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mdoughty/Dropbox/Code/R/Files to Save outside git/"/>
    </mc:Choice>
  </mc:AlternateContent>
  <xr:revisionPtr revIDLastSave="0" documentId="13_ncr:1_{2D9C257E-DDC7-DB49-BCD3-C6A9A20B2B59}" xr6:coauthVersionLast="47" xr6:coauthVersionMax="47" xr10:uidLastSave="{00000000-0000-0000-0000-000000000000}"/>
  <bookViews>
    <workbookView xWindow="33600" yWindow="460" windowWidth="33600" windowHeight="19460" xr2:uid="{00000000-000D-0000-FFFF-FFFF00000000}"/>
  </bookViews>
  <sheets>
    <sheet name="ArchaicUngulate_UploadFile_Mast" sheetId="1" r:id="rId1"/>
    <sheet name="Museum Acronyms" sheetId="3" r:id="rId2"/>
    <sheet name="Taxonomy Synonymizations Templa" sheetId="2" r:id="rId3"/>
  </sheets>
  <definedNames>
    <definedName name="_xlnm._FilterDatabase" localSheetId="0" hidden="1">ArchaicUngulate_UploadFile_Mast!$A$1:$BW$3358</definedName>
    <definedName name="_xlnm._FilterDatabase" localSheetId="1" hidden="1">'Museum Acronyms'!$A$1:$D$38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J2184" i="1" l="1"/>
  <c r="AO141" i="1"/>
  <c r="AS141" i="1"/>
  <c r="BA141" i="1"/>
  <c r="Z208" i="1"/>
  <c r="Y208" i="1"/>
  <c r="BJ722" i="1"/>
  <c r="P619" i="1"/>
  <c r="M619" i="1"/>
  <c r="BH1076" i="1"/>
  <c r="BE1076" i="1"/>
  <c r="AZ1076" i="1"/>
  <c r="AW1076" i="1"/>
  <c r="AV1076" i="1"/>
  <c r="AS1076" i="1"/>
  <c r="AN1076" i="1"/>
  <c r="AK1076" i="1"/>
  <c r="M1171" i="1"/>
  <c r="AI1170" i="1"/>
  <c r="AH1170" i="1"/>
  <c r="AG1170" i="1"/>
  <c r="AE1170" i="1"/>
  <c r="AD1170" i="1"/>
  <c r="AC1170" i="1"/>
  <c r="AA1170" i="1"/>
  <c r="Z1170" i="1"/>
  <c r="Y1170" i="1"/>
  <c r="W1170" i="1"/>
  <c r="V1170" i="1"/>
  <c r="U1170" i="1"/>
  <c r="S1170" i="1"/>
  <c r="R1170" i="1"/>
  <c r="Q1170" i="1"/>
  <c r="O1170" i="1"/>
  <c r="N1170" i="1"/>
  <c r="M1170" i="1"/>
  <c r="AI1191" i="1"/>
  <c r="AH1191" i="1"/>
  <c r="AG1191" i="1"/>
  <c r="AE1191" i="1"/>
  <c r="AD1191" i="1"/>
  <c r="AC1191" i="1"/>
  <c r="AA1191" i="1"/>
  <c r="Z1191" i="1"/>
  <c r="Y1191" i="1"/>
  <c r="W1191" i="1"/>
  <c r="V1191" i="1"/>
  <c r="U1191" i="1"/>
  <c r="S1191" i="1"/>
  <c r="R1191" i="1"/>
  <c r="Q1191" i="1"/>
  <c r="O1191" i="1"/>
  <c r="N1191" i="1"/>
  <c r="M1191" i="1"/>
  <c r="AY3282" i="1"/>
  <c r="AX3282" i="1"/>
  <c r="AW3282" i="1"/>
  <c r="BD2655" i="1"/>
  <c r="BB2655" i="1"/>
  <c r="BA2655" i="1"/>
  <c r="AZ706" i="1"/>
  <c r="AW706" i="1"/>
  <c r="AB709" i="1"/>
  <c r="Y709" i="1"/>
  <c r="BH709" i="1"/>
  <c r="BE709" i="1"/>
  <c r="BD709" i="1"/>
  <c r="BA709" i="1"/>
  <c r="AZ709" i="1"/>
  <c r="AW709" i="1"/>
  <c r="BH617" i="1"/>
  <c r="BE617" i="1"/>
  <c r="AZ617" i="1"/>
  <c r="AW617" i="1"/>
  <c r="AV617" i="1"/>
  <c r="AS617" i="1"/>
  <c r="AR617" i="1"/>
  <c r="AO617" i="1"/>
  <c r="AF617" i="1"/>
  <c r="AC617" i="1"/>
  <c r="AB617" i="1"/>
  <c r="Y617" i="1"/>
  <c r="P616" i="1"/>
  <c r="M616" i="1"/>
  <c r="AR1493" i="1"/>
  <c r="AO1493" i="1"/>
  <c r="BD1493" i="1"/>
  <c r="BA1493" i="1"/>
  <c r="BH1682" i="1"/>
  <c r="BE1682" i="1"/>
  <c r="BD1682" i="1"/>
  <c r="BA1682" i="1"/>
  <c r="AS1682" i="1"/>
  <c r="AJ471" i="1"/>
  <c r="AG471" i="1"/>
  <c r="AF471" i="1"/>
  <c r="AC471" i="1"/>
  <c r="AB471" i="1"/>
  <c r="Y471" i="1"/>
  <c r="X471" i="1"/>
  <c r="U471" i="1"/>
  <c r="T471" i="1"/>
  <c r="Q471" i="1"/>
  <c r="BD2646" i="1"/>
  <c r="BA2646" i="1"/>
  <c r="AV2646" i="1"/>
  <c r="AS2646" i="1"/>
  <c r="AJ2646" i="1"/>
  <c r="AG2646" i="1"/>
  <c r="AB2646" i="1"/>
  <c r="Y2646" i="1"/>
  <c r="X2646" i="1"/>
  <c r="U2646" i="1"/>
  <c r="BD2983" i="1"/>
  <c r="BA2983" i="1"/>
  <c r="AZ2983" i="1"/>
  <c r="AW2983" i="1"/>
  <c r="AJ2983" i="1"/>
  <c r="AG2983" i="1"/>
  <c r="AF2983" i="1"/>
  <c r="AC2983" i="1"/>
  <c r="AB2983" i="1"/>
  <c r="Y2983" i="1"/>
  <c r="AJ2698" i="1"/>
  <c r="AG2698" i="1"/>
  <c r="AF2698" i="1"/>
  <c r="AC2698" i="1"/>
  <c r="X2698" i="1"/>
  <c r="U2698" i="1"/>
  <c r="T2698" i="1"/>
  <c r="Q2698" i="1"/>
  <c r="AJ2965" i="1"/>
  <c r="AG2965" i="1"/>
  <c r="AF2965" i="1"/>
  <c r="AC2965" i="1"/>
  <c r="AB2965" i="1"/>
  <c r="Y2965" i="1"/>
  <c r="X2965" i="1"/>
  <c r="U2965" i="1"/>
  <c r="BA2873" i="1"/>
  <c r="BH2873" i="1"/>
  <c r="BE2873" i="1"/>
  <c r="AW2873" i="1" s="1"/>
  <c r="AV2143" i="1"/>
  <c r="AS2143" i="1"/>
  <c r="BA2040" i="1"/>
  <c r="BF836" i="1"/>
  <c r="BH836" i="1" s="1"/>
  <c r="BE836" i="1"/>
  <c r="BC836" i="1"/>
  <c r="BB836" i="1"/>
  <c r="BA836" i="1"/>
  <c r="AY836" i="1"/>
  <c r="AX836" i="1"/>
  <c r="AW836" i="1"/>
  <c r="AV836" i="1"/>
  <c r="AS836" i="1"/>
  <c r="AR836" i="1"/>
  <c r="AO836" i="1"/>
  <c r="BC877" i="1"/>
  <c r="BB877" i="1"/>
  <c r="BA877" i="1"/>
  <c r="AY877" i="1"/>
  <c r="AX877" i="1"/>
  <c r="AW877" i="1"/>
  <c r="AV877" i="1"/>
  <c r="AS877" i="1"/>
  <c r="BG880" i="1"/>
  <c r="BF880" i="1"/>
  <c r="BE880" i="1"/>
  <c r="BC880" i="1"/>
  <c r="BB880" i="1"/>
  <c r="BA880" i="1"/>
  <c r="AY880" i="1"/>
  <c r="AX880" i="1"/>
  <c r="AW880" i="1"/>
  <c r="AV880" i="1"/>
  <c r="AS880" i="1"/>
  <c r="AR880" i="1"/>
  <c r="AO880" i="1"/>
  <c r="AN880" i="1"/>
  <c r="AK880" i="1"/>
  <c r="BG914" i="1"/>
  <c r="BF914" i="1"/>
  <c r="BE914" i="1"/>
  <c r="BC914" i="1"/>
  <c r="BB914" i="1"/>
  <c r="BA914" i="1"/>
  <c r="AY2962" i="1"/>
  <c r="AX2962" i="1"/>
  <c r="AW2962" i="1"/>
  <c r="AU2183" i="1"/>
  <c r="AT2183" i="1"/>
  <c r="AS2183" i="1"/>
  <c r="AF2851" i="1"/>
  <c r="AJ2851" i="1"/>
  <c r="AG2851" i="1"/>
  <c r="AZ2850" i="1"/>
  <c r="AW2850" i="1"/>
  <c r="BH2850" i="1"/>
  <c r="BE2850" i="1"/>
  <c r="AF2630" i="1"/>
  <c r="AC2630" i="1"/>
  <c r="AY1549" i="1"/>
  <c r="BC1549" i="1"/>
  <c r="BG1515" i="1"/>
  <c r="BF1515" i="1"/>
  <c r="BE1515" i="1"/>
  <c r="BC1515" i="1"/>
  <c r="BB1515" i="1"/>
  <c r="BA1515" i="1"/>
  <c r="AY1515" i="1"/>
  <c r="AX1515" i="1"/>
  <c r="AW1515" i="1"/>
  <c r="AV1515" i="1"/>
  <c r="AS1515" i="1"/>
  <c r="AZ836" i="1" l="1"/>
  <c r="BD880" i="1"/>
  <c r="AZ3282" i="1"/>
  <c r="BH880" i="1"/>
  <c r="AZ877" i="1"/>
  <c r="AZ880" i="1"/>
  <c r="BD836" i="1"/>
  <c r="BH914" i="1"/>
  <c r="AZ2962" i="1"/>
  <c r="BD877" i="1"/>
  <c r="BD914" i="1"/>
  <c r="AZ1515" i="1"/>
  <c r="BD1515" i="1"/>
  <c r="BH15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tc={448CD2D4-BF84-403C-8034-409E19B9D26F}</author>
    <author>tc={B28FFDB8-A199-41D1-A5F5-6372074D9856}</author>
    <author>tc={88BECD6D-1F14-4707-942F-7FC985544244}</author>
    <author>tc={5B0A1745-0B74-4251-93B7-F19CAC6DCE7F}</author>
    <author>tc={743688B0-0332-4C66-B035-B1E2EBB5384E}</author>
    <author>tc={D1263FC4-4AD8-4350-AB0B-506A6A0D2104}</author>
    <author>tc={51DC188F-C31F-BE43-9852-6DCC06AFAA5C}</author>
    <author>tc={24A130E2-DA41-2141-8914-0B232244CE33}</author>
    <author>tc={998F06C3-C27A-B14A-8FBD-9C72BF274026}</author>
    <author>tc={85E9CAE0-0846-D948-9577-65F9C4916468}</author>
  </authors>
  <commentList>
    <comment ref="G85" authorId="0" shapeId="0" xr:uid="{448CD2D4-BF84-403C-8034-409E19B9D26F}">
      <text>
        <t>[Threaded comment]
Your version of Excel allows you to read this threaded comment; however, any edits to it will get removed if the file is opened in a newer version of Excel. Learn more: https://go.microsoft.com/fwlink/?linkid=870924
Comment:
    Partially synonized into Barylambda churchhilli by Gingerich and Childress 1983</t>
      </text>
    </comment>
    <comment ref="G86" authorId="1" shapeId="0" xr:uid="{B28FFDB8-A199-41D1-A5F5-6372074D9856}">
      <text>
        <t>[Threaded comment]
Your version of Excel allows you to read this threaded comment; however, any edits to it will get removed if the file is opened in a newer version of Excel. Learn more: https://go.microsoft.com/fwlink/?linkid=870924
Comment:
    Partially synonized into Barylambda churchhilli by Gingerich and Childress 1983</t>
      </text>
    </comment>
    <comment ref="G87" authorId="2" shapeId="0" xr:uid="{88BECD6D-1F14-4707-942F-7FC985544244}">
      <text>
        <t>[Threaded comment]
Your version of Excel allows you to read this threaded comment; however, any edits to it will get removed if the file is opened in a newer version of Excel. Learn more: https://go.microsoft.com/fwlink/?linkid=870924
Comment:
    Partially synonized into Barylambda churchhilli by Gingerich and Childress 1983</t>
      </text>
    </comment>
    <comment ref="G88" authorId="3" shapeId="0" xr:uid="{5B0A1745-0B74-4251-93B7-F19CAC6DCE7F}">
      <text>
        <t>[Threaded comment]
Your version of Excel allows you to read this threaded comment; however, any edits to it will get removed if the file is opened in a newer version of Excel. Learn more: https://go.microsoft.com/fwlink/?linkid=870924
Comment:
    Partially synonized into Barylambda churchhilli by Gingerich and Childress 1983</t>
      </text>
    </comment>
    <comment ref="G89" authorId="4" shapeId="0" xr:uid="{743688B0-0332-4C66-B035-B1E2EBB5384E}">
      <text>
        <t>[Threaded comment]
Your version of Excel allows you to read this threaded comment; however, any edits to it will get removed if the file is opened in a newer version of Excel. Learn more: https://go.microsoft.com/fwlink/?linkid=870924
Comment:
    Partially synonized into Barylambda churchhilli by Gingerich and Childress 1983</t>
      </text>
    </comment>
    <comment ref="G90" authorId="5" shapeId="0" xr:uid="{D1263FC4-4AD8-4350-AB0B-506A6A0D2104}">
      <text>
        <t>[Threaded comment]
Your version of Excel allows you to read this threaded comment; however, any edits to it will get removed if the file is opened in a newer version of Excel. Learn more: https://go.microsoft.com/fwlink/?linkid=870924
Comment:
    Partially synonized into Barylambda churchhilli by Gingerich and Childress 1983</t>
      </text>
    </comment>
    <comment ref="I401" authorId="6" shapeId="0" xr:uid="{51DC188F-C31F-BE43-9852-6DCC06AFAA5C}">
      <text>
        <t xml:space="preserve">[Threaded comment]
Your version of Excel allows you to read this threaded comment; however, any edits to it will get removed if the file is opened in a newer version of Excel. Learn more: https://go.microsoft.com/fwlink/?linkid=870924
Comment:
    Williamson and Carr 2009 give dissent anterior and posterior widths.
</t>
      </text>
    </comment>
    <comment ref="BU616" authorId="7" shapeId="0" xr:uid="{24A130E2-DA41-2141-8914-0B232244CE33}">
      <text>
        <t>[Threaded comment]
Your version of Excel allows you to read this threaded comment; however, any edits to it will get removed if the file is opened in a newer version of Excel. Learn more: https://go.microsoft.com/fwlink/?linkid=870924
Comment:
    Eaton 1982 measurements likely from their dissertation and not the actual publication.</t>
      </text>
    </comment>
    <comment ref="I2364" authorId="8" shapeId="0" xr:uid="{998F06C3-C27A-B14A-8FBD-9C72BF274026}">
      <text>
        <t xml:space="preserve">[Threaded comment]
Your version of Excel allows you to read this threaded comment; however, any edits to it will get removed if the file is opened in a newer version of Excel. Learn more: https://go.microsoft.com/fwlink/?linkid=870924
Comment:
    Simpson 1937 includes m1 measurement
</t>
      </text>
    </comment>
    <comment ref="I2947" authorId="9" shapeId="0" xr:uid="{85E9CAE0-0846-D948-9577-65F9C4916468}">
      <text>
        <t>[Threaded comment]
Your version of Excel allows you to read this threaded comment; however, any edits to it will get removed if the file is opened in a newer version of Excel. Learn more: https://go.microsoft.com/fwlink/?linkid=870924
Comment:
    Gingerich 1978 contain more measurements for this specimen</t>
      </text>
    </comment>
  </commentList>
</comments>
</file>

<file path=xl/sharedStrings.xml><?xml version="1.0" encoding="utf-8"?>
<sst xmlns="http://schemas.openxmlformats.org/spreadsheetml/2006/main" count="31976" uniqueCount="4051">
  <si>
    <t>Catalog Number</t>
  </si>
  <si>
    <t>Type</t>
  </si>
  <si>
    <t>Order</t>
  </si>
  <si>
    <t>Family</t>
  </si>
  <si>
    <t>Verbatim Genus</t>
  </si>
  <si>
    <t xml:space="preserve"> Verbatim Species</t>
  </si>
  <si>
    <t>NALMA</t>
  </si>
  <si>
    <t>State</t>
  </si>
  <si>
    <t>Locality</t>
  </si>
  <si>
    <t>P2_L</t>
  </si>
  <si>
    <t>P2_TrigW</t>
  </si>
  <si>
    <t>P2_TalW</t>
  </si>
  <si>
    <t>P2_W</t>
  </si>
  <si>
    <t>P3_L</t>
  </si>
  <si>
    <t>P3_TrigW</t>
  </si>
  <si>
    <t>P3_TalW</t>
  </si>
  <si>
    <t>P3_W</t>
  </si>
  <si>
    <t>P4_L</t>
  </si>
  <si>
    <t>P4_TrigW</t>
  </si>
  <si>
    <t>P4_TalW</t>
  </si>
  <si>
    <t>P4_W</t>
  </si>
  <si>
    <t>M1_L</t>
  </si>
  <si>
    <t>M1_TrigW</t>
  </si>
  <si>
    <t>M1_TalW</t>
  </si>
  <si>
    <t>M1_W</t>
  </si>
  <si>
    <t>M2_L</t>
  </si>
  <si>
    <t>M2_TrigW</t>
  </si>
  <si>
    <t>M2_TalW</t>
  </si>
  <si>
    <t>M2_W</t>
  </si>
  <si>
    <t>M3_L</t>
  </si>
  <si>
    <t>M3_TrigW</t>
  </si>
  <si>
    <t>M3_TalW</t>
  </si>
  <si>
    <t>M3_W</t>
  </si>
  <si>
    <t>p2_l</t>
  </si>
  <si>
    <t>p2_w</t>
  </si>
  <si>
    <t>p3_l</t>
  </si>
  <si>
    <t>p3_w</t>
  </si>
  <si>
    <t>p4_l</t>
  </si>
  <si>
    <t>p4_w</t>
  </si>
  <si>
    <t>m1_l</t>
  </si>
  <si>
    <t>m1_w</t>
  </si>
  <si>
    <t>m2_l</t>
  </si>
  <si>
    <t>m2_w</t>
  </si>
  <si>
    <t>m3_l</t>
  </si>
  <si>
    <t>m3_w</t>
  </si>
  <si>
    <t>Comments</t>
  </si>
  <si>
    <t>Recorded by</t>
  </si>
  <si>
    <t>Date Recorded</t>
  </si>
  <si>
    <t>Source</t>
  </si>
  <si>
    <t>PBDB Paper ID</t>
  </si>
  <si>
    <t>Image from paper</t>
  </si>
  <si>
    <t>Image Source</t>
  </si>
  <si>
    <t>AMNH 56293</t>
  </si>
  <si>
    <t>Macroscelidea</t>
  </si>
  <si>
    <t>Apheliscidae</t>
  </si>
  <si>
    <t>mellon</t>
  </si>
  <si>
    <t>Platymastus</t>
  </si>
  <si>
    <t>M1 or M2</t>
  </si>
  <si>
    <t>Evan</t>
  </si>
  <si>
    <t>Van Valen 1978</t>
  </si>
  <si>
    <t>Y</t>
  </si>
  <si>
    <t>Periptychidae</t>
  </si>
  <si>
    <t>AMNH 15638</t>
  </si>
  <si>
    <t>type</t>
  </si>
  <si>
    <t>Arctocyonidae</t>
  </si>
  <si>
    <t>Anacodon</t>
  </si>
  <si>
    <t>cultridens</t>
  </si>
  <si>
    <t>ED</t>
  </si>
  <si>
    <t>Matthew and Granger 1915</t>
  </si>
  <si>
    <t>Yes</t>
  </si>
  <si>
    <t>Rachel</t>
  </si>
  <si>
    <t>Need to Crop</t>
  </si>
  <si>
    <t>ursidens</t>
  </si>
  <si>
    <t>Cope 1883</t>
  </si>
  <si>
    <t>BYU 3770</t>
  </si>
  <si>
    <t>Anisonchus</t>
  </si>
  <si>
    <t>athelas</t>
  </si>
  <si>
    <t xml:space="preserve"> </t>
  </si>
  <si>
    <t xml:space="preserve"> ED</t>
  </si>
  <si>
    <t>Clemens and Wilson 2009</t>
  </si>
  <si>
    <t>BYU 3839</t>
  </si>
  <si>
    <t>UCMP 120413</t>
  </si>
  <si>
    <t>cf. athelas</t>
  </si>
  <si>
    <t>UCMP 189564</t>
  </si>
  <si>
    <t>UCMP 69260</t>
  </si>
  <si>
    <t>listed as in Van Valen 1978</t>
  </si>
  <si>
    <t>USNM 23279</t>
  </si>
  <si>
    <t>OMNH 27679</t>
  </si>
  <si>
    <t>?oligistus</t>
  </si>
  <si>
    <t>estimated lengfht</t>
  </si>
  <si>
    <t>Cifelli etal 1995</t>
  </si>
  <si>
    <t>onostus</t>
  </si>
  <si>
    <t>BYU 4920</t>
  </si>
  <si>
    <t>sectorius</t>
  </si>
  <si>
    <t>species average</t>
  </si>
  <si>
    <t>Simpson 1937</t>
  </si>
  <si>
    <t>Acreodi</t>
  </si>
  <si>
    <t>Ankalagon</t>
  </si>
  <si>
    <t>saurognathus</t>
  </si>
  <si>
    <t>Dissacus</t>
  </si>
  <si>
    <t>No</t>
  </si>
  <si>
    <t>AMNH 15849</t>
  </si>
  <si>
    <t>Apheliscus</t>
  </si>
  <si>
    <t>nitidus</t>
  </si>
  <si>
    <t>Delson 1971</t>
  </si>
  <si>
    <t>AMNH 16935</t>
  </si>
  <si>
    <t>AMNH 56329</t>
  </si>
  <si>
    <t>OMNH 27667</t>
  </si>
  <si>
    <t>Phenacodontidae</t>
  </si>
  <si>
    <t>Aphronorus</t>
  </si>
  <si>
    <t>simpsoni</t>
  </si>
  <si>
    <t>UW 26343</t>
  </si>
  <si>
    <t>Arctocyon</t>
  </si>
  <si>
    <t>acrogenius</t>
  </si>
  <si>
    <t>mumak</t>
  </si>
  <si>
    <t>Secord 1998</t>
  </si>
  <si>
    <t>YPM-PU 13215</t>
  </si>
  <si>
    <t>Kondrashov and Lucas 2004</t>
  </si>
  <si>
    <t>YPM-PU 1704</t>
  </si>
  <si>
    <t>USNM 8362</t>
  </si>
  <si>
    <t>corrugatus</t>
  </si>
  <si>
    <t>Neoclaenodon</t>
  </si>
  <si>
    <t>montanensis</t>
  </si>
  <si>
    <t>P3 and M2 measures not given despite being present; m1 width not given</t>
  </si>
  <si>
    <t>Gidley 1919</t>
  </si>
  <si>
    <t>Hyopsodontidae</t>
  </si>
  <si>
    <t>Mioclaenus</t>
  </si>
  <si>
    <t>AMNH 16001</t>
  </si>
  <si>
    <t>ferox</t>
  </si>
  <si>
    <t>Claenodon</t>
  </si>
  <si>
    <t>AMNH 16002</t>
  </si>
  <si>
    <t>AMNH 16003</t>
  </si>
  <si>
    <t>AMNH 16004</t>
  </si>
  <si>
    <t>p4 length typo?</t>
  </si>
  <si>
    <t>AMNH 16005</t>
  </si>
  <si>
    <t>AMNH 16006</t>
  </si>
  <si>
    <t>AMNH 16007</t>
  </si>
  <si>
    <t>AMNH 16009</t>
  </si>
  <si>
    <t>AMNH 16010</t>
  </si>
  <si>
    <t>AMNH 16541</t>
  </si>
  <si>
    <t>AMNH 16545</t>
  </si>
  <si>
    <t>AMNH 2456</t>
  </si>
  <si>
    <t>neotype</t>
  </si>
  <si>
    <t>AMNH 2457</t>
  </si>
  <si>
    <t>AMNH 2459</t>
  </si>
  <si>
    <t>AMNH 2460</t>
  </si>
  <si>
    <t>AMNH 2466</t>
  </si>
  <si>
    <t>AMNH 3258</t>
  </si>
  <si>
    <t>AMNH 3259</t>
  </si>
  <si>
    <t>AMNH 3260</t>
  </si>
  <si>
    <t>AMNH 3261</t>
  </si>
  <si>
    <t>AMNH 3262</t>
  </si>
  <si>
    <t>AMNH 3266</t>
  </si>
  <si>
    <t>AMNH 3268</t>
  </si>
  <si>
    <t>T</t>
  </si>
  <si>
    <t>AMNH 3269</t>
  </si>
  <si>
    <t>AMNH 3270</t>
  </si>
  <si>
    <t>AMNH 3271</t>
  </si>
  <si>
    <t>AMNH 3272</t>
  </si>
  <si>
    <t>AMNH 3852a</t>
  </si>
  <si>
    <t>AMNH 3854</t>
  </si>
  <si>
    <t>AMNH 3857</t>
  </si>
  <si>
    <t>AMNH 3862</t>
  </si>
  <si>
    <t>AMNH 3940</t>
  </si>
  <si>
    <t>AMNH 4405</t>
  </si>
  <si>
    <t>AMNH 772</t>
  </si>
  <si>
    <t>NMMNH 1030</t>
  </si>
  <si>
    <t>NMMNH 1116</t>
  </si>
  <si>
    <t>NMMNH 12281</t>
  </si>
  <si>
    <t>NMMNH 15368</t>
  </si>
  <si>
    <t>NMMNH 1566</t>
  </si>
  <si>
    <t>NMMNH 15785</t>
  </si>
  <si>
    <t>NMMNH 15939</t>
  </si>
  <si>
    <t>NMMNH 15943</t>
  </si>
  <si>
    <t>NMMNH 16153</t>
  </si>
  <si>
    <t>NMMNH 16169</t>
  </si>
  <si>
    <t>NMMNH 16248</t>
  </si>
  <si>
    <t>NMMNH 16293</t>
  </si>
  <si>
    <t>NMMNH 16352</t>
  </si>
  <si>
    <t>NMMNH 21025</t>
  </si>
  <si>
    <t>NMMNH 21067</t>
  </si>
  <si>
    <t>NMMNH 21258</t>
  </si>
  <si>
    <t>NMMNH 2129</t>
  </si>
  <si>
    <t>NMMNH 21577</t>
  </si>
  <si>
    <t>NMMNH 21589</t>
  </si>
  <si>
    <t>NMMNH 2169</t>
  </si>
  <si>
    <t>NMMNH 21763</t>
  </si>
  <si>
    <t>NMMNH 2179</t>
  </si>
  <si>
    <t>NMMNH 22038</t>
  </si>
  <si>
    <t>NMMNH 2230</t>
  </si>
  <si>
    <t>NMMNH 2239</t>
  </si>
  <si>
    <t>NMMNH 2622</t>
  </si>
  <si>
    <t>NMMNH 27836</t>
  </si>
  <si>
    <t>NMMNH 29412</t>
  </si>
  <si>
    <t>NMMNH 30539</t>
  </si>
  <si>
    <t>NMMNH 30700</t>
  </si>
  <si>
    <t>NMMNH 803</t>
  </si>
  <si>
    <t>NMMNH 817</t>
  </si>
  <si>
    <t>NMMNH 8627</t>
  </si>
  <si>
    <t>NMMNH 964</t>
  </si>
  <si>
    <t>Matthew 1937</t>
  </si>
  <si>
    <t>TMP 2010.097.0004</t>
  </si>
  <si>
    <t>Scott 2013</t>
  </si>
  <si>
    <t>USNM 13781</t>
  </si>
  <si>
    <t>USNM 15335</t>
  </si>
  <si>
    <t>USNM 15337</t>
  </si>
  <si>
    <t>USNM 15338</t>
  </si>
  <si>
    <t>USNM 15339</t>
  </si>
  <si>
    <t>USNM 20573</t>
  </si>
  <si>
    <t>USNM 20574</t>
  </si>
  <si>
    <t>USNM 20576</t>
  </si>
  <si>
    <t>USNM 20633</t>
  </si>
  <si>
    <t>cf. ferox</t>
  </si>
  <si>
    <t>Gazin 1956</t>
  </si>
  <si>
    <t>USNM 20796</t>
  </si>
  <si>
    <t>USNM 20797</t>
  </si>
  <si>
    <t>USNM 21006</t>
  </si>
  <si>
    <t>USNM 405046</t>
  </si>
  <si>
    <t>USNM 407533</t>
  </si>
  <si>
    <t>USNM 407536</t>
  </si>
  <si>
    <t>USNM 407537</t>
  </si>
  <si>
    <t>USNM 407538</t>
  </si>
  <si>
    <t>USNM 407539</t>
  </si>
  <si>
    <t>USNM 407540</t>
  </si>
  <si>
    <t>USNM 407541</t>
  </si>
  <si>
    <t>USNM 407543</t>
  </si>
  <si>
    <t>USNM 407545</t>
  </si>
  <si>
    <t>USNM 5905</t>
  </si>
  <si>
    <t>USNM 6156</t>
  </si>
  <si>
    <t>USNM 8368</t>
  </si>
  <si>
    <t>USNM 8386</t>
  </si>
  <si>
    <t>YPM 13755</t>
  </si>
  <si>
    <t>YPM 13756</t>
  </si>
  <si>
    <t>YPM PU 13755</t>
  </si>
  <si>
    <t>YPM PU 13755d</t>
  </si>
  <si>
    <t>YPM PU 14194</t>
  </si>
  <si>
    <t>YPM PU 18530</t>
  </si>
  <si>
    <t>YPM-PU 13204</t>
  </si>
  <si>
    <t>YPM-PU 13755b</t>
  </si>
  <si>
    <t>YPM-PU 13755c</t>
  </si>
  <si>
    <t>YPM-PU 13756e</t>
  </si>
  <si>
    <t>YPM-PU 14020</t>
  </si>
  <si>
    <t>YPM-PU 14257</t>
  </si>
  <si>
    <t>YPM-PU 14258</t>
  </si>
  <si>
    <t>YPM-PU 14857</t>
  </si>
  <si>
    <t>YPM-PU 16593</t>
  </si>
  <si>
    <t>YPM-PU 17527</t>
  </si>
  <si>
    <t>YPM-PU 17730</t>
  </si>
  <si>
    <t>YPM-PU 18440</t>
  </si>
  <si>
    <t>YPM-PU 18771</t>
  </si>
  <si>
    <t>YPM-PU 18918</t>
  </si>
  <si>
    <t>YPM-PU 18925</t>
  </si>
  <si>
    <t>YPM-PU 18996</t>
  </si>
  <si>
    <t>YPM-PU 20280</t>
  </si>
  <si>
    <t>YPM-PU 20394</t>
  </si>
  <si>
    <t>nexus</t>
  </si>
  <si>
    <t>USNM 21282</t>
  </si>
  <si>
    <t>Anacodon?</t>
  </si>
  <si>
    <t>Auraria</t>
  </si>
  <si>
    <t>urbana</t>
  </si>
  <si>
    <t>UCM 34935</t>
  </si>
  <si>
    <t>Middleton and Dewar 2004</t>
  </si>
  <si>
    <t>UCM 34941</t>
  </si>
  <si>
    <t>UCM 34968</t>
  </si>
  <si>
    <t>UM 83740</t>
  </si>
  <si>
    <t>Esthonychidae</t>
  </si>
  <si>
    <t>Azygonyx</t>
  </si>
  <si>
    <t>sp.</t>
  </si>
  <si>
    <t>Gingerich 1989</t>
  </si>
  <si>
    <t>Baioconodon</t>
  </si>
  <si>
    <t>cannoni</t>
  </si>
  <si>
    <t>UCM 33882</t>
  </si>
  <si>
    <t>UCM 34173</t>
  </si>
  <si>
    <t>DMNH 43196</t>
  </si>
  <si>
    <t>denverensis</t>
  </si>
  <si>
    <t>Eberle 2003</t>
  </si>
  <si>
    <t>DMNH 2501</t>
  </si>
  <si>
    <t>jeffersonensis</t>
  </si>
  <si>
    <t>DMNH 43193</t>
  </si>
  <si>
    <t>DMNH 43208</t>
  </si>
  <si>
    <t>AMNH 35983</t>
  </si>
  <si>
    <t>nordicus</t>
  </si>
  <si>
    <t>Ragnarok</t>
  </si>
  <si>
    <t>nordicum</t>
  </si>
  <si>
    <t>Harbicht Hill</t>
  </si>
  <si>
    <t>Lofgren 1995</t>
  </si>
  <si>
    <t>harbichti</t>
  </si>
  <si>
    <t>PU 14475</t>
  </si>
  <si>
    <t>need tp check m3 measures since lines are not aligned right in table 12</t>
  </si>
  <si>
    <t>de Muizon and Cifelli 2000</t>
  </si>
  <si>
    <t>PU 16720</t>
  </si>
  <si>
    <t>McGuire Creek</t>
  </si>
  <si>
    <t>Mantua Lentil</t>
  </si>
  <si>
    <t>UCMP 132307</t>
  </si>
  <si>
    <t>V87050</t>
  </si>
  <si>
    <t>UCMP 132435</t>
  </si>
  <si>
    <t>V87033</t>
  </si>
  <si>
    <t>UCMP 132444</t>
  </si>
  <si>
    <t>V86031</t>
  </si>
  <si>
    <t>UCMP 132458</t>
  </si>
  <si>
    <t>m2 anterior width is approx</t>
  </si>
  <si>
    <t>UCMP 134591</t>
  </si>
  <si>
    <t>V88044</t>
  </si>
  <si>
    <t>UCMP 134592</t>
  </si>
  <si>
    <t>UCMP 134693</t>
  </si>
  <si>
    <t>V87072</t>
  </si>
  <si>
    <t>UCMP 134694</t>
  </si>
  <si>
    <t>UCMP 134797</t>
  </si>
  <si>
    <t>DMNH 44362</t>
  </si>
  <si>
    <t>wovokae</t>
  </si>
  <si>
    <t>PU 17304</t>
  </si>
  <si>
    <t>Bomburia</t>
  </si>
  <si>
    <t>AMNH 102157</t>
  </si>
  <si>
    <t>Bomburodon</t>
  </si>
  <si>
    <t>priscus</t>
  </si>
  <si>
    <t>prisca</t>
  </si>
  <si>
    <t>Williamson and Carr 2007</t>
  </si>
  <si>
    <t>AMNH 12911</t>
  </si>
  <si>
    <t>palantir</t>
  </si>
  <si>
    <t>AMNH 16401</t>
  </si>
  <si>
    <t>paratype</t>
  </si>
  <si>
    <t>AMNH 16403</t>
  </si>
  <si>
    <t>holotype</t>
  </si>
  <si>
    <t>AMNH 16530</t>
  </si>
  <si>
    <t>AMNH 58034</t>
  </si>
  <si>
    <t>AMNH 58377</t>
  </si>
  <si>
    <t>NMMNH P-46323</t>
  </si>
  <si>
    <t>NMNH 23285</t>
  </si>
  <si>
    <t>Bubogonia</t>
  </si>
  <si>
    <t>bombadili</t>
  </si>
  <si>
    <t>Protoselene</t>
  </si>
  <si>
    <t>saskia</t>
  </si>
  <si>
    <t>UA 15105</t>
  </si>
  <si>
    <t>Bunophorus</t>
  </si>
  <si>
    <t>macropternus</t>
  </si>
  <si>
    <t>Phenacodus</t>
  </si>
  <si>
    <t>USNM 21036</t>
  </si>
  <si>
    <t>Coryphodontidae</t>
  </si>
  <si>
    <t>Caenolambda</t>
  </si>
  <si>
    <t>pattersoni</t>
  </si>
  <si>
    <t>AMNH 27714</t>
  </si>
  <si>
    <t>Carcinodon</t>
  </si>
  <si>
    <t>antiquus</t>
  </si>
  <si>
    <t>Chriacus</t>
  </si>
  <si>
    <t>thinking the P4 is missing or "p4 is p3 but poorly reconstructed</t>
  </si>
  <si>
    <t>Simpson 1936</t>
  </si>
  <si>
    <t>aquilonius</t>
  </si>
  <si>
    <t>NMMNH P-34461</t>
  </si>
  <si>
    <t>Chacomylus</t>
  </si>
  <si>
    <t>sladei</t>
  </si>
  <si>
    <t>widths are given as mesial and distal.  Will input as trigonid and talonid</t>
  </si>
  <si>
    <t>Williamson and Weil 2011</t>
  </si>
  <si>
    <t>NMMNH P-34804</t>
  </si>
  <si>
    <t>NMMNH P-34838</t>
  </si>
  <si>
    <t>reported as p3?</t>
  </si>
  <si>
    <t>NMMNH P-41208</t>
  </si>
  <si>
    <t>NMMNH P-44345</t>
  </si>
  <si>
    <t>NMMNH P-44353</t>
  </si>
  <si>
    <t>NMMNH P-51537</t>
  </si>
  <si>
    <t>NMMNH P-55397</t>
  </si>
  <si>
    <t>turgidunculus</t>
  </si>
  <si>
    <t>AMNH 16402</t>
  </si>
  <si>
    <t>Choeroclaenus</t>
  </si>
  <si>
    <t>USNM 15465</t>
  </si>
  <si>
    <t>badgleyi</t>
  </si>
  <si>
    <t>UM 83461</t>
  </si>
  <si>
    <t>UM 83572</t>
  </si>
  <si>
    <t>baldwini</t>
  </si>
  <si>
    <t>Metachriacus</t>
  </si>
  <si>
    <t>provocator</t>
  </si>
  <si>
    <t>UCMP 152405</t>
  </si>
  <si>
    <t>USNM 9278</t>
  </si>
  <si>
    <t>Simpson 1935</t>
  </si>
  <si>
    <t>USNM 9287</t>
  </si>
  <si>
    <t>Spanoxyodon</t>
  </si>
  <si>
    <t>latrunculus</t>
  </si>
  <si>
    <t>calenancus</t>
  </si>
  <si>
    <t>UCMP 189541</t>
  </si>
  <si>
    <t>cf. calenancus</t>
  </si>
  <si>
    <t>UM VP1472</t>
  </si>
  <si>
    <t>AMNH 16223</t>
  </si>
  <si>
    <t>gallinae</t>
  </si>
  <si>
    <t>AMNH 48006</t>
  </si>
  <si>
    <t>"Chriacus"</t>
  </si>
  <si>
    <t>AMNH 56326</t>
  </si>
  <si>
    <t>AMNH 56327</t>
  </si>
  <si>
    <t>katrinae</t>
  </si>
  <si>
    <t>PU 13949</t>
  </si>
  <si>
    <t>Van Valen 1978/Jepson 1930</t>
  </si>
  <si>
    <t>AMNH 17194</t>
  </si>
  <si>
    <t>metocometi</t>
  </si>
  <si>
    <t>oconostotae</t>
  </si>
  <si>
    <t>YPM PU 20782</t>
  </si>
  <si>
    <t>USNM 20983</t>
  </si>
  <si>
    <t>cf. pelvidens</t>
  </si>
  <si>
    <t>USNM 21003</t>
  </si>
  <si>
    <t>punitor</t>
  </si>
  <si>
    <t>TMP 2010.097.0103</t>
  </si>
  <si>
    <t>TMP 2011.090.0002</t>
  </si>
  <si>
    <t>TMP 2011.090.0008</t>
  </si>
  <si>
    <t>incomplete m1</t>
  </si>
  <si>
    <t>UCMP 189547</t>
  </si>
  <si>
    <t>cf. punitor</t>
  </si>
  <si>
    <t>USNM 9270</t>
  </si>
  <si>
    <t>pusillus</t>
  </si>
  <si>
    <t>USNM 9286</t>
  </si>
  <si>
    <t>USNM 9288</t>
  </si>
  <si>
    <t>UALVP 44168</t>
  </si>
  <si>
    <t>Alberta</t>
  </si>
  <si>
    <t>Scott 2003</t>
  </si>
  <si>
    <t>USNM 21019</t>
  </si>
  <si>
    <t>M2?</t>
  </si>
  <si>
    <t>subtrigonus</t>
  </si>
  <si>
    <t>NMMNH 19995</t>
  </si>
  <si>
    <t>orthogonius</t>
  </si>
  <si>
    <t>New Mexico</t>
  </si>
  <si>
    <t>San Juan Basin</t>
  </si>
  <si>
    <t>Szalay and Lucas 1996</t>
  </si>
  <si>
    <t> 29864</t>
  </si>
  <si>
    <t>USNM 8388</t>
  </si>
  <si>
    <t>latidens</t>
  </si>
  <si>
    <t>partial m1 present but intact m2 and m3</t>
  </si>
  <si>
    <t>PU 17406</t>
  </si>
  <si>
    <t>Arctocyonides</t>
  </si>
  <si>
    <t>vecordensis</t>
  </si>
  <si>
    <t>cf. montanensis</t>
  </si>
  <si>
    <t>approx m2 length</t>
  </si>
  <si>
    <t>species average?</t>
  </si>
  <si>
    <t>protogonioides</t>
  </si>
  <si>
    <t>USNM 8363</t>
  </si>
  <si>
    <t>silberlingi</t>
  </si>
  <si>
    <t>P3 and P4 measures not given despite being present</t>
  </si>
  <si>
    <t>P3-P4 present but not directly stated</t>
  </si>
  <si>
    <t>USNM 6158</t>
  </si>
  <si>
    <t>?Claenodon</t>
  </si>
  <si>
    <t>Colpoclaenus</t>
  </si>
  <si>
    <t>procyonoides</t>
  </si>
  <si>
    <t>UALVP 44173</t>
  </si>
  <si>
    <t>cf. procyonoides</t>
  </si>
  <si>
    <t>USNM 20630</t>
  </si>
  <si>
    <t>Conacodon</t>
  </si>
  <si>
    <t>matthewi</t>
  </si>
  <si>
    <t>UCM 33880</t>
  </si>
  <si>
    <t>many meases estimated</t>
  </si>
  <si>
    <t>UCM 33881</t>
  </si>
  <si>
    <t>UCM 34189</t>
  </si>
  <si>
    <t>UCM 34614</t>
  </si>
  <si>
    <t>UCM 35075</t>
  </si>
  <si>
    <t>AMNH 56187</t>
  </si>
  <si>
    <t>Copecion</t>
  </si>
  <si>
    <t>brachypternus</t>
  </si>
  <si>
    <t>AMNH 56188</t>
  </si>
  <si>
    <t>AMNH 56189</t>
  </si>
  <si>
    <t>AMNH 56190</t>
  </si>
  <si>
    <t>AMNH 56191</t>
  </si>
  <si>
    <t>Lower Haplomylus-Ectocion zone, Bighorn Basin</t>
  </si>
  <si>
    <t>locality average</t>
  </si>
  <si>
    <t>Thewissen 1990</t>
  </si>
  <si>
    <t>Bunophorus zone, Bighorn Basin</t>
  </si>
  <si>
    <t>Heptodon Zone, Bighorn Basin</t>
  </si>
  <si>
    <t>UM 74602</t>
  </si>
  <si>
    <t>cf. brachypternus</t>
  </si>
  <si>
    <t>Baja</t>
  </si>
  <si>
    <t>Lomas Las Tetas De Cabra Fauna</t>
  </si>
  <si>
    <t>Novacek etal 1991</t>
  </si>
  <si>
    <t>davisi</t>
  </si>
  <si>
    <t>Cantius torresi zone, Bighorn Basin</t>
  </si>
  <si>
    <t>AMNH 17074</t>
  </si>
  <si>
    <t>Coriphagus</t>
  </si>
  <si>
    <t>encinensis</t>
  </si>
  <si>
    <t>montanus</t>
  </si>
  <si>
    <t>Coryphodon</t>
  </si>
  <si>
    <t>armatus</t>
  </si>
  <si>
    <t>Bathmodon</t>
  </si>
  <si>
    <t>elephantopus</t>
  </si>
  <si>
    <t>lomas</t>
  </si>
  <si>
    <t>crow of last inferior molar</t>
  </si>
  <si>
    <t>molestus</t>
  </si>
  <si>
    <t>superior molar likely relate to last superior moalr mentioned in text</t>
  </si>
  <si>
    <t>simus</t>
  </si>
  <si>
    <t>listed m2 as lower penultimate molar</t>
  </si>
  <si>
    <t>AMNH 102161</t>
  </si>
  <si>
    <t>Viverravidae</t>
  </si>
  <si>
    <t>Deltatherium</t>
  </si>
  <si>
    <t>durini</t>
  </si>
  <si>
    <t>not sure if its a M1; nomen dubium</t>
  </si>
  <si>
    <t>AMNH 3315</t>
  </si>
  <si>
    <t>Hyaenodonta</t>
  </si>
  <si>
    <t>fundaminis</t>
  </si>
  <si>
    <t>In text</t>
  </si>
  <si>
    <t>AMNH 23177</t>
  </si>
  <si>
    <t>Desmatoclaenus</t>
  </si>
  <si>
    <t>dianae</t>
  </si>
  <si>
    <t>OMNH 27682</t>
  </si>
  <si>
    <t>hermaeus</t>
  </si>
  <si>
    <t>mearae</t>
  </si>
  <si>
    <t>UCMP 114308</t>
  </si>
  <si>
    <t>UNM B-401b</t>
  </si>
  <si>
    <t>Lucas 1984</t>
  </si>
  <si>
    <t>Deuterogonodon</t>
  </si>
  <si>
    <t>USNM 6160</t>
  </si>
  <si>
    <t>M2 is partial</t>
  </si>
  <si>
    <t>USNM 6161</t>
  </si>
  <si>
    <t>AMNH 17078</t>
  </si>
  <si>
    <t>noletil</t>
  </si>
  <si>
    <t>AMNH 15732</t>
  </si>
  <si>
    <t>navajovius</t>
  </si>
  <si>
    <t>Ectocion</t>
  </si>
  <si>
    <t>cedrus</t>
  </si>
  <si>
    <t>Plesiadapis rex zone, Cedar Point Quarry</t>
  </si>
  <si>
    <t>says these measurements are from Thewissen 1990</t>
  </si>
  <si>
    <t>Bai etal 2019</t>
  </si>
  <si>
    <t>collinus</t>
  </si>
  <si>
    <t>Plesiadapis praecursor zone, Douglass Quarry</t>
  </si>
  <si>
    <t>USNM 11913</t>
  </si>
  <si>
    <t>Tetraclaenodon</t>
  </si>
  <si>
    <t>superior</t>
  </si>
  <si>
    <t>?Gidleyina</t>
  </si>
  <si>
    <t>USNM 20790</t>
  </si>
  <si>
    <t>Gidleyina</t>
  </si>
  <si>
    <t>wyomingensis</t>
  </si>
  <si>
    <t>USNM 20793</t>
  </si>
  <si>
    <t>USNM 20795</t>
  </si>
  <si>
    <t>approx M1 width</t>
  </si>
  <si>
    <t>USNM 6166</t>
  </si>
  <si>
    <t>YPM 12048</t>
  </si>
  <si>
    <t>gives both gidley and his own measurements on the same specimen</t>
  </si>
  <si>
    <t>YPM 14190</t>
  </si>
  <si>
    <t>montanensis?</t>
  </si>
  <si>
    <t>IGM 3675</t>
  </si>
  <si>
    <t>ignotum</t>
  </si>
  <si>
    <t>says these measurements are from Novacek 1991</t>
  </si>
  <si>
    <t>major</t>
  </si>
  <si>
    <t>Clarkforkian</t>
  </si>
  <si>
    <t>Piceance Basin</t>
  </si>
  <si>
    <t>M1 and M2 measured by plates; taken from Patterson and West 1973</t>
  </si>
  <si>
    <t>mediotuber</t>
  </si>
  <si>
    <t>Plesiadapis simonsi zone, Clarks Forks Basin</t>
  </si>
  <si>
    <t>CM 67866</t>
  </si>
  <si>
    <t>nanabeensis</t>
  </si>
  <si>
    <t>Beard and Dawson 2009</t>
  </si>
  <si>
    <t>says these measurements are from Beard and Dawson 2009</t>
  </si>
  <si>
    <t>YPM PU 23985</t>
  </si>
  <si>
    <t>AMNH 56159</t>
  </si>
  <si>
    <t>osbornianus</t>
  </si>
  <si>
    <t>text</t>
  </si>
  <si>
    <t>AMNH 56160</t>
  </si>
  <si>
    <t>AMNH 56161</t>
  </si>
  <si>
    <t>based on mean values from Thewissen 1990</t>
  </si>
  <si>
    <t>Plesiadapis gingerichi zone, Bighorn Basin</t>
  </si>
  <si>
    <t>Plesiadapis cookei zone, Bighorn Basin</t>
  </si>
  <si>
    <t>Phenacodus-ectocion zone, Bighorn basin</t>
  </si>
  <si>
    <t>Upper Haplomylus-Ectocion zone, Bighorn Basin</t>
  </si>
  <si>
    <t>UCMP 44799</t>
  </si>
  <si>
    <t>USNM 20645</t>
  </si>
  <si>
    <t>cf. osbornianum</t>
  </si>
  <si>
    <t>USNM 20736</t>
  </si>
  <si>
    <t>ralstonensis</t>
  </si>
  <si>
    <t>parvus</t>
  </si>
  <si>
    <t>UM 75723</t>
  </si>
  <si>
    <t>UW 26361</t>
  </si>
  <si>
    <t>approx M1 length</t>
  </si>
  <si>
    <t>UW 26362</t>
  </si>
  <si>
    <t>superstes</t>
  </si>
  <si>
    <t>Palaeosynops zone, Wind River basin</t>
  </si>
  <si>
    <t>Ectoconus</t>
  </si>
  <si>
    <t>ditrigonus</t>
  </si>
  <si>
    <t>Periptychus</t>
  </si>
  <si>
    <t>DMNH 44374</t>
  </si>
  <si>
    <t>DMNH 44393</t>
  </si>
  <si>
    <t>OMNH 28111</t>
  </si>
  <si>
    <t>deciduosu P3 and P4 present but not added to this dataset</t>
  </si>
  <si>
    <t>AMNH 811a</t>
  </si>
  <si>
    <t>Ellipsodon</t>
  </si>
  <si>
    <t>grangeri</t>
  </si>
  <si>
    <t>witkoi</t>
  </si>
  <si>
    <t>KU 7833a</t>
  </si>
  <si>
    <t>approx measures</t>
  </si>
  <si>
    <t>KU 7834</t>
  </si>
  <si>
    <t>KU 7835</t>
  </si>
  <si>
    <t>KU 9616</t>
  </si>
  <si>
    <t>KU 9617</t>
  </si>
  <si>
    <t>KU 9618</t>
  </si>
  <si>
    <t>NMMNH P-20941</t>
  </si>
  <si>
    <t>NMMNH P-20944</t>
  </si>
  <si>
    <t>NMMNH P-21465</t>
  </si>
  <si>
    <t>NMMNH P-21931</t>
  </si>
  <si>
    <t>Wilson 1956</t>
  </si>
  <si>
    <t>the m2 length has a dash next to 5.2 and I am unsure what this represents</t>
  </si>
  <si>
    <t>AMNH 17043</t>
  </si>
  <si>
    <t>inaequidens</t>
  </si>
  <si>
    <t>AMNH 3095</t>
  </si>
  <si>
    <t>AMNH 3096</t>
  </si>
  <si>
    <t>AMNH 3296</t>
  </si>
  <si>
    <t>AMNH 3298</t>
  </si>
  <si>
    <t>AMNH 3299</t>
  </si>
  <si>
    <t>NMMNH P-12152</t>
  </si>
  <si>
    <t>M2 widths are approximate</t>
  </si>
  <si>
    <t>NMMNH P-12340</t>
  </si>
  <si>
    <t>NMMNH P-18820</t>
  </si>
  <si>
    <t>NMMNH P-18825</t>
  </si>
  <si>
    <t>NMMNH P-18862</t>
  </si>
  <si>
    <t>NMMNH P-19733</t>
  </si>
  <si>
    <t>NMMNH P-19809</t>
  </si>
  <si>
    <t>NMMNH P-20680</t>
  </si>
  <si>
    <t>NMMNH P-20991</t>
  </si>
  <si>
    <t>NMMNH P-2797</t>
  </si>
  <si>
    <t>UCMP 36636</t>
  </si>
  <si>
    <t>USNM 9662</t>
  </si>
  <si>
    <t>sternbergi</t>
  </si>
  <si>
    <t>UCMP 189542</t>
  </si>
  <si>
    <t>Litaletes</t>
  </si>
  <si>
    <t>cf. sternbergi</t>
  </si>
  <si>
    <t>UCMP 189581</t>
  </si>
  <si>
    <t>ACM 6359</t>
  </si>
  <si>
    <t>yotankae</t>
  </si>
  <si>
    <t>NMMNH P-15852a</t>
  </si>
  <si>
    <t>NMMNH P-15852b</t>
  </si>
  <si>
    <t>NMMNH P-15852c</t>
  </si>
  <si>
    <t>NMMNH P-20739</t>
  </si>
  <si>
    <t>NMMNH P-21609</t>
  </si>
  <si>
    <t>NMMNH P-27822</t>
  </si>
  <si>
    <t>NMMNH P-30646</t>
  </si>
  <si>
    <t>NMMNH P-35150</t>
  </si>
  <si>
    <t>NMMNH P-42969</t>
  </si>
  <si>
    <t>NMMNH P-48444</t>
  </si>
  <si>
    <t>PU 13290</t>
  </si>
  <si>
    <t>Triisodontidae</t>
  </si>
  <si>
    <t>Eoconodon</t>
  </si>
  <si>
    <t>copanus</t>
  </si>
  <si>
    <t>UM VP1471</t>
  </si>
  <si>
    <t>nidhoggi</t>
  </si>
  <si>
    <t>Esthonyx</t>
  </si>
  <si>
    <t>bisulcatus</t>
  </si>
  <si>
    <t>acer</t>
  </si>
  <si>
    <t>refers to teeth as last 4 premolars and last 3 molars?...4th premolar and 3 molars?.  Treated is as 4th premolar and m1-m3</t>
  </si>
  <si>
    <t>gives measures for the penultimate and last molars.  Might be able to get lenght of middle molar (m2) using the lenght of all 3 or last 2.</t>
  </si>
  <si>
    <t>burmeisterii</t>
  </si>
  <si>
    <t>measurement for last molar</t>
  </si>
  <si>
    <t>Powder River Basin</t>
  </si>
  <si>
    <t>gunnelli</t>
  </si>
  <si>
    <t>UM 83874</t>
  </si>
  <si>
    <t>spatularius</t>
  </si>
  <si>
    <t>UM 54888</t>
  </si>
  <si>
    <t>Gingerichia</t>
  </si>
  <si>
    <t>geoteretes</t>
  </si>
  <si>
    <t>Douglass Quarry</t>
  </si>
  <si>
    <t>Zack etal 2005</t>
  </si>
  <si>
    <t>UM 54889</t>
  </si>
  <si>
    <t>appromitate with &gt; indicated on given values; M1 or M2</t>
  </si>
  <si>
    <t>UM 54890</t>
  </si>
  <si>
    <t>Glennie Quarry</t>
  </si>
  <si>
    <t>UM 54891</t>
  </si>
  <si>
    <t>UM 54892</t>
  </si>
  <si>
    <t>UM 54893</t>
  </si>
  <si>
    <t>UM 54894</t>
  </si>
  <si>
    <t>UM 83932</t>
  </si>
  <si>
    <t>UM 83933</t>
  </si>
  <si>
    <t>UM 83934</t>
  </si>
  <si>
    <t>UM 83935</t>
  </si>
  <si>
    <t>UM 83936</t>
  </si>
  <si>
    <t>UM 83937</t>
  </si>
  <si>
    <t>p2 or p3</t>
  </si>
  <si>
    <t>UM 83938</t>
  </si>
  <si>
    <t>UM 83939</t>
  </si>
  <si>
    <t>UM 84535</t>
  </si>
  <si>
    <t>UM 84536</t>
  </si>
  <si>
    <t>UM 84539</t>
  </si>
  <si>
    <t>UALVP 25050</t>
  </si>
  <si>
    <t>hystrix</t>
  </si>
  <si>
    <t>Cochrane 2</t>
  </si>
  <si>
    <t>UALVP 25053</t>
  </si>
  <si>
    <t>UALVP 25057</t>
  </si>
  <si>
    <t>UALVP 25058</t>
  </si>
  <si>
    <t>UALVP 25060</t>
  </si>
  <si>
    <t>UALVP 25061</t>
  </si>
  <si>
    <t>UALVP 25062</t>
  </si>
  <si>
    <t>UALVP 25063</t>
  </si>
  <si>
    <t>UALVP 25065</t>
  </si>
  <si>
    <t>UALVP 25066</t>
  </si>
  <si>
    <t>UALVP 25067</t>
  </si>
  <si>
    <t>UALVP 25068</t>
  </si>
  <si>
    <t>UALVP 25069</t>
  </si>
  <si>
    <t>UALVP 25071</t>
  </si>
  <si>
    <t>UALVP 40796</t>
  </si>
  <si>
    <t>UALVP 42406</t>
  </si>
  <si>
    <t>UALVP 42544</t>
  </si>
  <si>
    <t>UALVP 42546</t>
  </si>
  <si>
    <t>UALVP 42634</t>
  </si>
  <si>
    <t>UALVP 42642</t>
  </si>
  <si>
    <t>UALVP 43082</t>
  </si>
  <si>
    <t>UALVP 43083</t>
  </si>
  <si>
    <t>UALVP 43084</t>
  </si>
  <si>
    <t>UALVP 43086</t>
  </si>
  <si>
    <t>UALVP 43087</t>
  </si>
  <si>
    <t>UALVP 43088</t>
  </si>
  <si>
    <t>UALVP 54895</t>
  </si>
  <si>
    <t>sp 1</t>
  </si>
  <si>
    <t>Bingo Quarry</t>
  </si>
  <si>
    <t>UCMP 47254</t>
  </si>
  <si>
    <t>Goniacodon</t>
  </si>
  <si>
    <t>hiawathae</t>
  </si>
  <si>
    <t>UM 80833</t>
  </si>
  <si>
    <t>Hapalodectes</t>
  </si>
  <si>
    <t>anthracinus</t>
  </si>
  <si>
    <t>Zhao etal 1991</t>
  </si>
  <si>
    <t>UM 87491</t>
  </si>
  <si>
    <t>IVPP V5253</t>
  </si>
  <si>
    <t>hetangensis</t>
  </si>
  <si>
    <t>right jaw may be in Li and Ting 1987</t>
  </si>
  <si>
    <t>AMNH 12781</t>
  </si>
  <si>
    <t>leptognathus</t>
  </si>
  <si>
    <t>compressus</t>
  </si>
  <si>
    <t>??</t>
  </si>
  <si>
    <t>type H. compressus</t>
  </si>
  <si>
    <t>AMNH 12782</t>
  </si>
  <si>
    <t>AMNH 12783</t>
  </si>
  <si>
    <t>AMNH 14748</t>
  </si>
  <si>
    <t>AMNH 39299</t>
  </si>
  <si>
    <t>AMNH 39300</t>
  </si>
  <si>
    <t>AMNH 78</t>
  </si>
  <si>
    <t>UM 82513</t>
  </si>
  <si>
    <t>AMNH 20172</t>
  </si>
  <si>
    <t>serus</t>
  </si>
  <si>
    <t>IVPP V5038</t>
  </si>
  <si>
    <t>?Hapalodectes</t>
  </si>
  <si>
    <t>may be from Zhang etal 1978</t>
  </si>
  <si>
    <t>UM 2050</t>
  </si>
  <si>
    <t>Haplaletes</t>
  </si>
  <si>
    <t>andakupensis</t>
  </si>
  <si>
    <t>disceptatrix</t>
  </si>
  <si>
    <t>USNM 21008</t>
  </si>
  <si>
    <t>USNM 9500</t>
  </si>
  <si>
    <t>USNM 9555</t>
  </si>
  <si>
    <t>USNM 9556</t>
  </si>
  <si>
    <t>pelicatus</t>
  </si>
  <si>
    <t>p3 ar approx</t>
  </si>
  <si>
    <t>No. 1</t>
  </si>
  <si>
    <t>Haploconus</t>
  </si>
  <si>
    <t>angustus</t>
  </si>
  <si>
    <t>lineatus</t>
  </si>
  <si>
    <t>No. 2</t>
  </si>
  <si>
    <t>No. 3</t>
  </si>
  <si>
    <t>xiphodon</t>
  </si>
  <si>
    <t>OMNH 27670</t>
  </si>
  <si>
    <t>elachistus</t>
  </si>
  <si>
    <t>OMNH 27680</t>
  </si>
  <si>
    <t>OMNH 27713</t>
  </si>
  <si>
    <t>encrusted molar</t>
  </si>
  <si>
    <t>AMNH 16418</t>
  </si>
  <si>
    <t>entoconus</t>
  </si>
  <si>
    <t>AMNH 16420</t>
  </si>
  <si>
    <t>AMNH 16422</t>
  </si>
  <si>
    <t>AMNH 16424</t>
  </si>
  <si>
    <t>AMNH 16425</t>
  </si>
  <si>
    <t>AMNH 16431</t>
  </si>
  <si>
    <t>AMNH 16433</t>
  </si>
  <si>
    <t>AMNH 3462</t>
  </si>
  <si>
    <t>AMNH 3467</t>
  </si>
  <si>
    <t>AMNH 3473</t>
  </si>
  <si>
    <t>AMNH 3476</t>
  </si>
  <si>
    <t>AMNH 3551</t>
  </si>
  <si>
    <t>DMNH 44369</t>
  </si>
  <si>
    <t>coniferus</t>
  </si>
  <si>
    <t>DMNH 44394</t>
  </si>
  <si>
    <t>UCM 87605</t>
  </si>
  <si>
    <t>CM 67871</t>
  </si>
  <si>
    <t>Haplomylus</t>
  </si>
  <si>
    <t>meridionalis</t>
  </si>
  <si>
    <t>CM 70403</t>
  </si>
  <si>
    <t>speirianus</t>
  </si>
  <si>
    <t>average for multiple specimens</t>
  </si>
  <si>
    <t>Bighorn and Clark Fork Basin</t>
  </si>
  <si>
    <t>Four Mile</t>
  </si>
  <si>
    <t>some specimens in McKenna 1960l p 105</t>
  </si>
  <si>
    <t>Hemithlaeus</t>
  </si>
  <si>
    <t>AMNH 3587</t>
  </si>
  <si>
    <t>kowalevskianus</t>
  </si>
  <si>
    <t>listed as P-m IV but based on prior sentence I tink it is the lowers.  This is under auhor description section so I think it is the type being measured.</t>
  </si>
  <si>
    <t>Hyopsodus</t>
  </si>
  <si>
    <t>loomisi</t>
  </si>
  <si>
    <t>mentalis</t>
  </si>
  <si>
    <t>lemoinianus</t>
  </si>
  <si>
    <t>minusculus</t>
  </si>
  <si>
    <t>UM 98665</t>
  </si>
  <si>
    <t>Zonnevelf etal 2000</t>
  </si>
  <si>
    <t>AMNH 80034</t>
  </si>
  <si>
    <t>miticulus</t>
  </si>
  <si>
    <t>cf. miticulus</t>
  </si>
  <si>
    <t>only provides P4-M3=13.65; P4-M2=11; M1-3=10.1; M1-2 8mm; M2-M3=6.75mm</t>
  </si>
  <si>
    <t>Species average</t>
  </si>
  <si>
    <t>comprised of multiple specimens; only provide distinct measurement for 1st true molar (m1);  other measures are m1-m3 and 2 last premolars</t>
  </si>
  <si>
    <t>paulus</t>
  </si>
  <si>
    <t>powellianus</t>
  </si>
  <si>
    <t>pygmaeus</t>
  </si>
  <si>
    <t>reported as penultimate molar</t>
  </si>
  <si>
    <t>Cope 1871 Descriptions of Some New Vertebrata</t>
  </si>
  <si>
    <t>simplex</t>
  </si>
  <si>
    <t>wortmani</t>
  </si>
  <si>
    <t>UM 100020</t>
  </si>
  <si>
    <t>UM 100030</t>
  </si>
  <si>
    <t>UM 101156</t>
  </si>
  <si>
    <t>UM 101157</t>
  </si>
  <si>
    <t>UM 103913</t>
  </si>
  <si>
    <t>AMNH 35874</t>
  </si>
  <si>
    <t>disjunctus</t>
  </si>
  <si>
    <t>UCMP 189565</t>
  </si>
  <si>
    <t>cf. disjunctus</t>
  </si>
  <si>
    <t>USNM 6179</t>
  </si>
  <si>
    <t>USNM 9323</t>
  </si>
  <si>
    <t>USNM 9324</t>
  </si>
  <si>
    <t>USNM 9582</t>
  </si>
  <si>
    <t>USNM 9660</t>
  </si>
  <si>
    <t>ondolinde</t>
  </si>
  <si>
    <t>PU 17479</t>
  </si>
  <si>
    <t>USNM 21016</t>
  </si>
  <si>
    <t>Litocherus</t>
  </si>
  <si>
    <t>lacunatus</t>
  </si>
  <si>
    <t>Litolestes</t>
  </si>
  <si>
    <t>UW 1079</t>
  </si>
  <si>
    <t>ROM 05631</t>
  </si>
  <si>
    <t>?Litomylus</t>
  </si>
  <si>
    <t>alphamon</t>
  </si>
  <si>
    <t>AMNH 16720</t>
  </si>
  <si>
    <t>Litomylus</t>
  </si>
  <si>
    <t>aequidens</t>
  </si>
  <si>
    <t>AMNH 16039</t>
  </si>
  <si>
    <t>dissentaneus</t>
  </si>
  <si>
    <t>osceolae</t>
  </si>
  <si>
    <t>USNM 21010</t>
  </si>
  <si>
    <t>scaphiscus</t>
  </si>
  <si>
    <t>USNM 21014</t>
  </si>
  <si>
    <t>USNM 9318</t>
  </si>
  <si>
    <t>USNM 9425</t>
  </si>
  <si>
    <t>USNM 9536</t>
  </si>
  <si>
    <t>USNM 9557</t>
  </si>
  <si>
    <t>USNM 9580</t>
  </si>
  <si>
    <t>USNM 21013</t>
  </si>
  <si>
    <t>Bison Basin Ledge</t>
  </si>
  <si>
    <t>UW 2254</t>
  </si>
  <si>
    <t>Bison Basin Saddle</t>
  </si>
  <si>
    <t>UW 26375</t>
  </si>
  <si>
    <t>m2?</t>
  </si>
  <si>
    <t>UW 26376</t>
  </si>
  <si>
    <t>UALVP 44174</t>
  </si>
  <si>
    <t>UALVP 44183</t>
  </si>
  <si>
    <t>grandaletes</t>
  </si>
  <si>
    <t>Scott 2002</t>
  </si>
  <si>
    <t>Lophocion</t>
  </si>
  <si>
    <t>asiaticus</t>
  </si>
  <si>
    <t>AMNH 16060</t>
  </si>
  <si>
    <t>Loxolophus</t>
  </si>
  <si>
    <t>faulkneri</t>
  </si>
  <si>
    <t>USNM 16626</t>
  </si>
  <si>
    <t>AMNH 27713</t>
  </si>
  <si>
    <t>Protogonodon</t>
  </si>
  <si>
    <t>AMNH 16343</t>
  </si>
  <si>
    <t>hyattianus</t>
  </si>
  <si>
    <t>AMNH 58219</t>
  </si>
  <si>
    <t>Mimotricentes</t>
  </si>
  <si>
    <t>mirielae</t>
  </si>
  <si>
    <t>UNM B-392</t>
  </si>
  <si>
    <t>m3 approx length</t>
  </si>
  <si>
    <t>AMNH 3192</t>
  </si>
  <si>
    <t>pentacus</t>
  </si>
  <si>
    <t>UNM B-1087</t>
  </si>
  <si>
    <t>UNM B-1271</t>
  </si>
  <si>
    <t>AMNH 16356</t>
  </si>
  <si>
    <t>AMNH 16358</t>
  </si>
  <si>
    <t>AMNH 16359</t>
  </si>
  <si>
    <t>AMNH 16361</t>
  </si>
  <si>
    <t>AMNH 3108</t>
  </si>
  <si>
    <t>AMNH 3109</t>
  </si>
  <si>
    <t>AMNH 3111</t>
  </si>
  <si>
    <t>AMNH 3113</t>
  </si>
  <si>
    <t>AMNH 786A</t>
  </si>
  <si>
    <t>AMNH 802</t>
  </si>
  <si>
    <t>AMNH 811</t>
  </si>
  <si>
    <t>UNM B-393</t>
  </si>
  <si>
    <t>UNM B-397</t>
  </si>
  <si>
    <t>NMMNH-P3587</t>
  </si>
  <si>
    <t>Meniscotherium</t>
  </si>
  <si>
    <t>chamense</t>
  </si>
  <si>
    <t>in composite image iwth NMMNH-P3587; Figure 11</t>
  </si>
  <si>
    <t>Williamson and Lucas 1992</t>
  </si>
  <si>
    <t>NMMNH-P3621</t>
  </si>
  <si>
    <t>does not indicate if upper or lowers; mentions premolars but only provides measures for penultimate molar (assumed M2 but may be wrong);  otherwise measures for last 4 and true molars present; length last 4 molars=0.029m and true molars=0.022m</t>
  </si>
  <si>
    <t>NMMNH Locality 203</t>
  </si>
  <si>
    <t>UM 100027</t>
  </si>
  <si>
    <t>UM 102838</t>
  </si>
  <si>
    <t>USNM 22435</t>
  </si>
  <si>
    <t>in composite image iwth USNM 22435; Figure 12</t>
  </si>
  <si>
    <t>terraerubrae</t>
  </si>
  <si>
    <t>IGM 3676</t>
  </si>
  <si>
    <t>cf. priscum</t>
  </si>
  <si>
    <t>IGM 3677</t>
  </si>
  <si>
    <t>M2 length is estimate</t>
  </si>
  <si>
    <t>IGM 3678</t>
  </si>
  <si>
    <t>IGM 3679</t>
  </si>
  <si>
    <t>IGM 3680</t>
  </si>
  <si>
    <t>IGM 4035</t>
  </si>
  <si>
    <t>tapiacitum</t>
  </si>
  <si>
    <t>tapiacitis</t>
  </si>
  <si>
    <t>USNM 20634</t>
  </si>
  <si>
    <t>lengths are mostlt approx and estimates</t>
  </si>
  <si>
    <t>Primates</t>
  </si>
  <si>
    <t>vicarius</t>
  </si>
  <si>
    <t>Mimatuta</t>
  </si>
  <si>
    <t>minuial</t>
  </si>
  <si>
    <t>PU 14172</t>
  </si>
  <si>
    <t>PU 14453</t>
  </si>
  <si>
    <t>UCMP 132308</t>
  </si>
  <si>
    <t>V87091</t>
  </si>
  <si>
    <t>anterior width approx</t>
  </si>
  <si>
    <t>UCMP 134695</t>
  </si>
  <si>
    <t>morgoth</t>
  </si>
  <si>
    <t>UCMP 132227</t>
  </si>
  <si>
    <t>V87151</t>
  </si>
  <si>
    <t>UCMP 132340</t>
  </si>
  <si>
    <t>V87029</t>
  </si>
  <si>
    <t>UCMP 132454</t>
  </si>
  <si>
    <t>UCMP 132620</t>
  </si>
  <si>
    <t>V87037</t>
  </si>
  <si>
    <t>UCMP 133148</t>
  </si>
  <si>
    <t>V87049</t>
  </si>
  <si>
    <t>UCMP 133446</t>
  </si>
  <si>
    <t>UCMP 133853</t>
  </si>
  <si>
    <t>V87098</t>
  </si>
  <si>
    <t>UCMP 134574</t>
  </si>
  <si>
    <t>V87101</t>
  </si>
  <si>
    <t>UCMP 134589</t>
  </si>
  <si>
    <t>V87123</t>
  </si>
  <si>
    <t>UCMP 134590</t>
  </si>
  <si>
    <t>V87088</t>
  </si>
  <si>
    <t>UCMP 134634</t>
  </si>
  <si>
    <t>UCMP 134639</t>
  </si>
  <si>
    <t>UCMP 134640</t>
  </si>
  <si>
    <t>UMVP 1560</t>
  </si>
  <si>
    <t>V71203</t>
  </si>
  <si>
    <t>USNM 9277</t>
  </si>
  <si>
    <t>angustidens</t>
  </si>
  <si>
    <t>USNM 9695</t>
  </si>
  <si>
    <t>USNM 9706</t>
  </si>
  <si>
    <t>YPM 13758</t>
  </si>
  <si>
    <t>fremontensis</t>
  </si>
  <si>
    <t>USNM 20582</t>
  </si>
  <si>
    <t>Tricentes</t>
  </si>
  <si>
    <t>USNM 20584</t>
  </si>
  <si>
    <t>mandibularis</t>
  </si>
  <si>
    <t>AMNH 16614</t>
  </si>
  <si>
    <t>opisthacus</t>
  </si>
  <si>
    <t>KU 7852</t>
  </si>
  <si>
    <t>AMNH 15965</t>
  </si>
  <si>
    <t>turgidus</t>
  </si>
  <si>
    <t>AMNH 16620</t>
  </si>
  <si>
    <t>AMNH 3135</t>
  </si>
  <si>
    <t>AMNH 3136</t>
  </si>
  <si>
    <t>AMNH 3153</t>
  </si>
  <si>
    <t>AMNH 3154</t>
  </si>
  <si>
    <t>AMNH 3163 16628</t>
  </si>
  <si>
    <t>These measures could have errors as the ink is faded from the numbers.  May need to seek out a better resolution scan.</t>
  </si>
  <si>
    <t>Mithrandir</t>
  </si>
  <si>
    <t>gillianus</t>
  </si>
  <si>
    <t>superior dP4 and p4 present but being deciduous were not collated in this entry</t>
  </si>
  <si>
    <t>UNM B-1088a</t>
  </si>
  <si>
    <t>Gillisonchus</t>
  </si>
  <si>
    <t>Mixodectidae</t>
  </si>
  <si>
    <t>Mixodectes</t>
  </si>
  <si>
    <t>malaris</t>
  </si>
  <si>
    <t>omnivorus</t>
  </si>
  <si>
    <t>listed as superior molar?</t>
  </si>
  <si>
    <t>primaevus</t>
  </si>
  <si>
    <t>describe a dentiton but only lists last molar for measurement; not sure if this opper or lower but if type its upper M3.</t>
  </si>
  <si>
    <t>sulcatus</t>
  </si>
  <si>
    <t>superior molar?; reproted as corresponding to tooth in Phenacodus omnivorus of same volume</t>
  </si>
  <si>
    <t>Opisthotomus</t>
  </si>
  <si>
    <t>astutus</t>
  </si>
  <si>
    <t>flagrans</t>
  </si>
  <si>
    <t>Oxyacodon</t>
  </si>
  <si>
    <t>agapetillus</t>
  </si>
  <si>
    <t>Archibald etal 1983</t>
  </si>
  <si>
    <t>UCMP 89690</t>
  </si>
  <si>
    <t>AMNH 3550</t>
  </si>
  <si>
    <t>apiculatus</t>
  </si>
  <si>
    <t>BYU 3798</t>
  </si>
  <si>
    <t>BYU 3856</t>
  </si>
  <si>
    <t>m1?</t>
  </si>
  <si>
    <t>archibaldi</t>
  </si>
  <si>
    <t>UCM 34607</t>
  </si>
  <si>
    <t>UCM 34610</t>
  </si>
  <si>
    <t>width of P3 estimated</t>
  </si>
  <si>
    <t>UCM 34942</t>
  </si>
  <si>
    <t>length and wifth of p3 and m1 estimated</t>
  </si>
  <si>
    <t>UCM 34953</t>
  </si>
  <si>
    <t>length of p4 estimated</t>
  </si>
  <si>
    <t>UCM 34958</t>
  </si>
  <si>
    <t>UCM 35087</t>
  </si>
  <si>
    <t>m2 widths estimated</t>
  </si>
  <si>
    <t>BYU 3793</t>
  </si>
  <si>
    <t>ferronensis</t>
  </si>
  <si>
    <t>BYU 3825</t>
  </si>
  <si>
    <t>trigonid length of 1.6</t>
  </si>
  <si>
    <t>BYU 3843</t>
  </si>
  <si>
    <t>talonid width approx</t>
  </si>
  <si>
    <t>BYU 3852</t>
  </si>
  <si>
    <t>LACM 32923</t>
  </si>
  <si>
    <t>UCMP 120380</t>
  </si>
  <si>
    <t>UCMP 120381</t>
  </si>
  <si>
    <t>UCMP 120382</t>
  </si>
  <si>
    <t>UCMP 120412</t>
  </si>
  <si>
    <t>UCMP 120421</t>
  </si>
  <si>
    <t>UCMP 120428</t>
  </si>
  <si>
    <t>priscilla</t>
  </si>
  <si>
    <t>UCMP 36640</t>
  </si>
  <si>
    <t>UNM NP-319</t>
  </si>
  <si>
    <t>AMNH 16346</t>
  </si>
  <si>
    <t>Oxyclaenus</t>
  </si>
  <si>
    <t>cuspidatus</t>
  </si>
  <si>
    <t>AMNH 16352</t>
  </si>
  <si>
    <t>AMNH 3252</t>
  </si>
  <si>
    <t>UM VP1473</t>
  </si>
  <si>
    <t>pugnax</t>
  </si>
  <si>
    <t>Thangorodrim</t>
  </si>
  <si>
    <t>thalion</t>
  </si>
  <si>
    <t>USNM 13782</t>
  </si>
  <si>
    <t>?Chriacus</t>
  </si>
  <si>
    <t>m2 present but not measured</t>
  </si>
  <si>
    <t>UCM 34325</t>
  </si>
  <si>
    <t>subbituminus</t>
  </si>
  <si>
    <t>UCM 34569</t>
  </si>
  <si>
    <t>UCM 34571</t>
  </si>
  <si>
    <t>UCM 34576</t>
  </si>
  <si>
    <t>UCM 34577</t>
  </si>
  <si>
    <t>UCM 34602</t>
  </si>
  <si>
    <t>UCM 34605</t>
  </si>
  <si>
    <t>prosterior m1 estiamted</t>
  </si>
  <si>
    <t>UCM 34606</t>
  </si>
  <si>
    <t>UCM 34628</t>
  </si>
  <si>
    <t>UCM 34632</t>
  </si>
  <si>
    <t>UCM 34636</t>
  </si>
  <si>
    <t>UCM 34639</t>
  </si>
  <si>
    <t>UCM 34651</t>
  </si>
  <si>
    <t>UCM 34652</t>
  </si>
  <si>
    <t>UCM 34687</t>
  </si>
  <si>
    <t>UCM 35081</t>
  </si>
  <si>
    <t>UCM 35091</t>
  </si>
  <si>
    <t>m1 width estimated</t>
  </si>
  <si>
    <t>UCM 35092</t>
  </si>
  <si>
    <t>UCM 38863</t>
  </si>
  <si>
    <t>UCM 38867</t>
  </si>
  <si>
    <t>estimated posterior width</t>
  </si>
  <si>
    <t>UCM 39550</t>
  </si>
  <si>
    <t>UCM 40060</t>
  </si>
  <si>
    <t>UCM 43134</t>
  </si>
  <si>
    <t>posterior p4 estimated</t>
  </si>
  <si>
    <t>UCM 43149</t>
  </si>
  <si>
    <t>UCM 45586</t>
  </si>
  <si>
    <t>UCM 47289</t>
  </si>
  <si>
    <t>UCM 47727</t>
  </si>
  <si>
    <t>UCMP 148324</t>
  </si>
  <si>
    <t>cf. subbituminus</t>
  </si>
  <si>
    <t>UCMP 148328</t>
  </si>
  <si>
    <t>Oxyprimus</t>
  </si>
  <si>
    <t>erikseni</t>
  </si>
  <si>
    <t>PU 16704</t>
  </si>
  <si>
    <t>M2 approximate</t>
  </si>
  <si>
    <t>PU 16866</t>
  </si>
  <si>
    <t>McComas and Eberle 2016</t>
  </si>
  <si>
    <t>UCMP 132348</t>
  </si>
  <si>
    <t>UCMP 132350</t>
  </si>
  <si>
    <t>V87052</t>
  </si>
  <si>
    <t>UCMP 133068</t>
  </si>
  <si>
    <t>V87038</t>
  </si>
  <si>
    <t>UM VP1561</t>
  </si>
  <si>
    <t>UMVP 1561</t>
  </si>
  <si>
    <t>galadrielae</t>
  </si>
  <si>
    <t>PU 16712</t>
  </si>
  <si>
    <t>PU 16863</t>
  </si>
  <si>
    <t>putorius</t>
  </si>
  <si>
    <t>have some error on measurement</t>
  </si>
  <si>
    <t>Oxytomodon</t>
  </si>
  <si>
    <t>perissum</t>
  </si>
  <si>
    <t>UCMP 148319</t>
  </si>
  <si>
    <t>cf. perissum</t>
  </si>
  <si>
    <t>m1 or m2</t>
  </si>
  <si>
    <t>USNM 16183</t>
  </si>
  <si>
    <t>type m2-m3 but m2 only discussed in text</t>
  </si>
  <si>
    <t>AMNH 15227</t>
  </si>
  <si>
    <t>Pachyaena</t>
  </si>
  <si>
    <t>gigantea</t>
  </si>
  <si>
    <t>AMNH 15228</t>
  </si>
  <si>
    <t>Is m3 meausre l or w</t>
  </si>
  <si>
    <t>AMNH 15259</t>
  </si>
  <si>
    <t>AMNH 2959</t>
  </si>
  <si>
    <t>AMNH 72</t>
  </si>
  <si>
    <t>AMNH 15728</t>
  </si>
  <si>
    <t>gracilis</t>
  </si>
  <si>
    <t>AMNH 15730</t>
  </si>
  <si>
    <t>ossifraga</t>
  </si>
  <si>
    <t>Are the aggregate measures for the lower or upper dentition</t>
  </si>
  <si>
    <t>AMNH 3627</t>
  </si>
  <si>
    <t>carinidens</t>
  </si>
  <si>
    <t>rhabdodon</t>
  </si>
  <si>
    <t>pg 121</t>
  </si>
  <si>
    <t>Shotgun Fauna</t>
  </si>
  <si>
    <t>cf. carinidens</t>
  </si>
  <si>
    <t>UW 26380</t>
  </si>
  <si>
    <t>UW 26381</t>
  </si>
  <si>
    <t>approx length</t>
  </si>
  <si>
    <t>UW 26382</t>
  </si>
  <si>
    <t>UW 26490</t>
  </si>
  <si>
    <t>milk dentition; treating these measures at molar for now. Unclear if these were measurements of premolars but were mislabeled.</t>
  </si>
  <si>
    <t>AMNH 27712</t>
  </si>
  <si>
    <t>coarctatus</t>
  </si>
  <si>
    <t>Plagioptychus</t>
  </si>
  <si>
    <t>DMNH 44368</t>
  </si>
  <si>
    <t>DMNH 44372</t>
  </si>
  <si>
    <t>DMNH 44395</t>
  </si>
  <si>
    <t>trigonid only</t>
  </si>
  <si>
    <t>UCM 95666</t>
  </si>
  <si>
    <t>YPM PU 14398</t>
  </si>
  <si>
    <t>Phenacodaptes</t>
  </si>
  <si>
    <t>sabulosus</t>
  </si>
  <si>
    <t>YPM PU 17591</t>
  </si>
  <si>
    <t>bisonensis</t>
  </si>
  <si>
    <t>Plesiadapis anceps zone, Bighorn Basin</t>
  </si>
  <si>
    <t>Plesiadapis rex zone, Bison Basin</t>
  </si>
  <si>
    <t>USNM 20564</t>
  </si>
  <si>
    <t>Phenacodus?</t>
  </si>
  <si>
    <t>USNM 20566</t>
  </si>
  <si>
    <t>USNM 20567</t>
  </si>
  <si>
    <t>approx m3 length</t>
  </si>
  <si>
    <t>USNM 20569</t>
  </si>
  <si>
    <t>Plesiadapis simonsi zone,Bighorn Basin</t>
  </si>
  <si>
    <t>hemiconus</t>
  </si>
  <si>
    <t>intermedius</t>
  </si>
  <si>
    <t>Plesiadapis gingerichi zone, Clarks Form Basin</t>
  </si>
  <si>
    <t>USNM 20644</t>
  </si>
  <si>
    <t>magnus</t>
  </si>
  <si>
    <t>AMNH 17191</t>
  </si>
  <si>
    <t>from table</t>
  </si>
  <si>
    <t>AMNH 17193</t>
  </si>
  <si>
    <t>UCMP 4034</t>
  </si>
  <si>
    <t>"matthewi"</t>
  </si>
  <si>
    <t>Mckenna 1960; pg 98 fig 52</t>
  </si>
  <si>
    <t>UCMP 46168</t>
  </si>
  <si>
    <t>nunienus</t>
  </si>
  <si>
    <t>only postcrania</t>
  </si>
  <si>
    <t>AMNH 56053</t>
  </si>
  <si>
    <t>West and Atkins 1970</t>
  </si>
  <si>
    <t>AMNH 56192</t>
  </si>
  <si>
    <t>AMNH 56193</t>
  </si>
  <si>
    <t>AMNH 56194</t>
  </si>
  <si>
    <t>AMNH 56195</t>
  </si>
  <si>
    <t>CM 12476</t>
  </si>
  <si>
    <t>Should be fixed as of 11:12am 1/21/2021.  Might be specimen AMNH 17192 refrred to as P. grangeri but not mentione dby Simpson 1935.  Paper says it "serves to tie Powder River anmila, if not primaevus complex to Paleocene forms.</t>
  </si>
  <si>
    <t>UM 761274</t>
  </si>
  <si>
    <t>UM 76176</t>
  </si>
  <si>
    <t>UM 76269</t>
  </si>
  <si>
    <t>UM 76945</t>
  </si>
  <si>
    <t>USNM 21025</t>
  </si>
  <si>
    <t>might not be proper mentions; just mention the M3</t>
  </si>
  <si>
    <t>USNM 21287</t>
  </si>
  <si>
    <t>m2 is approximate</t>
  </si>
  <si>
    <t>primaeous</t>
  </si>
  <si>
    <t>described as a posterior superior molar tooth (M2 or M3?)</t>
  </si>
  <si>
    <t>Cope 1873 Fourth Notice of Extinct Vertebrata</t>
  </si>
  <si>
    <t>trilobatus</t>
  </si>
  <si>
    <t>AMNH 16125</t>
  </si>
  <si>
    <t>vortmani</t>
  </si>
  <si>
    <t>might be only set so far that is in correct Lxw order.  for some reason the tables are set as W then L so the measures written in text may be the same.  All measures form this paper not from tables might need to be swapped to be correct</t>
  </si>
  <si>
    <t>AMNH 56186</t>
  </si>
  <si>
    <t>p3 in paper are from other side of AMNH 56328 so only included measures identifyable to this specimen only</t>
  </si>
  <si>
    <t>AMNH 56328</t>
  </si>
  <si>
    <t>IGM 4034</t>
  </si>
  <si>
    <t>cf. vortmani</t>
  </si>
  <si>
    <t>Plesiadapis simonsi zone</t>
  </si>
  <si>
    <t>Phenacodus-ectocion zone, Clark Fork Basin</t>
  </si>
  <si>
    <t>USM 16691</t>
  </si>
  <si>
    <t>almiensis</t>
  </si>
  <si>
    <t>Gazin 1942</t>
  </si>
  <si>
    <t>USNM 16691</t>
  </si>
  <si>
    <t>USNM 20643</t>
  </si>
  <si>
    <t>USNM 21286</t>
  </si>
  <si>
    <t>measures are estimates</t>
  </si>
  <si>
    <t>zuniensis</t>
  </si>
  <si>
    <t>Princetonia</t>
  </si>
  <si>
    <t>yalensis</t>
  </si>
  <si>
    <t>YPM-PU 23629</t>
  </si>
  <si>
    <t>p4 iws approximate</t>
  </si>
  <si>
    <t>Probathyopsis</t>
  </si>
  <si>
    <t>USNM 21283</t>
  </si>
  <si>
    <t>Probathyopsis?</t>
  </si>
  <si>
    <t>averages of  UALVP 44177-44183</t>
  </si>
  <si>
    <t>Promioclaenus</t>
  </si>
  <si>
    <t>acolytus</t>
  </si>
  <si>
    <t>cf. acolytus</t>
  </si>
  <si>
    <t>UALVP 44176</t>
  </si>
  <si>
    <t>UALVP 44177</t>
  </si>
  <si>
    <t>no distinct measurement; in the average</t>
  </si>
  <si>
    <t>UALVP 44178</t>
  </si>
  <si>
    <t>UALVP 44179</t>
  </si>
  <si>
    <t>UALVP 44180</t>
  </si>
  <si>
    <t>UALVP 44181</t>
  </si>
  <si>
    <t>UALVP 44182</t>
  </si>
  <si>
    <t>USNM 9280</t>
  </si>
  <si>
    <t>USNM 9567</t>
  </si>
  <si>
    <t>minimus</t>
  </si>
  <si>
    <t>AMNH 15952</t>
  </si>
  <si>
    <t>lemuroides</t>
  </si>
  <si>
    <t>AMNH 16636</t>
  </si>
  <si>
    <t>UW 26328</t>
  </si>
  <si>
    <t>cf. lemuroides</t>
  </si>
  <si>
    <t>UW 26329</t>
  </si>
  <si>
    <t>M1?</t>
  </si>
  <si>
    <t>pipiringosi</t>
  </si>
  <si>
    <t>USNM 20571</t>
  </si>
  <si>
    <t>USNM 21021</t>
  </si>
  <si>
    <t>UW 2263</t>
  </si>
  <si>
    <t>UCM 87609</t>
  </si>
  <si>
    <t>UCMP 189548</t>
  </si>
  <si>
    <t>?Promioclaenus</t>
  </si>
  <si>
    <t>thnetus</t>
  </si>
  <si>
    <t>TMP 2010.095.0018</t>
  </si>
  <si>
    <t>TMP 2010.095.0019</t>
  </si>
  <si>
    <t>TMP 2010.095.0020</t>
  </si>
  <si>
    <t>TMP 2010.096.0012</t>
  </si>
  <si>
    <t>TMP 2010.097.0152</t>
  </si>
  <si>
    <t>TMP 2011.090.0019</t>
  </si>
  <si>
    <t>TMP 2011.090.0049</t>
  </si>
  <si>
    <t>incomplete p3 but nio measures given</t>
  </si>
  <si>
    <t>TMP 2011.090.0131</t>
  </si>
  <si>
    <t>TMP 2011.090.0219</t>
  </si>
  <si>
    <t>approx width on M2</t>
  </si>
  <si>
    <t>TMP 2011.090.0238</t>
  </si>
  <si>
    <t>TMP 2011.090.0246</t>
  </si>
  <si>
    <t>TMP 2011.090.0258</t>
  </si>
  <si>
    <t>incomplete tooth</t>
  </si>
  <si>
    <t>TMP 2011.090.0309</t>
  </si>
  <si>
    <t>TMP 2011.090.0310</t>
  </si>
  <si>
    <t>TMP 2011.091.0001</t>
  </si>
  <si>
    <t>Prothryptacodon</t>
  </si>
  <si>
    <t>albertensis</t>
  </si>
  <si>
    <t>UALVP 44169</t>
  </si>
  <si>
    <t>UALVP 44170</t>
  </si>
  <si>
    <t>UALVP 44171</t>
  </si>
  <si>
    <t>UALVP 44172</t>
  </si>
  <si>
    <t>UCMP 189545</t>
  </si>
  <si>
    <t>UCMP 192150</t>
  </si>
  <si>
    <t>furens</t>
  </si>
  <si>
    <t>TMP 2010.097.0115</t>
  </si>
  <si>
    <t>cf. furens</t>
  </si>
  <si>
    <t>USNM 9260</t>
  </si>
  <si>
    <t>USNM 9262</t>
  </si>
  <si>
    <t>AMNH 3107</t>
  </si>
  <si>
    <t>Protochriacus</t>
  </si>
  <si>
    <t>AMNH 31270</t>
  </si>
  <si>
    <t>AMNH 3205</t>
  </si>
  <si>
    <t>filholianus</t>
  </si>
  <si>
    <t>p4 present in drawing but no measure given</t>
  </si>
  <si>
    <t>DMNH 2731</t>
  </si>
  <si>
    <t>DMNH 43197</t>
  </si>
  <si>
    <t>UCMP 148325</t>
  </si>
  <si>
    <t>cf. simplex</t>
  </si>
  <si>
    <t>griphus</t>
  </si>
  <si>
    <t>novissimus</t>
  </si>
  <si>
    <t>USNM 20572</t>
  </si>
  <si>
    <t>Protoselene?</t>
  </si>
  <si>
    <t>USNM 21023</t>
  </si>
  <si>
    <t>DMNH 44371</t>
  </si>
  <si>
    <t>Protungulatum</t>
  </si>
  <si>
    <t>donnae</t>
  </si>
  <si>
    <t>SPSM 62-2028</t>
  </si>
  <si>
    <t>UC 100894</t>
  </si>
  <si>
    <t>UCMP 121782</t>
  </si>
  <si>
    <t>mckeeveri</t>
  </si>
  <si>
    <t>V72210</t>
  </si>
  <si>
    <t>No specimen # justcalled the type in table 41.</t>
  </si>
  <si>
    <t>UCMP 132341</t>
  </si>
  <si>
    <t>UCMP 132461</t>
  </si>
  <si>
    <t>UCMP 132471</t>
  </si>
  <si>
    <t>V87034</t>
  </si>
  <si>
    <t>UCMP 132495</t>
  </si>
  <si>
    <t>V87036</t>
  </si>
  <si>
    <t>length of M1 is approximate</t>
  </si>
  <si>
    <t>UCMP 132498</t>
  </si>
  <si>
    <t>V87035</t>
  </si>
  <si>
    <t>UCMP 132499</t>
  </si>
  <si>
    <t>UCMP 132595</t>
  </si>
  <si>
    <t>UCMP 132614</t>
  </si>
  <si>
    <t>UCMP 132811</t>
  </si>
  <si>
    <t>V87084</t>
  </si>
  <si>
    <t>UCMP 133063</t>
  </si>
  <si>
    <t>widths of M1 is approximate</t>
  </si>
  <si>
    <t>UCMP 133517</t>
  </si>
  <si>
    <t>UCMP 133820</t>
  </si>
  <si>
    <t>UCMP 133838</t>
  </si>
  <si>
    <t>UCMP 134696</t>
  </si>
  <si>
    <t>UCMP 134772</t>
  </si>
  <si>
    <t>AMNH 35987</t>
  </si>
  <si>
    <t>UCMP 132117</t>
  </si>
  <si>
    <t>UCMP 132145</t>
  </si>
  <si>
    <t>UCMP 132345</t>
  </si>
  <si>
    <t>UCMP 132436</t>
  </si>
  <si>
    <t>V87124</t>
  </si>
  <si>
    <t>UCMP 132439</t>
  </si>
  <si>
    <t>V87119</t>
  </si>
  <si>
    <t>UCMP 132502</t>
  </si>
  <si>
    <t>anterior width is approximate</t>
  </si>
  <si>
    <t>UCMP 132505</t>
  </si>
  <si>
    <t>UCMP 132507</t>
  </si>
  <si>
    <t>V87077</t>
  </si>
  <si>
    <t>lenght and anterior width are approximate</t>
  </si>
  <si>
    <t>UCMP 133247</t>
  </si>
  <si>
    <t>V87071</t>
  </si>
  <si>
    <t>UCMP 133817</t>
  </si>
  <si>
    <t>V87107</t>
  </si>
  <si>
    <t>UCMP 133837</t>
  </si>
  <si>
    <t>V87115</t>
  </si>
  <si>
    <t>UCMP 134558</t>
  </si>
  <si>
    <t>y</t>
  </si>
  <si>
    <t>approximate length</t>
  </si>
  <si>
    <t>UCMP 134622</t>
  </si>
  <si>
    <t>V87028</t>
  </si>
  <si>
    <t>gorgun</t>
  </si>
  <si>
    <t>sloani</t>
  </si>
  <si>
    <t>UM VP1456</t>
  </si>
  <si>
    <t>m1-3 present but only given measures for m2</t>
  </si>
  <si>
    <t>Sigynorum</t>
  </si>
  <si>
    <t>magnadivisus</t>
  </si>
  <si>
    <t>UCM 103086</t>
  </si>
  <si>
    <t>UCM 103088</t>
  </si>
  <si>
    <t>UCM 103089</t>
  </si>
  <si>
    <t>UCM 103092</t>
  </si>
  <si>
    <t>UCM 103128</t>
  </si>
  <si>
    <t>UCM 103133</t>
  </si>
  <si>
    <t>UCM 103137</t>
  </si>
  <si>
    <t>UCM 103139</t>
  </si>
  <si>
    <t>UCM 103140</t>
  </si>
  <si>
    <t>cf. magnadivisus</t>
  </si>
  <si>
    <t>UCM 103142</t>
  </si>
  <si>
    <t>UCM 103154</t>
  </si>
  <si>
    <t>UCM 103159</t>
  </si>
  <si>
    <t>UCM 103175</t>
  </si>
  <si>
    <t>UCM 103293</t>
  </si>
  <si>
    <t>UCM 103330</t>
  </si>
  <si>
    <t>UCM 103339</t>
  </si>
  <si>
    <t>UCM 108714</t>
  </si>
  <si>
    <t>UCM 108715</t>
  </si>
  <si>
    <t>UCM 108734</t>
  </si>
  <si>
    <t>AMNH 3832</t>
  </si>
  <si>
    <t>puercensis</t>
  </si>
  <si>
    <t>AMNH 3866</t>
  </si>
  <si>
    <t>AMNH 3897</t>
  </si>
  <si>
    <t>pliciferus</t>
  </si>
  <si>
    <t>NMMNH P-20494</t>
  </si>
  <si>
    <t>listed as the smaller subspecies "pliciferus";p4 mostly in crypt so not measures given; have postcrania and body mass estimates</t>
  </si>
  <si>
    <t>Kondrashov and Lucas 2012</t>
  </si>
  <si>
    <t>Protogonia</t>
  </si>
  <si>
    <t>subquadrata</t>
  </si>
  <si>
    <t>symbolicus</t>
  </si>
  <si>
    <t>Pantolambda Zone, Rock Bench Quarry</t>
  </si>
  <si>
    <t>Tetraclaenodon zone, Big Pocket</t>
  </si>
  <si>
    <t>TMP 2010.097.0093</t>
  </si>
  <si>
    <t>USNM 6169</t>
  </si>
  <si>
    <t>USNM 9925</t>
  </si>
  <si>
    <t>UW 14151</t>
  </si>
  <si>
    <t>plicifera</t>
  </si>
  <si>
    <t>calceolatus</t>
  </si>
  <si>
    <t>septentrionalis</t>
  </si>
  <si>
    <t>Pantolambda Zone, Crazy Mountain Basin</t>
  </si>
  <si>
    <t>lists m3 twice with different N counts, locality average</t>
  </si>
  <si>
    <t>AMNH 15252</t>
  </si>
  <si>
    <t>Thryptacodon</t>
  </si>
  <si>
    <t>olseni</t>
  </si>
  <si>
    <t>AMNH 16162</t>
  </si>
  <si>
    <t>AMNH 16163</t>
  </si>
  <si>
    <t>UW 1076</t>
  </si>
  <si>
    <t>cf. australis</t>
  </si>
  <si>
    <t>barae</t>
  </si>
  <si>
    <t>UM 85669</t>
  </si>
  <si>
    <t>UM 88160</t>
  </si>
  <si>
    <t>UALVP 124</t>
  </si>
  <si>
    <t>UALVP 24993</t>
  </si>
  <si>
    <t>UALVP 42872</t>
  </si>
  <si>
    <t>UALVP 45099</t>
  </si>
  <si>
    <t>USNM 20984</t>
  </si>
  <si>
    <t>demari</t>
  </si>
  <si>
    <t>approx M2 length</t>
  </si>
  <si>
    <t>USNM 20985</t>
  </si>
  <si>
    <t>USNM 20986</t>
  </si>
  <si>
    <t>belli</t>
  </si>
  <si>
    <t>UW 1045</t>
  </si>
  <si>
    <t>pseudarctos</t>
  </si>
  <si>
    <t>UW 26344</t>
  </si>
  <si>
    <t>UW 1093</t>
  </si>
  <si>
    <t>Titanoides</t>
  </si>
  <si>
    <t>measures differ slightly as indicated by asterisk</t>
  </si>
  <si>
    <t>AMNH 31264</t>
  </si>
  <si>
    <t>Tiznatzinia</t>
  </si>
  <si>
    <t>vanderhoofi</t>
  </si>
  <si>
    <t>UCMP 148327</t>
  </si>
  <si>
    <t>UCMP 189543</t>
  </si>
  <si>
    <t>UCMP 189549</t>
  </si>
  <si>
    <t>UCMP 189550</t>
  </si>
  <si>
    <t>UCMP 189551</t>
  </si>
  <si>
    <t>UCMP 189588</t>
  </si>
  <si>
    <t>UCMP 189589</t>
  </si>
  <si>
    <t>USNM 9269</t>
  </si>
  <si>
    <t>USNM 9276</t>
  </si>
  <si>
    <t>unsure if type or measures from prior paper; context suggests these are the "superior" molars</t>
  </si>
  <si>
    <t>unsure if the uppers are the same measures as the table above this one.  Some measures differ so hard to say if these are different specimen or simply due to remeasureing</t>
  </si>
  <si>
    <t>bucculentus</t>
  </si>
  <si>
    <t>UW 1078</t>
  </si>
  <si>
    <t>Utemylus</t>
  </si>
  <si>
    <t>serior</t>
  </si>
  <si>
    <t>KU 9446</t>
  </si>
  <si>
    <t>Valenia</t>
  </si>
  <si>
    <t>wilsoni</t>
  </si>
  <si>
    <t>cf. Promioclaenus</t>
  </si>
  <si>
    <t>gilmorei</t>
  </si>
  <si>
    <t>USNM 15689</t>
  </si>
  <si>
    <t>Gazin 1939</t>
  </si>
  <si>
    <t>does not list specimen in table but only one specimen refered to in text.</t>
  </si>
  <si>
    <t>USNM 15745</t>
  </si>
  <si>
    <t>dracus</t>
  </si>
  <si>
    <t>all measures except for M2 have a question mark next to it=</t>
  </si>
  <si>
    <t>USNM 15788</t>
  </si>
  <si>
    <t>inopinatus</t>
  </si>
  <si>
    <t>USNM 15760</t>
  </si>
  <si>
    <t>Dracoclaenus</t>
  </si>
  <si>
    <t>USNM 15789</t>
  </si>
  <si>
    <t>USNM 15773</t>
  </si>
  <si>
    <t>shepherdi</t>
  </si>
  <si>
    <t>USNM 15721</t>
  </si>
  <si>
    <t>USNM 15790</t>
  </si>
  <si>
    <t>asterisk next to 5.8=greatest transverse diamter</t>
  </si>
  <si>
    <t>Ellipsodon?</t>
  </si>
  <si>
    <t>USNM 15755</t>
  </si>
  <si>
    <t>USNM 15747</t>
  </si>
  <si>
    <t>Jepsenia</t>
  </si>
  <si>
    <t>mantiensis</t>
  </si>
  <si>
    <t>USNM 15705</t>
  </si>
  <si>
    <t>Cope 1882</t>
  </si>
  <si>
    <t>length of true molars 16.5mm</t>
  </si>
  <si>
    <t>length of true molars 14mm</t>
  </si>
  <si>
    <t>length of true molars 41 mm</t>
  </si>
  <si>
    <t>apternus</t>
  </si>
  <si>
    <t>length of true molars 25 mm</t>
  </si>
  <si>
    <t>length of true molars 27 mm</t>
  </si>
  <si>
    <t>length of true molars 22 mm</t>
  </si>
  <si>
    <t>length of last 4 molars 27 mm</t>
  </si>
  <si>
    <t>laticuneus</t>
  </si>
  <si>
    <t>length of true molars 17 mm</t>
  </si>
  <si>
    <t>length of true (superior) molars 16 mm; length last 6 superior molars 35</t>
  </si>
  <si>
    <t>length of posterior true molars 33 mm; M I is listed as questionable might be  m2</t>
  </si>
  <si>
    <t>Oligotomus</t>
  </si>
  <si>
    <t>length superior true molar series 21 mm; length inferior PmIII to MII 29 mm</t>
  </si>
  <si>
    <t>Diacodexis</t>
  </si>
  <si>
    <t>secans</t>
  </si>
  <si>
    <t>OMNH 64985</t>
  </si>
  <si>
    <t>coombsi</t>
  </si>
  <si>
    <t>Archibald etal 2011</t>
  </si>
  <si>
    <t>UCMP 51800</t>
  </si>
  <si>
    <t>UCMP 71796</t>
  </si>
  <si>
    <t>UCMP 71797</t>
  </si>
  <si>
    <t>UCMP 71803</t>
  </si>
  <si>
    <t>UCMP 71804</t>
  </si>
  <si>
    <t>UCMP 91073</t>
  </si>
  <si>
    <t>UCMP 91074</t>
  </si>
  <si>
    <t>UCMP 100642</t>
  </si>
  <si>
    <t>UCMP 100644</t>
  </si>
  <si>
    <t>UCMP 100652</t>
  </si>
  <si>
    <t>UCMP 100680</t>
  </si>
  <si>
    <t>UCMP 100685</t>
  </si>
  <si>
    <t>UCMP 102056</t>
  </si>
  <si>
    <t>UCMP 105494</t>
  </si>
  <si>
    <t>UCMP 125961</t>
  </si>
  <si>
    <t>V65127</t>
  </si>
  <si>
    <t>V70201</t>
  </si>
  <si>
    <t>UCMP 133525</t>
  </si>
  <si>
    <t>UCMP 133145</t>
  </si>
  <si>
    <t>Procreodi</t>
  </si>
  <si>
    <t>NO_ORDER_SPECIFIED</t>
  </si>
  <si>
    <t>Mesonychidae</t>
  </si>
  <si>
    <t>Cimolesta</t>
  </si>
  <si>
    <t>Pentacodontidae</t>
  </si>
  <si>
    <t>Condylarthra</t>
  </si>
  <si>
    <t>Artiodactyla</t>
  </si>
  <si>
    <t>Diacodexeidae</t>
  </si>
  <si>
    <t>Pantolambdidae</t>
  </si>
  <si>
    <t>NO_FAMILY_SPECIFIED</t>
  </si>
  <si>
    <t>Hapalodectidae</t>
  </si>
  <si>
    <t>Chriacidae</t>
  </si>
  <si>
    <t>Titanoideidae</t>
  </si>
  <si>
    <t>Dinocerata</t>
  </si>
  <si>
    <t>Prodinoceratidae</t>
  </si>
  <si>
    <t>Accepted.Genus</t>
  </si>
  <si>
    <t>Accepted.Species</t>
  </si>
  <si>
    <t>"Gingerichia</t>
  </si>
  <si>
    <t>sp1"</t>
  </si>
  <si>
    <t>Miniconus</t>
  </si>
  <si>
    <t>"Phenacodus</t>
  </si>
  <si>
    <t>nunienus"</t>
  </si>
  <si>
    <t>oligistus</t>
  </si>
  <si>
    <t>protogoniodes</t>
  </si>
  <si>
    <t>keeferi</t>
  </si>
  <si>
    <t>Paratriisodon</t>
  </si>
  <si>
    <t>henanensis</t>
  </si>
  <si>
    <t>Landenodon</t>
  </si>
  <si>
    <t>phelizoni</t>
  </si>
  <si>
    <t>lavocati</t>
  </si>
  <si>
    <t>woutersi</t>
  </si>
  <si>
    <t>Hyodectes</t>
  </si>
  <si>
    <t>gervaisii</t>
  </si>
  <si>
    <t>paracreodus</t>
  </si>
  <si>
    <t>Mentoclaenodon</t>
  </si>
  <si>
    <t>Lambertocyon</t>
  </si>
  <si>
    <t>ischyrus</t>
  </si>
  <si>
    <t>eximius</t>
  </si>
  <si>
    <t>gingerichi</t>
  </si>
  <si>
    <t>Heteroborus</t>
  </si>
  <si>
    <t>duelii</t>
  </si>
  <si>
    <t>australis</t>
  </si>
  <si>
    <t>loisi</t>
  </si>
  <si>
    <t>Karakia</t>
  </si>
  <si>
    <t>longidens</t>
  </si>
  <si>
    <t>middletoni</t>
  </si>
  <si>
    <t>engdahli</t>
  </si>
  <si>
    <t>Aphanocyon</t>
  </si>
  <si>
    <t>amaurus</t>
  </si>
  <si>
    <t>codyensis</t>
  </si>
  <si>
    <t>pelvidens</t>
  </si>
  <si>
    <t>elassus</t>
  </si>
  <si>
    <t>truncatus</t>
  </si>
  <si>
    <t>pearcei</t>
  </si>
  <si>
    <t>crassicollidens</t>
  </si>
  <si>
    <t>schlosserianus</t>
  </si>
  <si>
    <t>stenops</t>
  </si>
  <si>
    <t>corax</t>
  </si>
  <si>
    <t>Microclaenodon</t>
  </si>
  <si>
    <t>assurgens</t>
  </si>
  <si>
    <t>jefferyi</t>
  </si>
  <si>
    <t>trouessarti</t>
  </si>
  <si>
    <t>weigelti</t>
  </si>
  <si>
    <t>arenae</t>
  </si>
  <si>
    <t>Arctocyoninae</t>
  </si>
  <si>
    <t>Loxolophinae</t>
  </si>
  <si>
    <t>tedfordi</t>
  </si>
  <si>
    <t>olearyi</t>
  </si>
  <si>
    <t>Earendil</t>
  </si>
  <si>
    <t>undomiel</t>
  </si>
  <si>
    <t>makpialutae</t>
  </si>
  <si>
    <t>attenuatus</t>
  </si>
  <si>
    <t>adapinus</t>
  </si>
  <si>
    <t>schizophrenus</t>
  </si>
  <si>
    <t>kimbetovius</t>
  </si>
  <si>
    <t>criswelli</t>
  </si>
  <si>
    <t>ruetimeyerianus</t>
  </si>
  <si>
    <t>interruptum</t>
  </si>
  <si>
    <t>spiekeri</t>
  </si>
  <si>
    <t>biathales</t>
  </si>
  <si>
    <t>Paradoxodonta</t>
  </si>
  <si>
    <t>stenognathus</t>
  </si>
  <si>
    <t>Maiorana</t>
  </si>
  <si>
    <t>noctiluca</t>
  </si>
  <si>
    <t>ferrisensis</t>
  </si>
  <si>
    <t>hilli</t>
  </si>
  <si>
    <t>Pantinomia</t>
  </si>
  <si>
    <t>ambiguus</t>
  </si>
  <si>
    <t>Mioclaenidae</t>
  </si>
  <si>
    <t>Mioclaeninae</t>
  </si>
  <si>
    <t>Palasiodon</t>
  </si>
  <si>
    <t>siurenensis</t>
  </si>
  <si>
    <t>Kollpaniinae</t>
  </si>
  <si>
    <t>Pucanodus</t>
  </si>
  <si>
    <t>gagnieri</t>
  </si>
  <si>
    <t>Tiuclaenus</t>
  </si>
  <si>
    <t>robustus</t>
  </si>
  <si>
    <t>cotasi</t>
  </si>
  <si>
    <t>minutus</t>
  </si>
  <si>
    <t>Kollpania</t>
  </si>
  <si>
    <t>tiupampina</t>
  </si>
  <si>
    <t>Molinodinae</t>
  </si>
  <si>
    <t>Simoclaenus</t>
  </si>
  <si>
    <t>sylvaticus</t>
  </si>
  <si>
    <t>Andinodus</t>
  </si>
  <si>
    <t>boliviensis</t>
  </si>
  <si>
    <t>Pascualodus</t>
  </si>
  <si>
    <t>patagoniensis</t>
  </si>
  <si>
    <t>Midiagnus</t>
  </si>
  <si>
    <t>Tricuspiodontinae</t>
  </si>
  <si>
    <t>Paratricuspiodon</t>
  </si>
  <si>
    <t>krumbiegeli</t>
  </si>
  <si>
    <t>Tricuspiodon</t>
  </si>
  <si>
    <t>magistrae</t>
  </si>
  <si>
    <t>sobrinus</t>
  </si>
  <si>
    <t>rutimeyer</t>
  </si>
  <si>
    <t>Molinodus</t>
  </si>
  <si>
    <t>suarezi</t>
  </si>
  <si>
    <t>gazini</t>
  </si>
  <si>
    <t>Lessnessina</t>
  </si>
  <si>
    <t>khushuensis</t>
  </si>
  <si>
    <t>praecipuus</t>
  </si>
  <si>
    <t>packmani</t>
  </si>
  <si>
    <t>Hyopsodontinae</t>
  </si>
  <si>
    <t>Obtususdon</t>
  </si>
  <si>
    <t>hanhuaensis</t>
  </si>
  <si>
    <t>Decoredon</t>
  </si>
  <si>
    <t>zittelianus</t>
  </si>
  <si>
    <t>lydekkerianus</t>
  </si>
  <si>
    <t>Yuodon</t>
  </si>
  <si>
    <t>protoselenoides</t>
  </si>
  <si>
    <t>Pleuraspidotheriinae</t>
  </si>
  <si>
    <t>walshi</t>
  </si>
  <si>
    <t>ashtoni</t>
  </si>
  <si>
    <t>Asiohyopsodus</t>
  </si>
  <si>
    <t>confuciusi</t>
  </si>
  <si>
    <t>despiciens</t>
  </si>
  <si>
    <t>Stenacodon</t>
  </si>
  <si>
    <t>rarus</t>
  </si>
  <si>
    <t>marshi</t>
  </si>
  <si>
    <t>fastigatus</t>
  </si>
  <si>
    <t>Lemuravus</t>
  </si>
  <si>
    <t>distans</t>
  </si>
  <si>
    <t>fangxianensis</t>
  </si>
  <si>
    <t>uintensis</t>
  </si>
  <si>
    <t>lepidus</t>
  </si>
  <si>
    <t>wardi</t>
  </si>
  <si>
    <t>pauxillus</t>
  </si>
  <si>
    <t>sholemi</t>
  </si>
  <si>
    <t>minor</t>
  </si>
  <si>
    <t>lysitensis</t>
  </si>
  <si>
    <t>huashigouensis</t>
  </si>
  <si>
    <t>walcottianus</t>
  </si>
  <si>
    <t>markmani</t>
  </si>
  <si>
    <t>tonksi</t>
  </si>
  <si>
    <t>itinerans</t>
  </si>
  <si>
    <t>jacksoni</t>
  </si>
  <si>
    <t>lawsoni</t>
  </si>
  <si>
    <t>browni</t>
  </si>
  <si>
    <t>Conacodontinae</t>
  </si>
  <si>
    <t>Ampliconus</t>
  </si>
  <si>
    <t>antoni</t>
  </si>
  <si>
    <t>delphae</t>
  </si>
  <si>
    <t>kohlbergeri</t>
  </si>
  <si>
    <t>utahensis</t>
  </si>
  <si>
    <t>hettingeri</t>
  </si>
  <si>
    <t>harbourae</t>
  </si>
  <si>
    <t>cophater</t>
  </si>
  <si>
    <t>Goleroconus</t>
  </si>
  <si>
    <t>alfi</t>
  </si>
  <si>
    <t>Alticonus</t>
  </si>
  <si>
    <t>Paleoungulatum</t>
  </si>
  <si>
    <t>hooleyi</t>
  </si>
  <si>
    <t>Tinuviel</t>
  </si>
  <si>
    <t>eurydice</t>
  </si>
  <si>
    <t>Periptychinae</t>
  </si>
  <si>
    <t>symbolus</t>
  </si>
  <si>
    <t>cavigellii</t>
  </si>
  <si>
    <t>majusculus</t>
  </si>
  <si>
    <t>Eohyus</t>
  </si>
  <si>
    <t>Catathlaeus</t>
  </si>
  <si>
    <t>hamaxitus</t>
  </si>
  <si>
    <t>brabensis</t>
  </si>
  <si>
    <t>Carsioptychus</t>
  </si>
  <si>
    <t>eowynae</t>
  </si>
  <si>
    <t>willeyi</t>
  </si>
  <si>
    <t>fortunatus</t>
  </si>
  <si>
    <t>Zetodon</t>
  </si>
  <si>
    <t>marshater</t>
  </si>
  <si>
    <t>Fimbrethil</t>
  </si>
  <si>
    <t>ambaronae</t>
  </si>
  <si>
    <t>josephi</t>
  </si>
  <si>
    <t>Escatepos</t>
  </si>
  <si>
    <t>campi</t>
  </si>
  <si>
    <t>Beornus</t>
  </si>
  <si>
    <t>honeyi</t>
  </si>
  <si>
    <t>jeanninae</t>
  </si>
  <si>
    <t>Anisonchinae</t>
  </si>
  <si>
    <t>Pseudanisonchus</t>
  </si>
  <si>
    <t>antelios</t>
  </si>
  <si>
    <t>corniculatus</t>
  </si>
  <si>
    <t>Euprotogonia</t>
  </si>
  <si>
    <t>floverianus</t>
  </si>
  <si>
    <t>Meniscotheriinae</t>
  </si>
  <si>
    <t>priscum</t>
  </si>
  <si>
    <t>Hyracops</t>
  </si>
  <si>
    <t>robustum</t>
  </si>
  <si>
    <t>socialis</t>
  </si>
  <si>
    <t>semicingulatum</t>
  </si>
  <si>
    <t>Prosthecion</t>
  </si>
  <si>
    <t>Eodesmatodon</t>
  </si>
  <si>
    <t>spanios</t>
  </si>
  <si>
    <t>Almogaver</t>
  </si>
  <si>
    <t>copei</t>
  </si>
  <si>
    <t>Trispondylus</t>
  </si>
  <si>
    <t>nuniensis</t>
  </si>
  <si>
    <t>gidleyi</t>
  </si>
  <si>
    <t>transitus</t>
  </si>
  <si>
    <t>Accepted Names PBDB</t>
  </si>
  <si>
    <t>Eberle and Lilligraven 1998</t>
  </si>
  <si>
    <t>UW 26225</t>
  </si>
  <si>
    <t>Lm1 or 2</t>
  </si>
  <si>
    <t>V-91031</t>
  </si>
  <si>
    <t>V-91022</t>
  </si>
  <si>
    <t>V-92009</t>
  </si>
  <si>
    <t>UW 26266</t>
  </si>
  <si>
    <t>UW 26177</t>
  </si>
  <si>
    <t>UW 26498</t>
  </si>
  <si>
    <t>UW 26077</t>
  </si>
  <si>
    <t>UW 26166</t>
  </si>
  <si>
    <t>UW 26158</t>
  </si>
  <si>
    <t>UW 26079</t>
  </si>
  <si>
    <t>V-91016</t>
  </si>
  <si>
    <t>V-91004</t>
  </si>
  <si>
    <t>approximate have a greater than next to the values</t>
  </si>
  <si>
    <t>LM1 or 2 frag</t>
  </si>
  <si>
    <t>LM3 frag</t>
  </si>
  <si>
    <t>UW 26268</t>
  </si>
  <si>
    <t>V-910313</t>
  </si>
  <si>
    <t>UW 26208</t>
  </si>
  <si>
    <t>cf. donnae</t>
  </si>
  <si>
    <t>UW 26499</t>
  </si>
  <si>
    <t>WTAL is approximate</t>
  </si>
  <si>
    <t>UW 26159</t>
  </si>
  <si>
    <t>UW 26085</t>
  </si>
  <si>
    <t>UW 26182</t>
  </si>
  <si>
    <t>UW 26086</t>
  </si>
  <si>
    <t>UW 26082</t>
  </si>
  <si>
    <t>UW 26169</t>
  </si>
  <si>
    <t>UW 26126</t>
  </si>
  <si>
    <t>UW 26231</t>
  </si>
  <si>
    <t>UW 26142</t>
  </si>
  <si>
    <t>V-92025</t>
  </si>
  <si>
    <t>UW 26083</t>
  </si>
  <si>
    <t>width approximate</t>
  </si>
  <si>
    <t>UW 26139</t>
  </si>
  <si>
    <t>cf. denverensis</t>
  </si>
  <si>
    <t>multiple specimens on graph</t>
  </si>
  <si>
    <t>Figure 4 is a graph of 3 species but does not label specimens.  Says measures from Middleton 1983</t>
  </si>
  <si>
    <t>UW 26504</t>
  </si>
  <si>
    <t>V-91005</t>
  </si>
  <si>
    <t>UW 26145</t>
  </si>
  <si>
    <t>cf. Oxyclaenus</t>
  </si>
  <si>
    <t>UW 26203</t>
  </si>
  <si>
    <t>width estimated</t>
  </si>
  <si>
    <t>RM1 or 2</t>
  </si>
  <si>
    <t>LM1 or 2</t>
  </si>
  <si>
    <t>UW 26201</t>
  </si>
  <si>
    <t>UW 26241</t>
  </si>
  <si>
    <t>V-91028</t>
  </si>
  <si>
    <t>UW 26574</t>
  </si>
  <si>
    <t>V-92024</t>
  </si>
  <si>
    <t>cf. hyattianus</t>
  </si>
  <si>
    <t>UW 26491</t>
  </si>
  <si>
    <t>V-91003</t>
  </si>
  <si>
    <t>m3 measures are approximate</t>
  </si>
  <si>
    <t>UW 26495</t>
  </si>
  <si>
    <t>UW 26298</t>
  </si>
  <si>
    <t>cf. faulkneri</t>
  </si>
  <si>
    <t>V-91002</t>
  </si>
  <si>
    <t>V-91019</t>
  </si>
  <si>
    <t>talnonid width approxmate</t>
  </si>
  <si>
    <t>UW 26204</t>
  </si>
  <si>
    <t>UW 26154</t>
  </si>
  <si>
    <t>UW 26549</t>
  </si>
  <si>
    <t>UW 26547</t>
  </si>
  <si>
    <t>cf. Mimatuta</t>
  </si>
  <si>
    <t>V-92016</t>
  </si>
  <si>
    <t>UW 26198</t>
  </si>
  <si>
    <t>UW 26148</t>
  </si>
  <si>
    <t>m1 lenths on grpah of multiple specimens taken from casts sent by Van Valen.</t>
  </si>
  <si>
    <t>UCM 34637</t>
  </si>
  <si>
    <t>UCM 34163</t>
  </si>
  <si>
    <t>UW 26206</t>
  </si>
  <si>
    <t>cf. browni</t>
  </si>
  <si>
    <t>UW 26200</t>
  </si>
  <si>
    <t>UW 26202</t>
  </si>
  <si>
    <t>UW 26492</t>
  </si>
  <si>
    <t>UW 25223</t>
  </si>
  <si>
    <t>cf. gillianus</t>
  </si>
  <si>
    <t>width of p4 indet due to breakage</t>
  </si>
  <si>
    <t>UW 26217</t>
  </si>
  <si>
    <t>V-92031</t>
  </si>
  <si>
    <t>approxiamte length</t>
  </si>
  <si>
    <t>UW 26216</t>
  </si>
  <si>
    <t>length and width are approx</t>
  </si>
  <si>
    <t>UW 26181</t>
  </si>
  <si>
    <t>UW 26205</t>
  </si>
  <si>
    <t>UW 26199</t>
  </si>
  <si>
    <t>V-92014</t>
  </si>
  <si>
    <t>UW 26153</t>
  </si>
  <si>
    <t>UW 26494</t>
  </si>
  <si>
    <t>UW 26496</t>
  </si>
  <si>
    <t>V-91026</t>
  </si>
  <si>
    <t>V-92021</t>
  </si>
  <si>
    <t>UW 26235</t>
  </si>
  <si>
    <t>UW 26222</t>
  </si>
  <si>
    <t>UW 26218</t>
  </si>
  <si>
    <t>UW 26149</t>
  </si>
  <si>
    <t>UW 26317</t>
  </si>
  <si>
    <t>UW 26224</t>
  </si>
  <si>
    <t xml:space="preserve">Conacodon </t>
  </si>
  <si>
    <t>cf. cophater</t>
  </si>
  <si>
    <t>UW 26178</t>
  </si>
  <si>
    <t>UW 26184</t>
  </si>
  <si>
    <t>UW 26230</t>
  </si>
  <si>
    <t>UW 26236</t>
  </si>
  <si>
    <t>UW 26210</t>
  </si>
  <si>
    <t>UW 26560</t>
  </si>
  <si>
    <t>UCM 45587</t>
  </si>
  <si>
    <t>widths are approx</t>
  </si>
  <si>
    <t>m1 widths are approx</t>
  </si>
  <si>
    <t>V-92022</t>
  </si>
  <si>
    <t>Coral Bluffs Denver Formation</t>
  </si>
  <si>
    <t>UW 26270</t>
  </si>
  <si>
    <t>UCM 40150</t>
  </si>
  <si>
    <t>UW 26194</t>
  </si>
  <si>
    <t>UW 26195</t>
  </si>
  <si>
    <t>UCM 34895</t>
  </si>
  <si>
    <t>UW 26234</t>
  </si>
  <si>
    <t>UW 26493</t>
  </si>
  <si>
    <t>UW 26267</t>
  </si>
  <si>
    <t>V-91024</t>
  </si>
  <si>
    <t>width are estimated</t>
  </si>
  <si>
    <t>widths of p3 estimated</t>
  </si>
  <si>
    <t>UW 26540</t>
  </si>
  <si>
    <t>UW 26237</t>
  </si>
  <si>
    <t>meausrements of P1</t>
  </si>
  <si>
    <t>UW 26541</t>
  </si>
  <si>
    <t>UW 26272</t>
  </si>
  <si>
    <t>UW 26183</t>
  </si>
  <si>
    <t>estimated legnth and width</t>
  </si>
  <si>
    <t>UW 26147</t>
  </si>
  <si>
    <t>estimated length and width</t>
  </si>
  <si>
    <t>UW 26227</t>
  </si>
  <si>
    <t>UW 26297</t>
  </si>
  <si>
    <t>UW 26152</t>
  </si>
  <si>
    <t>V-92035</t>
  </si>
  <si>
    <t>V-91027</t>
  </si>
  <si>
    <t>UW 26265</t>
  </si>
  <si>
    <t>UW 26264</t>
  </si>
  <si>
    <t>UW 26263</t>
  </si>
  <si>
    <t>width iis estimated</t>
  </si>
  <si>
    <t>UW 26228</t>
  </si>
  <si>
    <t>UW 26146</t>
  </si>
  <si>
    <t>UW 26155</t>
  </si>
  <si>
    <t>UW 26229</t>
  </si>
  <si>
    <t>Periptychidae Gen. indet</t>
  </si>
  <si>
    <t>UW 26143</t>
  </si>
  <si>
    <t>UW 26144</t>
  </si>
  <si>
    <t>UW 26160</t>
  </si>
  <si>
    <t>UW 26187</t>
  </si>
  <si>
    <t>cf. Protoselene</t>
  </si>
  <si>
    <t>UW 26214</t>
  </si>
  <si>
    <t>m3 length estimated</t>
  </si>
  <si>
    <t>ArcticyonidaeGen. indet</t>
  </si>
  <si>
    <t>ArcticyonidaeGen. Indet</t>
  </si>
  <si>
    <t>multiple specimens and species</t>
  </si>
  <si>
    <t>Bown etal 1994</t>
  </si>
  <si>
    <t>log normal (length times width) on graph; likely not useable but worth noting</t>
  </si>
  <si>
    <t>UCM 103130</t>
  </si>
  <si>
    <t>UCM 103147</t>
  </si>
  <si>
    <t>UCM 103093</t>
  </si>
  <si>
    <t>UCM 103158</t>
  </si>
  <si>
    <t>UCM 103131</t>
  </si>
  <si>
    <t>UCM 103167</t>
  </si>
  <si>
    <t>trigonid width estimated</t>
  </si>
  <si>
    <t>Atteberry and Eberle 2021</t>
  </si>
  <si>
    <t>UCM 103150</t>
  </si>
  <si>
    <t>UCM 103151</t>
  </si>
  <si>
    <t>estimated widths for m2 and m3</t>
  </si>
  <si>
    <t>legnth and width p4 estimated</t>
  </si>
  <si>
    <t>UCM  103084</t>
  </si>
  <si>
    <t>UCM  103181</t>
  </si>
  <si>
    <t>UCM  103171</t>
  </si>
  <si>
    <t>width for p4 estimated</t>
  </si>
  <si>
    <t>P4 length estimated</t>
  </si>
  <si>
    <t>P3 width estimated</t>
  </si>
  <si>
    <t>UCM 34613</t>
  </si>
  <si>
    <t>UCM 40700</t>
  </si>
  <si>
    <t>estimated legnth and widths fo p3-m1</t>
  </si>
  <si>
    <t>estimated legnth and widths fo p4</t>
  </si>
  <si>
    <t>UCM 103183</t>
  </si>
  <si>
    <t>UCM 103374</t>
  </si>
  <si>
    <t>Rm3 width is estimated (3.9) incorported into average</t>
  </si>
  <si>
    <t>UCM 103085</t>
  </si>
  <si>
    <t>UCM 103155</t>
  </si>
  <si>
    <t>UCM 108749</t>
  </si>
  <si>
    <t>dp4 is present and has measurements but excluded here</t>
  </si>
  <si>
    <t>length and Trig width of m1 are estimated</t>
  </si>
  <si>
    <t>width measurements are approximate for m3</t>
  </si>
  <si>
    <t>UCM 99917</t>
  </si>
  <si>
    <t>UCM 99919</t>
  </si>
  <si>
    <t>UCM 99915</t>
  </si>
  <si>
    <t>UCM 99900</t>
  </si>
  <si>
    <t>UCM 99916</t>
  </si>
  <si>
    <t>UCM 99918</t>
  </si>
  <si>
    <t>UCM 99898</t>
  </si>
  <si>
    <t>UCM 99899</t>
  </si>
  <si>
    <t>UCM 99920</t>
  </si>
  <si>
    <t>UCM 99921</t>
  </si>
  <si>
    <t>UCM 99922</t>
  </si>
  <si>
    <t>Gelastops</t>
  </si>
  <si>
    <t>parcus</t>
  </si>
  <si>
    <t>Nannodectes</t>
  </si>
  <si>
    <t>Burger 2007</t>
  </si>
  <si>
    <t>no measurements just has ? Marks</t>
  </si>
  <si>
    <t>cf. agapetillus</t>
  </si>
  <si>
    <t>Middleton 1983</t>
  </si>
  <si>
    <t>UCM 34181</t>
  </si>
  <si>
    <t>UCM 34182</t>
  </si>
  <si>
    <t>UCM 34567d</t>
  </si>
  <si>
    <t>* are estimated values</t>
  </si>
  <si>
    <t>UCM 34622</t>
  </si>
  <si>
    <t>UCM 34954</t>
  </si>
  <si>
    <t>UCM 34625</t>
  </si>
  <si>
    <t>UCM 35011</t>
  </si>
  <si>
    <t>UCM 35082</t>
  </si>
  <si>
    <t>UCM 35088</t>
  </si>
  <si>
    <t>UCM 35090</t>
  </si>
  <si>
    <t>UCM 37613</t>
  </si>
  <si>
    <t>UCM 39125</t>
  </si>
  <si>
    <t>UCM 43147</t>
  </si>
  <si>
    <t>UCM 43148</t>
  </si>
  <si>
    <t>UCM 47292</t>
  </si>
  <si>
    <t>UCM 34174</t>
  </si>
  <si>
    <t>UCM 34175</t>
  </si>
  <si>
    <t>UCM 34183</t>
  </si>
  <si>
    <t>UCM 34184</t>
  </si>
  <si>
    <t>UCM 34326</t>
  </si>
  <si>
    <t>UCM 35084</t>
  </si>
  <si>
    <t>UCM 35089</t>
  </si>
  <si>
    <t>UCM 37609</t>
  </si>
  <si>
    <t>UCM 37615</t>
  </si>
  <si>
    <t>UCM 38865</t>
  </si>
  <si>
    <t>UCM 39128</t>
  </si>
  <si>
    <t>UCM 43139</t>
  </si>
  <si>
    <t>UCM 43150</t>
  </si>
  <si>
    <t>UCM 47291</t>
  </si>
  <si>
    <t>cf. galadrielae</t>
  </si>
  <si>
    <t>USM 34325</t>
  </si>
  <si>
    <t>USM 34571</t>
  </si>
  <si>
    <t>USM 38867</t>
  </si>
  <si>
    <t>USM 43149</t>
  </si>
  <si>
    <t>USM 45586</t>
  </si>
  <si>
    <t>USM 34569</t>
  </si>
  <si>
    <t>USM 34576</t>
  </si>
  <si>
    <t>USM 34577</t>
  </si>
  <si>
    <t>USM 34602</t>
  </si>
  <si>
    <t>USM 34605</t>
  </si>
  <si>
    <t>USM 34606</t>
  </si>
  <si>
    <t>USM 34628</t>
  </si>
  <si>
    <t>USM 34632</t>
  </si>
  <si>
    <t>USM 34636</t>
  </si>
  <si>
    <t>USM 34639</t>
  </si>
  <si>
    <t>USM 34651</t>
  </si>
  <si>
    <t>USM 34652</t>
  </si>
  <si>
    <t>USM 34687</t>
  </si>
  <si>
    <t>USM 35081</t>
  </si>
  <si>
    <t>USM 35091</t>
  </si>
  <si>
    <t>USM 35092</t>
  </si>
  <si>
    <t>USM 38863</t>
  </si>
  <si>
    <t>USM 39550</t>
  </si>
  <si>
    <t>USM 40060</t>
  </si>
  <si>
    <t>USM 43134</t>
  </si>
  <si>
    <t>USM 47289</t>
  </si>
  <si>
    <t>USM 47727</t>
  </si>
  <si>
    <t>cf. cuspidatus</t>
  </si>
  <si>
    <t>UCM 39114</t>
  </si>
  <si>
    <t>USGS D812</t>
  </si>
  <si>
    <t>UCM 21456</t>
  </si>
  <si>
    <t>UCM 34159</t>
  </si>
  <si>
    <t>UCM 34160</t>
  </si>
  <si>
    <t>UCM 34170</t>
  </si>
  <si>
    <t>UCM 34171</t>
  </si>
  <si>
    <t>UCM 34172</t>
  </si>
  <si>
    <t>UCM 34194</t>
  </si>
  <si>
    <t>UCM 34322</t>
  </si>
  <si>
    <t>UCM 34328</t>
  </si>
  <si>
    <t>UCM 34459</t>
  </si>
  <si>
    <t>UCM 34575</t>
  </si>
  <si>
    <t>UCM 34627</t>
  </si>
  <si>
    <t>UCM 34630</t>
  </si>
  <si>
    <t>UCM 34937</t>
  </si>
  <si>
    <t>UCM 34943</t>
  </si>
  <si>
    <t>UCM 34989</t>
  </si>
  <si>
    <t>UCM 35067</t>
  </si>
  <si>
    <t>UCM 35069</t>
  </si>
  <si>
    <t>UCM 35204</t>
  </si>
  <si>
    <t>UCM 40705</t>
  </si>
  <si>
    <t>UCM 47286</t>
  </si>
  <si>
    <t>UCM 47732</t>
  </si>
  <si>
    <t>measurement for P1</t>
  </si>
  <si>
    <t>UCM 34153</t>
  </si>
  <si>
    <t>UCM 34154</t>
  </si>
  <si>
    <t>UCM 34155</t>
  </si>
  <si>
    <t>UCM 34156</t>
  </si>
  <si>
    <t>UCM 34158</t>
  </si>
  <si>
    <t>UCM 34179</t>
  </si>
  <si>
    <t>UCM 34190</t>
  </si>
  <si>
    <t>UCM 34193</t>
  </si>
  <si>
    <t>UCM 34228</t>
  </si>
  <si>
    <t>UCM 34626</t>
  </si>
  <si>
    <t>UCM 34631</t>
  </si>
  <si>
    <t>UCM 34640</t>
  </si>
  <si>
    <t>UCM 34988</t>
  </si>
  <si>
    <t>UCM 35068</t>
  </si>
  <si>
    <t>UCM 39552</t>
  </si>
  <si>
    <t>UCM 40151</t>
  </si>
  <si>
    <t>UCM 40152</t>
  </si>
  <si>
    <t>UCM 47728</t>
  </si>
  <si>
    <t>UCM 47729</t>
  </si>
  <si>
    <t>UCM 47730</t>
  </si>
  <si>
    <t>P! ALSO PRESENT\</t>
  </si>
  <si>
    <t>USNM 16621</t>
  </si>
  <si>
    <t>USNM 16623</t>
  </si>
  <si>
    <t>USNM 16624</t>
  </si>
  <si>
    <t>UCM 3382</t>
  </si>
  <si>
    <t>UCM 39111</t>
  </si>
  <si>
    <t>UCM 39118</t>
  </si>
  <si>
    <t>UCM 38041</t>
  </si>
  <si>
    <t>cf. kimbetovius</t>
  </si>
  <si>
    <t>UCM 38198</t>
  </si>
  <si>
    <t>UCM 43127</t>
  </si>
  <si>
    <t>UCM 48271</t>
  </si>
  <si>
    <t>dp4 or m1</t>
  </si>
  <si>
    <t>Arctocyonidae gen indet</t>
  </si>
  <si>
    <t>UCM 34177</t>
  </si>
  <si>
    <t>Mioclaenidae gen indet.</t>
  </si>
  <si>
    <t>UCM 43129</t>
  </si>
  <si>
    <t>UCM 43130</t>
  </si>
  <si>
    <t>UCM 43741</t>
  </si>
  <si>
    <t>Tinuviel?</t>
  </si>
  <si>
    <t>UCM 34144</t>
  </si>
  <si>
    <t>UCM 34165</t>
  </si>
  <si>
    <t>UCM 34166</t>
  </si>
  <si>
    <t>UCM 34167</t>
  </si>
  <si>
    <t>UCM 34168</t>
  </si>
  <si>
    <t>UCMP 117091</t>
  </si>
  <si>
    <t>UCM 34146</t>
  </si>
  <si>
    <t>UCM 34147</t>
  </si>
  <si>
    <t>UCM 34148</t>
  </si>
  <si>
    <t>UCM 34152</t>
  </si>
  <si>
    <t>UCM 34599</t>
  </si>
  <si>
    <t>UCM 34956</t>
  </si>
  <si>
    <t>UCM 34964</t>
  </si>
  <si>
    <t>UCM 35077</t>
  </si>
  <si>
    <t>UCM 35078</t>
  </si>
  <si>
    <t>UCM 38861</t>
  </si>
  <si>
    <t>UCM 40701</t>
  </si>
  <si>
    <t>UCM 40704</t>
  </si>
  <si>
    <t>UCM 47299</t>
  </si>
  <si>
    <t>UCM 48329</t>
  </si>
  <si>
    <t>Hemithlaeus?</t>
  </si>
  <si>
    <t>may need to check Middleton and Dewar 2004 to check if these were ever reassigned</t>
  </si>
  <si>
    <t>UCM 39108</t>
  </si>
  <si>
    <t>UCM 44266</t>
  </si>
  <si>
    <t>UCM 40531</t>
  </si>
  <si>
    <t>UCM 39110</t>
  </si>
  <si>
    <t>UCM 38044</t>
  </si>
  <si>
    <t>UCM 38195</t>
  </si>
  <si>
    <t>UCM 39105</t>
  </si>
  <si>
    <t>UCM 39116</t>
  </si>
  <si>
    <t>UCM 40530</t>
  </si>
  <si>
    <t>UCM 44267</t>
  </si>
  <si>
    <t>UCM 44269</t>
  </si>
  <si>
    <t>left side</t>
  </si>
  <si>
    <t>UCM 32296</t>
  </si>
  <si>
    <t>UCM 38038</t>
  </si>
  <si>
    <t>UCM 38040</t>
  </si>
  <si>
    <t>UCM 38043</t>
  </si>
  <si>
    <t>UCM 38045</t>
  </si>
  <si>
    <t>UCM 38200</t>
  </si>
  <si>
    <t>UCM 39104</t>
  </si>
  <si>
    <t>UCM 39106</t>
  </si>
  <si>
    <t>UCM 39112</t>
  </si>
  <si>
    <t>UCM 39117</t>
  </si>
  <si>
    <t>UCM 39120</t>
  </si>
  <si>
    <t>UCM 40536</t>
  </si>
  <si>
    <t>UCM 40537</t>
  </si>
  <si>
    <t>UCM 44268</t>
  </si>
  <si>
    <t>UCM 47586</t>
  </si>
  <si>
    <t>UCM 47852</t>
  </si>
  <si>
    <t>UCM 48442</t>
  </si>
  <si>
    <t>USNM Uncat</t>
  </si>
  <si>
    <t>measure taken from cast</t>
  </si>
  <si>
    <t>no associated specimen #</t>
  </si>
  <si>
    <t>USM 34163</t>
  </si>
  <si>
    <t>USM 34169</t>
  </si>
  <si>
    <t>USM 34572</t>
  </si>
  <si>
    <t>USM 34597</t>
  </si>
  <si>
    <t>USM 34601</t>
  </si>
  <si>
    <t>USM 30594</t>
  </si>
  <si>
    <t>USM 34145</t>
  </si>
  <si>
    <t>USM 34570</t>
  </si>
  <si>
    <t>USM 34635</t>
  </si>
  <si>
    <t>USM 34637</t>
  </si>
  <si>
    <t>USM 34957</t>
  </si>
  <si>
    <t>USM 38859</t>
  </si>
  <si>
    <t>USM 48364</t>
  </si>
  <si>
    <t>USM 33880</t>
  </si>
  <si>
    <t>USM 33881</t>
  </si>
  <si>
    <t>USM 35075</t>
  </si>
  <si>
    <t>aff. entoconus</t>
  </si>
  <si>
    <t>USM 39109</t>
  </si>
  <si>
    <t>USM 44068</t>
  </si>
  <si>
    <t>aff. Entoconus</t>
  </si>
  <si>
    <t>USNM 16625</t>
  </si>
  <si>
    <t>UCM 38042</t>
  </si>
  <si>
    <t>UCM 43740</t>
  </si>
  <si>
    <t>UCM 47587</t>
  </si>
  <si>
    <t>USGS D810</t>
  </si>
  <si>
    <t>UCM 40534</t>
  </si>
  <si>
    <t>UCM 40533</t>
  </si>
  <si>
    <t>UCM 43133</t>
  </si>
  <si>
    <t>"</t>
  </si>
  <si>
    <t>ArcticyonidaeGen.</t>
  </si>
  <si>
    <t>indetsp.</t>
  </si>
  <si>
    <t>Indetsp.</t>
  </si>
  <si>
    <t>Gen.indet</t>
  </si>
  <si>
    <t>Cimolestidae</t>
  </si>
  <si>
    <t>Plesiadapidae</t>
  </si>
  <si>
    <t>genindet</t>
  </si>
  <si>
    <t>genindet.</t>
  </si>
  <si>
    <t>"Tinuviel</t>
  </si>
  <si>
    <t>gazini"</t>
  </si>
  <si>
    <t>"Hemithlaeus</t>
  </si>
  <si>
    <t>harbourae"</t>
  </si>
  <si>
    <t>cf. Loxolophus</t>
  </si>
  <si>
    <t>UNSM 214539</t>
  </si>
  <si>
    <t>UM 68376</t>
  </si>
  <si>
    <t>p3 or p4</t>
  </si>
  <si>
    <t>UM 69542</t>
  </si>
  <si>
    <t>kep the measurements for UM 69542 separate in case specimens are assigned separate taxons in later paper.</t>
  </si>
  <si>
    <t>PU 19576</t>
  </si>
  <si>
    <t>PU 14970</t>
  </si>
  <si>
    <t>PU 17758</t>
  </si>
  <si>
    <t>FMNH 15016</t>
  </si>
  <si>
    <t>Gingerich 1979</t>
  </si>
  <si>
    <t>undescribed genus and sp. Of Shiebout 1974</t>
  </si>
  <si>
    <t>UM 68355</t>
  </si>
  <si>
    <t>Gingerich 1978</t>
  </si>
  <si>
    <t>FMNH 15556</t>
  </si>
  <si>
    <t>?Chriacus sp. Douglass Quarry For Union Group Krause and Gingerich 1983:189</t>
  </si>
  <si>
    <t>McKenna and Lofgren 2003</t>
  </si>
  <si>
    <t>RAM 6908</t>
  </si>
  <si>
    <t>from Rigby 1980; Rigby 1980 contained an error in M3 length due to mean exceeding the observed range=typos</t>
  </si>
  <si>
    <t>"Tricentes"</t>
  </si>
  <si>
    <t>likely the specimen USNM 20583; from Gazin 1956</t>
  </si>
  <si>
    <t>listed at USNm 20583 in this paper but should be USNM 20582</t>
  </si>
  <si>
    <t>?Protogonodon</t>
  </si>
  <si>
    <t>AMNH 16397</t>
  </si>
  <si>
    <t>concise taxon reassignment; indicate that prior literature had large measure that it actually is</t>
  </si>
  <si>
    <t>holotype?</t>
  </si>
  <si>
    <t>unsure it this was M2 in paper</t>
  </si>
  <si>
    <t>M1 or M2 and length and width are +/- 0.2</t>
  </si>
  <si>
    <t>listed as M?2; length has error of +/-0.1</t>
  </si>
  <si>
    <t>length and width show error of +/- 0.,1</t>
  </si>
  <si>
    <t>unsure if this is m1</t>
  </si>
  <si>
    <t>length has +/- of 0.1</t>
  </si>
  <si>
    <t>PU 16667</t>
  </si>
  <si>
    <t>UM 2226</t>
  </si>
  <si>
    <t>AMNH 58054</t>
  </si>
  <si>
    <t>UM 1560</t>
  </si>
  <si>
    <t>PU 14211</t>
  </si>
  <si>
    <t>PU 17305</t>
  </si>
  <si>
    <t>length has error of +/- 0.1</t>
  </si>
  <si>
    <t>PU 14205</t>
  </si>
  <si>
    <t>NMNH 23279</t>
  </si>
  <si>
    <t>length and wdith have error of +/- 0.1</t>
  </si>
  <si>
    <t>PU 21087</t>
  </si>
  <si>
    <t>length has error of +/- 0.2 and width +/- of 0.1</t>
  </si>
  <si>
    <t>AMNH 36068</t>
  </si>
  <si>
    <t>AMNH 2378</t>
  </si>
  <si>
    <t>tecumsae</t>
  </si>
  <si>
    <t>Procerberus</t>
  </si>
  <si>
    <t>plutonis</t>
  </si>
  <si>
    <t>UM VP1464</t>
  </si>
  <si>
    <t>m?2</t>
  </si>
  <si>
    <t>Niphredil</t>
  </si>
  <si>
    <t>radagasti</t>
  </si>
  <si>
    <t>PU 21416</t>
  </si>
  <si>
    <t>Leptacodon</t>
  </si>
  <si>
    <t>UM VP1595</t>
  </si>
  <si>
    <t>proserpinae</t>
  </si>
  <si>
    <t>Nyctitheriidae</t>
  </si>
  <si>
    <t>Paleotomus</t>
  </si>
  <si>
    <t>Aletodon</t>
  </si>
  <si>
    <t>NMMNH P-21687</t>
  </si>
  <si>
    <t>Williamson and Lucas 1993</t>
  </si>
  <si>
    <t>NMMNH P-21692</t>
  </si>
  <si>
    <t>NMMNH P-21685</t>
  </si>
  <si>
    <t>NMMNH P-21680</t>
  </si>
  <si>
    <t>NMMNH P-19217</t>
  </si>
  <si>
    <t>Rigby 1980</t>
  </si>
  <si>
    <t>Rigby has a strange way of reported the lower molars.  Repeated entries for L, AW, and PW with most being the same but some minor differences.  Could be typo for this species m2 PW.  Gives 5.10 and then lists 5.04</t>
  </si>
  <si>
    <t>AMNH 87815</t>
  </si>
  <si>
    <t>AMNH 100558</t>
  </si>
  <si>
    <t>AMNH 100556</t>
  </si>
  <si>
    <t>AMNH 87742</t>
  </si>
  <si>
    <t>AMNH 87762</t>
  </si>
  <si>
    <t>AMNH 87626a</t>
  </si>
  <si>
    <t>AMNH 87768</t>
  </si>
  <si>
    <t>AMNH 87580a</t>
  </si>
  <si>
    <t>AMNH 87710</t>
  </si>
  <si>
    <t>AMNH 87580b</t>
  </si>
  <si>
    <t>AMNH 100564</t>
  </si>
  <si>
    <t>AMNH 87579</t>
  </si>
  <si>
    <t>AMNH 87761</t>
  </si>
  <si>
    <t>8..85</t>
  </si>
  <si>
    <t>AMNH 101102</t>
  </si>
  <si>
    <t>AMNH 87582</t>
  </si>
  <si>
    <t>AMNH 87602</t>
  </si>
  <si>
    <t>AMNH 87603</t>
  </si>
  <si>
    <t>AMNH 87703</t>
  </si>
  <si>
    <t>AMNH 87674</t>
  </si>
  <si>
    <t>AMNH 87688</t>
  </si>
  <si>
    <t>AMNH 100571</t>
  </si>
  <si>
    <t>AMNH 87765</t>
  </si>
  <si>
    <t>AMNH 100569</t>
  </si>
  <si>
    <t>AMNH 100570</t>
  </si>
  <si>
    <t>AMNH 87701</t>
  </si>
  <si>
    <t>AMNH 87662</t>
  </si>
  <si>
    <t>AMNH 88094</t>
  </si>
  <si>
    <t>AMNH 87626</t>
  </si>
  <si>
    <t>AMNH 87749</t>
  </si>
  <si>
    <t>AMNH 87821</t>
  </si>
  <si>
    <t>AMNH 87604</t>
  </si>
  <si>
    <t>AMNH 87737</t>
  </si>
  <si>
    <t>AMNH 87685</t>
  </si>
  <si>
    <t>deciduous premolars</t>
  </si>
  <si>
    <t>AMNH 87562</t>
  </si>
  <si>
    <t>AMNH 87569</t>
  </si>
  <si>
    <t>AMNH 87587</t>
  </si>
  <si>
    <t>AMNH 87784h</t>
  </si>
  <si>
    <t>AMNH 100600i</t>
  </si>
  <si>
    <t>AMNH 87771d</t>
  </si>
  <si>
    <t>AMNH 100218</t>
  </si>
  <si>
    <t>AMNH 100260</t>
  </si>
  <si>
    <t>AMNH 100261</t>
  </si>
  <si>
    <t>AMNH 87649</t>
  </si>
  <si>
    <t>AMNH 87623</t>
  </si>
  <si>
    <t>AMNH 87756</t>
  </si>
  <si>
    <t>AMNH 87556</t>
  </si>
  <si>
    <t>AMNH 87559</t>
  </si>
  <si>
    <t>AMNH 87581</t>
  </si>
  <si>
    <t>AMNH 100548</t>
  </si>
  <si>
    <t>AMNH 87595</t>
  </si>
  <si>
    <t>AMNH 87588</t>
  </si>
  <si>
    <t>ROM 12865</t>
  </si>
  <si>
    <t>Russell 1974</t>
  </si>
  <si>
    <t>AMNH 790</t>
  </si>
  <si>
    <t>AMNH 803</t>
  </si>
  <si>
    <t>AMNH 3121</t>
  </si>
  <si>
    <t>Matthew 1897</t>
  </si>
  <si>
    <t>AMNH 931</t>
  </si>
  <si>
    <t>AMNH 2399</t>
  </si>
  <si>
    <t>AMNH 4001</t>
  </si>
  <si>
    <t>AMNH 2384</t>
  </si>
  <si>
    <t>AMNH 2379</t>
  </si>
  <si>
    <t>AMNH 3115</t>
  </si>
  <si>
    <t>AMNH 3101</t>
  </si>
  <si>
    <t>AMNH 3547a</t>
  </si>
  <si>
    <t>AMNH 3198</t>
  </si>
  <si>
    <t>AMNH 761</t>
  </si>
  <si>
    <t>AMNH 3896</t>
  </si>
  <si>
    <t>AMNH 3833</t>
  </si>
  <si>
    <t>AMNH 3212</t>
  </si>
  <si>
    <t>AMNH 2421</t>
  </si>
  <si>
    <t>AMNH 4025</t>
  </si>
  <si>
    <t>AMNH 3292a</t>
  </si>
  <si>
    <t>AMNH 3294</t>
  </si>
  <si>
    <t>AMNH 3278</t>
  </si>
  <si>
    <t>AMNH 2435</t>
  </si>
  <si>
    <t>Gazin 1941</t>
  </si>
  <si>
    <t>m3 length is approx</t>
  </si>
  <si>
    <t>Protogonodon?</t>
  </si>
  <si>
    <t>USNM 15538</t>
  </si>
  <si>
    <t>USNM 16181</t>
  </si>
  <si>
    <t>USNM 16193</t>
  </si>
  <si>
    <t>USNM 16186</t>
  </si>
  <si>
    <t>USNM 16217</t>
  </si>
  <si>
    <t>Oxyclaenid?</t>
  </si>
  <si>
    <t>USNM 15546</t>
  </si>
  <si>
    <t>USNM 16178</t>
  </si>
  <si>
    <t>USNM 16179</t>
  </si>
  <si>
    <t>USNM 16182</t>
  </si>
  <si>
    <t>USNM 16284</t>
  </si>
  <si>
    <t>USNM 16285</t>
  </si>
  <si>
    <t>USNM 16202</t>
  </si>
  <si>
    <t>USNM 16201</t>
  </si>
  <si>
    <t>USNM 16177</t>
  </si>
  <si>
    <t>USNM 16196</t>
  </si>
  <si>
    <t>USNM 16194</t>
  </si>
  <si>
    <t>USNM 16189</t>
  </si>
  <si>
    <t>USNM 16188</t>
  </si>
  <si>
    <t>USNM 16190</t>
  </si>
  <si>
    <t>USNM 16197</t>
  </si>
  <si>
    <t>USNM 16198</t>
  </si>
  <si>
    <t>USNM 16195</t>
  </si>
  <si>
    <t>USNM 15537</t>
  </si>
  <si>
    <t>USNM 16249</t>
  </si>
  <si>
    <t>has question marks by some measures=approx?</t>
  </si>
  <si>
    <t>USNM 16192</t>
  </si>
  <si>
    <t>Haploconus?</t>
  </si>
  <si>
    <t>USNM 16191</t>
  </si>
  <si>
    <t>not 51794</t>
  </si>
  <si>
    <t>Oxyclaenid</t>
  </si>
  <si>
    <t>Gazin 1938</t>
  </si>
  <si>
    <t>USNM 12147</t>
  </si>
  <si>
    <t>M1-3 length is 13.5</t>
  </si>
  <si>
    <t>Simpson 1932</t>
  </si>
  <si>
    <t>UNM B1700</t>
  </si>
  <si>
    <t>AMNH 58347</t>
  </si>
  <si>
    <t>AMNH 16525</t>
  </si>
  <si>
    <t>AMNH 58346</t>
  </si>
  <si>
    <t>right dental elements</t>
  </si>
  <si>
    <t>left dental elements</t>
  </si>
  <si>
    <t>redundant with specimens listed with this paper</t>
  </si>
  <si>
    <t>Reynolds 1936</t>
  </si>
  <si>
    <t>St. Louis Univ. 118</t>
  </si>
  <si>
    <t>McKenna etal 2008</t>
  </si>
  <si>
    <t>RAM 7171</t>
  </si>
  <si>
    <t>RAM 6506</t>
  </si>
  <si>
    <t>RAM 6417</t>
  </si>
  <si>
    <t>UCMP 44761</t>
  </si>
  <si>
    <t>UCMP 131790</t>
  </si>
  <si>
    <t>Robinson 1986</t>
  </si>
  <si>
    <t>BYU 3853</t>
  </si>
  <si>
    <t>BYU 3765</t>
  </si>
  <si>
    <t>BYU 3802</t>
  </si>
  <si>
    <t>BYU 3848</t>
  </si>
  <si>
    <t>BYU 3795</t>
  </si>
  <si>
    <t>BYU 3864</t>
  </si>
  <si>
    <t>BYU 3865</t>
  </si>
  <si>
    <t>BYU 3842</t>
  </si>
  <si>
    <t>BYU 3812</t>
  </si>
  <si>
    <t>BYU 3867</t>
  </si>
  <si>
    <t>unsure if P2</t>
  </si>
  <si>
    <t>BYU 3829</t>
  </si>
  <si>
    <t>BYU 3801</t>
  </si>
  <si>
    <t>BYYU 3774</t>
  </si>
  <si>
    <t>AMNH 36050</t>
  </si>
  <si>
    <t>BYU 3834</t>
  </si>
  <si>
    <t>BYU 4919</t>
  </si>
  <si>
    <t>cf. gilmorei</t>
  </si>
  <si>
    <t>BYU 3755</t>
  </si>
  <si>
    <t>BYU 3749</t>
  </si>
  <si>
    <t>AMNH 36043</t>
  </si>
  <si>
    <t>BYU 3816</t>
  </si>
  <si>
    <t>BYU 3859</t>
  </si>
  <si>
    <t>BYU 3838</t>
  </si>
  <si>
    <t>AMNH 36028</t>
  </si>
  <si>
    <t>AMNH 36039</t>
  </si>
  <si>
    <t>BYU 3751</t>
  </si>
  <si>
    <t>BYU 3844</t>
  </si>
  <si>
    <t>cf. oligistus</t>
  </si>
  <si>
    <t>BYU 3741</t>
  </si>
  <si>
    <t>BYU 3742</t>
  </si>
  <si>
    <t>BYU 3817</t>
  </si>
  <si>
    <t>BYU 3820</t>
  </si>
  <si>
    <t>BYU 3771</t>
  </si>
  <si>
    <t>AMNH 36076</t>
  </si>
  <si>
    <t>unsure if m2 and/or m3</t>
  </si>
  <si>
    <t>AMNH 36051</t>
  </si>
  <si>
    <t>BYU 3800</t>
  </si>
  <si>
    <t>BYU 3860</t>
  </si>
  <si>
    <t>BYU 3862</t>
  </si>
  <si>
    <t>AMNH 36073</t>
  </si>
  <si>
    <t>BYU 3779</t>
  </si>
  <si>
    <t>BYU 4925</t>
  </si>
  <si>
    <t>AMNH 36075</t>
  </si>
  <si>
    <t>BYU 3822</t>
  </si>
  <si>
    <t>BYU 3819</t>
  </si>
  <si>
    <t>BYU 3830</t>
  </si>
  <si>
    <t>BYU 3787</t>
  </si>
  <si>
    <t>BYU 3851</t>
  </si>
  <si>
    <t>BYU 9987</t>
  </si>
  <si>
    <t>cf. spiekeri</t>
  </si>
  <si>
    <t>BYU 3768</t>
  </si>
  <si>
    <t>AMNH 36055</t>
  </si>
  <si>
    <t>AMNH 36045</t>
  </si>
  <si>
    <t>BYU 3832</t>
  </si>
  <si>
    <t>BYU 3836</t>
  </si>
  <si>
    <t>BYU 3756</t>
  </si>
  <si>
    <t>BYU 4227</t>
  </si>
  <si>
    <t>AMNH 36056</t>
  </si>
  <si>
    <t>unsure if M1</t>
  </si>
  <si>
    <t>BYU 3790</t>
  </si>
  <si>
    <t>BYU 3861</t>
  </si>
  <si>
    <t>?Oxyclaenus</t>
  </si>
  <si>
    <t>BYU 3799</t>
  </si>
  <si>
    <t>BYU 3784</t>
  </si>
  <si>
    <t>BYU 3818</t>
  </si>
  <si>
    <t>BYU 4928</t>
  </si>
  <si>
    <t>BYU 4924</t>
  </si>
  <si>
    <t>BYU 4368</t>
  </si>
  <si>
    <t>BYU 3796</t>
  </si>
  <si>
    <t>BYU 3743</t>
  </si>
  <si>
    <t>BYU 3747</t>
  </si>
  <si>
    <t>BYU 3762</t>
  </si>
  <si>
    <t>BYU 9994</t>
  </si>
  <si>
    <t>BYU 3763</t>
  </si>
  <si>
    <t>AMNH 36064</t>
  </si>
  <si>
    <t>BYU 3750</t>
  </si>
  <si>
    <t>unsure if P4</t>
  </si>
  <si>
    <t>AMNH 36048</t>
  </si>
  <si>
    <t>AMNH 36063</t>
  </si>
  <si>
    <t>unsure if P3</t>
  </si>
  <si>
    <t>synonymized to L. mantiensis in part Gazin 1939 p 285. not L mantiensis of Rigby 1980</t>
  </si>
  <si>
    <t>AMNH 36060</t>
  </si>
  <si>
    <t>BYU 3746</t>
  </si>
  <si>
    <t>synonymized to L. mantiensis in part Gazin 1939 p 285. not L mantiensis of Rigby 1980; wight of 3746 greater than that shown</t>
  </si>
  <si>
    <t>gazinensis</t>
  </si>
  <si>
    <t>BYU 3773</t>
  </si>
  <si>
    <t>Mioclaenidae gen.</t>
  </si>
  <si>
    <t>BYU 3783</t>
  </si>
  <si>
    <t>BYU 3754</t>
  </si>
  <si>
    <t>BYU 3766</t>
  </si>
  <si>
    <t>AMNH 36030</t>
  </si>
  <si>
    <t>AMNH 36044</t>
  </si>
  <si>
    <t>AMNH 36046</t>
  </si>
  <si>
    <t>measures are listed as upper dentition.  Unsure if these include USNM 15544 for M2; may be synonymized with Litaletes disjunctus as per Robinson 1986</t>
  </si>
  <si>
    <t>gen.sp.</t>
  </si>
  <si>
    <t>Lofgren etal 2014</t>
  </si>
  <si>
    <t>RAM 9041</t>
  </si>
  <si>
    <t>measures taken from Gazin 1956</t>
  </si>
  <si>
    <t>RAM 15622</t>
  </si>
  <si>
    <t>RAM 15333</t>
  </si>
  <si>
    <t>RAM 6928</t>
  </si>
  <si>
    <t>RAM 9670</t>
  </si>
  <si>
    <t>unsure which m1 measurment belong to this specimen</t>
  </si>
  <si>
    <t>unsure which m1 measurment belong to this specimen; assigned talonid widths based on text indication 9670 has a broader talonid</t>
  </si>
  <si>
    <t>species average between RAM 9670 and RAM 15622</t>
  </si>
  <si>
    <t>cf. gingerichi</t>
  </si>
  <si>
    <t>UM 87040</t>
  </si>
  <si>
    <t>FMNH P15545</t>
  </si>
  <si>
    <t>UW 13325</t>
  </si>
  <si>
    <t>UW 13321</t>
  </si>
  <si>
    <t>TMM 41365-764</t>
  </si>
  <si>
    <t>UM 81147</t>
  </si>
  <si>
    <t>UM 110259</t>
  </si>
  <si>
    <t>RAM 9040</t>
  </si>
  <si>
    <t>measurement taken from Winterfiel 1982 table 18</t>
  </si>
  <si>
    <t>measurement taken from Schiebout 1974 table 14</t>
  </si>
  <si>
    <t>measurement taken from Winterfiel 1982 table 17</t>
  </si>
  <si>
    <t>measurement taken from Gingerich 1979 table 1</t>
  </si>
  <si>
    <t>measurement taken from Gunnell 1994 table 3</t>
  </si>
  <si>
    <t>measurement taken from Secord 2008 table 53</t>
  </si>
  <si>
    <t>Arctocyonidae?</t>
  </si>
  <si>
    <t>RAM 9660</t>
  </si>
  <si>
    <t>unsure if it is a p2, p3, P2, P3</t>
  </si>
  <si>
    <t>RAM 9047</t>
  </si>
  <si>
    <t>RAM 9098</t>
  </si>
  <si>
    <t>RAM 6724</t>
  </si>
  <si>
    <t>RAM 6926</t>
  </si>
  <si>
    <t>USMN 21020</t>
  </si>
  <si>
    <t>suggested to be a species of Promioclaenus by Gazin 1956</t>
  </si>
  <si>
    <t>species average between RAM 9098 and 6724 for m2-m3</t>
  </si>
  <si>
    <t>mean derived by averaging ranges of measurements; aggregate of AMNH 15952, 15953, 15957, 15958, 15959, 16631, 16632, 16633, 16634, 16645, lower dentitions and AMNH 16636, 16644, 1705 (upp dentitions)</t>
  </si>
  <si>
    <t>measures taken from rigby 1980</t>
  </si>
  <si>
    <t>cf. bisonensis</t>
  </si>
  <si>
    <t>RAM 9023</t>
  </si>
  <si>
    <t>RAM 9046</t>
  </si>
  <si>
    <t>RAM 6723</t>
  </si>
  <si>
    <t>RAM 9024</t>
  </si>
  <si>
    <t>RAM 9045</t>
  </si>
  <si>
    <t>RAM 10292</t>
  </si>
  <si>
    <t>UCMP 69122</t>
  </si>
  <si>
    <t>RAM 9025</t>
  </si>
  <si>
    <t>RAM 6721</t>
  </si>
  <si>
    <t>RAM 10290</t>
  </si>
  <si>
    <t>RAM 10291</t>
  </si>
  <si>
    <t>is a dp4</t>
  </si>
  <si>
    <t>also has a dp4</t>
  </si>
  <si>
    <t>RAM 9022</t>
  </si>
  <si>
    <t>RAM 9019</t>
  </si>
  <si>
    <t>RAM 9672</t>
  </si>
  <si>
    <t>RAM 7248</t>
  </si>
  <si>
    <t>RAM 9659</t>
  </si>
  <si>
    <t>RAM 6722</t>
  </si>
  <si>
    <t>RAM 9021</t>
  </si>
  <si>
    <t>RAM 9020</t>
  </si>
  <si>
    <t>RAM 15000</t>
  </si>
  <si>
    <t>RAM 7245</t>
  </si>
  <si>
    <t>RAM 7205</t>
  </si>
  <si>
    <t>RAM 7208</t>
  </si>
  <si>
    <t>RAM 9725</t>
  </si>
  <si>
    <t>also has a dP4</t>
  </si>
  <si>
    <t>is a dP4</t>
  </si>
  <si>
    <t>cf. matthewi</t>
  </si>
  <si>
    <t>RAM 7210</t>
  </si>
  <si>
    <t>AMNH 56284</t>
  </si>
  <si>
    <t>cf. grangeri</t>
  </si>
  <si>
    <t>RAM 7172</t>
  </si>
  <si>
    <t>RAM 7253</t>
  </si>
  <si>
    <t>taken from Thewissen 1990</t>
  </si>
  <si>
    <t>RAM 9043</t>
  </si>
  <si>
    <t>AMNH 16591</t>
  </si>
  <si>
    <t>Van Valen 1967</t>
  </si>
  <si>
    <t>ambigua</t>
  </si>
  <si>
    <t>Triisodon</t>
  </si>
  <si>
    <t>Cope 1884</t>
  </si>
  <si>
    <t>m1 length derived by subtracting length 3 true molars by combo of length of second true molar and length last true molar</t>
  </si>
  <si>
    <t>unclear if M3 measure is for upper or lower.  Could be typo as written in doc</t>
  </si>
  <si>
    <t>unsure if p3 or p4</t>
  </si>
  <si>
    <t>Archibald 1982</t>
  </si>
  <si>
    <t>UCMP 116499</t>
  </si>
  <si>
    <t>UCMP 116500</t>
  </si>
  <si>
    <t>UCMP 116501</t>
  </si>
  <si>
    <t>UCMP 116498</t>
  </si>
  <si>
    <t>UCMP 116497</t>
  </si>
  <si>
    <t>species average locality</t>
  </si>
  <si>
    <t>V70201 and V65127</t>
  </si>
  <si>
    <t>UCMP 121791</t>
  </si>
  <si>
    <t>unsure if m1</t>
  </si>
  <si>
    <t>LACM 112902</t>
  </si>
  <si>
    <t>UCMP 116540</t>
  </si>
  <si>
    <t>UCMP 116541</t>
  </si>
  <si>
    <t>UCMP 116543</t>
  </si>
  <si>
    <t>UCMP 116537</t>
  </si>
  <si>
    <t>UCMP 116544</t>
  </si>
  <si>
    <t>UCMP 116538</t>
  </si>
  <si>
    <t>UCMP 116539</t>
  </si>
  <si>
    <t>UCMP 116542</t>
  </si>
  <si>
    <t>UCMP 116503</t>
  </si>
  <si>
    <t>UCMP 116511</t>
  </si>
  <si>
    <t>UCMP 116512</t>
  </si>
  <si>
    <t>UCMP 116513</t>
  </si>
  <si>
    <t>UCMP 116515</t>
  </si>
  <si>
    <t>UCMP 116514</t>
  </si>
  <si>
    <t>UCMP 116504</t>
  </si>
  <si>
    <t>UCMP 116505</t>
  </si>
  <si>
    <t>UCMP 116506</t>
  </si>
  <si>
    <t>UCMP 116507</t>
  </si>
  <si>
    <t>UCMP 116508</t>
  </si>
  <si>
    <t>UCMP 116509</t>
  </si>
  <si>
    <t>UCMP 116510</t>
  </si>
  <si>
    <t>UCMP 116520</t>
  </si>
  <si>
    <t>UCMP 116521</t>
  </si>
  <si>
    <t>UCMP 116522</t>
  </si>
  <si>
    <t>UCMP 116524</t>
  </si>
  <si>
    <t>UCMP 116525</t>
  </si>
  <si>
    <t>UCMP 116527</t>
  </si>
  <si>
    <t>UCMP 116528</t>
  </si>
  <si>
    <t>UCMP 116529</t>
  </si>
  <si>
    <t>UCMP 116523</t>
  </si>
  <si>
    <t>UCMP 116530</t>
  </si>
  <si>
    <t>UCMP 116531</t>
  </si>
  <si>
    <t>UCMP 116532</t>
  </si>
  <si>
    <t>UCMP 116533</t>
  </si>
  <si>
    <t>UCMP 116534</t>
  </si>
  <si>
    <t>UCMP 116526</t>
  </si>
  <si>
    <t>UCMP 116516</t>
  </si>
  <si>
    <t>UCMP 116517</t>
  </si>
  <si>
    <t>UCMP 116518</t>
  </si>
  <si>
    <t>UCMP 116519</t>
  </si>
  <si>
    <t xml:space="preserve">unsure if M2  </t>
  </si>
  <si>
    <t>UCMP 116536</t>
  </si>
  <si>
    <t>cf. morgoth</t>
  </si>
  <si>
    <t>UCMP 112901</t>
  </si>
  <si>
    <t>UCMP 120410</t>
  </si>
  <si>
    <t>UCMP 120408</t>
  </si>
  <si>
    <t>UCMP 120409</t>
  </si>
  <si>
    <t>?Periptychidae</t>
  </si>
  <si>
    <t>LACM 112903</t>
  </si>
  <si>
    <t>cf. nordicum</t>
  </si>
  <si>
    <t>MOR 823</t>
  </si>
  <si>
    <t>MOR 817</t>
  </si>
  <si>
    <t>MOR 901</t>
  </si>
  <si>
    <t>MOR 816</t>
  </si>
  <si>
    <t>MOR 820</t>
  </si>
  <si>
    <t>MOR 824</t>
  </si>
  <si>
    <t>MOR 900</t>
  </si>
  <si>
    <t>MOR 903</t>
  </si>
  <si>
    <t>MOR 892</t>
  </si>
  <si>
    <t>MOR 818</t>
  </si>
  <si>
    <t>MOR 821</t>
  </si>
  <si>
    <t>MOR 819</t>
  </si>
  <si>
    <t>MOR 896</t>
  </si>
  <si>
    <t>MOR 832</t>
  </si>
  <si>
    <t>MOR 808</t>
  </si>
  <si>
    <t>MOR 831</t>
  </si>
  <si>
    <t>MOR 889</t>
  </si>
  <si>
    <t>MOR 898</t>
  </si>
  <si>
    <t>MOR 902</t>
  </si>
  <si>
    <t>?Loxolophus</t>
  </si>
  <si>
    <t>nidhoggi?</t>
  </si>
  <si>
    <t>Hunter etal 1997</t>
  </si>
  <si>
    <t>unsure what type of molar it is</t>
  </si>
  <si>
    <t>?Carcinodon</t>
  </si>
  <si>
    <t>MOR 897</t>
  </si>
  <si>
    <t>MOR 826</t>
  </si>
  <si>
    <t>MOR 827</t>
  </si>
  <si>
    <t>cf. mantiensis</t>
  </si>
  <si>
    <t>MOR 809</t>
  </si>
  <si>
    <t>MOR 812</t>
  </si>
  <si>
    <t>MOR 830</t>
  </si>
  <si>
    <t>MOR 828</t>
  </si>
  <si>
    <t>MOR 829</t>
  </si>
  <si>
    <t>MOR 833</t>
  </si>
  <si>
    <t>MOR 893</t>
  </si>
  <si>
    <t>MOR 834</t>
  </si>
  <si>
    <t>MOR 839</t>
  </si>
  <si>
    <t>MOR 894</t>
  </si>
  <si>
    <t>MOR 836</t>
  </si>
  <si>
    <t>MOR 807</t>
  </si>
  <si>
    <t>MOR 837</t>
  </si>
  <si>
    <t>MOR 841</t>
  </si>
  <si>
    <t>MOR 840</t>
  </si>
  <si>
    <t>MOR 838</t>
  </si>
  <si>
    <t>unsure which molar this is</t>
  </si>
  <si>
    <t>MOR 806</t>
  </si>
  <si>
    <t>unsure which premolar this is</t>
  </si>
  <si>
    <t>MOR 811</t>
  </si>
  <si>
    <t>Onychodectes</t>
  </si>
  <si>
    <t>tisonensis</t>
  </si>
  <si>
    <t>West 1976</t>
  </si>
  <si>
    <t>Rock Bench</t>
  </si>
  <si>
    <t>Lower Torrejon</t>
  </si>
  <si>
    <t>Dragon Canyon</t>
  </si>
  <si>
    <t xml:space="preserve">locality average  </t>
  </si>
  <si>
    <t>Late Torrejon</t>
  </si>
  <si>
    <t>Mason Pocket</t>
  </si>
  <si>
    <t>Bison Basin</t>
  </si>
  <si>
    <t>Cedar Point Quarry</t>
  </si>
  <si>
    <t>Bighorn Basin</t>
  </si>
  <si>
    <t>Polecat Bench area</t>
  </si>
  <si>
    <t>Buckman Hollow area</t>
  </si>
  <si>
    <t>Graybull beds, Willwood Fm, Bighorn Basin</t>
  </si>
  <si>
    <t>Lysitian Wind River fm</t>
  </si>
  <si>
    <t>Lysitian Willwood Fm Bighorn Basin</t>
  </si>
  <si>
    <t>Lost Cabin beds, Wind River Fm</t>
  </si>
  <si>
    <t>Polecat Bech area</t>
  </si>
  <si>
    <t>Fort Union Fm, Melville Beds Douglass Quarry</t>
  </si>
  <si>
    <t xml:space="preserve"> Fort Union Fm, Cedar Point Quarry</t>
  </si>
  <si>
    <t>Fort Union Fm, Bison Basin</t>
  </si>
  <si>
    <t xml:space="preserve"> Fort Union Fm, Polecate Bench Area</t>
  </si>
  <si>
    <t>osbornianum</t>
  </si>
  <si>
    <t>Bighorn Basin, Willwood Fm Graybull eds early Wasatchian</t>
  </si>
  <si>
    <t>UM 73611</t>
  </si>
  <si>
    <t>UM 86253</t>
  </si>
  <si>
    <t>UM 108252</t>
  </si>
  <si>
    <t>UM 110177</t>
  </si>
  <si>
    <t>UM 109123</t>
  </si>
  <si>
    <t>UM 109162</t>
  </si>
  <si>
    <t>UM 109214</t>
  </si>
  <si>
    <t>UM 109219</t>
  </si>
  <si>
    <t>UM 109246</t>
  </si>
  <si>
    <t>UM 109335</t>
  </si>
  <si>
    <t>UM 110070</t>
  </si>
  <si>
    <t>YPM-PU 13943</t>
  </si>
  <si>
    <t>YPM-PU 13957</t>
  </si>
  <si>
    <t>cf. yalensis</t>
  </si>
  <si>
    <t>UM 109345</t>
  </si>
  <si>
    <t>Secord 2008</t>
  </si>
  <si>
    <t>AMNH 22176</t>
  </si>
  <si>
    <t>UM 68256</t>
  </si>
  <si>
    <t>UM 71762</t>
  </si>
  <si>
    <t>UM 74032</t>
  </si>
  <si>
    <t>UM 77028</t>
  </si>
  <si>
    <t>UM 79867</t>
  </si>
  <si>
    <t>UM 80355</t>
  </si>
  <si>
    <t>YPM-PU 19026</t>
  </si>
  <si>
    <t>UM 110281</t>
  </si>
  <si>
    <t>UM 71241</t>
  </si>
  <si>
    <t>cf. antiquus</t>
  </si>
  <si>
    <t>Bear Creek</t>
  </si>
  <si>
    <t>SC-165</t>
  </si>
  <si>
    <t>SC-187</t>
  </si>
  <si>
    <t>FG-8</t>
  </si>
  <si>
    <t>SC-270</t>
  </si>
  <si>
    <t>Fossil Hollow</t>
  </si>
  <si>
    <t>Sec. 7 T57N, R100W</t>
  </si>
  <si>
    <t>SC-228</t>
  </si>
  <si>
    <t>SC-195</t>
  </si>
  <si>
    <t>SC-188</t>
  </si>
  <si>
    <t>SC-29</t>
  </si>
  <si>
    <t>BTQ</t>
  </si>
  <si>
    <t>SC-193</t>
  </si>
  <si>
    <t>SC-121?</t>
  </si>
  <si>
    <t>PQ</t>
  </si>
  <si>
    <t>SC-419</t>
  </si>
  <si>
    <t>Y2k</t>
  </si>
  <si>
    <t>CM 11682</t>
  </si>
  <si>
    <t>CM 11705</t>
  </si>
  <si>
    <t>CM 11674</t>
  </si>
  <si>
    <t>within range T. antiquus but too small for T. psuedacrtos</t>
  </si>
  <si>
    <t>similar size to holotype T pseudarctos</t>
  </si>
  <si>
    <t>UM 77164</t>
  </si>
  <si>
    <t>UM 75814</t>
  </si>
  <si>
    <t>UM 83275</t>
  </si>
  <si>
    <t>UM 85305</t>
  </si>
  <si>
    <t>UM 91331</t>
  </si>
  <si>
    <t>UM 110933</t>
  </si>
  <si>
    <t>YPM-PU 17406</t>
  </si>
  <si>
    <t>YPM-PU 17746</t>
  </si>
  <si>
    <t>YPM-PU 18557</t>
  </si>
  <si>
    <t>CTQ</t>
  </si>
  <si>
    <t>FG-15</t>
  </si>
  <si>
    <t>DQ</t>
  </si>
  <si>
    <t>near SC-243</t>
  </si>
  <si>
    <t>cf. mumak</t>
  </si>
  <si>
    <t>YPM-PU 14962</t>
  </si>
  <si>
    <t>UM 63100</t>
  </si>
  <si>
    <t>UM 82084</t>
  </si>
  <si>
    <t>UM 108586</t>
  </si>
  <si>
    <t>UM 110327</t>
  </si>
  <si>
    <t>CPQ</t>
  </si>
  <si>
    <t>SC-262</t>
  </si>
  <si>
    <t>SC-268</t>
  </si>
  <si>
    <t>JQ</t>
  </si>
  <si>
    <t>cf. nexus</t>
  </si>
  <si>
    <t>Misc.</t>
  </si>
  <si>
    <t>UM 68792</t>
  </si>
  <si>
    <t>SC-186</t>
  </si>
  <si>
    <t>UM 68798</t>
  </si>
  <si>
    <t>UM 69244</t>
  </si>
  <si>
    <t>FH</t>
  </si>
  <si>
    <t>UM 71710</t>
  </si>
  <si>
    <t>SC-242</t>
  </si>
  <si>
    <t>UM 79866</t>
  </si>
  <si>
    <t>UM 82106</t>
  </si>
  <si>
    <t>FG-55</t>
  </si>
  <si>
    <t>UM 108511</t>
  </si>
  <si>
    <t>SC-386</t>
  </si>
  <si>
    <t>UM 110067</t>
  </si>
  <si>
    <t>SC-424</t>
  </si>
  <si>
    <t>UM 110103</t>
  </si>
  <si>
    <t>SC-422</t>
  </si>
  <si>
    <t>Buckman Hollow</t>
  </si>
  <si>
    <t>YPM-PU 18757</t>
  </si>
  <si>
    <t>S22,T57N,100W</t>
  </si>
  <si>
    <t>also has a dp4 and dP4</t>
  </si>
  <si>
    <t>Divide Quarry</t>
  </si>
  <si>
    <t>UM 75818</t>
  </si>
  <si>
    <t>FG-016</t>
  </si>
  <si>
    <t>MP-054</t>
  </si>
  <si>
    <t>UM 91038</t>
  </si>
  <si>
    <t>UM 110219</t>
  </si>
  <si>
    <t>UM 110318</t>
  </si>
  <si>
    <t>YPM-PU 14970</t>
  </si>
  <si>
    <t>YPM-PU 19576</t>
  </si>
  <si>
    <t>Coon Creek Drainage</t>
  </si>
  <si>
    <t>SC-261</t>
  </si>
  <si>
    <t>C-243</t>
  </si>
  <si>
    <t>FG-028</t>
  </si>
  <si>
    <t>has a c1</t>
  </si>
  <si>
    <t>is a c1</t>
  </si>
  <si>
    <t>Chappo Local Fauna</t>
  </si>
  <si>
    <t>same specimens as Gunnell? 1994</t>
  </si>
  <si>
    <t>UM 92145</t>
  </si>
  <si>
    <t>MP-94</t>
  </si>
  <si>
    <t>UM 108684</t>
  </si>
  <si>
    <t>UM 64394</t>
  </si>
  <si>
    <t>UM 64570</t>
  </si>
  <si>
    <t>UM 108472</t>
  </si>
  <si>
    <t>SC-394</t>
  </si>
  <si>
    <t>cf. Aphanocyon</t>
  </si>
  <si>
    <t>unsure if p3</t>
  </si>
  <si>
    <t>UM 73673</t>
  </si>
  <si>
    <t>UM 108427</t>
  </si>
  <si>
    <t>UM 68787</t>
  </si>
  <si>
    <t>UM 108322</t>
  </si>
  <si>
    <t>SC-275</t>
  </si>
  <si>
    <t>SC-389</t>
  </si>
  <si>
    <t>SC-370</t>
  </si>
  <si>
    <t>UM 108528</t>
  </si>
  <si>
    <t>SC-185</t>
  </si>
  <si>
    <t>UM 112580</t>
  </si>
  <si>
    <t>UW 28687</t>
  </si>
  <si>
    <t>from unpublished disstertation by Higgins 2000</t>
  </si>
  <si>
    <t>UM 80582</t>
  </si>
  <si>
    <t>UM 80667</t>
  </si>
  <si>
    <t>UM 83218</t>
  </si>
  <si>
    <t>UM 91319</t>
  </si>
  <si>
    <t>UM 109961</t>
  </si>
  <si>
    <t>UM 68754</t>
  </si>
  <si>
    <t>SC-179</t>
  </si>
  <si>
    <t>UM 71612</t>
  </si>
  <si>
    <t>UM 95844</t>
  </si>
  <si>
    <t>UM 71373</t>
  </si>
  <si>
    <t>SC-362</t>
  </si>
  <si>
    <t>SC-250</t>
  </si>
  <si>
    <t>YPM-PU 14961</t>
  </si>
  <si>
    <t>Jepsen Quarry</t>
  </si>
  <si>
    <t>UM 71621</t>
  </si>
  <si>
    <t>UM 101828</t>
  </si>
  <si>
    <t>UM 108347</t>
  </si>
  <si>
    <t>UM 108352</t>
  </si>
  <si>
    <t>UM 108286</t>
  </si>
  <si>
    <t>UM 108293</t>
  </si>
  <si>
    <t>UM 69924</t>
  </si>
  <si>
    <t>UM 101135</t>
  </si>
  <si>
    <t>UM 101134</t>
  </si>
  <si>
    <t>UM 73373</t>
  </si>
  <si>
    <t>UM 108299</t>
  </si>
  <si>
    <t>UM 108943</t>
  </si>
  <si>
    <t>SC-380</t>
  </si>
  <si>
    <t>SC-411</t>
  </si>
  <si>
    <t>SC-259</t>
  </si>
  <si>
    <t>SC-226</t>
  </si>
  <si>
    <t>SC-217</t>
  </si>
  <si>
    <t>SC-215</t>
  </si>
  <si>
    <t>SC-191</t>
  </si>
  <si>
    <t>cf. Ectocion</t>
  </si>
  <si>
    <t>UM 58125</t>
  </si>
  <si>
    <t>UM 95331</t>
  </si>
  <si>
    <t>Verbatim Name</t>
  </si>
  <si>
    <t>Synonymization (Full/partial)</t>
  </si>
  <si>
    <t>Details</t>
  </si>
  <si>
    <t>My examplis</t>
  </si>
  <si>
    <t>Previous namis</t>
  </si>
  <si>
    <t>Full</t>
  </si>
  <si>
    <t>Validus taxons</t>
  </si>
  <si>
    <t>Partial</t>
  </si>
  <si>
    <t>UCMP 44781</t>
  </si>
  <si>
    <t>ACM 3493</t>
  </si>
  <si>
    <t>AMNH 4147</t>
  </si>
  <si>
    <t>USNM 1176</t>
  </si>
  <si>
    <t>Redline 1979</t>
  </si>
  <si>
    <t>Redline 1997</t>
  </si>
  <si>
    <t>reported as lineage H. paulus-paulus</t>
  </si>
  <si>
    <t>reported as lineage H. paulus-wortmani</t>
  </si>
  <si>
    <t>reported as lineage H. paulus-lysitensis</t>
  </si>
  <si>
    <t>reported as lineage H. paulus-simplex</t>
  </si>
  <si>
    <t>CM 36449</t>
  </si>
  <si>
    <t>CM 40083</t>
  </si>
  <si>
    <t>CM 36447</t>
  </si>
  <si>
    <t>CM 21092</t>
  </si>
  <si>
    <t>CM 55258</t>
  </si>
  <si>
    <t>CM 29126</t>
  </si>
  <si>
    <t>CM 60560</t>
  </si>
  <si>
    <t>CM 60561</t>
  </si>
  <si>
    <t>CM 45233</t>
  </si>
  <si>
    <t>CM 49459</t>
  </si>
  <si>
    <t>CM 45244</t>
  </si>
  <si>
    <t>CM 46647</t>
  </si>
  <si>
    <t>CM 45133</t>
  </si>
  <si>
    <t>CM 45286</t>
  </si>
  <si>
    <t>CM 49458</t>
  </si>
  <si>
    <t>CM 22703</t>
  </si>
  <si>
    <t>CM 28662</t>
  </si>
  <si>
    <t>CM 54106</t>
  </si>
  <si>
    <t>CM 19811</t>
  </si>
  <si>
    <t>CM 21909</t>
  </si>
  <si>
    <t>CM 39169</t>
  </si>
  <si>
    <t>CM 12404</t>
  </si>
  <si>
    <t>CM 58093</t>
  </si>
  <si>
    <t>CM 12376</t>
  </si>
  <si>
    <t>CM 57991</t>
  </si>
  <si>
    <t>CM 11478</t>
  </si>
  <si>
    <t>CM 58082</t>
  </si>
  <si>
    <t>CM 21050</t>
  </si>
  <si>
    <t>CM 40080</t>
  </si>
  <si>
    <t>CM 21061</t>
  </si>
  <si>
    <t>CM 56236</t>
  </si>
  <si>
    <t>CM 44945</t>
  </si>
  <si>
    <t>CM 22339</t>
  </si>
  <si>
    <t>CM 22339 (separate specimen)</t>
  </si>
  <si>
    <t>CM 22699</t>
  </si>
  <si>
    <t>CM 49400</t>
  </si>
  <si>
    <t>CM 19819</t>
  </si>
  <si>
    <t>CM 45371</t>
  </si>
  <si>
    <t>CM 22694</t>
  </si>
  <si>
    <t>CM 20941</t>
  </si>
  <si>
    <t>CM 28752</t>
  </si>
  <si>
    <t>CM 28668</t>
  </si>
  <si>
    <t>CM 51993</t>
  </si>
  <si>
    <t>CM 51984</t>
  </si>
  <si>
    <t>CM 36616</t>
  </si>
  <si>
    <t>CM 53715</t>
  </si>
  <si>
    <t>CM 16751</t>
  </si>
  <si>
    <t>CM 12375</t>
  </si>
  <si>
    <t>Redline 1998</t>
  </si>
  <si>
    <t>CM 45257</t>
  </si>
  <si>
    <t>CM 40668</t>
  </si>
  <si>
    <t>CM 45158</t>
  </si>
  <si>
    <t>CM 45232</t>
  </si>
  <si>
    <t>CM 40667</t>
  </si>
  <si>
    <t>reported as H. powellianus-walcottianus</t>
  </si>
  <si>
    <t>reported as H. powellianus-powellianus</t>
  </si>
  <si>
    <t>cf. mentalis</t>
  </si>
  <si>
    <t>CM 14929</t>
  </si>
  <si>
    <t>CM 47128</t>
  </si>
  <si>
    <t>CM 62663</t>
  </si>
  <si>
    <t>CM 46843</t>
  </si>
  <si>
    <t>CM 62668</t>
  </si>
  <si>
    <t>CM 4915</t>
  </si>
  <si>
    <t>CM 10472</t>
  </si>
  <si>
    <t>CM 445976</t>
  </si>
  <si>
    <t>?minor</t>
  </si>
  <si>
    <t>CM 45996</t>
  </si>
  <si>
    <t>?early Lysitean Cole locality</t>
  </si>
  <si>
    <t>Author Synonymized</t>
  </si>
  <si>
    <t>PBDB ID</t>
  </si>
  <si>
    <t>Gazin 1968</t>
  </si>
  <si>
    <t>Synonomized Name</t>
  </si>
  <si>
    <t>partial synonymization of specimens assigned to V. taxons</t>
  </si>
  <si>
    <t>YOM 26344</t>
  </si>
  <si>
    <t>Gingerich 1994</t>
  </si>
  <si>
    <t>Krishtalka 1979</t>
  </si>
  <si>
    <t>CM 18851</t>
  </si>
  <si>
    <t>cf. paulus</t>
  </si>
  <si>
    <t>V-78001-2 and V-79005</t>
  </si>
  <si>
    <t>Eaton 1982</t>
  </si>
  <si>
    <t>V-79006, V-80001, V-80003</t>
  </si>
  <si>
    <t>P2 is average from min and max of range</t>
  </si>
  <si>
    <t>most measures are average of min and max of range</t>
  </si>
  <si>
    <t>V-79008</t>
  </si>
  <si>
    <t>V-79005 and V-81113</t>
  </si>
  <si>
    <t>p1-m3 is 20.5mm; M?U is unknown</t>
  </si>
  <si>
    <t>cf. tonksi</t>
  </si>
  <si>
    <t>V-79005 and V-80004</t>
  </si>
  <si>
    <t>V-78001</t>
  </si>
  <si>
    <t>UC 44272</t>
  </si>
  <si>
    <t>UC 46640</t>
  </si>
  <si>
    <t>average UC 46639 and UC 44269</t>
  </si>
  <si>
    <t>McKenna 1960</t>
  </si>
  <si>
    <t>average UC 44773 and UC 46643</t>
  </si>
  <si>
    <t>UC 46644</t>
  </si>
  <si>
    <t>UC 46168</t>
  </si>
  <si>
    <t>V-5357</t>
  </si>
  <si>
    <t>UC 44034</t>
  </si>
  <si>
    <t>V-5352</t>
  </si>
  <si>
    <t>UC 46169</t>
  </si>
  <si>
    <t>V-5550</t>
  </si>
  <si>
    <t>UC 44868</t>
  </si>
  <si>
    <t>V-5357A</t>
  </si>
  <si>
    <t>UC 46172</t>
  </si>
  <si>
    <t>UC 46171</t>
  </si>
  <si>
    <t>?Phenacodus</t>
  </si>
  <si>
    <t>UC 44048</t>
  </si>
  <si>
    <t>Anthill Quarry</t>
  </si>
  <si>
    <t>osbornianus?</t>
  </si>
  <si>
    <t>UC 46170</t>
  </si>
  <si>
    <t>Alhwit Pocket</t>
  </si>
  <si>
    <t>UC 44799</t>
  </si>
  <si>
    <t>Timberlake Quarry</t>
  </si>
  <si>
    <t>UC 44781</t>
  </si>
  <si>
    <t>West Alheit Pocket</t>
  </si>
  <si>
    <t>UC 46388</t>
  </si>
  <si>
    <t>UC 46389</t>
  </si>
  <si>
    <t>UC 46390</t>
  </si>
  <si>
    <t>UC 46394</t>
  </si>
  <si>
    <t>UC 46393</t>
  </si>
  <si>
    <t>UC 46391</t>
  </si>
  <si>
    <t>UC 43964</t>
  </si>
  <si>
    <t>UC 46384</t>
  </si>
  <si>
    <t>UC 44801</t>
  </si>
  <si>
    <t>UC 46381</t>
  </si>
  <si>
    <t>UC 46380</t>
  </si>
  <si>
    <t>UC 44111</t>
  </si>
  <si>
    <t>UC 44862</t>
  </si>
  <si>
    <t>UC 44311</t>
  </si>
  <si>
    <t>UC 46379</t>
  </si>
  <si>
    <t>UC 44113</t>
  </si>
  <si>
    <t>UC 44135</t>
  </si>
  <si>
    <t>UC 46386</t>
  </si>
  <si>
    <t>UC 46387</t>
  </si>
  <si>
    <t>UC 46383</t>
  </si>
  <si>
    <t>UC 46385</t>
  </si>
  <si>
    <t>UC 44112</t>
  </si>
  <si>
    <t>UC 46392</t>
  </si>
  <si>
    <t>UC 44044</t>
  </si>
  <si>
    <t>UC 44142</t>
  </si>
  <si>
    <t>UC 44043</t>
  </si>
  <si>
    <t>M2-M3=6.6</t>
  </si>
  <si>
    <t>M2-M3=6.7</t>
  </si>
  <si>
    <t>M2-M3=6.6: M1-M3=10</t>
  </si>
  <si>
    <t>M2-M3=6.9</t>
  </si>
  <si>
    <t>M2-M3=6.5: M1-M3=10.2</t>
  </si>
  <si>
    <t>average</t>
  </si>
  <si>
    <t>only aggregate measurements ate given</t>
  </si>
  <si>
    <t>Matthew 1909</t>
  </si>
  <si>
    <t>Cope 1875</t>
  </si>
  <si>
    <t>Cope 1874 Report upon Vertebrate Fossils Discovered in New Mexico with Descriptions of New Species</t>
  </si>
  <si>
    <t>Include</t>
  </si>
  <si>
    <t>measurements from Robinson 1986</t>
  </si>
  <si>
    <t>listed as in Van Valen 1978 under NMNH 23279</t>
  </si>
  <si>
    <t>exact same specimen and measurements from Gazin 1939</t>
  </si>
  <si>
    <t>Uintatheriidae</t>
  </si>
  <si>
    <t>Bathyopsis</t>
  </si>
  <si>
    <t>fissidens</t>
  </si>
  <si>
    <t>Eobasileus</t>
  </si>
  <si>
    <t>cornutus</t>
  </si>
  <si>
    <t>harrisorum</t>
  </si>
  <si>
    <t>praecursor</t>
  </si>
  <si>
    <t>Uintatherium</t>
  </si>
  <si>
    <t>anceps</t>
  </si>
  <si>
    <t>UMMP 27249</t>
  </si>
  <si>
    <t>hobackensis</t>
  </si>
  <si>
    <t>Lower dentition measured at cingulum; Upper dentiton was measured out of tooth row</t>
  </si>
  <si>
    <t>Dorr 1958</t>
  </si>
  <si>
    <t>UMMP 27250</t>
  </si>
  <si>
    <t>UMMP 27251</t>
  </si>
  <si>
    <t>lower dentition measured out of tooth row</t>
  </si>
  <si>
    <t>UMMP 27252</t>
  </si>
  <si>
    <t>upper dentition measured out of tooth row; also marked with a ca. (unsure what this means); slightly distorted specimen</t>
  </si>
  <si>
    <t>cf. uintensis</t>
  </si>
  <si>
    <t>West 1982</t>
  </si>
  <si>
    <t>TMM 41672-63</t>
  </si>
  <si>
    <t>TMM 41745-15</t>
  </si>
  <si>
    <t>TMM 41372-227</t>
  </si>
  <si>
    <t>TMM 41443-28</t>
  </si>
  <si>
    <t>Texas memorial museum (unsure of acronym)</t>
  </si>
  <si>
    <t>Texas memorial museum (unsure of acronym); m1 or m2</t>
  </si>
  <si>
    <t>average measurements</t>
  </si>
  <si>
    <t>TMM 41477-12</t>
  </si>
  <si>
    <t>cf. Uintatherium</t>
  </si>
  <si>
    <t>TMM 42287-9</t>
  </si>
  <si>
    <t>UCM 102271</t>
  </si>
  <si>
    <t>measures in cm</t>
  </si>
  <si>
    <t>Flora 2021</t>
  </si>
  <si>
    <t>not in PBDB</t>
  </si>
  <si>
    <t> 36065</t>
  </si>
  <si>
    <t>Turnbull 2002</t>
  </si>
  <si>
    <t>PM 53933</t>
  </si>
  <si>
    <t>PM 3896</t>
  </si>
  <si>
    <t>PM 8019</t>
  </si>
  <si>
    <t>PM 54406A</t>
  </si>
  <si>
    <t>UFH 54015</t>
  </si>
  <si>
    <t>juvenile</t>
  </si>
  <si>
    <t>PM 60171</t>
  </si>
  <si>
    <t>PM 26925</t>
  </si>
  <si>
    <t>USNM 2666</t>
  </si>
  <si>
    <t>listed as old 1603</t>
  </si>
  <si>
    <t>USNM 2670</t>
  </si>
  <si>
    <t>USNM W 5919</t>
  </si>
  <si>
    <t>listed as old 1651</t>
  </si>
  <si>
    <t>USNM B 16663</t>
  </si>
  <si>
    <t>USNM B 18599</t>
  </si>
  <si>
    <t>USNM B 18600</t>
  </si>
  <si>
    <t>BMUW 592041</t>
  </si>
  <si>
    <t>YPM 11567</t>
  </si>
  <si>
    <t>YPM 11256</t>
  </si>
  <si>
    <t>PUM 10079</t>
  </si>
  <si>
    <t>PM 53932</t>
  </si>
  <si>
    <t>PM 54801</t>
  </si>
  <si>
    <t>PM 55174</t>
  </si>
  <si>
    <t>PM 56022</t>
  </si>
  <si>
    <t>DMNH EPV 1849</t>
  </si>
  <si>
    <t>UM 101209</t>
  </si>
  <si>
    <t>YPM 11039</t>
  </si>
  <si>
    <t>measurement originally in cm; left dentition</t>
  </si>
  <si>
    <t>measurement originally in cm; right dentition; P4 AW is minimum approximation/estimate</t>
  </si>
  <si>
    <t>measurement originally in cm; approximate measurements on P4L, M1L, M2 PW, and M3L</t>
  </si>
  <si>
    <t xml:space="preserve"> measured from cast of New Colorado Specimen; left side</t>
  </si>
  <si>
    <t xml:space="preserve"> measured from cast of New Colorado Specimen; right side</t>
  </si>
  <si>
    <t>Green River Fm</t>
  </si>
  <si>
    <t>YPM 11036</t>
  </si>
  <si>
    <t>cast (P 26232); left side</t>
  </si>
  <si>
    <t>cast (P 26232); right side</t>
  </si>
  <si>
    <t>PUM 10298</t>
  </si>
  <si>
    <t>measued (cm) from cast of PUM 10298 *=AMNH 14367; approximate measures for widths of P2, P4 AW, M3 widths; left dentition</t>
  </si>
  <si>
    <t>measued (cm) from cast of PUM 10298 *=AMNH 14367; approximate measures for  P2 AW, P3 AW, P4 widths, M2 PW, M3 widths; right dentition</t>
  </si>
  <si>
    <t>ANSP 12609</t>
  </si>
  <si>
    <t>lists multiple specimens as comprising theholotype but emasures are from ANSP 12609)</t>
  </si>
  <si>
    <t>left dentition</t>
  </si>
  <si>
    <t>right dentition</t>
  </si>
  <si>
    <t>left dentition; approximate P2L, P3 PW</t>
  </si>
  <si>
    <t>right dentition; approximate P4 AW</t>
  </si>
  <si>
    <t>measures from cast PM; approximate wifhts for M3</t>
  </si>
  <si>
    <t>measures from cast PM 8088; all measures are approximate; M3 measures taken form alveolus</t>
  </si>
  <si>
    <t>measured from cast PM 8089; p2 taken from alveolus; p3 L and AW are alveolar but PW is approx; p4 AW is approx, also lists alveolar measures; m1 all approx</t>
  </si>
  <si>
    <t>measured from cast 8089; p2 taken from alveolus; p3 taken are approx; p4 AW is approx, also lists alveolar measures; m1 all approx; m2 widths approx; m3 widths approx</t>
  </si>
  <si>
    <t>PUM 10385</t>
  </si>
  <si>
    <t>left dentiton; m2 and m3 may have been unerupted however it is hard to tell whether the symbol is a u or a * on this scan</t>
  </si>
  <si>
    <t>right dentition; apprximate measures for p4 PW, m1AW, m2 widths, m3 pw</t>
  </si>
  <si>
    <t>left dentition; liekly juvenile individual due to unerupted teeth (p2, p3, m3)</t>
  </si>
  <si>
    <t>right dentition; likely juvenile individual due to unerupted teeth (p2, p3, m3)</t>
  </si>
  <si>
    <t>PM 55827</t>
  </si>
  <si>
    <t>leaft dentition; all measures approximate; p4-m3 are alveolar measures</t>
  </si>
  <si>
    <t>right dentition; all measures are alveolar measures</t>
  </si>
  <si>
    <t>left dentition; approx measres p2 widths, p4 pw, m1-m3 are approximate</t>
  </si>
  <si>
    <t>right dentition; approx measures p2 pw, p3 length, m2 AW, m3 L and PW</t>
  </si>
  <si>
    <t>left dentition; m2 and m3 are fully approximate</t>
  </si>
  <si>
    <t>right dentition; approximate m2 Aw and all of m3</t>
  </si>
  <si>
    <t>only give the full  length of the cheek tooth row (p2-m3) for left (167mm) asnd right (165mm)</t>
  </si>
  <si>
    <t>probably UFH 54515; approx measures for p4 aw, m2 aw</t>
  </si>
  <si>
    <t>probably UFH 54515; approx measures for p4 length, all m1 and m2, and m3 widths</t>
  </si>
  <si>
    <t>Sage creek white layer; Bridger Basin</t>
  </si>
  <si>
    <t>left dentition; alveolar measures p2-p4; m2 and widths of m3 are approx/estimated</t>
  </si>
  <si>
    <t>righ dentition; alveolar p2-m1; m2 Length and pw is approx/estimated</t>
  </si>
  <si>
    <t>left dentition; aterisks are lsited next to p2-p4 measures .  Author indicates something wrong with specimen; potentially incorrectly reconstructed</t>
  </si>
  <si>
    <t>right dentition; asterisks are lsited next to p2-p3 measures. Author indicates something wrong with specimen; potentially incorrectly reconstructed</t>
  </si>
  <si>
    <t>Holotype</t>
  </si>
  <si>
    <t>ANSP 12607</t>
  </si>
  <si>
    <t>holotype of U. robustum; m2 length is alveolar</t>
  </si>
  <si>
    <t>PUM 11611</t>
  </si>
  <si>
    <t>UFH 93002</t>
  </si>
  <si>
    <t>author suggest that this is a specimen of Bathyopsis due to being too small for U. anceps; m1 length is broken</t>
  </si>
  <si>
    <t>AMNH 5040</t>
  </si>
  <si>
    <t>P2 to M3 legnth is 168 mm</t>
  </si>
  <si>
    <t>P 12170</t>
  </si>
  <si>
    <t>P 12164</t>
  </si>
  <si>
    <t>left dentition; approximate measures P4, M1, M2 widths</t>
  </si>
  <si>
    <t>right dentition; approximate measures M2 length and aw, M3 all measures</t>
  </si>
  <si>
    <t>YPM 110141</t>
  </si>
  <si>
    <t>right dentition; M1 widths and M2 length are approximate</t>
  </si>
  <si>
    <t>UW 13644</t>
  </si>
  <si>
    <t>left dentition; P4 widths and M1 AW; all teeth are worn</t>
  </si>
  <si>
    <t>right dentition; M1 legnth and widths; all teeth are worn</t>
  </si>
  <si>
    <t>measured from cast PM 3944; variance in author measurements based on Wheeler's Value</t>
  </si>
  <si>
    <t>UWBM 59204</t>
  </si>
  <si>
    <t>m3 widths are approximate</t>
  </si>
  <si>
    <t>DMNH EPV 495</t>
  </si>
  <si>
    <t>left dentition; approximate values for P4 pw and m3 length and aw</t>
  </si>
  <si>
    <t>right dentition; m1 aw is broken</t>
  </si>
  <si>
    <t>DMNH EPV 529</t>
  </si>
  <si>
    <t>placement of Molar is uncertain; could be M2 or M3 likely M2</t>
  </si>
  <si>
    <t>PM 1674 A</t>
  </si>
  <si>
    <t>placement uncertain either p4 or m1</t>
  </si>
  <si>
    <t>PM 1737</t>
  </si>
  <si>
    <t>left dentition; m1is worn; m3 length is written as &gt;4.5 ~4.9</t>
  </si>
  <si>
    <t>right dentition; m1 is worn and approximated; p4 length and aw is approx</t>
  </si>
  <si>
    <t>measures from cast M 3944; type of Tin. Stenops</t>
  </si>
  <si>
    <t>composite measure ment p2-m3 of 173 mm (W=width) not sure what this means by width given that this is a length measurement</t>
  </si>
  <si>
    <t>entire tooth row p2-m3 is 168 mm which is different than Osborne (165) and Speirs (166mm).</t>
  </si>
  <si>
    <t>UCMP 81356</t>
  </si>
  <si>
    <t>all teeth are worn</t>
  </si>
  <si>
    <t>EPV 492</t>
  </si>
  <si>
    <t xml:space="preserve">right dentition; m1 is listed as shed; </t>
  </si>
  <si>
    <t>left dentition; m1 is worn; m3 aw is approximate</t>
  </si>
  <si>
    <t>EPV 496</t>
  </si>
  <si>
    <t>left dentition; p2 pw approximate</t>
  </si>
  <si>
    <t xml:space="preserve">right dentition: </t>
  </si>
  <si>
    <t>EPV 2604</t>
  </si>
  <si>
    <t>did not include tooth in statistics</t>
  </si>
  <si>
    <t>UCM 51046 F</t>
  </si>
  <si>
    <t>left dentition; all measures are approximate</t>
  </si>
  <si>
    <t>right dentition; m2 widths are approximate; p4 aw is writtena t &gt;1.5~1.7</t>
  </si>
  <si>
    <t>AMNH 1664</t>
  </si>
  <si>
    <t>alticeps</t>
  </si>
  <si>
    <t>AMNH 1694</t>
  </si>
  <si>
    <t>AMNH 1671</t>
  </si>
  <si>
    <t>AMNH 2366</t>
  </si>
  <si>
    <t>AMNH 1689</t>
  </si>
  <si>
    <t>AMNH 1693</t>
  </si>
  <si>
    <t>YPM 11044</t>
  </si>
  <si>
    <t>Tinoceras</t>
  </si>
  <si>
    <t>parvum</t>
  </si>
  <si>
    <t>AMNH 1678</t>
  </si>
  <si>
    <t>PM 54818</t>
  </si>
  <si>
    <t>YPM 11043</t>
  </si>
  <si>
    <t>annectens</t>
  </si>
  <si>
    <t>CMNH 29493</t>
  </si>
  <si>
    <t>assigned to species on stratigraphic grounds</t>
  </si>
  <si>
    <t>Dissertation not in PBDB</t>
  </si>
  <si>
    <t>FMNH P15546</t>
  </si>
  <si>
    <t>PU 14491</t>
  </si>
  <si>
    <t>PU 18869</t>
  </si>
  <si>
    <t>UM 27249</t>
  </si>
  <si>
    <t>UM 27250</t>
  </si>
  <si>
    <t>UM 77018</t>
  </si>
  <si>
    <t>FMNH P15526</t>
  </si>
  <si>
    <t>FMNH PM239</t>
  </si>
  <si>
    <t>FMNH PM15584</t>
  </si>
  <si>
    <t>FMNH P15106</t>
  </si>
  <si>
    <t>Thewissen and Gingerich 1987</t>
  </si>
  <si>
    <t>Thewissen and Gingerich 1987Thewissen and Gingerich 1987</t>
  </si>
  <si>
    <t>length of p2-m3 is 92mm</t>
  </si>
  <si>
    <t>length of p2-m3 is 93mm</t>
  </si>
  <si>
    <t>length of p2-m3 is 72mm</t>
  </si>
  <si>
    <t>Bathyopsoides</t>
  </si>
  <si>
    <t>FMNH P15549</t>
  </si>
  <si>
    <t>FMNH P15574</t>
  </si>
  <si>
    <t>newbilli</t>
  </si>
  <si>
    <t>PU 18720</t>
  </si>
  <si>
    <t>PU 18837</t>
  </si>
  <si>
    <t>PU 13378</t>
  </si>
  <si>
    <t>PU 14861</t>
  </si>
  <si>
    <t>PU 14991</t>
  </si>
  <si>
    <t>PU 18849</t>
  </si>
  <si>
    <t>PU 19344</t>
  </si>
  <si>
    <t>UM 85250</t>
  </si>
  <si>
    <t>PU 13234</t>
  </si>
  <si>
    <t>PU 16163</t>
  </si>
  <si>
    <t>PU 18141</t>
  </si>
  <si>
    <t>PU 18717</t>
  </si>
  <si>
    <t>UM 63279</t>
  </si>
  <si>
    <t>UM 65042</t>
  </si>
  <si>
    <t>UM 65071</t>
  </si>
  <si>
    <t>UM 66769</t>
  </si>
  <si>
    <t>UM 69696</t>
  </si>
  <si>
    <t>UM 86159</t>
  </si>
  <si>
    <t>UM 65660</t>
  </si>
  <si>
    <t>AMNH 16786</t>
  </si>
  <si>
    <t>PU 19540</t>
  </si>
  <si>
    <t>PU 65042</t>
  </si>
  <si>
    <t>PU 65071</t>
  </si>
  <si>
    <t>PU 65660</t>
  </si>
  <si>
    <t>PU 67460</t>
  </si>
  <si>
    <t>PU 68206</t>
  </si>
  <si>
    <t>PU 68244</t>
  </si>
  <si>
    <t>PU 71440</t>
  </si>
  <si>
    <t>PU 77018</t>
  </si>
  <si>
    <t>PU 86152</t>
  </si>
  <si>
    <t>successor</t>
  </si>
  <si>
    <t>UM 27251</t>
  </si>
  <si>
    <t>UM 27252</t>
  </si>
  <si>
    <t>Prouintatherium</t>
  </si>
  <si>
    <t>UM 86621</t>
  </si>
  <si>
    <t>USGS 12765</t>
  </si>
  <si>
    <t>YPM 22954</t>
  </si>
  <si>
    <t>USGS 1989</t>
  </si>
  <si>
    <t>Bown 1982</t>
  </si>
  <si>
    <t>width or m1 and m3 are estimates</t>
  </si>
  <si>
    <t>Kelley and Wood 1952</t>
  </si>
  <si>
    <t>ACM 3870</t>
  </si>
  <si>
    <t>ACM 11167</t>
  </si>
  <si>
    <t xml:space="preserve"> Thewissen and Gingerich 1987 inidcates that (left MI,identified as
dP3 by Guthrie, 1967, with associated tooth fragments).</t>
  </si>
  <si>
    <t>AMNH 4369</t>
  </si>
  <si>
    <t>ACM 3025</t>
  </si>
  <si>
    <t>AMNH 4378</t>
  </si>
  <si>
    <t>ACM 3531</t>
  </si>
  <si>
    <t>ACM 10121</t>
  </si>
  <si>
    <t>ACM 11241</t>
  </si>
  <si>
    <t>ACM 11222</t>
  </si>
  <si>
    <t>ACM 11045</t>
  </si>
  <si>
    <t>ACM 3326</t>
  </si>
  <si>
    <t>AMNH 2983</t>
  </si>
  <si>
    <t>AMNH 15315</t>
  </si>
  <si>
    <t>ACM 10200</t>
  </si>
  <si>
    <t>cf. copei</t>
  </si>
  <si>
    <t>ACM 11078</t>
  </si>
  <si>
    <t>ACM 3249</t>
  </si>
  <si>
    <t>ACM 11115</t>
  </si>
  <si>
    <t>ACM 10166</t>
  </si>
  <si>
    <t>ACM 3256</t>
  </si>
  <si>
    <t>ACM 3348</t>
  </si>
  <si>
    <t>ACM 3232</t>
  </si>
  <si>
    <t>ACM 3246</t>
  </si>
  <si>
    <t>ACM 11024</t>
  </si>
  <si>
    <t>ACM 3470</t>
  </si>
  <si>
    <t>cotype</t>
  </si>
  <si>
    <t>ACM 3492</t>
  </si>
  <si>
    <t>AMNH 17438</t>
  </si>
  <si>
    <t>?Bathyopsis</t>
  </si>
  <si>
    <t>Wheeler 1961</t>
  </si>
  <si>
    <t>USNM 5919</t>
  </si>
  <si>
    <t>PUM 10297</t>
  </si>
  <si>
    <t>YPM 11-39</t>
  </si>
  <si>
    <t>USNM 18600</t>
  </si>
  <si>
    <t>YPM 11038</t>
  </si>
  <si>
    <t>AMNH 1683</t>
  </si>
  <si>
    <t>USNM 16663</t>
  </si>
  <si>
    <t>PUM 10076</t>
  </si>
  <si>
    <t>YPM 11041</t>
  </si>
  <si>
    <t>Tetheopsis</t>
  </si>
  <si>
    <t>Mus. Nat Hist 495</t>
  </si>
  <si>
    <t>CNHM P12170</t>
  </si>
  <si>
    <t>Lengths of upper cheek-tooth row 170mm</t>
  </si>
  <si>
    <t>Lengths of upper cheek-tooth row 169mm</t>
  </si>
  <si>
    <t>Lengths of upper cheek-tooth row 166mm</t>
  </si>
  <si>
    <t>Lengths of upper cheek-tooth row 161mm</t>
  </si>
  <si>
    <t>Lengths of upper cheek-tooth row 160mm</t>
  </si>
  <si>
    <t>Lengths of upper cheek-tooth row 156mm</t>
  </si>
  <si>
    <t>Lengths of upper cheek-tooth row 154mm</t>
  </si>
  <si>
    <t>Lengths of upper cheek-tooth row 152mm</t>
  </si>
  <si>
    <t>Lengths of upper cheek-tooth row 151mm</t>
  </si>
  <si>
    <t>Lengths of upper cheek-tooth row 150mm</t>
  </si>
  <si>
    <t>Lengths of upper cheek-tooth row 148mm</t>
  </si>
  <si>
    <t>Lengths of upper cheek-tooth row 147mm</t>
  </si>
  <si>
    <t>Lengths of upper cheek-tooth row 146mm</t>
  </si>
  <si>
    <t>Lengths of upper cheek-tooth row 145mm</t>
  </si>
  <si>
    <t>Lengths of upper cheek-tooth row 144mm</t>
  </si>
  <si>
    <t>Lengths of upper cheek-tooth row 143mm</t>
  </si>
  <si>
    <t>Lengths of upper cheek-tooth row 184mm</t>
  </si>
  <si>
    <t>Lengths of upper cheek-tooth row 179mm</t>
  </si>
  <si>
    <t>Lengths of upper cheek-tooth row 164mm</t>
  </si>
  <si>
    <t>Lengths of upper cheek-tooth row 163mm</t>
  </si>
  <si>
    <t>Lengths of upper cheek-tooth row 188mm</t>
  </si>
  <si>
    <t>Lengths of upper cheek-tooth row 174mm</t>
  </si>
  <si>
    <t>Lengths of upper cheek-tooth row 168mm</t>
  </si>
  <si>
    <t>Lengths of lower cheek-tooth row 168mm</t>
  </si>
  <si>
    <t>Lengths of lower cheek-tooth row 172mm</t>
  </si>
  <si>
    <t>AMNH 12170</t>
  </si>
  <si>
    <t>YPM 11541</t>
  </si>
  <si>
    <t>USNM 71-46</t>
  </si>
  <si>
    <t>YPM 11194</t>
  </si>
  <si>
    <t>YPM 11212</t>
  </si>
  <si>
    <t>Lengths of lower cheek-tooth row 171mm</t>
  </si>
  <si>
    <t>Lengths of lower cheek-tooth row 169mm</t>
  </si>
  <si>
    <t>Lengths of lower cheek-tooth row 163mm</t>
  </si>
  <si>
    <t>Lengths of lower cheek-tooth row 161mm</t>
  </si>
  <si>
    <t>Lengths of lower cheek-tooth row 158mm</t>
  </si>
  <si>
    <t>Lengths of lower cheek-tooth row 155mm</t>
  </si>
  <si>
    <t>Lengths of lower cheek-tooth row 154mm</t>
  </si>
  <si>
    <t>Lengths of lower cheek-tooth row 150mm</t>
  </si>
  <si>
    <t>Lengths of lower cheek-tooth row 149mm</t>
  </si>
  <si>
    <t>Lengths of lower cheek-tooth row 140mm</t>
  </si>
  <si>
    <t>Lengths of lower cheek-tooth row 192mm</t>
  </si>
  <si>
    <t>Lengths of lower cheek-tooth row 173mm</t>
  </si>
  <si>
    <t>CMNH 496</t>
  </si>
  <si>
    <t>Lengths of lower cheek-tooth row 196mm</t>
  </si>
  <si>
    <t>ingens</t>
  </si>
  <si>
    <t>Average lengths of lupper cheek-tooth row 153.9mm</t>
  </si>
  <si>
    <t>Average lengths of lupper cheek-tooth row 171.8mm</t>
  </si>
  <si>
    <t>Average lengths of lupper cheek-tooth row 164mm</t>
  </si>
  <si>
    <t>Average lengths of lupper cheek-tooth row 176.7mm</t>
  </si>
  <si>
    <t xml:space="preserve"> Average lengths of lower cheek-tooth row 158.4mm</t>
  </si>
  <si>
    <t xml:space="preserve"> Average lengths of lower cheek-tooth row 175.5mm</t>
  </si>
  <si>
    <t xml:space="preserve"> Average lengths of lower cheek-tooth row 196mm</t>
  </si>
  <si>
    <t>AMNH 4820</t>
  </si>
  <si>
    <t>reassigned to be a p2 which is different than Wheeler 1961</t>
  </si>
  <si>
    <t>Robinson 1966</t>
  </si>
  <si>
    <t>cf. fissidens</t>
  </si>
  <si>
    <t>PM 15197</t>
  </si>
  <si>
    <t>West 1973</t>
  </si>
  <si>
    <t>Cope 1881</t>
  </si>
  <si>
    <t>posterior 5 molars (p3-m3?) are 44mm</t>
  </si>
  <si>
    <t>No. 1.</t>
  </si>
  <si>
    <t>No. 2.</t>
  </si>
  <si>
    <t>Length of true molar series is 39mm; no individual measurement for m2 is given in paper</t>
  </si>
  <si>
    <t>AMNH 4824</t>
  </si>
  <si>
    <t>AMNH 17548</t>
  </si>
  <si>
    <t>determined by looking at difference in maximum for average for P. vortmani as they do a with and without AMNH 17548</t>
  </si>
  <si>
    <t>locality averages</t>
  </si>
  <si>
    <t>the average with AMNH 17548 excluded</t>
  </si>
  <si>
    <t>included in locality averages</t>
  </si>
  <si>
    <t>Lost Cabin Levels of Huerfano Formations</t>
  </si>
  <si>
    <t>Lost Cabin Levels of Wind River Formations</t>
  </si>
  <si>
    <t>includes the type</t>
  </si>
  <si>
    <t>Lysite Fauna of Willwood Fm</t>
  </si>
  <si>
    <t>Lysite Fauna of Wind River Fm</t>
  </si>
  <si>
    <t>Lost Cabin Fauna of Wind River Fm</t>
  </si>
  <si>
    <t>Lost Cabin Fauna of Huerfano Fm</t>
  </si>
  <si>
    <t>Gardner Butte Fauna of Huerfano Fm</t>
  </si>
  <si>
    <t>Black Fork of the Bridger Fm</t>
  </si>
  <si>
    <t>small Hyopsodus, excluding H. minor</t>
  </si>
  <si>
    <t>AMNH Specimens; small Hyopsodus, excluding H. minor</t>
  </si>
  <si>
    <t>YPM specimens; AMNH Specimens; small Hyopsodus, excluding H. minor</t>
  </si>
  <si>
    <t>large species Hyopsodus</t>
  </si>
  <si>
    <t>does not list which tooth this is m1 or m2 or m3? Also specimen number is listed with an * but no footnote appears to be associated</t>
  </si>
  <si>
    <t>PM 15514</t>
  </si>
  <si>
    <t>PM 15543</t>
  </si>
  <si>
    <t>PM 15511</t>
  </si>
  <si>
    <t>Also lists measurements for upper and lower m1-m2.  M1-M2 is 3.77mm long and 4.95 mm wide. M1-m2 is 4.3 mm long, wtrig=3.37mm, wtal=3.6.</t>
  </si>
  <si>
    <t>PM 15775</t>
  </si>
  <si>
    <t>PM 15780</t>
  </si>
  <si>
    <t>PM 15308</t>
  </si>
  <si>
    <t>PM 15353</t>
  </si>
  <si>
    <t>PM 15307</t>
  </si>
  <si>
    <t>Also lists measurements for upper and lower m1-m2.  M1-M2 is 3.58mm long and 4.37 mm wide. m1-m2 is 3.73 mm long, wtrig=2.92mm, wtal=2.91.</t>
  </si>
  <si>
    <t>UW 1745</t>
  </si>
  <si>
    <t>Also lists measurements for upper and lower m1-m2. m1-m2 is ___ mm long, wtrig = 5.9mm, wtal = ___mm.</t>
  </si>
  <si>
    <t>Also lists measurements for upper and lower m1-m2. m1-m2 is 7.7 mm long, wtrig = 6.4 mm, wtal = 6.7 mm.</t>
  </si>
  <si>
    <t>PM 15350</t>
  </si>
  <si>
    <t>PM 15956</t>
  </si>
  <si>
    <t>PM 15510</t>
  </si>
  <si>
    <t>PM 15507</t>
  </si>
  <si>
    <t>YPM 14612</t>
  </si>
  <si>
    <t>typo in name lsited as H. wortmani</t>
  </si>
  <si>
    <t>AMNH 55230</t>
  </si>
  <si>
    <t>YPM 16446</t>
  </si>
  <si>
    <t>YPM 16435</t>
  </si>
  <si>
    <t>UNSM IQ 1037</t>
  </si>
  <si>
    <t>YPM 14322</t>
  </si>
  <si>
    <t>CNHM P12164</t>
  </si>
  <si>
    <t>USNM 18603</t>
  </si>
  <si>
    <t>AMNH 26618</t>
  </si>
  <si>
    <t>Gobiatherium</t>
  </si>
  <si>
    <t>mirificum</t>
  </si>
  <si>
    <t>AMNH 26630</t>
  </si>
  <si>
    <t>Gunnell 1998</t>
  </si>
  <si>
    <t>middleswarti</t>
  </si>
  <si>
    <t>Elachoceras</t>
  </si>
  <si>
    <t>subadult</t>
  </si>
  <si>
    <t>cf. Eobasileus</t>
  </si>
  <si>
    <t>Microsyopidae</t>
  </si>
  <si>
    <t>Microsyops</t>
  </si>
  <si>
    <t>Dissertation</t>
  </si>
  <si>
    <t>UW 12469</t>
  </si>
  <si>
    <t>UW 14381</t>
  </si>
  <si>
    <t>the M?U tooth measurements</t>
  </si>
  <si>
    <t>p1-m3 is 20.5mm</t>
  </si>
  <si>
    <t>UW 13577</t>
  </si>
  <si>
    <t>UW 14401</t>
  </si>
  <si>
    <t>UW 14383</t>
  </si>
  <si>
    <t>UW 15780</t>
  </si>
  <si>
    <t>m1 length is estimated</t>
  </si>
  <si>
    <t>m1l, m1tr,m2l, m2tal are estimated values</t>
  </si>
  <si>
    <t>all measures are estimated values</t>
  </si>
  <si>
    <t>all m2 measures are estimated values</t>
  </si>
  <si>
    <t>p4l and m1tr are estimated values</t>
  </si>
  <si>
    <t>all but M2L are estimated values</t>
  </si>
  <si>
    <t>p4l are estimated values</t>
  </si>
  <si>
    <t>M1L and M1TR are estimated values</t>
  </si>
  <si>
    <t>p2 measures are estimated values</t>
  </si>
  <si>
    <t>M1L, M2L, M2W are estimated values</t>
  </si>
  <si>
    <t>p3 are estimated values</t>
  </si>
  <si>
    <t>p3 and p4 are estimated values</t>
  </si>
  <si>
    <t>m1 are estimated values</t>
  </si>
  <si>
    <t>m3w are estimated values</t>
  </si>
  <si>
    <t>m2l are estimated values</t>
  </si>
  <si>
    <t>M3TR, M3TAL, M3W are estimated values</t>
  </si>
  <si>
    <t>m3 are estimated values</t>
  </si>
  <si>
    <t>m2l and m3tal are estimated values</t>
  </si>
  <si>
    <t>P4-M1 are estimated values</t>
  </si>
  <si>
    <t>p2-m1 are estimated values</t>
  </si>
  <si>
    <t>m1l, m1tr, and m3 are estimated values</t>
  </si>
  <si>
    <t>P4widths-M2L and tr are estimated values</t>
  </si>
  <si>
    <t>all measurements are estimated values</t>
  </si>
  <si>
    <t>p3 and p4 widths, m1l and w, m2l and m2tr  are estimated values</t>
  </si>
  <si>
    <t>M3 are estimated values</t>
  </si>
  <si>
    <t>m1l and m3tr are estimated values</t>
  </si>
  <si>
    <t>P3L are estimated values</t>
  </si>
  <si>
    <t>M3 widths are estimated values</t>
  </si>
  <si>
    <t>M2 measures are estimated values</t>
  </si>
  <si>
    <t>m2tr and m3l are estimated values</t>
  </si>
  <si>
    <t>m2w measures are approx</t>
  </si>
  <si>
    <t>M1tal are estimated values</t>
  </si>
  <si>
    <t>P4L are estimated values</t>
  </si>
  <si>
    <t>P2-P3,P4w,M1widths,M2tr-M3L are estimated values</t>
  </si>
  <si>
    <t>p2, p3w,p4w,m1widths, m2trig-m3 are estimated values</t>
  </si>
  <si>
    <t>all but m2l are estimated values</t>
  </si>
  <si>
    <t>p3w are estimated values</t>
  </si>
  <si>
    <t>M1 and M3L are estimated values</t>
  </si>
  <si>
    <t>M2L, p2w, p3w, m1trig,m2trig, m2tal, and m3 are estimated values</t>
  </si>
  <si>
    <t>m1l, m2l, m3l measurements are estimated</t>
  </si>
  <si>
    <t>P3W are estimated values</t>
  </si>
  <si>
    <t>P3,m1l and m1trig are estimated values</t>
  </si>
  <si>
    <t>P4_L, M1 tal are estimated values</t>
  </si>
  <si>
    <t>m2widths are estimated values</t>
  </si>
  <si>
    <t>m3trig are estimated values</t>
  </si>
  <si>
    <t>m1tal are estimated values</t>
  </si>
  <si>
    <t>p4L are estimated values</t>
  </si>
  <si>
    <t>p4w are estimated values</t>
  </si>
  <si>
    <t>m2L are estimated values</t>
  </si>
  <si>
    <t>m3tal are estimated values</t>
  </si>
  <si>
    <t>M3L and trig are estimated values</t>
  </si>
  <si>
    <t>M1widths are estimated values</t>
  </si>
  <si>
    <t>m1_l are estimated values</t>
  </si>
  <si>
    <t>M3L are estimated values</t>
  </si>
  <si>
    <t>m3_l, m3_tal are estimated values</t>
  </si>
  <si>
    <t>m2tal are estimated values</t>
  </si>
  <si>
    <t>p4w, m1trig,m2trig,m3l, m3tal are estimated values</t>
  </si>
  <si>
    <t>P3 and P4 lengths are estimated values; right side</t>
  </si>
  <si>
    <t>P2-P4 are estimated values; left side</t>
  </si>
  <si>
    <t>P2 are estimated values</t>
  </si>
  <si>
    <t>P3w are estimated values; right</t>
  </si>
  <si>
    <t>p3_w are estimated values</t>
  </si>
  <si>
    <t>p4_w are estimated values</t>
  </si>
  <si>
    <t>p3w, p4w, m3l are estimated values</t>
  </si>
  <si>
    <t>p3 and p4 lengths are estimated values</t>
  </si>
  <si>
    <t>Current Acronym</t>
  </si>
  <si>
    <t>Verbatin Acronyms</t>
  </si>
  <si>
    <t>Full Museum Name</t>
  </si>
  <si>
    <t>Collection Name</t>
  </si>
  <si>
    <t>AMNH</t>
  </si>
  <si>
    <t>American Museum of Natural History</t>
  </si>
  <si>
    <t>UALVP</t>
  </si>
  <si>
    <t>UCM</t>
  </si>
  <si>
    <t>UCMP</t>
  </si>
  <si>
    <t>UW</t>
  </si>
  <si>
    <t>USM</t>
  </si>
  <si>
    <t>BYU</t>
  </si>
  <si>
    <t>NMNH</t>
  </si>
  <si>
    <t>USNM</t>
  </si>
  <si>
    <t>OMNH</t>
  </si>
  <si>
    <t>UM</t>
  </si>
  <si>
    <t>PU</t>
  </si>
  <si>
    <t>YPM-PU</t>
  </si>
  <si>
    <t>NMMNH</t>
  </si>
  <si>
    <t>TMP</t>
  </si>
  <si>
    <t>YPM</t>
  </si>
  <si>
    <t>RAM</t>
  </si>
  <si>
    <t>DMNH</t>
  </si>
  <si>
    <t>LACM</t>
  </si>
  <si>
    <t>MOR</t>
  </si>
  <si>
    <t>UA</t>
  </si>
  <si>
    <t>UC</t>
  </si>
  <si>
    <t>USGS</t>
  </si>
  <si>
    <t>UNM</t>
  </si>
  <si>
    <t>IGM</t>
  </si>
  <si>
    <t>CM</t>
  </si>
  <si>
    <t>KU</t>
  </si>
  <si>
    <t>ACM</t>
  </si>
  <si>
    <t>IVPP</t>
  </si>
  <si>
    <t>YOM</t>
  </si>
  <si>
    <t>TMM</t>
  </si>
  <si>
    <t>FMNH</t>
  </si>
  <si>
    <t>UNSM</t>
  </si>
  <si>
    <t>UMVP</t>
  </si>
  <si>
    <t>BYYU</t>
  </si>
  <si>
    <t>USMN</t>
  </si>
  <si>
    <t>SPSM</t>
  </si>
  <si>
    <t>Frick Collection</t>
  </si>
  <si>
    <t>Yale Peobody Museum</t>
  </si>
  <si>
    <t>New Mexico Museum of Natural History and Science</t>
  </si>
  <si>
    <t>University of Colorado</t>
  </si>
  <si>
    <t>University of California Museum of Paleontology (Berkeley)</t>
  </si>
  <si>
    <t>United States National Museum</t>
  </si>
  <si>
    <t>University of Wyoming</t>
  </si>
  <si>
    <t>LACMNH</t>
  </si>
  <si>
    <t>Los Angeles County Museum of Natural History</t>
  </si>
  <si>
    <t>Institute for Vertebrate Paleontology and Paleoanthropology</t>
  </si>
  <si>
    <t>Royal Tyrrell Museum of Palaeontology</t>
  </si>
  <si>
    <t>University of Alberta Laboratory for Vertebrate Paleontology</t>
  </si>
  <si>
    <t>Museum of the Rockies</t>
  </si>
  <si>
    <t>Princeton University</t>
  </si>
  <si>
    <t>AMNH 17192</t>
  </si>
  <si>
    <t>Gray Bull of Clark fork Basin</t>
  </si>
  <si>
    <t>Later Gray Bull of Elk Creek</t>
  </si>
  <si>
    <t>type of genus</t>
  </si>
  <si>
    <t>FM 3117</t>
  </si>
  <si>
    <t xml:space="preserve">FM </t>
  </si>
  <si>
    <t>M1-3 is 0.015</t>
  </si>
  <si>
    <t>CMNH</t>
  </si>
  <si>
    <t>KUVP</t>
  </si>
  <si>
    <t>Museum of
Natural History, The University of Kansas</t>
  </si>
  <si>
    <t>Florida Museum of Natural History</t>
  </si>
  <si>
    <t>Carnegie Museum Natural History?</t>
  </si>
  <si>
    <t>KUVP 7833</t>
  </si>
  <si>
    <t>KUVP 7834</t>
  </si>
  <si>
    <t>KUVP 7835</t>
  </si>
  <si>
    <t>p4 width is 3.5?; m3 length had a + symbol next to the 5.2 and I am usnure what this represents. 1/24/2023 lsited as Ellipsodon inaequidens on KUVP collections website</t>
  </si>
  <si>
    <t>KUVP 9616</t>
  </si>
  <si>
    <t>KUVP 9617</t>
  </si>
  <si>
    <t>listed as Ellipsodon inaequidens on KUVP website</t>
  </si>
  <si>
    <t>KUVP 9618</t>
  </si>
  <si>
    <t>KUVP 9619</t>
  </si>
  <si>
    <t>KUVP 9626</t>
  </si>
  <si>
    <t>listed as Ellipsodon acolytus on KUVP website</t>
  </si>
  <si>
    <t>KUVP 7636</t>
  </si>
  <si>
    <t>FM 1706a</t>
  </si>
  <si>
    <t>FM 11878</t>
  </si>
  <si>
    <t>FM 11879</t>
  </si>
  <si>
    <t>FM 11881</t>
  </si>
  <si>
    <t>PU 1704</t>
  </si>
  <si>
    <t>FM 22176</t>
  </si>
  <si>
    <t>IVPP V 10707</t>
  </si>
  <si>
    <t>Rachel/Evan</t>
  </si>
  <si>
    <t>Amherst College</t>
  </si>
  <si>
    <t>National Museum of Natural History, Smithsonian</t>
  </si>
  <si>
    <t>University of Minnosota</t>
  </si>
  <si>
    <t>University of Alberta</t>
  </si>
  <si>
    <t>St. Loius University</t>
  </si>
  <si>
    <t>UA 1338</t>
  </si>
  <si>
    <t>M1-3_L</t>
  </si>
  <si>
    <t>m1-3_L</t>
  </si>
  <si>
    <t>P4-M3_L</t>
  </si>
  <si>
    <t>p4-m3_l</t>
  </si>
  <si>
    <t>length of true molars 11.5mm; inferior true molars measure between 12 and 12.5 mm</t>
  </si>
  <si>
    <t>multiple specimens</t>
  </si>
  <si>
    <t>potentially mutliple specimens</t>
  </si>
  <si>
    <t>p2_Trigw</t>
  </si>
  <si>
    <t>p2_Talw</t>
  </si>
  <si>
    <t>p3_Trigw</t>
  </si>
  <si>
    <t>p3_Talw</t>
  </si>
  <si>
    <t>p4_Trigw</t>
  </si>
  <si>
    <t>p4_Talw</t>
  </si>
  <si>
    <t>m1_Trigw</t>
  </si>
  <si>
    <t>m1_Talw</t>
  </si>
  <si>
    <t>m2_Trigw</t>
  </si>
  <si>
    <t>m2_Talw</t>
  </si>
  <si>
    <t>m3_Trigw</t>
  </si>
  <si>
    <t>m3_Talw</t>
  </si>
  <si>
    <t>Does nto state where depth was taken but context suggests at m3; no dental measures given</t>
  </si>
  <si>
    <t>p4-m3 = 23.8; listed as alower jaw</t>
  </si>
  <si>
    <t>p4-m3 = 22; measure may also be AMNH 14748</t>
  </si>
  <si>
    <t>m1.-3 = 38 mm; lower jaw</t>
  </si>
  <si>
    <t>M1.-3 = 57 mm; section only mentions jaw associated material</t>
  </si>
  <si>
    <t>m1-3, = 33 mm; section only lsits jaw associated material</t>
  </si>
  <si>
    <t>only aggregate measurements are given; true molar of jawsd 12.8 mm</t>
  </si>
  <si>
    <t>subspecies P. paulus vicarius; referred to as smaller variety</t>
  </si>
  <si>
    <t>FM 11877</t>
  </si>
  <si>
    <t>horizon D</t>
  </si>
  <si>
    <t>P1-M3 is 23.4mm</t>
  </si>
  <si>
    <t>horizon C; intermediate forms between H. paulus and H. despiciens</t>
  </si>
  <si>
    <t>m1-3 also give under horizon B in discussion of H. despiciens.  Similarity and discussion of chronospecies or transition between species makes me think the measures are repeated in text.</t>
  </si>
  <si>
    <t>likely includes the type 11900</t>
  </si>
  <si>
    <t>No. 11900</t>
  </si>
  <si>
    <t>No. 12781</t>
  </si>
  <si>
    <t>Wyoming</t>
  </si>
  <si>
    <t>Wind River Basin</t>
  </si>
  <si>
    <t>No. 12643</t>
  </si>
  <si>
    <t>Mesonyx</t>
  </si>
  <si>
    <t>obtusidens</t>
  </si>
  <si>
    <t>No. 13143</t>
  </si>
  <si>
    <t>Harpagolestes</t>
  </si>
  <si>
    <t>immanis</t>
  </si>
  <si>
    <t>No. 4262</t>
  </si>
  <si>
    <t>No. 72</t>
  </si>
  <si>
    <t>No. 3360</t>
  </si>
  <si>
    <t>No. 766</t>
  </si>
  <si>
    <t>No. 12496</t>
  </si>
  <si>
    <t>No. 11415</t>
  </si>
  <si>
    <t>No. 11897</t>
  </si>
  <si>
    <t>No. 10984</t>
  </si>
  <si>
    <t>No. 12945</t>
  </si>
  <si>
    <t>No. 10969</t>
  </si>
  <si>
    <t>No. 11393</t>
  </si>
  <si>
    <t>No. 12493</t>
  </si>
  <si>
    <t>UC 44770B</t>
  </si>
  <si>
    <t>V-5421</t>
  </si>
  <si>
    <t>UC 44770A</t>
  </si>
  <si>
    <t>listed as ?M2</t>
  </si>
  <si>
    <t>listed at ?M1</t>
  </si>
  <si>
    <t>average of UC 43030 and 43959</t>
  </si>
  <si>
    <t>listed as ?P4; ectoloph length of 7.6mm</t>
  </si>
  <si>
    <t>UC 44031</t>
  </si>
  <si>
    <t>UC 44779</t>
  </si>
  <si>
    <t>ossifraga?</t>
  </si>
  <si>
    <t>p2, p4, and M3 have a ? To denote that there is some uncertainty of which tooth they are; M1-3 is estimated</t>
  </si>
  <si>
    <t>P3-M3_L</t>
  </si>
  <si>
    <t>p3-m3_l</t>
  </si>
  <si>
    <t>the way measurements are reported makes it somewhat unclear which specimens are being reported</t>
  </si>
  <si>
    <t>M1-M2=6.6mm and P4-M2=9.4mm</t>
  </si>
  <si>
    <t>m1-m3=12.6; m2-m3=8.7; m1-m2=8.2</t>
  </si>
  <si>
    <t>teeth are heavily worn so measures are estimates; m2-m3=7.6, m1-m2=7.4</t>
  </si>
  <si>
    <t>m2-m3=8.6</t>
  </si>
  <si>
    <t>m1-m2=8.3</t>
  </si>
  <si>
    <t>m2-m3=7.9</t>
  </si>
  <si>
    <t>m1-m2=7.5 and estimated</t>
  </si>
  <si>
    <t>m1 is approximate/estimated</t>
  </si>
  <si>
    <t>m2-m3=8.3+,m1-m2=7.4+; all measures are estimates</t>
  </si>
  <si>
    <t>m1-m3 is estimated</t>
  </si>
  <si>
    <t>m2-m3=6.9+, m2 is estimated</t>
  </si>
  <si>
    <t>m2-m3=7.7</t>
  </si>
  <si>
    <t>m2-m3=7.2+, m1-m2=7+; all measures estimated</t>
  </si>
  <si>
    <t>m1-m2=7.7+, all measures are estimates</t>
  </si>
  <si>
    <t>m2-m3=8</t>
  </si>
  <si>
    <t>lobatus?</t>
  </si>
  <si>
    <t>UC 46709</t>
  </si>
  <si>
    <t>V 5550</t>
  </si>
  <si>
    <t>UC 46711</t>
  </si>
  <si>
    <t>V-5346A</t>
  </si>
  <si>
    <t>UC 43961</t>
  </si>
  <si>
    <t>UC 44841</t>
  </si>
  <si>
    <t>UC 46710</t>
  </si>
  <si>
    <t>immature jaw; m3 not erupted; p3-m2=115.1, p3 is ca. 22.5</t>
  </si>
  <si>
    <t>both sides of jaw present so took average or range given; p2 is ca. 26.8, p3 s ca 23.5-26.9, p4 is ca 28-28.8</t>
  </si>
  <si>
    <t>UALVP 44175</t>
  </si>
  <si>
    <t>Cyriacotherium</t>
  </si>
  <si>
    <t>UALVP 44185</t>
  </si>
  <si>
    <t>AMNH 4809</t>
  </si>
  <si>
    <t>UM 83629</t>
  </si>
  <si>
    <t>Ectoganus</t>
  </si>
  <si>
    <t>bighornensis</t>
  </si>
  <si>
    <t>UM 71330</t>
  </si>
  <si>
    <t>lobdelli</t>
  </si>
  <si>
    <t>m1 or 2</t>
  </si>
  <si>
    <t>Conoryctella</t>
  </si>
  <si>
    <t>dragonensis</t>
  </si>
  <si>
    <t>USNM 15704</t>
  </si>
  <si>
    <t>USNM 15722</t>
  </si>
  <si>
    <t>PCRU</t>
  </si>
  <si>
    <t>PCRL</t>
  </si>
  <si>
    <t>AMNH 16379</t>
  </si>
  <si>
    <t>AMNH 16382</t>
  </si>
  <si>
    <t>UCMP 36542</t>
  </si>
  <si>
    <t>AMNH 3557</t>
  </si>
  <si>
    <t>AMNH 59908</t>
  </si>
  <si>
    <t>AMNH 16386</t>
  </si>
  <si>
    <t>hard to tell from scan but looks like __-m3</t>
  </si>
  <si>
    <t>Calamodon</t>
  </si>
  <si>
    <t>cylindrifer</t>
  </si>
  <si>
    <t>cylindrical tooth…; anteroposterior=11mm by tranverse=10mm</t>
  </si>
  <si>
    <t>acutidens</t>
  </si>
  <si>
    <t>M2 or m2 or maybe even M1/m1 just called true molar anterior to last.</t>
  </si>
  <si>
    <t>p4-m2=37mm</t>
  </si>
  <si>
    <t>i1-m3=55mm</t>
  </si>
  <si>
    <t>m1-2=13.3mm;</t>
  </si>
  <si>
    <t>Hemiganus</t>
  </si>
  <si>
    <t>otariidens</t>
  </si>
  <si>
    <t>Cope 1888</t>
  </si>
  <si>
    <t>p3 -4=16mm; seven inferior molars = 52 mm; first molar? Length = 8.5, transverse=7.2</t>
  </si>
  <si>
    <t>Conoryctes</t>
  </si>
  <si>
    <t>comma</t>
  </si>
  <si>
    <t>m1-2=10.8mm</t>
  </si>
  <si>
    <t>AMNH 3124</t>
  </si>
  <si>
    <t>m1-2=11</t>
  </si>
  <si>
    <t>c-m3=45.5</t>
  </si>
  <si>
    <t>c-m3=56; p2-4=18</t>
  </si>
  <si>
    <t>No. 2454</t>
  </si>
  <si>
    <t>average or compilation of 6 specimens</t>
  </si>
  <si>
    <t>averageaverage or compilation of 4 specimens</t>
  </si>
  <si>
    <t>dp4</t>
  </si>
  <si>
    <t>i-m-s=.0343;
i1-m3=34.3mm; p2-p4=13.5mm; m1-3=12.9</t>
  </si>
  <si>
    <t>Rachel/ED</t>
  </si>
  <si>
    <t>AMNH 15711</t>
  </si>
  <si>
    <t>m1-2=50mm</t>
  </si>
  <si>
    <t>conidens</t>
  </si>
  <si>
    <t>bathygnathus</t>
  </si>
  <si>
    <t>crassicuspis</t>
  </si>
  <si>
    <t>inferior molars 30 wide</t>
  </si>
  <si>
    <t>gaudrianus</t>
  </si>
  <si>
    <t>interruptus</t>
  </si>
  <si>
    <t>length of true molar series 24.5 likely of the described jaw</t>
  </si>
  <si>
    <t>cheek tooth row excludes p4</t>
  </si>
  <si>
    <t>heilprinianus</t>
  </si>
  <si>
    <t>inferior true molar 1 or 2</t>
  </si>
  <si>
    <t>levisanus</t>
  </si>
  <si>
    <t>rusticus</t>
  </si>
  <si>
    <t>has measurement for superior molar but its unclear if this length or width</t>
  </si>
  <si>
    <t>coryphaeus</t>
  </si>
  <si>
    <t>5th specimen</t>
  </si>
  <si>
    <t>inversus</t>
  </si>
  <si>
    <t> 64558</t>
  </si>
  <si>
    <t>molar series 33mm</t>
  </si>
  <si>
    <t>molars 25mm</t>
  </si>
  <si>
    <t>molars 32mm</t>
  </si>
  <si>
    <t>molars 44mm</t>
  </si>
  <si>
    <t>true molars 16mm</t>
  </si>
  <si>
    <t>true molars 9mm</t>
  </si>
  <si>
    <t>molars 19mm</t>
  </si>
  <si>
    <t>true molars 18mm</t>
  </si>
  <si>
    <t>true molars 12mm</t>
  </si>
  <si>
    <t>true molars 11mm</t>
  </si>
  <si>
    <t>true molars 40mm</t>
  </si>
  <si>
    <t>true molars 14mm; superior molars except p4</t>
  </si>
  <si>
    <t>M2 is lsited as being 0.098m but this seems to be typo</t>
  </si>
  <si>
    <t>calceolata</t>
  </si>
  <si>
    <t>NA</t>
  </si>
  <si>
    <t>lobatus</t>
  </si>
  <si>
    <t>Cyriacotheriidae</t>
  </si>
  <si>
    <t>Stylinodontidae</t>
  </si>
  <si>
    <t>Conoryctidae</t>
  </si>
  <si>
    <t>Stylinodon</t>
  </si>
  <si>
    <t>mirus</t>
  </si>
  <si>
    <t>Wortmania</t>
  </si>
  <si>
    <t>quivirensis</t>
  </si>
  <si>
    <t>"Mioclaenus</t>
  </si>
  <si>
    <t>conidens"</t>
  </si>
  <si>
    <t>Huerfanodon</t>
  </si>
  <si>
    <t>Pentacodon</t>
  </si>
  <si>
    <t>"Protogonia</t>
  </si>
  <si>
    <t>calceolata"</t>
  </si>
  <si>
    <t>Archaeolambdidae</t>
  </si>
  <si>
    <t>Celaenolambda</t>
  </si>
  <si>
    <t>wangzhaoi</t>
  </si>
  <si>
    <t>Harpyodidae</t>
  </si>
  <si>
    <t>Harpyodus</t>
  </si>
  <si>
    <t>decorus</t>
  </si>
  <si>
    <t>progressus</t>
  </si>
  <si>
    <t>euros</t>
  </si>
  <si>
    <t>Wangliidae</t>
  </si>
  <si>
    <t>Wanglia</t>
  </si>
  <si>
    <t>Barylambdidae</t>
  </si>
  <si>
    <t>Barylambda</t>
  </si>
  <si>
    <t>faberi</t>
  </si>
  <si>
    <t>Leptolambda</t>
  </si>
  <si>
    <t>schmidti</t>
  </si>
  <si>
    <t>churchilli</t>
  </si>
  <si>
    <t>Haplolambda</t>
  </si>
  <si>
    <t>Ignatiolambda</t>
  </si>
  <si>
    <t>barnesi</t>
  </si>
  <si>
    <t>quinni</t>
  </si>
  <si>
    <t>planicanina</t>
  </si>
  <si>
    <t>Crustulus</t>
  </si>
  <si>
    <t>fontanus</t>
  </si>
  <si>
    <t>jepseni</t>
  </si>
  <si>
    <t>jackwilsoni</t>
  </si>
  <si>
    <t>Pantolambda</t>
  </si>
  <si>
    <t>bathmodon</t>
  </si>
  <si>
    <t>cavirictus</t>
  </si>
  <si>
    <t>Bemalambdidae</t>
  </si>
  <si>
    <t>Bemalambda</t>
  </si>
  <si>
    <t>dingae</t>
  </si>
  <si>
    <t>pachyoesteus</t>
  </si>
  <si>
    <t>crassa</t>
  </si>
  <si>
    <t>nanhsiungensis</t>
  </si>
  <si>
    <t>Hypsilolambda</t>
  </si>
  <si>
    <t>chalingensis</t>
  </si>
  <si>
    <t>impensa</t>
  </si>
  <si>
    <t>Huananius</t>
  </si>
  <si>
    <t>youngi</t>
  </si>
  <si>
    <t>zeuxis</t>
  </si>
  <si>
    <t>Sparactolambda</t>
  </si>
  <si>
    <t>nanus</t>
  </si>
  <si>
    <t>looki</t>
  </si>
  <si>
    <t>Thulitheripus</t>
  </si>
  <si>
    <t>svalbardii</t>
  </si>
  <si>
    <t>Pantolambdodontidae</t>
  </si>
  <si>
    <t>Pantolambdodon</t>
  </si>
  <si>
    <t>inermis</t>
  </si>
  <si>
    <t>fortis</t>
  </si>
  <si>
    <t>Archaeolambda</t>
  </si>
  <si>
    <t>tabiensis</t>
  </si>
  <si>
    <t>yangtzeensis</t>
  </si>
  <si>
    <t>Guichilambda</t>
  </si>
  <si>
    <t>zhaii</t>
  </si>
  <si>
    <t>Oroklambda</t>
  </si>
  <si>
    <t>Dilambda</t>
  </si>
  <si>
    <t>zhuguikengensis</t>
  </si>
  <si>
    <t>Nanlingilambda</t>
  </si>
  <si>
    <t>datangensis</t>
  </si>
  <si>
    <t>chijiangensis</t>
  </si>
  <si>
    <t>Presbytherium</t>
  </si>
  <si>
    <t>taurus</t>
  </si>
  <si>
    <t>rhodorugatus</t>
  </si>
  <si>
    <t>Sabatherium</t>
  </si>
  <si>
    <t>sacrosanctum</t>
  </si>
  <si>
    <t>argyreum</t>
  </si>
  <si>
    <t>psamminum</t>
  </si>
  <si>
    <t>Pastoralodontidae</t>
  </si>
  <si>
    <t>Altilambda</t>
  </si>
  <si>
    <t>pactus</t>
  </si>
  <si>
    <t>tenuis</t>
  </si>
  <si>
    <t>yujingensis</t>
  </si>
  <si>
    <t>Pastoralodon</t>
  </si>
  <si>
    <t>lacustris</t>
  </si>
  <si>
    <t>Convallisodon</t>
  </si>
  <si>
    <t>convexus</t>
  </si>
  <si>
    <t>haliutensis</t>
  </si>
  <si>
    <t>Alcidedorbignyidae</t>
  </si>
  <si>
    <t>Alcidedorbignya</t>
  </si>
  <si>
    <t>inopinata</t>
  </si>
  <si>
    <t>radians</t>
  </si>
  <si>
    <t>hamatus</t>
  </si>
  <si>
    <t>Manteodon</t>
  </si>
  <si>
    <t>subquadratus</t>
  </si>
  <si>
    <t>Ectacodon</t>
  </si>
  <si>
    <t>cinctus</t>
  </si>
  <si>
    <t>Metalophodon</t>
  </si>
  <si>
    <t>testis</t>
  </si>
  <si>
    <t>repandus</t>
  </si>
  <si>
    <t>proterus</t>
  </si>
  <si>
    <t>oweni</t>
  </si>
  <si>
    <t>ryani</t>
  </si>
  <si>
    <t>ventanus</t>
  </si>
  <si>
    <t>anax</t>
  </si>
  <si>
    <t>pachypus</t>
  </si>
  <si>
    <t>Loxolophodon</t>
  </si>
  <si>
    <t>furcatus</t>
  </si>
  <si>
    <t>speirianum</t>
  </si>
  <si>
    <t>obliquus</t>
  </si>
  <si>
    <t>curvicristis</t>
  </si>
  <si>
    <t>flerowi</t>
  </si>
  <si>
    <t>singularis</t>
  </si>
  <si>
    <t>gosseleti</t>
  </si>
  <si>
    <t>brevipes</t>
  </si>
  <si>
    <t>semicinctus</t>
  </si>
  <si>
    <t>latipes</t>
  </si>
  <si>
    <t>eocaenus</t>
  </si>
  <si>
    <t>anthracoideus</t>
  </si>
  <si>
    <t>marginatus</t>
  </si>
  <si>
    <t>pisuqti</t>
  </si>
  <si>
    <t>Hypercoryphodon</t>
  </si>
  <si>
    <t>thomsoni</t>
  </si>
  <si>
    <t>Heterocoryphodon</t>
  </si>
  <si>
    <t>xuae</t>
  </si>
  <si>
    <t>yuntongi</t>
  </si>
  <si>
    <t>Wutucoryphodon</t>
  </si>
  <si>
    <t>dabuensis</t>
  </si>
  <si>
    <t>xianwui</t>
  </si>
  <si>
    <t>Asiocoryphodon</t>
  </si>
  <si>
    <t>conicus</t>
  </si>
  <si>
    <t>progressivus</t>
  </si>
  <si>
    <t>lophodontus</t>
  </si>
  <si>
    <t>Eudinoceras</t>
  </si>
  <si>
    <t>mongoliensis</t>
  </si>
  <si>
    <t>kholobolchiensis</t>
  </si>
  <si>
    <t>Metacoryphodon</t>
  </si>
  <si>
    <t>luminis</t>
  </si>
  <si>
    <t>obailiensis</t>
  </si>
  <si>
    <t>monolobotum</t>
  </si>
  <si>
    <t>xintaiensis</t>
  </si>
  <si>
    <t>zhichengensis</t>
  </si>
  <si>
    <t>crassum</t>
  </si>
  <si>
    <t>sishuiensis</t>
  </si>
  <si>
    <t>Hexodon</t>
  </si>
  <si>
    <t>torrejonius</t>
  </si>
  <si>
    <t>polecatensis</t>
  </si>
  <si>
    <t>Eurodon</t>
  </si>
  <si>
    <t>silveirinhensis</t>
  </si>
  <si>
    <t>Phanotherus</t>
  </si>
  <si>
    <t>Lampadophorus</t>
  </si>
  <si>
    <t>Dryptodon</t>
  </si>
  <si>
    <t>gliriformis</t>
  </si>
  <si>
    <t>crassus</t>
  </si>
  <si>
    <t>novomehicanus</t>
  </si>
  <si>
    <t>arcamaenus</t>
  </si>
  <si>
    <t>Conicodon</t>
  </si>
  <si>
    <t>expectatus</t>
  </si>
  <si>
    <t>Schochia</t>
  </si>
  <si>
    <t>Robertschochia</t>
  </si>
  <si>
    <t>sullivani</t>
  </si>
  <si>
    <t>Chungchienia</t>
  </si>
  <si>
    <t>sichuanica</t>
  </si>
  <si>
    <t>lushia</t>
  </si>
  <si>
    <t>inexplicatus</t>
  </si>
  <si>
    <t>Schowalteria</t>
  </si>
  <si>
    <t>clemensi</t>
  </si>
  <si>
    <t>Psittacotherium</t>
  </si>
  <si>
    <t>multifragum</t>
  </si>
  <si>
    <t>vultuosus</t>
  </si>
  <si>
    <t>aspasiae</t>
  </si>
  <si>
    <t>megalodus</t>
  </si>
  <si>
    <t>Kuanchuanius</t>
  </si>
  <si>
    <t>shantunensis</t>
  </si>
  <si>
    <t>Simplodon</t>
  </si>
  <si>
    <t>qianshanensis</t>
  </si>
  <si>
    <t>Yuesthonychidae</t>
  </si>
  <si>
    <t>Yuesthonyx</t>
  </si>
  <si>
    <t>tingae</t>
  </si>
  <si>
    <t>Dysnoetodon</t>
  </si>
  <si>
    <t>minuta</t>
  </si>
  <si>
    <t>Megalesthonyx</t>
  </si>
  <si>
    <t>hopsoni</t>
  </si>
  <si>
    <t>Plesiesthonyx</t>
  </si>
  <si>
    <t>luciae</t>
  </si>
  <si>
    <t>Franchaius</t>
  </si>
  <si>
    <t>Higotherium</t>
  </si>
  <si>
    <t>hypsodon</t>
  </si>
  <si>
    <t>Trogosus</t>
  </si>
  <si>
    <t>hyracoides</t>
  </si>
  <si>
    <t>danjiangensis</t>
  </si>
  <si>
    <t>castoridens</t>
  </si>
  <si>
    <t>hillsii</t>
  </si>
  <si>
    <t>Tillotherium</t>
  </si>
  <si>
    <t>Tillodon</t>
  </si>
  <si>
    <t>fodiens</t>
  </si>
  <si>
    <t>Anchippodus</t>
  </si>
  <si>
    <t>riparius</t>
  </si>
  <si>
    <t>vetulus</t>
  </si>
  <si>
    <t>Anthraconyx</t>
  </si>
  <si>
    <t>hypsomylus</t>
  </si>
  <si>
    <t>Paresthonyx</t>
  </si>
  <si>
    <t>orientalis</t>
  </si>
  <si>
    <t>munieri</t>
  </si>
  <si>
    <t>chardini</t>
  </si>
  <si>
    <t>elongatus</t>
  </si>
  <si>
    <t>russellonyx</t>
  </si>
  <si>
    <t>Indoesthonyx</t>
  </si>
  <si>
    <t>suratensis</t>
  </si>
  <si>
    <t>Adapidium</t>
  </si>
  <si>
    <t>huanghoense</t>
  </si>
  <si>
    <t>xenicus</t>
  </si>
  <si>
    <t>ancylion</t>
  </si>
  <si>
    <t>Plethorodon</t>
  </si>
  <si>
    <t>chienshanensis</t>
  </si>
  <si>
    <t>Meiostylodon</t>
  </si>
  <si>
    <t>zaoshiensis</t>
  </si>
  <si>
    <t>Basalina</t>
  </si>
  <si>
    <t>basalensis</t>
  </si>
  <si>
    <t>Lofochaius</t>
  </si>
  <si>
    <t>brachyodus</t>
  </si>
  <si>
    <t>Benaius</t>
  </si>
  <si>
    <t>qianshuiensis</t>
  </si>
  <si>
    <t>USGS 10008</t>
  </si>
  <si>
    <t>D-2000</t>
  </si>
  <si>
    <t>USGS 10006</t>
  </si>
  <si>
    <t>USGS 10010</t>
  </si>
  <si>
    <t>M1 and M2 desingations are uncertain</t>
  </si>
  <si>
    <t>USGS 10009</t>
  </si>
  <si>
    <t>m1 designation is uncertain</t>
  </si>
  <si>
    <t>USGS 10007</t>
  </si>
  <si>
    <t>USGS 10004</t>
  </si>
  <si>
    <t>lower molar designation uncertain</t>
  </si>
  <si>
    <t>USGS 10005</t>
  </si>
  <si>
    <t>Bathyopsinae</t>
  </si>
  <si>
    <t>Honey 1988</t>
  </si>
  <si>
    <t>premolar or molar; borken specimen</t>
  </si>
  <si>
    <t>Gingerich and Childress 1983</t>
  </si>
  <si>
    <t>measurements are from Schiebout 1974</t>
  </si>
  <si>
    <t>TMM 40537-83</t>
  </si>
  <si>
    <t>PU 14863</t>
  </si>
  <si>
    <t>measurements are from Simons 1960</t>
  </si>
  <si>
    <t>Plateau Valley</t>
  </si>
  <si>
    <t>PU 14990</t>
  </si>
  <si>
    <t>PU 14681</t>
  </si>
  <si>
    <t>PU 16445</t>
  </si>
  <si>
    <t>PU 16662</t>
  </si>
  <si>
    <t>C. jepseni or a small Barylambda churchilli</t>
  </si>
  <si>
    <t>PU 14974</t>
  </si>
  <si>
    <t>USNM 15408</t>
  </si>
  <si>
    <t>Simons 1960</t>
  </si>
  <si>
    <t> 3124</t>
  </si>
  <si>
    <t>M3 width is approximate</t>
  </si>
  <si>
    <t>AMNH 16663</t>
  </si>
  <si>
    <t>M3 length is approximate</t>
  </si>
  <si>
    <t>AMNH 16664</t>
  </si>
  <si>
    <t>M1 and M3 length is approximate</t>
  </si>
  <si>
    <t>AMNH 16665</t>
  </si>
  <si>
    <t>M1 width is approximate</t>
  </si>
  <si>
    <t>AMNH 2552</t>
  </si>
  <si>
    <t>AMNH 3958</t>
  </si>
  <si>
    <t>p4 length is approximate</t>
  </si>
  <si>
    <t>KU 8072</t>
  </si>
  <si>
    <t>USNM 21327</t>
  </si>
  <si>
    <t>AMNH 963</t>
  </si>
  <si>
    <t>P3 and M1 width is approximate</t>
  </si>
  <si>
    <t>AMNH 3961</t>
  </si>
  <si>
    <t>PU 16490</t>
  </si>
  <si>
    <t>USNM 20029</t>
  </si>
  <si>
    <t>CNHM P-15520</t>
  </si>
  <si>
    <t>M1 length is approximate</t>
  </si>
  <si>
    <t>M1-M3 is appraimate</t>
  </si>
  <si>
    <t>USNM 7934</t>
  </si>
  <si>
    <t>P3 length is approximate</t>
  </si>
  <si>
    <t>M2 width is approximate</t>
  </si>
  <si>
    <t>PU 13235</t>
  </si>
  <si>
    <t>AMNH 35201</t>
  </si>
  <si>
    <t>CNHM P-15551</t>
  </si>
  <si>
    <t>PU 14617</t>
  </si>
  <si>
    <t>p4 length and m3 width are estimates</t>
  </si>
  <si>
    <t>PU 16447</t>
  </si>
  <si>
    <t>majus</t>
  </si>
  <si>
    <t>AMNH 35720</t>
  </si>
  <si>
    <t>P4 length is estimated; M1 legnth and width is approximate</t>
  </si>
  <si>
    <t>p2, p3, p4, m2 trigonid, and m3 talonid are approximate</t>
  </si>
  <si>
    <t>AMNH 55400</t>
  </si>
  <si>
    <t>M2 and M3 measures are approximate; m1, m2, and m3 trigonid are approximate; m3 length and trigonid width are approximate</t>
  </si>
  <si>
    <t>CM 11353</t>
  </si>
  <si>
    <t>CNHM P-26075</t>
  </si>
  <si>
    <t>PU 14680</t>
  </si>
  <si>
    <t>PU 14879</t>
  </si>
  <si>
    <t>PU 14996</t>
  </si>
  <si>
    <t>PU 14992</t>
  </si>
  <si>
    <t>CNHM P-15571</t>
  </si>
  <si>
    <t>CM 8990</t>
  </si>
  <si>
    <t>AMNH 32511</t>
  </si>
  <si>
    <t>all lengths are approximate; m1 to m3 widths are approximate; this specimen is attributed to Barylambda churchilli by Gingerich and Childress 1983</t>
  </si>
  <si>
    <t>P2 length is approximate; this specimen is attributed to Barylambda churchilli by Gingerich and Childress 1983</t>
  </si>
  <si>
    <t>M3 width is approximate; this specimen is attributed to Barylambda churchilli by Gingerich and Childress 1983</t>
  </si>
  <si>
    <t>; this specimen is attributed to Barylambda churchilli by Gingerich and Childress 1983</t>
  </si>
  <si>
    <t>M1 and M2 width are approximate; this specimen is attributed to Barylambda churchilli by Gingerich and Childress 1983</t>
  </si>
  <si>
    <t>M1,2,3 lengths are approximate;M2 and M3 widths are estimates; this specimen is attributed to Barylambda churchilli by Gingerich and Childress 1983</t>
  </si>
  <si>
    <t>M1 length is approximate; this specimen is attributed to Barylambda churchilli by Gingerich and Childress 1983</t>
  </si>
  <si>
    <t>p2 and m3 lengths are approximate; this specimen is attributed to Barylambda churchilli by Gingerich and Childress 1983</t>
  </si>
  <si>
    <t>p3, m2 trigonid, and m3 trigonid widths are approximate; this specimen is attributed to Barylambda churchilli by Gingerich and Childress 1983</t>
  </si>
  <si>
    <t>CNHM P-14944</t>
  </si>
  <si>
    <t>M1 and M2 lengths are approximate; M1 and M2 widths are estimates; M1-3 is approximate</t>
  </si>
  <si>
    <t>CNHM P-14955</t>
  </si>
  <si>
    <t>P4 and M3 lengths estimates</t>
  </si>
  <si>
    <t>CNHM P-15075</t>
  </si>
  <si>
    <t>CNHM P-25617</t>
  </si>
  <si>
    <t>P3 length is estimate;M3 length is approximate</t>
  </si>
  <si>
    <t>CNHM P-14637</t>
  </si>
  <si>
    <t>CNHM P-14902</t>
  </si>
  <si>
    <t>P2 length, M1 length, M2 trigonid width, M3 width are approximate</t>
  </si>
  <si>
    <t>CNHM P-15542</t>
  </si>
  <si>
    <t>AMNH 2455</t>
  </si>
  <si>
    <t>cavirictus?</t>
  </si>
  <si>
    <t>PU 14685</t>
  </si>
  <si>
    <t>AMNH 21748</t>
  </si>
  <si>
    <t>AMNH 22100</t>
  </si>
  <si>
    <t>PU 13400</t>
  </si>
  <si>
    <t>type?</t>
  </si>
  <si>
    <t>crown of premolar is 10mm x 10mm</t>
  </si>
  <si>
    <t>Cope 1874</t>
  </si>
  <si>
    <t>legnth of molar 42mm; diamter 15mm</t>
  </si>
  <si>
    <t>length of molar 15mm x13mm</t>
  </si>
  <si>
    <t>incisor tooth</t>
  </si>
  <si>
    <t>Trogosinae</t>
  </si>
  <si>
    <t>Bathyopsini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</si>
</sst>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8"/>
      <name val="Calibri"/>
      <family val="2"/>
      <scheme val="minor"/>
    </font>
    <font>
      <sz val="11"/>
      <color rgb="FF000000"/>
      <name val="Calibri"/>
      <family val="2"/>
      <scheme val="minor"/>
    </font>
    <font>
      <i/>
      <sz val="16"/>
      <color rgb="FF333333"/>
      <name val="Arial"/>
      <family val="2"/>
    </font>
    <font>
      <i/>
      <sz val="11"/>
      <color theme="1"/>
      <name val="Calibri"/>
      <family val="2"/>
      <scheme val="minor"/>
    </font>
    <font>
      <sz val="14"/>
      <color rgb="FF333333"/>
      <name val="Arial"/>
      <family val="2"/>
    </font>
    <font>
      <sz val="12"/>
      <name val="Calibri"/>
      <family val="2"/>
      <scheme val="minor"/>
    </font>
    <font>
      <sz val="12"/>
      <color theme="1"/>
      <name val="Helvetica Neue"/>
      <family val="2"/>
    </font>
    <font>
      <sz val="11"/>
      <color rgb="FF333333"/>
      <name val="Arial"/>
      <family val="2"/>
    </font>
    <font>
      <sz val="12"/>
      <color rgb="FF333333"/>
      <name val="Arial"/>
      <family val="2"/>
    </font>
    <font>
      <sz val="12"/>
      <color rgb="FF252525"/>
      <name val="Arial"/>
      <family val="2"/>
    </font>
    <font>
      <sz val="11"/>
      <color rgb="FF000000"/>
      <name val="Tahoma"/>
      <family val="2"/>
    </font>
    <font>
      <sz val="10"/>
      <color rgb="FF000000"/>
      <name val="Arial"/>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3"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tint="0.34998626667073579"/>
        <bgColor indexed="64"/>
      </patternFill>
    </fill>
    <fill>
      <patternFill patternType="solid">
        <fgColor rgb="FF92D050"/>
        <bgColor indexed="64"/>
      </patternFill>
    </fill>
    <fill>
      <patternFill patternType="solid">
        <fgColor theme="7" tint="0.59999389629810485"/>
        <bgColor indexed="64"/>
      </patternFill>
    </fill>
    <fill>
      <patternFill patternType="solid">
        <fgColor theme="2" tint="-0.499984740745262"/>
        <bgColor indexed="64"/>
      </patternFill>
    </fill>
    <fill>
      <patternFill patternType="solid">
        <fgColor rgb="FFFFFFF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5">
    <xf numFmtId="0" fontId="0" fillId="0" borderId="0" xfId="0"/>
    <xf numFmtId="14" fontId="0" fillId="0" borderId="0" xfId="0" applyNumberFormat="1"/>
    <xf numFmtId="0" fontId="0" fillId="33" borderId="0" xfId="0" applyFill="1"/>
    <xf numFmtId="14" fontId="0" fillId="33" borderId="0" xfId="0" applyNumberFormat="1" applyFill="1"/>
    <xf numFmtId="0" fontId="0" fillId="34" borderId="0" xfId="0" applyFill="1"/>
    <xf numFmtId="0" fontId="0" fillId="35" borderId="0" xfId="0" applyFill="1"/>
    <xf numFmtId="0" fontId="0" fillId="36" borderId="0" xfId="0" applyFill="1"/>
    <xf numFmtId="14" fontId="0" fillId="36" borderId="0" xfId="0" applyNumberFormat="1" applyFill="1"/>
    <xf numFmtId="0" fontId="18" fillId="0" borderId="0" xfId="0" applyFont="1"/>
    <xf numFmtId="0" fontId="20" fillId="0" borderId="0" xfId="0" applyFont="1"/>
    <xf numFmtId="0" fontId="0" fillId="37" borderId="0" xfId="0" applyFill="1"/>
    <xf numFmtId="0" fontId="0" fillId="38" borderId="0" xfId="0" applyFill="1"/>
    <xf numFmtId="14" fontId="0" fillId="37" borderId="0" xfId="0" applyNumberFormat="1" applyFill="1"/>
    <xf numFmtId="18" fontId="0" fillId="0" borderId="0" xfId="0" applyNumberFormat="1"/>
    <xf numFmtId="0" fontId="0" fillId="37" borderId="0" xfId="0" quotePrefix="1" applyFill="1"/>
    <xf numFmtId="0" fontId="0" fillId="0" borderId="0" xfId="0" quotePrefix="1"/>
    <xf numFmtId="0" fontId="21" fillId="0" borderId="0" xfId="0" applyFont="1"/>
    <xf numFmtId="0" fontId="0" fillId="0" borderId="10" xfId="0" applyBorder="1"/>
    <xf numFmtId="0" fontId="0" fillId="39" borderId="0" xfId="0" applyFill="1"/>
    <xf numFmtId="0" fontId="17" fillId="39" borderId="0" xfId="0" applyFont="1" applyFill="1"/>
    <xf numFmtId="0" fontId="17" fillId="0" borderId="0" xfId="0" applyFont="1"/>
    <xf numFmtId="0" fontId="0" fillId="40" borderId="0" xfId="0" applyFill="1"/>
    <xf numFmtId="0" fontId="16" fillId="0" borderId="0" xfId="0" applyFont="1"/>
    <xf numFmtId="0" fontId="22" fillId="0" borderId="0" xfId="0" applyFont="1"/>
    <xf numFmtId="14" fontId="0" fillId="37" borderId="0" xfId="0" quotePrefix="1" applyNumberFormat="1" applyFill="1"/>
    <xf numFmtId="14" fontId="0" fillId="0" borderId="0" xfId="0" quotePrefix="1" applyNumberFormat="1"/>
    <xf numFmtId="0" fontId="23" fillId="0" borderId="0" xfId="0" applyFont="1"/>
    <xf numFmtId="0" fontId="23" fillId="36" borderId="0" xfId="0" applyFont="1" applyFill="1"/>
    <xf numFmtId="0" fontId="23" fillId="41" borderId="0" xfId="0" applyFont="1" applyFill="1"/>
    <xf numFmtId="0" fontId="24" fillId="41" borderId="0" xfId="0" applyFont="1" applyFill="1"/>
    <xf numFmtId="0" fontId="0" fillId="42" borderId="0" xfId="0" applyFill="1"/>
    <xf numFmtId="0" fontId="25" fillId="38" borderId="0" xfId="0" applyFont="1" applyFill="1"/>
    <xf numFmtId="0" fontId="25" fillId="0" borderId="0" xfId="0" applyFont="1"/>
    <xf numFmtId="0" fontId="26" fillId="0" borderId="0" xfId="0" applyFont="1"/>
    <xf numFmtId="0" fontId="0" fillId="0" borderId="0" xfId="0" applyAlignment="1">
      <alignment wrapText="1"/>
    </xf>
    <xf numFmtId="0" fontId="20" fillId="37" borderId="0" xfId="0" applyFont="1" applyFill="1"/>
    <xf numFmtId="0" fontId="18" fillId="33" borderId="0" xfId="0" applyFont="1" applyFill="1"/>
    <xf numFmtId="0" fontId="27" fillId="0" borderId="0" xfId="0" applyFont="1"/>
    <xf numFmtId="0" fontId="28" fillId="0" borderId="0" xfId="0" applyFont="1"/>
    <xf numFmtId="0" fontId="24" fillId="43" borderId="0" xfId="0" applyFont="1" applyFill="1"/>
    <xf numFmtId="0" fontId="18" fillId="37" borderId="0" xfId="0" applyFont="1" applyFill="1"/>
    <xf numFmtId="0" fontId="0" fillId="43" borderId="0" xfId="0" applyFill="1"/>
    <xf numFmtId="0" fontId="29" fillId="43" borderId="0" xfId="0" applyFont="1" applyFill="1"/>
    <xf numFmtId="0" fontId="30" fillId="0" borderId="0" xfId="0" applyFont="1"/>
    <xf numFmtId="0" fontId="0" fillId="44" borderId="0" xfId="0" applyFill="1"/>
    <xf numFmtId="0" fontId="0" fillId="45" borderId="0" xfId="0" applyFill="1"/>
    <xf numFmtId="0" fontId="18" fillId="36" borderId="0" xfId="0" applyFont="1" applyFill="1"/>
    <xf numFmtId="0" fontId="0" fillId="46" borderId="0" xfId="0" applyFill="1"/>
    <xf numFmtId="0" fontId="18" fillId="46" borderId="0" xfId="0" applyFont="1" applyFill="1"/>
    <xf numFmtId="14" fontId="0" fillId="36" borderId="0" xfId="0" quotePrefix="1" applyNumberFormat="1" applyFill="1"/>
    <xf numFmtId="0" fontId="0" fillId="47" borderId="0" xfId="0" applyFill="1"/>
    <xf numFmtId="14" fontId="0" fillId="47" borderId="0" xfId="0" applyNumberFormat="1" applyFill="1"/>
    <xf numFmtId="14" fontId="0" fillId="44" borderId="0" xfId="0" applyNumberFormat="1" applyFill="1"/>
    <xf numFmtId="0" fontId="17" fillId="37" borderId="0" xfId="0" applyFont="1" applyFill="1"/>
    <xf numFmtId="14" fontId="18" fillId="36" borderId="0" xfId="0" applyNumberFormat="1" applyFont="1" applyFill="1"/>
    <xf numFmtId="0" fontId="17" fillId="36" borderId="0" xfId="0" applyFont="1" applyFill="1"/>
    <xf numFmtId="0" fontId="26" fillId="48" borderId="0" xfId="0" applyFont="1" applyFill="1" applyAlignment="1">
      <alignment vertical="center" wrapText="1"/>
    </xf>
    <xf numFmtId="0" fontId="26" fillId="36" borderId="0" xfId="0" applyFont="1" applyFill="1" applyAlignment="1">
      <alignment vertical="center" wrapText="1"/>
    </xf>
    <xf numFmtId="14" fontId="0" fillId="0" borderId="10" xfId="0" applyNumberFormat="1" applyBorder="1"/>
    <xf numFmtId="14" fontId="0" fillId="38" borderId="0" xfId="0" applyNumberFormat="1" applyFill="1"/>
    <xf numFmtId="0" fontId="18" fillId="39" borderId="0" xfId="0" applyFont="1" applyFill="1"/>
    <xf numFmtId="14" fontId="17" fillId="39" borderId="0" xfId="0" applyNumberFormat="1" applyFont="1" applyFill="1"/>
    <xf numFmtId="0" fontId="20" fillId="36" borderId="0" xfId="0" applyFont="1" applyFill="1"/>
    <xf numFmtId="0" fontId="0" fillId="0" borderId="0" xfId="0" applyFill="1"/>
    <xf numFmtId="14" fontId="0" fillId="0"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auto="1"/>
      </font>
      <fill>
        <patternFill>
          <bgColor rgb="FFFFC000"/>
        </patternFill>
      </fill>
    </dxf>
    <dxf>
      <font>
        <color auto="1"/>
      </font>
      <fill>
        <patternFill>
          <bgColor rgb="FFFFC000"/>
        </patternFill>
      </fill>
    </dxf>
    <dxf>
      <fill>
        <patternFill>
          <bgColor rgb="FFFFC000"/>
        </patternFill>
      </fill>
    </dxf>
    <dxf>
      <font>
        <color rgb="FFFFC000"/>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Evan Doughty" id="{B7F299A5-2768-C748-9F7F-9A1AD49F5D55}" userId="d473a8e1011cd9a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85" dT="2023-02-10T03:55:33.42" personId="{B7F299A5-2768-C748-9F7F-9A1AD49F5D55}" id="{448CD2D4-BF84-403C-8034-409E19B9D26F}">
    <text>Partially synonized into Barylambda churchhilli by Gingerich and Childress 1983</text>
  </threadedComment>
  <threadedComment ref="G86" dT="2023-02-10T03:53:43.13" personId="{B7F299A5-2768-C748-9F7F-9A1AD49F5D55}" id="{B28FFDB8-A199-41D1-A5F5-6372074D9856}">
    <text>Partially synonized into Barylambda churchhilli by Gingerich and Childress 1983</text>
  </threadedComment>
  <threadedComment ref="G87" dT="2023-02-10T03:53:53.14" personId="{B7F299A5-2768-C748-9F7F-9A1AD49F5D55}" id="{88BECD6D-1F14-4707-942F-7FC985544244}">
    <text>Partially synonized into Barylambda churchhilli by Gingerich and Childress 1983</text>
  </threadedComment>
  <threadedComment ref="G88" dT="2023-02-10T03:54:03.98" personId="{B7F299A5-2768-C748-9F7F-9A1AD49F5D55}" id="{5B0A1745-0B74-4251-93B7-F19CAC6DCE7F}">
    <text>Partially synonized into Barylambda churchhilli by Gingerich and Childress 1983</text>
  </threadedComment>
  <threadedComment ref="G89" dT="2023-02-10T03:54:13.42" personId="{B7F299A5-2768-C748-9F7F-9A1AD49F5D55}" id="{743688B0-0332-4C66-B035-B1E2EBB5384E}">
    <text>Partially synonized into Barylambda churchhilli by Gingerich and Childress 1983</text>
  </threadedComment>
  <threadedComment ref="G90" dT="2023-02-10T03:54:35.48" personId="{B7F299A5-2768-C748-9F7F-9A1AD49F5D55}" id="{D1263FC4-4AD8-4350-AB0B-506A6A0D2104}">
    <text>Partially synonized into Barylambda churchhilli by Gingerich and Childress 1983</text>
  </threadedComment>
  <threadedComment ref="I401" dT="2022-10-07T22:39:51.17" personId="{B7F299A5-2768-C748-9F7F-9A1AD49F5D55}" id="{51DC188F-C31F-BE43-9852-6DCC06AFAA5C}">
    <text xml:space="preserve">Williamson and Carr 2009 give dissent anterior and posterior widths.
</text>
  </threadedComment>
  <threadedComment ref="BU616" dT="2022-10-17T18:32:22.70" personId="{B7F299A5-2768-C748-9F7F-9A1AD49F5D55}" id="{24A130E2-DA41-2141-8914-0B232244CE33}">
    <text>Eaton 1982 measurements likely from their dissertation and not the actual publication.</text>
  </threadedComment>
  <threadedComment ref="I2364" dT="2022-10-07T22:30:30.50" personId="{B7F299A5-2768-C748-9F7F-9A1AD49F5D55}" id="{998F06C3-C27A-B14A-8FBD-9C72BF274026}">
    <text xml:space="preserve">Simpson 1937 includes m1 measurement
</text>
  </threadedComment>
  <threadedComment ref="I2947" dT="2022-10-07T21:58:04.47" personId="{B7F299A5-2768-C748-9F7F-9A1AD49F5D55}" id="{85E9CAE0-0846-D948-9577-65F9C4916468}">
    <text>Gingerich 1978 contain more measurements for this specimen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3358"/>
  <sheetViews>
    <sheetView tabSelected="1" zoomScale="60" zoomScaleNormal="60" zoomScaleSheetLayoutView="80" workbookViewId="0">
      <pane xSplit="10" ySplit="10" topLeftCell="AY1754" activePane="bottomRight" state="frozen"/>
      <selection pane="topRight" activeCell="L1" sqref="L1"/>
      <selection pane="bottomLeft" activeCell="A23" sqref="A23"/>
      <selection pane="bottomRight" activeCell="A2296" sqref="A2296:XFD2296"/>
    </sheetView>
  </sheetViews>
  <sheetFormatPr baseColWidth="10" defaultColWidth="8.83203125" defaultRowHeight="15" outlineLevelCol="1" x14ac:dyDescent="0.2"/>
  <cols>
    <col min="1" max="1" width="29.6640625" bestFit="1" customWidth="1"/>
    <col min="2" max="2" width="9.5" customWidth="1"/>
    <col min="3" max="3" width="24.5" customWidth="1" outlineLevel="1"/>
    <col min="4" max="4" width="19.5" customWidth="1" outlineLevel="1"/>
    <col min="5" max="5" width="21.33203125" customWidth="1" outlineLevel="1"/>
    <col min="6" max="6" width="23" customWidth="1" outlineLevel="1"/>
    <col min="7" max="7" width="20" customWidth="1" outlineLevel="1"/>
    <col min="8" max="8" width="22.5" customWidth="1" outlineLevel="1"/>
    <col min="9" max="9" width="10.1640625" customWidth="1" outlineLevel="1"/>
    <col min="10" max="10" width="8.83203125" customWidth="1" outlineLevel="1"/>
    <col min="11" max="11" width="10.6640625" bestFit="1" customWidth="1"/>
    <col min="12" max="12" width="48.6640625" bestFit="1" customWidth="1"/>
    <col min="69" max="69" width="31.1640625" customWidth="1"/>
    <col min="71" max="71" width="16.5" style="1" bestFit="1" customWidth="1"/>
    <col min="72" max="72" width="33.5" customWidth="1"/>
    <col min="75" max="75" width="21.5" customWidth="1"/>
  </cols>
  <sheetData>
    <row r="1" spans="1:78" s="17" customFormat="1" x14ac:dyDescent="0.2">
      <c r="A1" s="17" t="s">
        <v>0</v>
      </c>
      <c r="B1" s="17" t="s">
        <v>1</v>
      </c>
      <c r="C1" s="17" t="s">
        <v>2</v>
      </c>
      <c r="D1" s="17" t="s">
        <v>3</v>
      </c>
      <c r="E1" s="17" t="s">
        <v>1497</v>
      </c>
      <c r="F1" s="17" t="s">
        <v>1498</v>
      </c>
      <c r="G1" s="17" t="s">
        <v>4</v>
      </c>
      <c r="H1" s="17" t="s">
        <v>5</v>
      </c>
      <c r="I1" s="17" t="s">
        <v>2979</v>
      </c>
      <c r="J1" s="17" t="s">
        <v>6</v>
      </c>
      <c r="K1" s="17" t="s">
        <v>7</v>
      </c>
      <c r="L1" s="17" t="s">
        <v>8</v>
      </c>
      <c r="M1" s="17" t="s">
        <v>9</v>
      </c>
      <c r="N1" s="17" t="s">
        <v>10</v>
      </c>
      <c r="O1" s="17" t="s">
        <v>11</v>
      </c>
      <c r="P1" s="17" t="s">
        <v>12</v>
      </c>
      <c r="Q1" s="17" t="s">
        <v>13</v>
      </c>
      <c r="R1" s="17" t="s">
        <v>14</v>
      </c>
      <c r="S1" s="17" t="s">
        <v>15</v>
      </c>
      <c r="T1" s="17" t="s">
        <v>16</v>
      </c>
      <c r="U1" s="17" t="s">
        <v>17</v>
      </c>
      <c r="V1" s="17" t="s">
        <v>18</v>
      </c>
      <c r="W1" s="17" t="s">
        <v>19</v>
      </c>
      <c r="X1" s="17" t="s">
        <v>20</v>
      </c>
      <c r="Y1" s="17" t="s">
        <v>21</v>
      </c>
      <c r="Z1" s="17" t="s">
        <v>22</v>
      </c>
      <c r="AA1" s="17" t="s">
        <v>23</v>
      </c>
      <c r="AB1" s="17" t="s">
        <v>24</v>
      </c>
      <c r="AC1" s="17" t="s">
        <v>25</v>
      </c>
      <c r="AD1" s="17" t="s">
        <v>26</v>
      </c>
      <c r="AE1" s="17" t="s">
        <v>27</v>
      </c>
      <c r="AF1" s="17" t="s">
        <v>28</v>
      </c>
      <c r="AG1" s="17" t="s">
        <v>29</v>
      </c>
      <c r="AH1" s="17" t="s">
        <v>30</v>
      </c>
      <c r="AI1" s="17" t="s">
        <v>31</v>
      </c>
      <c r="AJ1" s="17" t="s">
        <v>32</v>
      </c>
      <c r="AK1" s="17" t="s">
        <v>33</v>
      </c>
      <c r="AL1" s="17" t="s">
        <v>3549</v>
      </c>
      <c r="AM1" s="17" t="s">
        <v>3550</v>
      </c>
      <c r="AN1" s="17" t="s">
        <v>34</v>
      </c>
      <c r="AO1" s="17" t="s">
        <v>35</v>
      </c>
      <c r="AP1" s="17" t="s">
        <v>3551</v>
      </c>
      <c r="AQ1" s="17" t="s">
        <v>3552</v>
      </c>
      <c r="AR1" s="17" t="s">
        <v>36</v>
      </c>
      <c r="AS1" s="17" t="s">
        <v>37</v>
      </c>
      <c r="AT1" s="17" t="s">
        <v>3553</v>
      </c>
      <c r="AU1" s="17" t="s">
        <v>3554</v>
      </c>
      <c r="AV1" s="17" t="s">
        <v>38</v>
      </c>
      <c r="AW1" s="17" t="s">
        <v>39</v>
      </c>
      <c r="AX1" s="17" t="s">
        <v>3555</v>
      </c>
      <c r="AY1" s="17" t="s">
        <v>3556</v>
      </c>
      <c r="AZ1" s="17" t="s">
        <v>40</v>
      </c>
      <c r="BA1" s="17" t="s">
        <v>41</v>
      </c>
      <c r="BB1" s="17" t="s">
        <v>3557</v>
      </c>
      <c r="BC1" s="17" t="s">
        <v>3558</v>
      </c>
      <c r="BD1" s="17" t="s">
        <v>42</v>
      </c>
      <c r="BE1" s="17" t="s">
        <v>43</v>
      </c>
      <c r="BF1" s="17" t="s">
        <v>3559</v>
      </c>
      <c r="BG1" s="17" t="s">
        <v>3560</v>
      </c>
      <c r="BH1" s="17" t="s">
        <v>44</v>
      </c>
      <c r="BI1" s="17" t="s">
        <v>3542</v>
      </c>
      <c r="BJ1" s="17" t="s">
        <v>3543</v>
      </c>
      <c r="BK1" s="17" t="s">
        <v>3544</v>
      </c>
      <c r="BL1" s="17" t="s">
        <v>3545</v>
      </c>
      <c r="BM1" s="17" t="s">
        <v>3608</v>
      </c>
      <c r="BN1" s="17" t="s">
        <v>3609</v>
      </c>
      <c r="BO1" s="17" t="s">
        <v>3650</v>
      </c>
      <c r="BP1" s="17" t="s">
        <v>3651</v>
      </c>
      <c r="BQ1" s="17" t="s">
        <v>45</v>
      </c>
      <c r="BR1" s="17" t="s">
        <v>46</v>
      </c>
      <c r="BS1" s="58" t="s">
        <v>47</v>
      </c>
      <c r="BT1" s="17" t="s">
        <v>48</v>
      </c>
      <c r="BU1" s="17" t="s">
        <v>49</v>
      </c>
      <c r="BV1" s="17" t="s">
        <v>50</v>
      </c>
      <c r="BW1" s="17" t="s">
        <v>51</v>
      </c>
    </row>
    <row r="2" spans="1:78" s="2" customFormat="1" x14ac:dyDescent="0.2">
      <c r="A2" t="s">
        <v>702</v>
      </c>
      <c r="B2"/>
      <c r="C2" t="s">
        <v>96</v>
      </c>
      <c r="D2" t="s">
        <v>1492</v>
      </c>
      <c r="E2" t="s">
        <v>703</v>
      </c>
      <c r="F2" t="s">
        <v>704</v>
      </c>
      <c r="G2" t="s">
        <v>703</v>
      </c>
      <c r="H2" t="s">
        <v>704</v>
      </c>
      <c r="I2"/>
      <c r="J2"/>
      <c r="K2"/>
      <c r="L2"/>
      <c r="M2"/>
      <c r="N2"/>
      <c r="O2"/>
      <c r="P2"/>
      <c r="Q2"/>
      <c r="R2"/>
      <c r="S2"/>
      <c r="T2"/>
      <c r="U2"/>
      <c r="V2"/>
      <c r="W2"/>
      <c r="X2"/>
      <c r="Y2"/>
      <c r="Z2"/>
      <c r="AA2"/>
      <c r="AB2"/>
      <c r="AC2"/>
      <c r="AD2"/>
      <c r="AE2"/>
      <c r="AF2"/>
      <c r="AG2"/>
      <c r="AH2"/>
      <c r="AI2"/>
      <c r="AJ2"/>
      <c r="AK2"/>
      <c r="AL2"/>
      <c r="AM2"/>
      <c r="AN2"/>
      <c r="AO2"/>
      <c r="AP2"/>
      <c r="AQ2"/>
      <c r="AR2"/>
      <c r="AS2">
        <v>5.34</v>
      </c>
      <c r="AT2"/>
      <c r="AU2"/>
      <c r="AV2">
        <v>1.7</v>
      </c>
      <c r="AW2">
        <v>4.1399999999999997</v>
      </c>
      <c r="AX2"/>
      <c r="AY2"/>
      <c r="AZ2">
        <v>1.7</v>
      </c>
      <c r="BA2"/>
      <c r="BB2"/>
      <c r="BC2"/>
      <c r="BD2"/>
      <c r="BE2"/>
      <c r="BF2"/>
      <c r="BG2"/>
      <c r="BH2"/>
      <c r="BI2"/>
      <c r="BJ2"/>
      <c r="BK2"/>
      <c r="BL2"/>
      <c r="BM2"/>
      <c r="BN2"/>
      <c r="BO2"/>
      <c r="BP2"/>
      <c r="BQ2"/>
      <c r="BR2" t="s">
        <v>67</v>
      </c>
      <c r="BS2" s="1">
        <v>44798</v>
      </c>
      <c r="BT2" t="s">
        <v>705</v>
      </c>
      <c r="BU2">
        <v>3801</v>
      </c>
      <c r="BV2" t="s">
        <v>60</v>
      </c>
      <c r="BW2" t="s">
        <v>705</v>
      </c>
    </row>
    <row r="3" spans="1:78" s="2" customFormat="1" x14ac:dyDescent="0.2">
      <c r="A3" t="s">
        <v>706</v>
      </c>
      <c r="B3" t="s">
        <v>322</v>
      </c>
      <c r="C3" t="s">
        <v>96</v>
      </c>
      <c r="D3" t="s">
        <v>1492</v>
      </c>
      <c r="E3" t="s">
        <v>703</v>
      </c>
      <c r="F3" t="s">
        <v>704</v>
      </c>
      <c r="G3" t="s">
        <v>703</v>
      </c>
      <c r="H3" t="s">
        <v>704</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v>4.88</v>
      </c>
      <c r="BB3"/>
      <c r="BC3"/>
      <c r="BD3">
        <v>1.6</v>
      </c>
      <c r="BE3"/>
      <c r="BF3"/>
      <c r="BG3"/>
      <c r="BH3"/>
      <c r="BI3"/>
      <c r="BJ3"/>
      <c r="BK3"/>
      <c r="BL3"/>
      <c r="BM3"/>
      <c r="BN3"/>
      <c r="BO3"/>
      <c r="BP3"/>
      <c r="BQ3"/>
      <c r="BR3" t="s">
        <v>67</v>
      </c>
      <c r="BS3" s="1">
        <v>44798</v>
      </c>
      <c r="BT3" t="s">
        <v>705</v>
      </c>
      <c r="BU3">
        <v>3801</v>
      </c>
      <c r="BV3" t="s">
        <v>60</v>
      </c>
      <c r="BW3" t="s">
        <v>705</v>
      </c>
    </row>
    <row r="4" spans="1:78" s="2" customFormat="1" x14ac:dyDescent="0.2">
      <c r="A4" t="s">
        <v>707</v>
      </c>
      <c r="B4"/>
      <c r="C4" t="s">
        <v>96</v>
      </c>
      <c r="D4" t="s">
        <v>1492</v>
      </c>
      <c r="E4" t="s">
        <v>703</v>
      </c>
      <c r="F4" t="s">
        <v>708</v>
      </c>
      <c r="G4" t="s">
        <v>703</v>
      </c>
      <c r="H4" t="s">
        <v>708</v>
      </c>
      <c r="I4" t="b">
        <v>0</v>
      </c>
      <c r="J4"/>
      <c r="K4"/>
      <c r="L4"/>
      <c r="M4"/>
      <c r="N4"/>
      <c r="O4"/>
      <c r="P4"/>
      <c r="Q4"/>
      <c r="R4"/>
      <c r="S4"/>
      <c r="T4"/>
      <c r="U4"/>
      <c r="V4"/>
      <c r="W4"/>
      <c r="X4"/>
      <c r="Y4"/>
      <c r="Z4"/>
      <c r="AA4"/>
      <c r="AB4"/>
      <c r="AC4"/>
      <c r="AD4"/>
      <c r="AE4"/>
      <c r="AF4"/>
      <c r="AG4"/>
      <c r="AH4"/>
      <c r="AI4"/>
      <c r="AJ4"/>
      <c r="AK4"/>
      <c r="AL4"/>
      <c r="AM4"/>
      <c r="AN4"/>
      <c r="AO4"/>
      <c r="AP4"/>
      <c r="AQ4"/>
      <c r="AR4"/>
      <c r="AS4">
        <v>3.7</v>
      </c>
      <c r="AT4"/>
      <c r="AU4"/>
      <c r="AV4">
        <v>0.7</v>
      </c>
      <c r="AW4">
        <v>3.15</v>
      </c>
      <c r="AX4"/>
      <c r="AY4"/>
      <c r="AZ4">
        <v>1.05</v>
      </c>
      <c r="BA4">
        <v>3.25</v>
      </c>
      <c r="BB4"/>
      <c r="BC4"/>
      <c r="BD4">
        <v>1.1000000000000001</v>
      </c>
      <c r="BE4">
        <v>3.1</v>
      </c>
      <c r="BF4"/>
      <c r="BG4"/>
      <c r="BH4"/>
      <c r="BI4"/>
      <c r="BJ4"/>
      <c r="BK4"/>
      <c r="BL4"/>
      <c r="BM4"/>
      <c r="BN4"/>
      <c r="BO4"/>
      <c r="BP4"/>
      <c r="BQ4" t="s">
        <v>709</v>
      </c>
      <c r="BR4" t="s">
        <v>67</v>
      </c>
      <c r="BS4" s="1">
        <v>44798</v>
      </c>
      <c r="BT4" t="s">
        <v>705</v>
      </c>
      <c r="BU4">
        <v>3801</v>
      </c>
      <c r="BV4" t="s">
        <v>60</v>
      </c>
      <c r="BW4" t="s">
        <v>705</v>
      </c>
    </row>
    <row r="5" spans="1:78" s="6" customFormat="1" x14ac:dyDescent="0.2">
      <c r="A5" s="6" t="s">
        <v>710</v>
      </c>
      <c r="B5" s="6" t="s">
        <v>322</v>
      </c>
      <c r="C5" s="6" t="s">
        <v>96</v>
      </c>
      <c r="D5" s="6" t="s">
        <v>1492</v>
      </c>
      <c r="E5" s="6" t="s">
        <v>703</v>
      </c>
      <c r="F5" s="6" t="s">
        <v>711</v>
      </c>
      <c r="G5" s="6" t="s">
        <v>703</v>
      </c>
      <c r="H5" s="6" t="s">
        <v>712</v>
      </c>
      <c r="BK5" s="6">
        <v>22</v>
      </c>
      <c r="BQ5" s="6" t="s">
        <v>3563</v>
      </c>
      <c r="BR5" s="6" t="s">
        <v>58</v>
      </c>
      <c r="BS5" s="7">
        <v>44964</v>
      </c>
      <c r="BT5" s="6" t="s">
        <v>68</v>
      </c>
      <c r="BU5" s="6">
        <v>2469</v>
      </c>
      <c r="BV5" s="6" t="s">
        <v>713</v>
      </c>
    </row>
    <row r="6" spans="1:78" s="47" customFormat="1" x14ac:dyDescent="0.2">
      <c r="A6" s="47" t="s">
        <v>717</v>
      </c>
      <c r="C6" s="47" t="s">
        <v>96</v>
      </c>
      <c r="D6" s="47" t="s">
        <v>1492</v>
      </c>
      <c r="E6" s="47" t="s">
        <v>703</v>
      </c>
      <c r="F6" s="47" t="s">
        <v>711</v>
      </c>
      <c r="G6" s="47" t="s">
        <v>703</v>
      </c>
      <c r="H6" s="47" t="s">
        <v>712</v>
      </c>
      <c r="I6" s="48" t="b">
        <v>0</v>
      </c>
      <c r="BQ6" s="47" t="s">
        <v>3561</v>
      </c>
      <c r="BR6" s="47" t="s">
        <v>58</v>
      </c>
      <c r="BT6" s="47" t="s">
        <v>68</v>
      </c>
      <c r="BU6" s="47">
        <v>2469</v>
      </c>
      <c r="BV6" s="47" t="s">
        <v>713</v>
      </c>
    </row>
    <row r="7" spans="1:78" x14ac:dyDescent="0.2">
      <c r="A7" s="10" t="s">
        <v>3576</v>
      </c>
      <c r="B7" s="10" t="s">
        <v>63</v>
      </c>
      <c r="C7" s="10" t="s">
        <v>96</v>
      </c>
      <c r="D7" s="10" t="s">
        <v>1492</v>
      </c>
      <c r="E7" s="10" t="s">
        <v>703</v>
      </c>
      <c r="F7" s="10" t="s">
        <v>711</v>
      </c>
      <c r="G7" s="10" t="s">
        <v>703</v>
      </c>
      <c r="H7" s="10" t="s">
        <v>712</v>
      </c>
      <c r="I7" s="10"/>
      <c r="J7" s="10"/>
      <c r="K7" s="10" t="s">
        <v>3577</v>
      </c>
      <c r="L7" s="10" t="s">
        <v>3578</v>
      </c>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t="s">
        <v>67</v>
      </c>
      <c r="BS7" s="12">
        <v>44964</v>
      </c>
      <c r="BT7" s="10" t="s">
        <v>2976</v>
      </c>
      <c r="BU7" s="10">
        <v>7017</v>
      </c>
      <c r="BV7" s="10" t="s">
        <v>60</v>
      </c>
      <c r="BW7" s="10" t="s">
        <v>2976</v>
      </c>
      <c r="BX7" s="10"/>
      <c r="BY7" s="10"/>
      <c r="BZ7" s="10"/>
    </row>
    <row r="8" spans="1:78" x14ac:dyDescent="0.2">
      <c r="A8" t="s">
        <v>710</v>
      </c>
      <c r="B8" t="s">
        <v>714</v>
      </c>
      <c r="C8" t="s">
        <v>96</v>
      </c>
      <c r="D8" t="s">
        <v>1492</v>
      </c>
      <c r="E8" t="s">
        <v>703</v>
      </c>
      <c r="F8" t="s">
        <v>711</v>
      </c>
      <c r="G8" t="s">
        <v>703</v>
      </c>
      <c r="H8" t="s">
        <v>711</v>
      </c>
      <c r="BD8">
        <v>2.08</v>
      </c>
      <c r="BE8">
        <v>6.02</v>
      </c>
      <c r="BH8">
        <v>2.12</v>
      </c>
      <c r="BR8" t="s">
        <v>67</v>
      </c>
      <c r="BS8" s="1">
        <v>44798</v>
      </c>
      <c r="BT8" t="s">
        <v>705</v>
      </c>
      <c r="BU8">
        <v>3801</v>
      </c>
      <c r="BV8" t="s">
        <v>60</v>
      </c>
      <c r="BW8" t="s">
        <v>705</v>
      </c>
    </row>
    <row r="9" spans="1:78" x14ac:dyDescent="0.2">
      <c r="A9" t="s">
        <v>715</v>
      </c>
      <c r="C9" t="s">
        <v>96</v>
      </c>
      <c r="D9" t="s">
        <v>1492</v>
      </c>
      <c r="E9" t="s">
        <v>703</v>
      </c>
      <c r="F9" t="s">
        <v>711</v>
      </c>
      <c r="G9" t="s">
        <v>703</v>
      </c>
      <c r="H9" t="s">
        <v>711</v>
      </c>
      <c r="AS9">
        <v>5.52</v>
      </c>
      <c r="AW9">
        <v>4.83</v>
      </c>
      <c r="BA9">
        <v>5.4</v>
      </c>
      <c r="BD9">
        <v>1.81</v>
      </c>
      <c r="BR9" t="s">
        <v>67</v>
      </c>
      <c r="BS9" s="1">
        <v>44798</v>
      </c>
      <c r="BT9" t="s">
        <v>705</v>
      </c>
      <c r="BU9">
        <v>3801</v>
      </c>
      <c r="BV9" t="s">
        <v>60</v>
      </c>
      <c r="BW9" t="s">
        <v>705</v>
      </c>
    </row>
    <row r="10" spans="1:78" x14ac:dyDescent="0.2">
      <c r="A10" t="s">
        <v>716</v>
      </c>
      <c r="C10" t="s">
        <v>96</v>
      </c>
      <c r="D10" t="s">
        <v>1492</v>
      </c>
      <c r="E10" t="s">
        <v>703</v>
      </c>
      <c r="F10" t="s">
        <v>711</v>
      </c>
      <c r="G10" t="s">
        <v>703</v>
      </c>
      <c r="H10" t="s">
        <v>711</v>
      </c>
      <c r="AZ10">
        <v>1.8</v>
      </c>
      <c r="BA10">
        <v>6.01</v>
      </c>
      <c r="BD10">
        <v>2.1</v>
      </c>
      <c r="BR10" t="s">
        <v>67</v>
      </c>
      <c r="BS10" s="1">
        <v>44798</v>
      </c>
      <c r="BT10" t="s">
        <v>705</v>
      </c>
      <c r="BU10">
        <v>3801</v>
      </c>
      <c r="BV10" t="s">
        <v>60</v>
      </c>
      <c r="BW10" t="s">
        <v>705</v>
      </c>
    </row>
    <row r="11" spans="1:78" s="6" customFormat="1" x14ac:dyDescent="0.2">
      <c r="A11" t="s">
        <v>717</v>
      </c>
      <c r="B11"/>
      <c r="C11" t="s">
        <v>96</v>
      </c>
      <c r="D11" t="s">
        <v>1492</v>
      </c>
      <c r="E11" t="s">
        <v>703</v>
      </c>
      <c r="F11" t="s">
        <v>711</v>
      </c>
      <c r="G11" t="s">
        <v>703</v>
      </c>
      <c r="H11" t="s">
        <v>711</v>
      </c>
      <c r="I11"/>
      <c r="J11"/>
      <c r="K11"/>
      <c r="L11"/>
      <c r="M11"/>
      <c r="N11"/>
      <c r="O11"/>
      <c r="P11"/>
      <c r="Q11"/>
      <c r="R11"/>
      <c r="S11"/>
      <c r="T11"/>
      <c r="U11"/>
      <c r="V11"/>
      <c r="W11"/>
      <c r="X11"/>
      <c r="Y11"/>
      <c r="Z11"/>
      <c r="AA11"/>
      <c r="AB11"/>
      <c r="AC11"/>
      <c r="AD11"/>
      <c r="AE11"/>
      <c r="AF11"/>
      <c r="AG11"/>
      <c r="AH11"/>
      <c r="AI11"/>
      <c r="AJ11"/>
      <c r="AK11">
        <v>3.25</v>
      </c>
      <c r="AL11"/>
      <c r="AM11"/>
      <c r="AN11">
        <v>1.24</v>
      </c>
      <c r="AO11"/>
      <c r="AP11"/>
      <c r="AQ11"/>
      <c r="AR11"/>
      <c r="AS11">
        <v>4.97</v>
      </c>
      <c r="AT11"/>
      <c r="AU11"/>
      <c r="AV11">
        <v>1.6</v>
      </c>
      <c r="AW11">
        <v>4.88</v>
      </c>
      <c r="AX11"/>
      <c r="AY11"/>
      <c r="AZ11"/>
      <c r="BA11">
        <v>5.7249999999999996</v>
      </c>
      <c r="BB11"/>
      <c r="BC11"/>
      <c r="BD11">
        <v>1.96</v>
      </c>
      <c r="BE11">
        <v>6.1849999999999996</v>
      </c>
      <c r="BF11"/>
      <c r="BG11"/>
      <c r="BH11">
        <v>1.9</v>
      </c>
      <c r="BI11"/>
      <c r="BJ11"/>
      <c r="BK11"/>
      <c r="BL11"/>
      <c r="BM11"/>
      <c r="BN11"/>
      <c r="BO11"/>
      <c r="BP11"/>
      <c r="BQ11"/>
      <c r="BR11" t="s">
        <v>67</v>
      </c>
      <c r="BS11" s="1">
        <v>44798</v>
      </c>
      <c r="BT11" t="s">
        <v>705</v>
      </c>
      <c r="BU11">
        <v>3801</v>
      </c>
      <c r="BV11" t="s">
        <v>60</v>
      </c>
      <c r="BW11" t="s">
        <v>705</v>
      </c>
      <c r="BX11"/>
      <c r="BY11"/>
      <c r="BZ11"/>
    </row>
    <row r="12" spans="1:78" x14ac:dyDescent="0.2">
      <c r="A12" t="s">
        <v>718</v>
      </c>
      <c r="C12" t="s">
        <v>96</v>
      </c>
      <c r="D12" t="s">
        <v>1492</v>
      </c>
      <c r="E12" t="s">
        <v>703</v>
      </c>
      <c r="F12" t="s">
        <v>711</v>
      </c>
      <c r="G12" t="s">
        <v>703</v>
      </c>
      <c r="H12" t="s">
        <v>711</v>
      </c>
      <c r="AS12">
        <v>5.6</v>
      </c>
      <c r="BE12">
        <v>5.9</v>
      </c>
      <c r="BH12">
        <v>1.84</v>
      </c>
      <c r="BR12" t="s">
        <v>67</v>
      </c>
      <c r="BS12" s="1">
        <v>44798</v>
      </c>
      <c r="BT12" t="s">
        <v>705</v>
      </c>
      <c r="BU12">
        <v>3801</v>
      </c>
      <c r="BV12" t="s">
        <v>60</v>
      </c>
      <c r="BW12" t="s">
        <v>705</v>
      </c>
    </row>
    <row r="13" spans="1:78" x14ac:dyDescent="0.2">
      <c r="A13" t="s">
        <v>719</v>
      </c>
      <c r="C13" t="s">
        <v>96</v>
      </c>
      <c r="D13" t="s">
        <v>1492</v>
      </c>
      <c r="E13" t="s">
        <v>703</v>
      </c>
      <c r="F13" t="s">
        <v>711</v>
      </c>
      <c r="G13" t="s">
        <v>703</v>
      </c>
      <c r="H13" t="s">
        <v>711</v>
      </c>
      <c r="AS13">
        <v>5.61</v>
      </c>
      <c r="AV13">
        <v>1.8</v>
      </c>
      <c r="AW13">
        <v>4.96</v>
      </c>
      <c r="BA13">
        <v>5.6950000000000003</v>
      </c>
      <c r="BD13">
        <v>2.04</v>
      </c>
      <c r="BH13">
        <v>2.2400000000000002</v>
      </c>
      <c r="BR13" t="s">
        <v>67</v>
      </c>
      <c r="BS13" s="1">
        <v>44798</v>
      </c>
      <c r="BT13" t="s">
        <v>705</v>
      </c>
      <c r="BU13">
        <v>3801</v>
      </c>
      <c r="BV13" t="s">
        <v>60</v>
      </c>
      <c r="BW13" t="s">
        <v>705</v>
      </c>
    </row>
    <row r="14" spans="1:78" x14ac:dyDescent="0.2">
      <c r="A14" s="6" t="s">
        <v>720</v>
      </c>
      <c r="B14" s="6"/>
      <c r="C14" s="6" t="s">
        <v>96</v>
      </c>
      <c r="D14" s="6" t="s">
        <v>1492</v>
      </c>
      <c r="E14" s="6" t="s">
        <v>703</v>
      </c>
      <c r="F14" s="6" t="s">
        <v>711</v>
      </c>
      <c r="G14" s="6" t="s">
        <v>703</v>
      </c>
      <c r="H14" s="6" t="s">
        <v>711</v>
      </c>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v>23.8</v>
      </c>
      <c r="BM14" s="6"/>
      <c r="BN14" s="6"/>
      <c r="BO14" s="6"/>
      <c r="BP14" s="6"/>
      <c r="BQ14" s="6" t="s">
        <v>3562</v>
      </c>
      <c r="BR14" s="6" t="s">
        <v>58</v>
      </c>
      <c r="BS14" s="6"/>
      <c r="BT14" s="6" t="s">
        <v>68</v>
      </c>
      <c r="BU14" s="6">
        <v>2469</v>
      </c>
      <c r="BV14" s="6" t="s">
        <v>713</v>
      </c>
      <c r="BW14" s="6"/>
      <c r="BX14" s="6"/>
      <c r="BY14" s="6"/>
      <c r="BZ14" s="6"/>
    </row>
    <row r="15" spans="1:78" s="6" customFormat="1" x14ac:dyDescent="0.2">
      <c r="A15" t="s">
        <v>720</v>
      </c>
      <c r="B15" t="s">
        <v>322</v>
      </c>
      <c r="C15" t="s">
        <v>96</v>
      </c>
      <c r="D15" t="s">
        <v>1492</v>
      </c>
      <c r="E15" t="s">
        <v>703</v>
      </c>
      <c r="F15" t="s">
        <v>711</v>
      </c>
      <c r="G15" t="s">
        <v>703</v>
      </c>
      <c r="H15" t="s">
        <v>711</v>
      </c>
      <c r="I15"/>
      <c r="J15"/>
      <c r="K15"/>
      <c r="L15"/>
      <c r="M15"/>
      <c r="N15"/>
      <c r="O15"/>
      <c r="P15"/>
      <c r="Q15"/>
      <c r="R15"/>
      <c r="S15"/>
      <c r="T15"/>
      <c r="U15"/>
      <c r="V15"/>
      <c r="W15"/>
      <c r="X15"/>
      <c r="Y15"/>
      <c r="Z15"/>
      <c r="AA15"/>
      <c r="AB15"/>
      <c r="AC15"/>
      <c r="AD15"/>
      <c r="AE15"/>
      <c r="AF15"/>
      <c r="AG15"/>
      <c r="AH15"/>
      <c r="AI15"/>
      <c r="AJ15"/>
      <c r="AK15"/>
      <c r="AL15"/>
      <c r="AM15"/>
      <c r="AN15"/>
      <c r="AO15"/>
      <c r="AP15"/>
      <c r="AQ15"/>
      <c r="AR15"/>
      <c r="AS15">
        <v>5.64</v>
      </c>
      <c r="AT15"/>
      <c r="AU15"/>
      <c r="AV15">
        <v>1.87</v>
      </c>
      <c r="AW15">
        <v>5.09</v>
      </c>
      <c r="AX15"/>
      <c r="AY15"/>
      <c r="AZ15"/>
      <c r="BA15">
        <v>5.76</v>
      </c>
      <c r="BB15"/>
      <c r="BC15"/>
      <c r="BD15">
        <v>2.33</v>
      </c>
      <c r="BE15"/>
      <c r="BF15"/>
      <c r="BG15"/>
      <c r="BH15"/>
      <c r="BI15"/>
      <c r="BJ15"/>
      <c r="BK15"/>
      <c r="BL15"/>
      <c r="BM15"/>
      <c r="BN15"/>
      <c r="BO15"/>
      <c r="BP15"/>
      <c r="BQ15"/>
      <c r="BR15" t="s">
        <v>67</v>
      </c>
      <c r="BS15" s="1">
        <v>44798</v>
      </c>
      <c r="BT15" t="s">
        <v>705</v>
      </c>
      <c r="BU15">
        <v>3801</v>
      </c>
      <c r="BV15" t="s">
        <v>60</v>
      </c>
      <c r="BW15" t="s">
        <v>705</v>
      </c>
      <c r="BX15"/>
      <c r="BY15"/>
      <c r="BZ15"/>
    </row>
    <row r="16" spans="1:78" s="6" customFormat="1" x14ac:dyDescent="0.2">
      <c r="A16" t="s">
        <v>721</v>
      </c>
      <c r="B16"/>
      <c r="C16" t="s">
        <v>96</v>
      </c>
      <c r="D16" t="s">
        <v>1492</v>
      </c>
      <c r="E16" t="s">
        <v>703</v>
      </c>
      <c r="F16" t="s">
        <v>711</v>
      </c>
      <c r="G16" t="s">
        <v>703</v>
      </c>
      <c r="H16" t="s">
        <v>711</v>
      </c>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v>1.6</v>
      </c>
      <c r="BA16"/>
      <c r="BB16"/>
      <c r="BC16"/>
      <c r="BD16">
        <v>1.96</v>
      </c>
      <c r="BE16"/>
      <c r="BF16"/>
      <c r="BG16"/>
      <c r="BH16"/>
      <c r="BI16"/>
      <c r="BJ16"/>
      <c r="BK16"/>
      <c r="BL16"/>
      <c r="BM16"/>
      <c r="BN16"/>
      <c r="BO16"/>
      <c r="BP16"/>
      <c r="BQ16"/>
      <c r="BR16" t="s">
        <v>67</v>
      </c>
      <c r="BS16" s="1">
        <v>44798</v>
      </c>
      <c r="BT16" t="s">
        <v>705</v>
      </c>
      <c r="BU16">
        <v>3801</v>
      </c>
      <c r="BV16" t="s">
        <v>60</v>
      </c>
      <c r="BW16" t="s">
        <v>705</v>
      </c>
      <c r="BX16"/>
      <c r="BY16"/>
      <c r="BZ16"/>
    </row>
    <row r="17" spans="1:78" s="6" customFormat="1" x14ac:dyDescent="0.2">
      <c r="A17" t="s">
        <v>722</v>
      </c>
      <c r="B17"/>
      <c r="C17" t="s">
        <v>96</v>
      </c>
      <c r="D17" t="s">
        <v>1492</v>
      </c>
      <c r="E17" t="s">
        <v>703</v>
      </c>
      <c r="F17" t="s">
        <v>723</v>
      </c>
      <c r="G17" t="s">
        <v>703</v>
      </c>
      <c r="H17" t="s">
        <v>723</v>
      </c>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v>5.51</v>
      </c>
      <c r="BB17"/>
      <c r="BC17"/>
      <c r="BD17">
        <v>2.0499999999999998</v>
      </c>
      <c r="BE17"/>
      <c r="BF17"/>
      <c r="BG17"/>
      <c r="BH17"/>
      <c r="BI17"/>
      <c r="BJ17"/>
      <c r="BK17"/>
      <c r="BL17"/>
      <c r="BM17"/>
      <c r="BN17"/>
      <c r="BO17"/>
      <c r="BP17"/>
      <c r="BQ17"/>
      <c r="BR17" t="s">
        <v>67</v>
      </c>
      <c r="BS17" s="1">
        <v>44798</v>
      </c>
      <c r="BT17" t="s">
        <v>705</v>
      </c>
      <c r="BU17">
        <v>3801</v>
      </c>
      <c r="BV17" t="s">
        <v>60</v>
      </c>
      <c r="BW17" t="s">
        <v>705</v>
      </c>
      <c r="BX17"/>
      <c r="BY17"/>
      <c r="BZ17"/>
    </row>
    <row r="18" spans="1:78" x14ac:dyDescent="0.2">
      <c r="A18" t="s">
        <v>724</v>
      </c>
      <c r="C18" t="s">
        <v>96</v>
      </c>
      <c r="D18" t="s">
        <v>1492</v>
      </c>
      <c r="E18" t="s">
        <v>703</v>
      </c>
      <c r="F18" t="s">
        <v>267</v>
      </c>
      <c r="G18" t="s">
        <v>725</v>
      </c>
      <c r="H18" t="s">
        <v>267</v>
      </c>
      <c r="I18" t="b">
        <v>0</v>
      </c>
      <c r="AO18">
        <v>7</v>
      </c>
      <c r="AR18">
        <v>2.8</v>
      </c>
      <c r="BQ18" t="s">
        <v>726</v>
      </c>
      <c r="BR18" t="s">
        <v>67</v>
      </c>
      <c r="BS18" s="1">
        <v>44798</v>
      </c>
      <c r="BT18" t="s">
        <v>705</v>
      </c>
      <c r="BU18">
        <v>3801</v>
      </c>
      <c r="BV18" t="s">
        <v>60</v>
      </c>
      <c r="BW18" t="s">
        <v>705</v>
      </c>
    </row>
    <row r="19" spans="1:78" x14ac:dyDescent="0.2">
      <c r="A19" s="10" t="s">
        <v>3678</v>
      </c>
      <c r="B19" s="10" t="s">
        <v>63</v>
      </c>
      <c r="C19" s="10" t="s">
        <v>96</v>
      </c>
      <c r="D19" s="10" t="s">
        <v>1484</v>
      </c>
      <c r="E19" s="10" t="s">
        <v>97</v>
      </c>
      <c r="F19" s="10" t="s">
        <v>98</v>
      </c>
      <c r="G19" s="10" t="s">
        <v>99</v>
      </c>
      <c r="H19" s="10" t="s">
        <v>98</v>
      </c>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t="s">
        <v>67</v>
      </c>
      <c r="BS19" s="12">
        <v>44964</v>
      </c>
      <c r="BT19" s="10" t="s">
        <v>2256</v>
      </c>
      <c r="BU19" s="10">
        <v>82637</v>
      </c>
      <c r="BV19" s="10" t="s">
        <v>60</v>
      </c>
      <c r="BW19" s="10" t="s">
        <v>2256</v>
      </c>
      <c r="BX19" s="10"/>
      <c r="BY19" s="10"/>
      <c r="BZ19" s="10"/>
    </row>
    <row r="20" spans="1:78" x14ac:dyDescent="0.2">
      <c r="A20" s="10" t="s">
        <v>3588</v>
      </c>
      <c r="B20" s="10"/>
      <c r="C20" s="10" t="s">
        <v>96</v>
      </c>
      <c r="D20" s="10" t="s">
        <v>1484</v>
      </c>
      <c r="E20" s="10" t="s">
        <v>97</v>
      </c>
      <c r="F20" s="10" t="s">
        <v>98</v>
      </c>
      <c r="G20" s="10" t="s">
        <v>99</v>
      </c>
      <c r="H20" s="10" t="s">
        <v>98</v>
      </c>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t="s">
        <v>67</v>
      </c>
      <c r="BS20" s="12">
        <v>44964</v>
      </c>
      <c r="BT20" s="10" t="s">
        <v>2976</v>
      </c>
      <c r="BU20" s="10">
        <v>7017</v>
      </c>
      <c r="BV20" s="10" t="s">
        <v>60</v>
      </c>
      <c r="BW20" s="10" t="s">
        <v>2976</v>
      </c>
      <c r="BX20" s="10"/>
      <c r="BY20" s="10"/>
      <c r="BZ20" s="10"/>
    </row>
    <row r="21" spans="1:78" x14ac:dyDescent="0.2">
      <c r="A21" s="6"/>
      <c r="B21" s="6"/>
      <c r="C21" s="6" t="s">
        <v>96</v>
      </c>
      <c r="D21" s="6" t="s">
        <v>1484</v>
      </c>
      <c r="E21" s="6" t="s">
        <v>97</v>
      </c>
      <c r="F21" s="6" t="s">
        <v>98</v>
      </c>
      <c r="G21" s="6" t="s">
        <v>99</v>
      </c>
      <c r="H21" s="6" t="s">
        <v>98</v>
      </c>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v>57</v>
      </c>
      <c r="BK21" s="6"/>
      <c r="BL21" s="6"/>
      <c r="BM21" s="6"/>
      <c r="BN21" s="6"/>
      <c r="BO21" s="6"/>
      <c r="BP21" s="6"/>
      <c r="BQ21" s="6" t="s">
        <v>3565</v>
      </c>
      <c r="BR21" s="6" t="s">
        <v>3535</v>
      </c>
      <c r="BS21" s="7">
        <v>44950</v>
      </c>
      <c r="BT21" s="6" t="s">
        <v>68</v>
      </c>
      <c r="BU21" s="6">
        <v>2469</v>
      </c>
      <c r="BV21" s="6" t="s">
        <v>100</v>
      </c>
      <c r="BW21" s="6"/>
      <c r="BX21" s="6"/>
      <c r="BY21" s="6"/>
      <c r="BZ21" s="6"/>
    </row>
    <row r="22" spans="1:78" x14ac:dyDescent="0.2">
      <c r="A22" s="6" t="s">
        <v>505</v>
      </c>
      <c r="B22" s="6"/>
      <c r="C22" s="6" t="s">
        <v>96</v>
      </c>
      <c r="D22" s="6" t="s">
        <v>1484</v>
      </c>
      <c r="E22" s="6" t="s">
        <v>99</v>
      </c>
      <c r="F22" s="6" t="s">
        <v>506</v>
      </c>
      <c r="G22" s="6" t="s">
        <v>99</v>
      </c>
      <c r="H22" s="6" t="s">
        <v>506</v>
      </c>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v>38</v>
      </c>
      <c r="BK22" s="6"/>
      <c r="BL22" s="6"/>
      <c r="BM22" s="6"/>
      <c r="BN22" s="6"/>
      <c r="BO22" s="6"/>
      <c r="BP22" s="6"/>
      <c r="BQ22" s="6" t="s">
        <v>3564</v>
      </c>
      <c r="BR22" s="6" t="s">
        <v>3535</v>
      </c>
      <c r="BS22" s="7">
        <v>44950</v>
      </c>
      <c r="BT22" s="6" t="s">
        <v>68</v>
      </c>
      <c r="BU22" s="6">
        <v>2469</v>
      </c>
      <c r="BV22" s="6" t="s">
        <v>100</v>
      </c>
      <c r="BW22" s="6"/>
      <c r="BX22" s="6"/>
      <c r="BY22" s="6"/>
      <c r="BZ22" s="6"/>
    </row>
    <row r="23" spans="1:78" x14ac:dyDescent="0.2">
      <c r="A23" s="10" t="s">
        <v>3587</v>
      </c>
      <c r="B23" s="10"/>
      <c r="C23" s="10" t="s">
        <v>96</v>
      </c>
      <c r="D23" s="10" t="s">
        <v>1484</v>
      </c>
      <c r="E23" s="10" t="s">
        <v>99</v>
      </c>
      <c r="F23" s="10" t="s">
        <v>506</v>
      </c>
      <c r="G23" s="10" t="s">
        <v>99</v>
      </c>
      <c r="H23" s="10" t="s">
        <v>506</v>
      </c>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t="s">
        <v>67</v>
      </c>
      <c r="BS23" s="12">
        <v>44964</v>
      </c>
      <c r="BT23" s="10" t="s">
        <v>2976</v>
      </c>
      <c r="BU23" s="10">
        <v>7017</v>
      </c>
      <c r="BV23" s="10" t="s">
        <v>60</v>
      </c>
      <c r="BW23" s="10" t="s">
        <v>2976</v>
      </c>
      <c r="BX23" s="10"/>
      <c r="BY23" s="10"/>
      <c r="BZ23" s="10"/>
    </row>
    <row r="24" spans="1:78" x14ac:dyDescent="0.2">
      <c r="A24" s="6"/>
      <c r="B24" s="6"/>
      <c r="C24" s="6" t="s">
        <v>96</v>
      </c>
      <c r="D24" s="6" t="s">
        <v>1484</v>
      </c>
      <c r="E24" s="6" t="s">
        <v>99</v>
      </c>
      <c r="F24" s="6" t="s">
        <v>506</v>
      </c>
      <c r="G24" s="6" t="s">
        <v>99</v>
      </c>
      <c r="H24" s="6" t="s">
        <v>506</v>
      </c>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v>33</v>
      </c>
      <c r="BK24" s="6"/>
      <c r="BL24" s="6"/>
      <c r="BM24" s="6"/>
      <c r="BN24" s="6"/>
      <c r="BO24" s="6"/>
      <c r="BP24" s="6"/>
      <c r="BQ24" s="6" t="s">
        <v>3566</v>
      </c>
      <c r="BR24" s="6" t="s">
        <v>3535</v>
      </c>
      <c r="BS24" s="7">
        <v>44950</v>
      </c>
      <c r="BT24" s="6" t="s">
        <v>68</v>
      </c>
      <c r="BU24" s="6">
        <v>2469</v>
      </c>
      <c r="BV24" s="6" t="s">
        <v>100</v>
      </c>
      <c r="BW24" s="6"/>
      <c r="BX24" s="6"/>
      <c r="BY24" s="6"/>
      <c r="BZ24" s="6"/>
    </row>
    <row r="25" spans="1:78" x14ac:dyDescent="0.2">
      <c r="A25" s="10" t="s">
        <v>3582</v>
      </c>
      <c r="B25" s="10"/>
      <c r="C25" s="10" t="s">
        <v>96</v>
      </c>
      <c r="D25" s="10" t="s">
        <v>1484</v>
      </c>
      <c r="E25" s="10" t="s">
        <v>3583</v>
      </c>
      <c r="F25" s="10" t="s">
        <v>3584</v>
      </c>
      <c r="G25" s="10" t="s">
        <v>3583</v>
      </c>
      <c r="H25" s="10" t="s">
        <v>3584</v>
      </c>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t="s">
        <v>67</v>
      </c>
      <c r="BS25" s="12">
        <v>44964</v>
      </c>
      <c r="BT25" s="10" t="s">
        <v>2976</v>
      </c>
      <c r="BU25" s="10">
        <v>7017</v>
      </c>
      <c r="BV25" s="10" t="s">
        <v>60</v>
      </c>
      <c r="BW25" s="10" t="s">
        <v>2976</v>
      </c>
      <c r="BX25" s="10"/>
      <c r="BY25" s="10"/>
      <c r="BZ25" s="10"/>
    </row>
    <row r="26" spans="1:78" x14ac:dyDescent="0.2">
      <c r="A26" s="10" t="s">
        <v>3579</v>
      </c>
      <c r="B26" s="10"/>
      <c r="C26" s="10" t="s">
        <v>96</v>
      </c>
      <c r="D26" s="10" t="s">
        <v>1484</v>
      </c>
      <c r="E26" s="10" t="s">
        <v>3580</v>
      </c>
      <c r="F26" s="10" t="s">
        <v>3581</v>
      </c>
      <c r="G26" s="10" t="s">
        <v>3580</v>
      </c>
      <c r="H26" s="10" t="s">
        <v>3581</v>
      </c>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t="s">
        <v>67</v>
      </c>
      <c r="BS26" s="12">
        <v>44964</v>
      </c>
      <c r="BT26" s="10" t="s">
        <v>2976</v>
      </c>
      <c r="BU26" s="10">
        <v>7017</v>
      </c>
      <c r="BV26" s="10" t="s">
        <v>60</v>
      </c>
      <c r="BW26" s="10" t="s">
        <v>2976</v>
      </c>
      <c r="BX26" s="10"/>
      <c r="BY26" s="10"/>
      <c r="BZ26" s="10"/>
    </row>
    <row r="27" spans="1:78" s="6" customFormat="1" x14ac:dyDescent="0.2">
      <c r="A27" t="s">
        <v>1087</v>
      </c>
      <c r="B27"/>
      <c r="C27" t="s">
        <v>96</v>
      </c>
      <c r="D27" t="s">
        <v>1484</v>
      </c>
      <c r="E27" t="s">
        <v>1088</v>
      </c>
      <c r="F27" t="s">
        <v>1089</v>
      </c>
      <c r="G27" t="s">
        <v>1088</v>
      </c>
      <c r="H27" t="s">
        <v>1089</v>
      </c>
      <c r="I27"/>
      <c r="J27"/>
      <c r="K27"/>
      <c r="L27"/>
      <c r="M27"/>
      <c r="N27"/>
      <c r="O27"/>
      <c r="P27"/>
      <c r="Q27"/>
      <c r="R27"/>
      <c r="S27"/>
      <c r="T27"/>
      <c r="U27">
        <v>24.4</v>
      </c>
      <c r="V27"/>
      <c r="W27"/>
      <c r="X27">
        <v>24.6</v>
      </c>
      <c r="Y27">
        <v>25.4</v>
      </c>
      <c r="Z27"/>
      <c r="AA27"/>
      <c r="AB27">
        <v>27.1</v>
      </c>
      <c r="AC27"/>
      <c r="AD27"/>
      <c r="AE27"/>
      <c r="AF27">
        <v>28.5</v>
      </c>
      <c r="AG27"/>
      <c r="AH27"/>
      <c r="AI27"/>
      <c r="AJ27"/>
      <c r="AK27"/>
      <c r="AL27"/>
      <c r="AM27"/>
      <c r="AN27"/>
      <c r="AO27">
        <v>25.6</v>
      </c>
      <c r="AP27"/>
      <c r="AQ27"/>
      <c r="AR27">
        <v>14.8</v>
      </c>
      <c r="AS27">
        <v>28.9</v>
      </c>
      <c r="AT27"/>
      <c r="AU27"/>
      <c r="AV27">
        <v>16.399999999999999</v>
      </c>
      <c r="AW27">
        <v>30</v>
      </c>
      <c r="AX27"/>
      <c r="AY27"/>
      <c r="AZ27">
        <v>17.5</v>
      </c>
      <c r="BA27">
        <v>31.4</v>
      </c>
      <c r="BB27"/>
      <c r="BC27"/>
      <c r="BD27">
        <v>18.100000000000001</v>
      </c>
      <c r="BE27"/>
      <c r="BF27"/>
      <c r="BG27"/>
      <c r="BH27"/>
      <c r="BI27"/>
      <c r="BJ27"/>
      <c r="BK27"/>
      <c r="BL27"/>
      <c r="BM27"/>
      <c r="BN27"/>
      <c r="BO27"/>
      <c r="BP27"/>
      <c r="BQ27"/>
      <c r="BR27" t="s">
        <v>70</v>
      </c>
      <c r="BS27"/>
      <c r="BT27" t="s">
        <v>68</v>
      </c>
      <c r="BU27">
        <v>2469</v>
      </c>
      <c r="BV27" t="s">
        <v>100</v>
      </c>
      <c r="BW27"/>
      <c r="BX27"/>
      <c r="BY27"/>
      <c r="BZ27"/>
    </row>
    <row r="28" spans="1:78" x14ac:dyDescent="0.2">
      <c r="A28" t="s">
        <v>1090</v>
      </c>
      <c r="C28" t="s">
        <v>96</v>
      </c>
      <c r="D28" t="s">
        <v>1484</v>
      </c>
      <c r="E28" t="s">
        <v>1088</v>
      </c>
      <c r="F28" t="s">
        <v>1089</v>
      </c>
      <c r="G28" t="s">
        <v>1088</v>
      </c>
      <c r="H28" t="s">
        <v>1089</v>
      </c>
      <c r="Q28">
        <v>22.5</v>
      </c>
      <c r="T28">
        <v>17.3</v>
      </c>
      <c r="U28">
        <v>26.3</v>
      </c>
      <c r="X28">
        <v>26.8</v>
      </c>
      <c r="Y28">
        <v>34.799999999999997</v>
      </c>
      <c r="AB28">
        <v>34.700000000000003</v>
      </c>
      <c r="AC28">
        <v>29</v>
      </c>
      <c r="AF28">
        <v>33.299999999999997</v>
      </c>
      <c r="AG28">
        <v>22.6</v>
      </c>
      <c r="AS28">
        <v>26.7</v>
      </c>
      <c r="AV28">
        <v>17.2</v>
      </c>
      <c r="AW28">
        <v>33.9</v>
      </c>
      <c r="AZ28">
        <v>19.3</v>
      </c>
      <c r="BA28">
        <v>42.7</v>
      </c>
      <c r="BQ28" t="s">
        <v>1091</v>
      </c>
      <c r="BR28" t="s">
        <v>70</v>
      </c>
      <c r="BS28"/>
      <c r="BT28" t="s">
        <v>68</v>
      </c>
      <c r="BU28">
        <v>2469</v>
      </c>
      <c r="BV28" t="s">
        <v>71</v>
      </c>
      <c r="BW28" t="s">
        <v>68</v>
      </c>
    </row>
    <row r="29" spans="1:78" x14ac:dyDescent="0.2">
      <c r="A29" t="s">
        <v>1092</v>
      </c>
      <c r="C29" t="s">
        <v>96</v>
      </c>
      <c r="D29" t="s">
        <v>1484</v>
      </c>
      <c r="E29" t="s">
        <v>1088</v>
      </c>
      <c r="F29" t="s">
        <v>1089</v>
      </c>
      <c r="G29" t="s">
        <v>1088</v>
      </c>
      <c r="H29" t="s">
        <v>1089</v>
      </c>
      <c r="AG29">
        <v>31.7</v>
      </c>
      <c r="AJ29">
        <v>34.700000000000003</v>
      </c>
      <c r="BA29">
        <v>35</v>
      </c>
      <c r="BD29">
        <v>18.600000000000001</v>
      </c>
      <c r="BR29" t="s">
        <v>70</v>
      </c>
      <c r="BS29"/>
      <c r="BT29" t="s">
        <v>68</v>
      </c>
      <c r="BU29">
        <v>2469</v>
      </c>
      <c r="BV29" t="s">
        <v>71</v>
      </c>
      <c r="BW29" t="s">
        <v>68</v>
      </c>
    </row>
    <row r="30" spans="1:78" x14ac:dyDescent="0.2">
      <c r="A30" t="s">
        <v>1093</v>
      </c>
      <c r="C30" t="s">
        <v>96</v>
      </c>
      <c r="D30" t="s">
        <v>1484</v>
      </c>
      <c r="E30" t="s">
        <v>1088</v>
      </c>
      <c r="F30" t="s">
        <v>1089</v>
      </c>
      <c r="G30" t="s">
        <v>1088</v>
      </c>
      <c r="H30" t="s">
        <v>1089</v>
      </c>
      <c r="U30">
        <v>22.8</v>
      </c>
      <c r="X30">
        <v>23.5</v>
      </c>
      <c r="AC30">
        <v>26.8</v>
      </c>
      <c r="AF30">
        <v>26.6</v>
      </c>
      <c r="AG30">
        <v>22.5</v>
      </c>
      <c r="AJ30">
        <v>27.8</v>
      </c>
      <c r="AO30">
        <v>25</v>
      </c>
      <c r="AR30">
        <v>15.1</v>
      </c>
      <c r="AW30">
        <v>28.7</v>
      </c>
      <c r="AZ30">
        <v>15.3</v>
      </c>
      <c r="BA30">
        <v>32.200000000000003</v>
      </c>
      <c r="BD30">
        <v>15.3</v>
      </c>
      <c r="BE30">
        <v>30</v>
      </c>
      <c r="BH30">
        <v>13.9</v>
      </c>
      <c r="BR30" t="s">
        <v>70</v>
      </c>
      <c r="BS30"/>
      <c r="BT30" t="s">
        <v>68</v>
      </c>
      <c r="BU30">
        <v>2469</v>
      </c>
      <c r="BV30" t="s">
        <v>100</v>
      </c>
    </row>
    <row r="31" spans="1:78" x14ac:dyDescent="0.2">
      <c r="A31" t="s">
        <v>1094</v>
      </c>
      <c r="C31" t="s">
        <v>96</v>
      </c>
      <c r="D31" t="s">
        <v>1484</v>
      </c>
      <c r="E31" t="s">
        <v>1088</v>
      </c>
      <c r="F31" t="s">
        <v>1089</v>
      </c>
      <c r="G31" t="s">
        <v>1088</v>
      </c>
      <c r="H31" t="s">
        <v>1089</v>
      </c>
      <c r="M31">
        <v>18.399999999999999</v>
      </c>
      <c r="P31">
        <v>15.4</v>
      </c>
      <c r="Q31">
        <v>20.3</v>
      </c>
      <c r="T31">
        <v>17.2</v>
      </c>
      <c r="Y31">
        <v>26</v>
      </c>
      <c r="AB31">
        <v>25.8</v>
      </c>
      <c r="AC31">
        <v>26.4</v>
      </c>
      <c r="AF31">
        <v>30.7</v>
      </c>
      <c r="AG31">
        <v>25.9</v>
      </c>
      <c r="AJ31">
        <v>25.4</v>
      </c>
      <c r="BR31" t="s">
        <v>70</v>
      </c>
      <c r="BS31"/>
      <c r="BT31" t="s">
        <v>68</v>
      </c>
      <c r="BU31">
        <v>2469</v>
      </c>
      <c r="BV31" t="s">
        <v>100</v>
      </c>
    </row>
    <row r="32" spans="1:78" x14ac:dyDescent="0.2">
      <c r="A32" s="10" t="s">
        <v>3586</v>
      </c>
      <c r="B32" s="10"/>
      <c r="C32" s="10" t="s">
        <v>96</v>
      </c>
      <c r="D32" s="10" t="s">
        <v>1484</v>
      </c>
      <c r="E32" s="10" t="s">
        <v>1088</v>
      </c>
      <c r="F32" s="10" t="s">
        <v>1089</v>
      </c>
      <c r="G32" s="10" t="s">
        <v>1088</v>
      </c>
      <c r="H32" s="10" t="s">
        <v>1089</v>
      </c>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t="s">
        <v>67</v>
      </c>
      <c r="BS32" s="12">
        <v>44964</v>
      </c>
      <c r="BT32" s="10" t="s">
        <v>2976</v>
      </c>
      <c r="BU32" s="10">
        <v>7017</v>
      </c>
      <c r="BV32" s="10" t="s">
        <v>60</v>
      </c>
      <c r="BW32" s="10" t="s">
        <v>2976</v>
      </c>
      <c r="BX32" s="10"/>
      <c r="BY32" s="10"/>
      <c r="BZ32" s="10"/>
    </row>
    <row r="33" spans="1:78" x14ac:dyDescent="0.2">
      <c r="A33" t="s">
        <v>1095</v>
      </c>
      <c r="C33" t="s">
        <v>96</v>
      </c>
      <c r="D33" t="s">
        <v>1484</v>
      </c>
      <c r="E33" t="s">
        <v>1088</v>
      </c>
      <c r="F33" t="s">
        <v>1096</v>
      </c>
      <c r="G33" t="s">
        <v>1088</v>
      </c>
      <c r="H33" t="s">
        <v>1096</v>
      </c>
      <c r="AO33">
        <v>16.8</v>
      </c>
      <c r="AR33">
        <v>7.5</v>
      </c>
      <c r="AS33">
        <v>19.3</v>
      </c>
      <c r="AV33">
        <v>8.4</v>
      </c>
      <c r="AW33">
        <v>19.8</v>
      </c>
      <c r="AZ33">
        <v>8.8000000000000007</v>
      </c>
      <c r="BA33">
        <v>21.3</v>
      </c>
      <c r="BD33">
        <v>9.3000000000000007</v>
      </c>
      <c r="BE33">
        <v>20.5</v>
      </c>
      <c r="BR33" t="s">
        <v>70</v>
      </c>
      <c r="BS33"/>
      <c r="BT33" t="s">
        <v>68</v>
      </c>
      <c r="BU33">
        <v>2469</v>
      </c>
      <c r="BV33" t="s">
        <v>71</v>
      </c>
      <c r="BW33" t="s">
        <v>68</v>
      </c>
    </row>
    <row r="34" spans="1:78" x14ac:dyDescent="0.2">
      <c r="A34" t="s">
        <v>1097</v>
      </c>
      <c r="C34" t="s">
        <v>96</v>
      </c>
      <c r="D34" t="s">
        <v>1484</v>
      </c>
      <c r="E34" t="s">
        <v>1088</v>
      </c>
      <c r="F34" t="s">
        <v>1098</v>
      </c>
      <c r="G34" t="s">
        <v>1088</v>
      </c>
      <c r="H34" t="s">
        <v>1098</v>
      </c>
      <c r="M34">
        <v>12.5</v>
      </c>
      <c r="P34">
        <v>8.5</v>
      </c>
      <c r="Q34">
        <v>14.5</v>
      </c>
      <c r="T34">
        <v>9</v>
      </c>
      <c r="U34">
        <v>15.8</v>
      </c>
      <c r="X34">
        <v>14.5</v>
      </c>
      <c r="Y34">
        <v>19.5</v>
      </c>
      <c r="AB34">
        <v>16.899999999999999</v>
      </c>
      <c r="AC34">
        <v>18.7</v>
      </c>
      <c r="AF34">
        <v>19.399999999999999</v>
      </c>
      <c r="AG34">
        <v>13.8</v>
      </c>
      <c r="AJ34">
        <v>15.1</v>
      </c>
      <c r="BQ34" t="s">
        <v>1099</v>
      </c>
      <c r="BR34" t="s">
        <v>70</v>
      </c>
      <c r="BS34"/>
      <c r="BT34" t="s">
        <v>68</v>
      </c>
      <c r="BU34">
        <v>2469</v>
      </c>
      <c r="BV34" t="s">
        <v>71</v>
      </c>
      <c r="BW34" t="s">
        <v>68</v>
      </c>
    </row>
    <row r="35" spans="1:78" x14ac:dyDescent="0.2">
      <c r="A35" s="10" t="s">
        <v>3585</v>
      </c>
      <c r="B35" s="10"/>
      <c r="C35" s="10" t="s">
        <v>96</v>
      </c>
      <c r="D35" s="10" t="s">
        <v>1484</v>
      </c>
      <c r="E35" s="10" t="s">
        <v>1088</v>
      </c>
      <c r="F35" s="10" t="s">
        <v>1098</v>
      </c>
      <c r="G35" s="10" t="s">
        <v>1088</v>
      </c>
      <c r="H35" s="10" t="s">
        <v>1098</v>
      </c>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t="s">
        <v>67</v>
      </c>
      <c r="BS35" s="12">
        <v>44964</v>
      </c>
      <c r="BT35" s="10" t="s">
        <v>2976</v>
      </c>
      <c r="BU35" s="10">
        <v>7017</v>
      </c>
      <c r="BV35" s="10" t="s">
        <v>60</v>
      </c>
      <c r="BW35" s="10" t="s">
        <v>2976</v>
      </c>
      <c r="BX35" s="10"/>
      <c r="BY35" s="10"/>
      <c r="BZ35" s="10"/>
    </row>
    <row r="36" spans="1:78" x14ac:dyDescent="0.2">
      <c r="A36" t="s">
        <v>3547</v>
      </c>
      <c r="C36" t="s">
        <v>96</v>
      </c>
      <c r="D36" t="s">
        <v>1484</v>
      </c>
      <c r="E36" t="s">
        <v>1088</v>
      </c>
      <c r="F36" t="s">
        <v>1098</v>
      </c>
      <c r="G36" t="s">
        <v>1088</v>
      </c>
      <c r="H36" t="s">
        <v>3606</v>
      </c>
      <c r="AG36">
        <v>20.7</v>
      </c>
      <c r="AK36">
        <v>13.5</v>
      </c>
      <c r="AS36">
        <v>17.3</v>
      </c>
      <c r="BI36">
        <v>51</v>
      </c>
      <c r="BQ36" t="s">
        <v>3607</v>
      </c>
      <c r="BR36" t="s">
        <v>67</v>
      </c>
      <c r="BS36" s="1">
        <v>44964</v>
      </c>
      <c r="BT36" t="s">
        <v>2920</v>
      </c>
      <c r="BU36">
        <v>2528</v>
      </c>
    </row>
    <row r="37" spans="1:78" x14ac:dyDescent="0.2">
      <c r="A37" s="10" t="s">
        <v>3604</v>
      </c>
      <c r="B37" s="10"/>
      <c r="C37" s="10" t="s">
        <v>96</v>
      </c>
      <c r="D37" s="10" t="s">
        <v>1484</v>
      </c>
      <c r="E37" s="10" t="s">
        <v>1088</v>
      </c>
      <c r="F37" s="10" t="s">
        <v>1098</v>
      </c>
      <c r="G37" s="10" t="s">
        <v>1088</v>
      </c>
      <c r="H37" s="10" t="s">
        <v>3606</v>
      </c>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t="s">
        <v>67</v>
      </c>
      <c r="BS37" s="12">
        <v>44964</v>
      </c>
      <c r="BT37" s="10" t="s">
        <v>2920</v>
      </c>
      <c r="BU37" s="10">
        <v>2528</v>
      </c>
      <c r="BV37" s="10" t="s">
        <v>60</v>
      </c>
      <c r="BW37" s="10" t="s">
        <v>2920</v>
      </c>
      <c r="BX37" s="10"/>
      <c r="BY37" s="10"/>
      <c r="BZ37" s="10"/>
    </row>
    <row r="38" spans="1:78" x14ac:dyDescent="0.2">
      <c r="A38" s="10" t="s">
        <v>3605</v>
      </c>
      <c r="B38" s="10"/>
      <c r="C38" s="10" t="s">
        <v>96</v>
      </c>
      <c r="D38" s="10" t="s">
        <v>1484</v>
      </c>
      <c r="E38" s="10" t="s">
        <v>1088</v>
      </c>
      <c r="F38" s="10" t="s">
        <v>1098</v>
      </c>
      <c r="G38" s="10" t="s">
        <v>1088</v>
      </c>
      <c r="H38" s="10" t="s">
        <v>3606</v>
      </c>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t="s">
        <v>67</v>
      </c>
      <c r="BS38" s="12">
        <v>44964</v>
      </c>
      <c r="BT38" s="10" t="s">
        <v>2920</v>
      </c>
      <c r="BU38" s="10">
        <v>2528</v>
      </c>
      <c r="BV38" s="10" t="s">
        <v>60</v>
      </c>
      <c r="BW38" s="10" t="s">
        <v>2920</v>
      </c>
      <c r="BX38" s="10"/>
      <c r="BY38" s="10"/>
      <c r="BZ38" s="10"/>
    </row>
    <row r="39" spans="1:78" x14ac:dyDescent="0.2">
      <c r="A39" s="6"/>
      <c r="B39" s="6"/>
      <c r="C39" s="6" t="s">
        <v>96</v>
      </c>
      <c r="D39" s="6" t="s">
        <v>1491</v>
      </c>
      <c r="E39" s="6" t="s">
        <v>3729</v>
      </c>
      <c r="F39" s="6" t="s">
        <v>3701</v>
      </c>
      <c r="G39" s="6" t="s">
        <v>343</v>
      </c>
      <c r="H39" s="6" t="s">
        <v>3701</v>
      </c>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v>7</v>
      </c>
      <c r="AT39" s="6"/>
      <c r="AU39" s="6"/>
      <c r="AV39" s="6">
        <v>3.8</v>
      </c>
      <c r="AW39" s="6"/>
      <c r="AX39" s="6"/>
      <c r="AY39" s="6"/>
      <c r="AZ39" s="6"/>
      <c r="BA39" s="6"/>
      <c r="BB39" s="6"/>
      <c r="BC39" s="6"/>
      <c r="BD39" s="6"/>
      <c r="BE39" s="6"/>
      <c r="BF39" s="6"/>
      <c r="BG39" s="6"/>
      <c r="BH39" s="6"/>
      <c r="BI39" s="6"/>
      <c r="BJ39" s="6"/>
      <c r="BK39" s="6"/>
      <c r="BL39" s="6"/>
      <c r="BM39" s="6"/>
      <c r="BN39" s="6"/>
      <c r="BO39" s="6"/>
      <c r="BP39" s="6"/>
      <c r="BQ39" s="6"/>
      <c r="BR39" s="6" t="s">
        <v>67</v>
      </c>
      <c r="BS39" s="7">
        <v>44964</v>
      </c>
      <c r="BT39" s="6" t="s">
        <v>3669</v>
      </c>
      <c r="BU39" s="57" t="s">
        <v>3702</v>
      </c>
      <c r="BV39" s="6"/>
      <c r="BW39" s="6"/>
      <c r="BX39" s="6"/>
      <c r="BY39" s="6"/>
      <c r="BZ39" s="6"/>
    </row>
    <row r="40" spans="1:78" x14ac:dyDescent="0.2">
      <c r="A40" t="s">
        <v>626</v>
      </c>
      <c r="B40" t="s">
        <v>322</v>
      </c>
      <c r="C40" t="s">
        <v>96</v>
      </c>
      <c r="D40" t="s">
        <v>627</v>
      </c>
      <c r="E40" t="s">
        <v>628</v>
      </c>
      <c r="F40" t="s">
        <v>629</v>
      </c>
      <c r="G40" t="s">
        <v>628</v>
      </c>
      <c r="H40" t="s">
        <v>629</v>
      </c>
      <c r="AW40">
        <v>10.4</v>
      </c>
      <c r="AX40">
        <v>5.6</v>
      </c>
      <c r="AY40">
        <v>5.4</v>
      </c>
      <c r="AZ40">
        <v>5.6</v>
      </c>
      <c r="BQ40" t="s">
        <v>2160</v>
      </c>
      <c r="BR40" t="s">
        <v>58</v>
      </c>
      <c r="BS40" s="1">
        <v>44819</v>
      </c>
      <c r="BT40" t="s">
        <v>59</v>
      </c>
      <c r="BU40">
        <v>3485</v>
      </c>
      <c r="BV40" t="s">
        <v>60</v>
      </c>
      <c r="BW40" t="s">
        <v>59</v>
      </c>
    </row>
    <row r="41" spans="1:78" x14ac:dyDescent="0.2">
      <c r="A41" s="6"/>
      <c r="B41" s="6"/>
      <c r="C41" s="6" t="s">
        <v>96</v>
      </c>
      <c r="D41" s="6" t="s">
        <v>627</v>
      </c>
      <c r="E41" s="6" t="s">
        <v>628</v>
      </c>
      <c r="F41" s="6" t="s">
        <v>3699</v>
      </c>
      <c r="G41" s="6" t="s">
        <v>126</v>
      </c>
      <c r="H41" s="6" t="s">
        <v>3687</v>
      </c>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v>11</v>
      </c>
      <c r="AX41" s="6"/>
      <c r="AY41" s="6"/>
      <c r="AZ41" s="6">
        <v>9.5</v>
      </c>
      <c r="BA41" s="6">
        <v>12.5</v>
      </c>
      <c r="BB41" s="6"/>
      <c r="BC41" s="6"/>
      <c r="BD41" s="6">
        <v>10</v>
      </c>
      <c r="BE41" s="6">
        <v>12.5</v>
      </c>
      <c r="BF41" s="6"/>
      <c r="BG41" s="6"/>
      <c r="BH41" s="6">
        <v>9.5</v>
      </c>
      <c r="BI41" s="6"/>
      <c r="BJ41" s="6">
        <v>37</v>
      </c>
      <c r="BK41" s="6"/>
      <c r="BL41" s="6"/>
      <c r="BM41" s="6"/>
      <c r="BN41" s="6"/>
      <c r="BO41" s="6"/>
      <c r="BP41" s="6">
        <v>81</v>
      </c>
      <c r="BQ41" s="6"/>
      <c r="BR41" s="6" t="s">
        <v>67</v>
      </c>
      <c r="BS41" s="7">
        <v>44964</v>
      </c>
      <c r="BT41" s="6" t="s">
        <v>3669</v>
      </c>
      <c r="BU41" s="57" t="s">
        <v>3702</v>
      </c>
      <c r="BV41" s="6"/>
      <c r="BW41" s="6"/>
      <c r="BX41" s="6"/>
      <c r="BY41" s="6"/>
      <c r="BZ41" s="6"/>
    </row>
    <row r="42" spans="1:78" s="4" customFormat="1" x14ac:dyDescent="0.2">
      <c r="A42" s="6"/>
      <c r="B42" s="6"/>
      <c r="C42" s="6" t="s">
        <v>96</v>
      </c>
      <c r="D42" s="6" t="s">
        <v>627</v>
      </c>
      <c r="E42" s="6" t="s">
        <v>628</v>
      </c>
      <c r="F42" s="6" t="s">
        <v>3699</v>
      </c>
      <c r="G42" s="6" t="s">
        <v>126</v>
      </c>
      <c r="H42" s="6" t="s">
        <v>3699</v>
      </c>
      <c r="I42" s="6"/>
      <c r="J42" s="6"/>
      <c r="K42" s="6"/>
      <c r="L42" s="6"/>
      <c r="M42" s="6"/>
      <c r="N42" s="6"/>
      <c r="O42" s="6"/>
      <c r="P42" s="6"/>
      <c r="Q42" s="6"/>
      <c r="R42" s="6"/>
      <c r="S42" s="6"/>
      <c r="T42" s="6"/>
      <c r="U42" s="6">
        <v>10</v>
      </c>
      <c r="V42" s="6"/>
      <c r="W42" s="6"/>
      <c r="X42" s="6">
        <v>12</v>
      </c>
      <c r="Y42" s="6"/>
      <c r="Z42" s="6"/>
      <c r="AA42" s="6"/>
      <c r="AB42" s="6"/>
      <c r="AC42" s="6">
        <v>11</v>
      </c>
      <c r="AD42" s="6"/>
      <c r="AE42" s="6"/>
      <c r="AF42" s="6">
        <v>16</v>
      </c>
      <c r="AG42" s="6">
        <v>8</v>
      </c>
      <c r="AH42" s="6"/>
      <c r="AI42" s="6"/>
      <c r="AJ42" s="6">
        <v>15</v>
      </c>
      <c r="AK42" s="6"/>
      <c r="AL42" s="6"/>
      <c r="AM42" s="6"/>
      <c r="AN42" s="6"/>
      <c r="AO42" s="6"/>
      <c r="AP42" s="6"/>
      <c r="AQ42" s="6"/>
      <c r="AR42" s="6"/>
      <c r="AS42" s="6"/>
      <c r="AT42" s="6"/>
      <c r="AU42" s="6"/>
      <c r="AV42" s="6"/>
      <c r="AW42" s="6">
        <v>10.5</v>
      </c>
      <c r="AX42" s="6"/>
      <c r="AY42" s="6"/>
      <c r="AZ42" s="6">
        <v>8</v>
      </c>
      <c r="BA42" s="6">
        <v>12.5</v>
      </c>
      <c r="BB42" s="6"/>
      <c r="BC42" s="6"/>
      <c r="BD42" s="6">
        <v>9</v>
      </c>
      <c r="BE42" s="6"/>
      <c r="BF42" s="6"/>
      <c r="BG42" s="6"/>
      <c r="BH42" s="6"/>
      <c r="BI42" s="6">
        <v>31</v>
      </c>
      <c r="BJ42" s="6">
        <v>37</v>
      </c>
      <c r="BK42" s="6"/>
      <c r="BL42" s="6"/>
      <c r="BM42" s="6"/>
      <c r="BN42" s="6"/>
      <c r="BO42" s="6"/>
      <c r="BP42" s="6">
        <v>73</v>
      </c>
      <c r="BQ42" s="6"/>
      <c r="BR42" s="6" t="s">
        <v>67</v>
      </c>
      <c r="BS42" s="7">
        <v>44964</v>
      </c>
      <c r="BT42" s="6" t="s">
        <v>3669</v>
      </c>
      <c r="BU42" s="57" t="s">
        <v>3702</v>
      </c>
      <c r="BV42" s="6"/>
      <c r="BW42" s="6"/>
      <c r="BX42" s="6"/>
      <c r="BY42" s="6"/>
      <c r="BZ42" s="6"/>
    </row>
    <row r="43" spans="1:78" x14ac:dyDescent="0.2">
      <c r="A43" s="6"/>
      <c r="B43" s="6"/>
      <c r="C43" s="6" t="s">
        <v>96</v>
      </c>
      <c r="D43" s="6" t="s">
        <v>627</v>
      </c>
      <c r="E43" s="6" t="s">
        <v>628</v>
      </c>
      <c r="F43" s="6" t="s">
        <v>3690</v>
      </c>
      <c r="G43" s="6" t="s">
        <v>126</v>
      </c>
      <c r="H43" s="6" t="s">
        <v>3690</v>
      </c>
      <c r="I43" s="6"/>
      <c r="J43" s="6"/>
      <c r="K43" s="6"/>
      <c r="L43" s="6"/>
      <c r="M43" s="6"/>
      <c r="N43" s="6"/>
      <c r="O43" s="6"/>
      <c r="P43" s="6"/>
      <c r="Q43" s="6"/>
      <c r="R43" s="6"/>
      <c r="S43" s="6"/>
      <c r="T43" s="6"/>
      <c r="U43" s="6"/>
      <c r="V43" s="6"/>
      <c r="W43" s="6"/>
      <c r="X43" s="6"/>
      <c r="Y43" s="6"/>
      <c r="Z43" s="6"/>
      <c r="AA43" s="6"/>
      <c r="AB43" s="6">
        <v>8</v>
      </c>
      <c r="AC43" s="6">
        <v>7.5</v>
      </c>
      <c r="AD43" s="6"/>
      <c r="AE43" s="6"/>
      <c r="AF43" s="6">
        <v>10.5</v>
      </c>
      <c r="AG43" s="6">
        <v>5</v>
      </c>
      <c r="AH43" s="6"/>
      <c r="AI43" s="6"/>
      <c r="AJ43" s="6">
        <v>9</v>
      </c>
      <c r="AK43" s="6"/>
      <c r="AL43" s="6"/>
      <c r="AM43" s="6"/>
      <c r="AN43" s="6"/>
      <c r="AO43" s="6"/>
      <c r="AP43" s="6"/>
      <c r="AQ43" s="6"/>
      <c r="AR43" s="6"/>
      <c r="AS43" s="6"/>
      <c r="AT43" s="6"/>
      <c r="AU43" s="6"/>
      <c r="AV43" s="6"/>
      <c r="AW43" s="6"/>
      <c r="AX43" s="6"/>
      <c r="AY43" s="6"/>
      <c r="AZ43" s="6"/>
      <c r="BA43" s="6">
        <v>9</v>
      </c>
      <c r="BB43" s="6"/>
      <c r="BC43" s="6"/>
      <c r="BD43" s="6">
        <v>5</v>
      </c>
      <c r="BE43" s="6">
        <v>8.5</v>
      </c>
      <c r="BF43" s="6"/>
      <c r="BG43" s="6"/>
      <c r="BH43" s="6"/>
      <c r="BI43" s="6">
        <v>21</v>
      </c>
      <c r="BJ43" s="6"/>
      <c r="BK43" s="6"/>
      <c r="BL43" s="6"/>
      <c r="BM43" s="6">
        <v>45</v>
      </c>
      <c r="BN43" s="6"/>
      <c r="BO43" s="6"/>
      <c r="BP43" s="6"/>
      <c r="BQ43" s="6"/>
      <c r="BR43" s="6" t="s">
        <v>67</v>
      </c>
      <c r="BS43" s="7">
        <v>44964</v>
      </c>
      <c r="BT43" s="6" t="s">
        <v>3669</v>
      </c>
      <c r="BU43" s="57" t="s">
        <v>3702</v>
      </c>
      <c r="BV43" s="6"/>
      <c r="BW43" s="6"/>
      <c r="BX43" s="6"/>
      <c r="BY43" s="6"/>
      <c r="BZ43" s="6"/>
    </row>
    <row r="44" spans="1:78" x14ac:dyDescent="0.2">
      <c r="A44" t="s">
        <v>630</v>
      </c>
      <c r="B44" t="s">
        <v>322</v>
      </c>
      <c r="C44" t="s">
        <v>96</v>
      </c>
      <c r="D44" t="s">
        <v>627</v>
      </c>
      <c r="E44" t="s">
        <v>628</v>
      </c>
      <c r="F44" t="s">
        <v>631</v>
      </c>
      <c r="G44" t="s">
        <v>628</v>
      </c>
      <c r="H44" t="s">
        <v>631</v>
      </c>
      <c r="BE44">
        <v>7.4</v>
      </c>
      <c r="BF44">
        <v>4.4000000000000004</v>
      </c>
      <c r="BG44">
        <v>3.7</v>
      </c>
      <c r="BH44">
        <v>4.4000000000000004</v>
      </c>
      <c r="BQ44" t="s">
        <v>2161</v>
      </c>
      <c r="BR44" t="s">
        <v>58</v>
      </c>
      <c r="BS44" s="1">
        <v>44819</v>
      </c>
      <c r="BT44" t="s">
        <v>59</v>
      </c>
      <c r="BU44">
        <v>3485</v>
      </c>
      <c r="BV44" t="s">
        <v>60</v>
      </c>
      <c r="BW44" t="s">
        <v>59</v>
      </c>
    </row>
    <row r="45" spans="1:78" x14ac:dyDescent="0.2">
      <c r="A45" t="s">
        <v>2587</v>
      </c>
      <c r="C45" t="s">
        <v>96</v>
      </c>
      <c r="D45" t="s">
        <v>627</v>
      </c>
      <c r="E45" t="s">
        <v>628</v>
      </c>
      <c r="F45" t="s">
        <v>631</v>
      </c>
      <c r="G45" t="s">
        <v>628</v>
      </c>
      <c r="H45" t="s">
        <v>2589</v>
      </c>
      <c r="AW45">
        <v>6.9</v>
      </c>
      <c r="AX45">
        <v>4.2</v>
      </c>
      <c r="AY45">
        <v>4.5999999999999996</v>
      </c>
      <c r="AZ45">
        <v>4.5999999999999996</v>
      </c>
      <c r="BR45" t="s">
        <v>67</v>
      </c>
      <c r="BS45" s="1">
        <v>44827</v>
      </c>
      <c r="BT45" t="s">
        <v>2590</v>
      </c>
      <c r="BU45">
        <v>1985</v>
      </c>
      <c r="BV45" t="s">
        <v>60</v>
      </c>
    </row>
    <row r="46" spans="1:78" x14ac:dyDescent="0.2">
      <c r="A46" t="s">
        <v>1853</v>
      </c>
      <c r="C46" t="s">
        <v>96</v>
      </c>
      <c r="D46" t="s">
        <v>627</v>
      </c>
      <c r="E46" t="s">
        <v>628</v>
      </c>
      <c r="F46" t="s">
        <v>267</v>
      </c>
      <c r="G46" t="s">
        <v>628</v>
      </c>
      <c r="H46" t="s">
        <v>267</v>
      </c>
      <c r="AC46">
        <v>5.2610000000000001</v>
      </c>
      <c r="AF46">
        <v>7.173</v>
      </c>
      <c r="BR46" t="s">
        <v>67</v>
      </c>
      <c r="BS46" s="1">
        <v>44812</v>
      </c>
      <c r="BT46" t="s">
        <v>1701</v>
      </c>
      <c r="BU46">
        <v>1420</v>
      </c>
    </row>
    <row r="47" spans="1:78" x14ac:dyDescent="0.2">
      <c r="A47" t="s">
        <v>699</v>
      </c>
      <c r="B47" t="s">
        <v>322</v>
      </c>
      <c r="C47" t="s">
        <v>96</v>
      </c>
      <c r="D47" t="s">
        <v>627</v>
      </c>
      <c r="E47" t="s">
        <v>700</v>
      </c>
      <c r="F47" t="s">
        <v>701</v>
      </c>
      <c r="G47" t="s">
        <v>700</v>
      </c>
      <c r="H47" t="s">
        <v>701</v>
      </c>
      <c r="Y47">
        <v>10.199999999999999</v>
      </c>
      <c r="AB47">
        <v>11.3</v>
      </c>
      <c r="BR47" t="s">
        <v>58</v>
      </c>
      <c r="BS47" s="1">
        <v>44819</v>
      </c>
      <c r="BT47" t="s">
        <v>59</v>
      </c>
      <c r="BU47">
        <v>3485</v>
      </c>
      <c r="BV47" t="s">
        <v>60</v>
      </c>
      <c r="BW47" t="s">
        <v>59</v>
      </c>
    </row>
    <row r="48" spans="1:78" s="20" customFormat="1" x14ac:dyDescent="0.2">
      <c r="A48" s="6"/>
      <c r="B48" s="6"/>
      <c r="C48" s="6" t="s">
        <v>96</v>
      </c>
      <c r="D48" s="6" t="s">
        <v>627</v>
      </c>
      <c r="E48" s="6" t="s">
        <v>700</v>
      </c>
      <c r="F48" s="6" t="s">
        <v>3696</v>
      </c>
      <c r="G48" s="6" t="s">
        <v>126</v>
      </c>
      <c r="H48" s="6" t="s">
        <v>3696</v>
      </c>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v>7</v>
      </c>
      <c r="BF48" s="6"/>
      <c r="BG48" s="6"/>
      <c r="BH48" s="6"/>
      <c r="BI48" s="6"/>
      <c r="BJ48" s="6">
        <v>22</v>
      </c>
      <c r="BK48" s="6"/>
      <c r="BL48" s="6"/>
      <c r="BM48" s="6"/>
      <c r="BN48" s="6"/>
      <c r="BO48" s="6"/>
      <c r="BP48" s="6"/>
      <c r="BQ48" s="6"/>
      <c r="BR48" s="6" t="s">
        <v>67</v>
      </c>
      <c r="BS48" s="7">
        <v>44964</v>
      </c>
      <c r="BT48" s="6" t="s">
        <v>3669</v>
      </c>
      <c r="BU48" s="57" t="s">
        <v>3702</v>
      </c>
      <c r="BV48" s="6"/>
      <c r="BW48" s="6"/>
      <c r="BX48" s="6"/>
      <c r="BY48" s="6"/>
      <c r="BZ48" s="6"/>
    </row>
    <row r="49" spans="1:78" x14ac:dyDescent="0.2">
      <c r="A49" s="6"/>
      <c r="B49" s="6"/>
      <c r="C49" s="6" t="s">
        <v>96</v>
      </c>
      <c r="D49" s="6" t="s">
        <v>627</v>
      </c>
      <c r="E49" s="6" t="s">
        <v>2503</v>
      </c>
      <c r="F49" s="6" t="s">
        <v>3688</v>
      </c>
      <c r="G49" s="6" t="s">
        <v>126</v>
      </c>
      <c r="H49" s="6" t="s">
        <v>3688</v>
      </c>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v>12</v>
      </c>
      <c r="BF49" s="6"/>
      <c r="BG49" s="6"/>
      <c r="BH49" s="6"/>
      <c r="BI49" s="6"/>
      <c r="BJ49" s="6"/>
      <c r="BK49" s="6"/>
      <c r="BL49" s="6"/>
      <c r="BM49" s="6"/>
      <c r="BN49" s="6"/>
      <c r="BO49" s="6"/>
      <c r="BP49" s="6"/>
      <c r="BQ49" s="6"/>
      <c r="BR49" s="6" t="s">
        <v>67</v>
      </c>
      <c r="BS49" s="7">
        <v>44964</v>
      </c>
      <c r="BT49" s="6" t="s">
        <v>3669</v>
      </c>
      <c r="BU49" s="57" t="s">
        <v>3702</v>
      </c>
      <c r="BV49" s="6"/>
      <c r="BW49" s="6"/>
      <c r="BX49" s="6"/>
      <c r="BY49" s="6"/>
      <c r="BZ49" s="6"/>
    </row>
    <row r="50" spans="1:78" s="10" customFormat="1" x14ac:dyDescent="0.2">
      <c r="A50" s="6"/>
      <c r="B50" s="6"/>
      <c r="C50" s="6" t="s">
        <v>96</v>
      </c>
      <c r="D50" s="6" t="s">
        <v>627</v>
      </c>
      <c r="E50" s="6" t="s">
        <v>2503</v>
      </c>
      <c r="F50" s="6" t="s">
        <v>3688</v>
      </c>
      <c r="G50" s="6" t="s">
        <v>126</v>
      </c>
      <c r="H50" s="6" t="s">
        <v>3697</v>
      </c>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v>12</v>
      </c>
      <c r="BF50" s="6"/>
      <c r="BG50" s="6"/>
      <c r="BH50" s="6"/>
      <c r="BI50" s="6"/>
      <c r="BJ50" s="6">
        <v>40</v>
      </c>
      <c r="BK50" s="6"/>
      <c r="BL50" s="6"/>
      <c r="BM50" s="6"/>
      <c r="BN50" s="6"/>
      <c r="BO50" s="6"/>
      <c r="BP50" s="6"/>
      <c r="BQ50" s="6"/>
      <c r="BR50" s="6" t="s">
        <v>67</v>
      </c>
      <c r="BS50" s="7">
        <v>44964</v>
      </c>
      <c r="BT50" s="6" t="s">
        <v>3669</v>
      </c>
      <c r="BU50" s="57" t="s">
        <v>3702</v>
      </c>
      <c r="BV50" s="6"/>
      <c r="BW50" s="6"/>
      <c r="BX50" s="6"/>
      <c r="BY50" s="6"/>
      <c r="BZ50" s="6"/>
    </row>
    <row r="51" spans="1:78" x14ac:dyDescent="0.2">
      <c r="A51" s="6"/>
      <c r="B51" s="6"/>
      <c r="C51" s="6" t="s">
        <v>96</v>
      </c>
      <c r="D51" s="6" t="s">
        <v>627</v>
      </c>
      <c r="E51" s="6" t="s">
        <v>2503</v>
      </c>
      <c r="F51" s="6" t="s">
        <v>3725</v>
      </c>
      <c r="G51" s="6" t="s">
        <v>126</v>
      </c>
      <c r="H51" s="6" t="s">
        <v>342</v>
      </c>
      <c r="I51" s="6"/>
      <c r="J51" s="6"/>
      <c r="K51" s="6"/>
      <c r="L51" s="6"/>
      <c r="M51" s="6"/>
      <c r="N51" s="6"/>
      <c r="O51" s="6"/>
      <c r="P51" s="6"/>
      <c r="Q51" s="6"/>
      <c r="R51" s="6"/>
      <c r="S51" s="6"/>
      <c r="T51" s="6"/>
      <c r="U51" s="6"/>
      <c r="V51" s="6"/>
      <c r="W51" s="6"/>
      <c r="X51" s="6"/>
      <c r="Y51" s="6"/>
      <c r="Z51" s="6"/>
      <c r="AA51" s="6"/>
      <c r="AB51" s="6"/>
      <c r="AC51" s="6">
        <v>22</v>
      </c>
      <c r="AD51" s="6"/>
      <c r="AE51" s="6"/>
      <c r="AF51" s="6">
        <v>16</v>
      </c>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t="s">
        <v>67</v>
      </c>
      <c r="BS51" s="7">
        <v>44964</v>
      </c>
      <c r="BT51" s="6" t="s">
        <v>3669</v>
      </c>
      <c r="BU51" s="57" t="s">
        <v>3702</v>
      </c>
      <c r="BV51" s="6"/>
      <c r="BW51" s="6"/>
      <c r="BX51" s="6"/>
      <c r="BY51" s="6"/>
      <c r="BZ51" s="6"/>
    </row>
    <row r="52" spans="1:78" x14ac:dyDescent="0.2">
      <c r="A52" s="6" t="s">
        <v>3548</v>
      </c>
      <c r="B52" s="6"/>
      <c r="C52" s="6" t="s">
        <v>1488</v>
      </c>
      <c r="D52" s="6" t="s">
        <v>1489</v>
      </c>
      <c r="E52" s="6" t="s">
        <v>333</v>
      </c>
      <c r="F52" s="6" t="s">
        <v>334</v>
      </c>
      <c r="G52" s="6" t="s">
        <v>335</v>
      </c>
      <c r="H52" s="6" t="s">
        <v>334</v>
      </c>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v>22</v>
      </c>
      <c r="BK52" s="6"/>
      <c r="BL52" s="6"/>
      <c r="BM52" s="6"/>
      <c r="BN52" s="6"/>
      <c r="BO52" s="6"/>
      <c r="BP52" s="6"/>
      <c r="BQ52" s="6" t="s">
        <v>1450</v>
      </c>
      <c r="BR52" s="6" t="s">
        <v>67</v>
      </c>
      <c r="BS52" s="7">
        <v>44806</v>
      </c>
      <c r="BT52" s="6" t="s">
        <v>1443</v>
      </c>
      <c r="BU52" s="6">
        <v>35427</v>
      </c>
      <c r="BV52" s="6"/>
      <c r="BW52" s="6"/>
      <c r="BX52" s="6"/>
      <c r="BY52" s="6"/>
      <c r="BZ52" s="6"/>
    </row>
    <row r="53" spans="1:78" x14ac:dyDescent="0.2">
      <c r="C53" t="s">
        <v>1488</v>
      </c>
      <c r="D53" t="s">
        <v>1489</v>
      </c>
      <c r="E53" t="s">
        <v>333</v>
      </c>
      <c r="F53" t="s">
        <v>334</v>
      </c>
      <c r="G53" t="s">
        <v>335</v>
      </c>
      <c r="H53" t="s">
        <v>334</v>
      </c>
      <c r="AW53">
        <v>6.2</v>
      </c>
      <c r="AZ53">
        <v>5</v>
      </c>
      <c r="BE53">
        <v>9.5</v>
      </c>
      <c r="BH53">
        <v>6.5</v>
      </c>
      <c r="BR53" t="s">
        <v>67</v>
      </c>
      <c r="BS53" s="1">
        <v>44797</v>
      </c>
      <c r="BT53" t="s">
        <v>73</v>
      </c>
      <c r="BU53">
        <v>36083</v>
      </c>
      <c r="BV53" t="s">
        <v>60</v>
      </c>
      <c r="BW53" t="s">
        <v>73</v>
      </c>
    </row>
    <row r="54" spans="1:78" x14ac:dyDescent="0.2">
      <c r="A54" t="s">
        <v>3547</v>
      </c>
      <c r="C54" t="s">
        <v>1488</v>
      </c>
      <c r="D54" t="s">
        <v>1489</v>
      </c>
      <c r="E54" t="s">
        <v>1458</v>
      </c>
      <c r="F54" t="s">
        <v>1459</v>
      </c>
      <c r="G54" t="s">
        <v>335</v>
      </c>
      <c r="H54" t="s">
        <v>1452</v>
      </c>
      <c r="M54">
        <v>5</v>
      </c>
      <c r="Q54">
        <v>6</v>
      </c>
      <c r="T54">
        <v>6</v>
      </c>
      <c r="AC54">
        <v>5.5</v>
      </c>
      <c r="AF54">
        <v>8</v>
      </c>
      <c r="BE54">
        <v>6</v>
      </c>
      <c r="BI54">
        <v>16</v>
      </c>
      <c r="BM54">
        <v>35</v>
      </c>
      <c r="BQ54" t="s">
        <v>1454</v>
      </c>
      <c r="BR54" t="s">
        <v>67</v>
      </c>
      <c r="BS54" s="1">
        <v>44806</v>
      </c>
      <c r="BT54" t="s">
        <v>1443</v>
      </c>
      <c r="BU54">
        <v>35427</v>
      </c>
    </row>
    <row r="55" spans="1:78" x14ac:dyDescent="0.2">
      <c r="A55" s="19" t="s">
        <v>1700</v>
      </c>
      <c r="B55" s="19"/>
      <c r="C55" s="19" t="s">
        <v>1485</v>
      </c>
      <c r="D55" s="19" t="s">
        <v>3809</v>
      </c>
      <c r="E55" s="19" t="s">
        <v>3810</v>
      </c>
      <c r="F55" s="19" t="s">
        <v>3811</v>
      </c>
      <c r="G55" s="19" t="s">
        <v>3810</v>
      </c>
      <c r="H55" s="19" t="s">
        <v>3811</v>
      </c>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61"/>
      <c r="BT55" s="19"/>
      <c r="BU55" s="19"/>
      <c r="BV55" s="19"/>
      <c r="BW55" s="19"/>
      <c r="BX55" s="19"/>
      <c r="BY55" s="19"/>
      <c r="BZ55" s="19"/>
    </row>
    <row r="56" spans="1:78" x14ac:dyDescent="0.2">
      <c r="A56" s="19" t="s">
        <v>1700</v>
      </c>
      <c r="B56" s="19"/>
      <c r="C56" s="19" t="s">
        <v>1485</v>
      </c>
      <c r="D56" s="19" t="s">
        <v>3809</v>
      </c>
      <c r="E56" s="19" t="s">
        <v>3810</v>
      </c>
      <c r="F56" s="19"/>
      <c r="G56" s="19" t="s">
        <v>3810</v>
      </c>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61"/>
      <c r="BT56" s="19"/>
      <c r="BU56" s="19"/>
      <c r="BV56" s="19"/>
      <c r="BW56" s="19"/>
      <c r="BX56" s="19"/>
      <c r="BY56" s="19"/>
      <c r="BZ56" s="19"/>
    </row>
    <row r="57" spans="1:78" x14ac:dyDescent="0.2">
      <c r="A57" s="19" t="s">
        <v>1700</v>
      </c>
      <c r="B57" s="19"/>
      <c r="C57" s="19" t="s">
        <v>1485</v>
      </c>
      <c r="D57" s="19" t="s">
        <v>3732</v>
      </c>
      <c r="E57" s="19" t="s">
        <v>3733</v>
      </c>
      <c r="F57" s="19" t="s">
        <v>3734</v>
      </c>
      <c r="G57" s="19" t="s">
        <v>3733</v>
      </c>
      <c r="H57" s="19" t="s">
        <v>3734</v>
      </c>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61"/>
      <c r="BT57" s="19"/>
      <c r="BU57" s="19"/>
      <c r="BV57" s="19"/>
      <c r="BW57" s="19"/>
      <c r="BX57" s="19"/>
      <c r="BY57" s="19"/>
      <c r="BZ57" s="19"/>
    </row>
    <row r="58" spans="1:78" x14ac:dyDescent="0.2">
      <c r="A58" s="19" t="s">
        <v>1700</v>
      </c>
      <c r="B58" s="19"/>
      <c r="C58" s="19" t="s">
        <v>1485</v>
      </c>
      <c r="D58" s="19" t="s">
        <v>3732</v>
      </c>
      <c r="E58" s="19" t="s">
        <v>3733</v>
      </c>
      <c r="F58" s="19"/>
      <c r="G58" s="19" t="s">
        <v>3733</v>
      </c>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61"/>
      <c r="BT58" s="19"/>
      <c r="BU58" s="19"/>
      <c r="BV58" s="19"/>
      <c r="BW58" s="19"/>
      <c r="BX58" s="19"/>
      <c r="BY58" s="19"/>
      <c r="BZ58" s="19"/>
    </row>
    <row r="59" spans="1:78" x14ac:dyDescent="0.2">
      <c r="A59" s="11" t="s">
        <v>1700</v>
      </c>
      <c r="B59" s="11"/>
      <c r="C59" s="11" t="s">
        <v>1485</v>
      </c>
      <c r="D59" s="11" t="s">
        <v>3742</v>
      </c>
      <c r="E59" s="11" t="s">
        <v>3743</v>
      </c>
      <c r="F59" s="11" t="s">
        <v>3744</v>
      </c>
      <c r="G59" s="11" t="s">
        <v>3743</v>
      </c>
      <c r="H59" s="11" t="s">
        <v>3744</v>
      </c>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59"/>
      <c r="BT59" s="11"/>
      <c r="BU59" s="11"/>
      <c r="BV59" s="11"/>
      <c r="BW59" s="11"/>
      <c r="BX59" s="11"/>
      <c r="BY59" s="11"/>
      <c r="BZ59" s="11"/>
    </row>
    <row r="60" spans="1:78" x14ac:dyDescent="0.2">
      <c r="A60" t="s">
        <v>4016</v>
      </c>
      <c r="C60" t="s">
        <v>1485</v>
      </c>
      <c r="D60" t="s">
        <v>3742</v>
      </c>
      <c r="E60" t="s">
        <v>3743</v>
      </c>
      <c r="F60" t="s">
        <v>3744</v>
      </c>
      <c r="G60" t="s">
        <v>3743</v>
      </c>
      <c r="H60" t="s">
        <v>3744</v>
      </c>
      <c r="M60">
        <v>18</v>
      </c>
      <c r="P60">
        <v>28.4</v>
      </c>
      <c r="Q60">
        <v>18.899999999999999</v>
      </c>
      <c r="T60">
        <v>30.8</v>
      </c>
      <c r="U60">
        <v>19</v>
      </c>
      <c r="X60">
        <v>34</v>
      </c>
      <c r="Y60">
        <v>27.2</v>
      </c>
      <c r="AB60">
        <v>35.6</v>
      </c>
      <c r="AC60">
        <v>27.7</v>
      </c>
      <c r="AF60">
        <v>38.799999999999997</v>
      </c>
      <c r="AG60">
        <v>21.1</v>
      </c>
      <c r="AJ60">
        <v>35.299999999999997</v>
      </c>
      <c r="AK60">
        <v>20.399999999999999</v>
      </c>
      <c r="AN60">
        <v>15.6</v>
      </c>
      <c r="AO60">
        <v>20.5</v>
      </c>
      <c r="AR60">
        <v>17.3</v>
      </c>
      <c r="AS60">
        <v>21.2</v>
      </c>
      <c r="AV60">
        <v>18</v>
      </c>
      <c r="AW60">
        <v>25.2</v>
      </c>
      <c r="AX60">
        <v>18.3</v>
      </c>
      <c r="AY60">
        <v>18.899999999999999</v>
      </c>
      <c r="AZ60">
        <v>18.899999999999999</v>
      </c>
      <c r="BA60">
        <v>27.3</v>
      </c>
      <c r="BB60">
        <v>20.2</v>
      </c>
      <c r="BC60">
        <v>19.399999999999999</v>
      </c>
      <c r="BD60">
        <v>20.2</v>
      </c>
      <c r="BE60">
        <v>32.6</v>
      </c>
      <c r="BF60">
        <v>19.100000000000001</v>
      </c>
      <c r="BG60">
        <v>15.5</v>
      </c>
      <c r="BH60">
        <v>19.100000000000001</v>
      </c>
      <c r="BI60">
        <v>73.7</v>
      </c>
      <c r="BJ60">
        <v>84</v>
      </c>
      <c r="BR60" t="s">
        <v>67</v>
      </c>
      <c r="BS60" s="1">
        <v>44966</v>
      </c>
      <c r="BT60" t="s">
        <v>3971</v>
      </c>
      <c r="BU60" t="s">
        <v>3972</v>
      </c>
    </row>
    <row r="61" spans="1:78" x14ac:dyDescent="0.2">
      <c r="A61" t="s">
        <v>4015</v>
      </c>
      <c r="C61" t="s">
        <v>1485</v>
      </c>
      <c r="D61" t="s">
        <v>3742</v>
      </c>
      <c r="E61" t="s">
        <v>3743</v>
      </c>
      <c r="F61" t="s">
        <v>3744</v>
      </c>
      <c r="G61" t="s">
        <v>3743</v>
      </c>
      <c r="H61" t="s">
        <v>3744</v>
      </c>
      <c r="M61">
        <v>21.7</v>
      </c>
      <c r="P61">
        <v>30.5</v>
      </c>
      <c r="Q61">
        <v>22.2</v>
      </c>
      <c r="T61">
        <v>31.5</v>
      </c>
      <c r="U61">
        <v>22</v>
      </c>
      <c r="X61">
        <v>37.700000000000003</v>
      </c>
      <c r="Y61">
        <v>28.8</v>
      </c>
      <c r="AB61">
        <v>35</v>
      </c>
      <c r="AC61">
        <v>28.6</v>
      </c>
      <c r="AF61">
        <v>41.9</v>
      </c>
      <c r="AG61">
        <v>24.3</v>
      </c>
      <c r="AJ61">
        <v>41.8</v>
      </c>
      <c r="BI61">
        <v>83.5</v>
      </c>
      <c r="BR61" t="s">
        <v>67</v>
      </c>
      <c r="BS61" s="1">
        <v>44966</v>
      </c>
      <c r="BT61" t="s">
        <v>3971</v>
      </c>
      <c r="BU61" t="s">
        <v>3972</v>
      </c>
    </row>
    <row r="62" spans="1:78" x14ac:dyDescent="0.2">
      <c r="A62" t="s">
        <v>4033</v>
      </c>
      <c r="B62" t="s">
        <v>63</v>
      </c>
      <c r="C62" t="s">
        <v>1485</v>
      </c>
      <c r="D62" t="s">
        <v>3742</v>
      </c>
      <c r="E62" t="s">
        <v>3743</v>
      </c>
      <c r="F62" t="s">
        <v>3744</v>
      </c>
      <c r="G62" t="s">
        <v>3743</v>
      </c>
      <c r="H62" t="s">
        <v>3744</v>
      </c>
      <c r="AS62">
        <v>18</v>
      </c>
      <c r="AV62">
        <v>16.8</v>
      </c>
      <c r="AW62">
        <v>25</v>
      </c>
      <c r="AX62">
        <v>19</v>
      </c>
      <c r="AY62">
        <v>18</v>
      </c>
      <c r="AZ62">
        <v>19</v>
      </c>
      <c r="BA62">
        <v>25.5</v>
      </c>
      <c r="BB62">
        <v>21.3</v>
      </c>
      <c r="BC62">
        <v>18</v>
      </c>
      <c r="BD62">
        <v>21.3</v>
      </c>
      <c r="BE62">
        <v>36.200000000000003</v>
      </c>
      <c r="BF62">
        <v>21</v>
      </c>
      <c r="BG62">
        <v>14</v>
      </c>
      <c r="BH62">
        <v>21</v>
      </c>
      <c r="BJ62">
        <v>79.400000000000006</v>
      </c>
      <c r="BR62" t="s">
        <v>67</v>
      </c>
      <c r="BS62" s="1">
        <v>44966</v>
      </c>
      <c r="BT62" t="s">
        <v>3971</v>
      </c>
      <c r="BU62" t="s">
        <v>3972</v>
      </c>
    </row>
    <row r="63" spans="1:78" x14ac:dyDescent="0.2">
      <c r="A63" t="s">
        <v>4034</v>
      </c>
      <c r="C63" t="s">
        <v>1485</v>
      </c>
      <c r="D63" t="s">
        <v>3742</v>
      </c>
      <c r="E63" t="s">
        <v>3743</v>
      </c>
      <c r="F63" t="s">
        <v>3744</v>
      </c>
      <c r="G63" t="s">
        <v>3743</v>
      </c>
      <c r="H63" t="s">
        <v>3744</v>
      </c>
      <c r="AK63">
        <v>22</v>
      </c>
      <c r="AN63">
        <v>15.4</v>
      </c>
      <c r="AO63">
        <v>21.5</v>
      </c>
      <c r="AR63">
        <v>18.2</v>
      </c>
      <c r="AS63">
        <v>21.2</v>
      </c>
      <c r="AV63">
        <v>19.7</v>
      </c>
      <c r="AW63">
        <v>26.6</v>
      </c>
      <c r="AX63">
        <v>22</v>
      </c>
      <c r="AY63">
        <v>21</v>
      </c>
      <c r="AZ63">
        <v>22</v>
      </c>
      <c r="BA63">
        <v>19.600000000000001</v>
      </c>
      <c r="BB63">
        <v>23</v>
      </c>
      <c r="BC63">
        <v>22</v>
      </c>
      <c r="BD63">
        <v>23</v>
      </c>
      <c r="BE63">
        <v>36.299999999999997</v>
      </c>
      <c r="BF63">
        <v>21.6</v>
      </c>
      <c r="BG63">
        <v>17.7</v>
      </c>
      <c r="BH63">
        <v>21.6</v>
      </c>
      <c r="BJ63">
        <v>92</v>
      </c>
      <c r="BR63" t="s">
        <v>67</v>
      </c>
      <c r="BS63" s="1">
        <v>44966</v>
      </c>
      <c r="BT63" t="s">
        <v>3971</v>
      </c>
      <c r="BU63" t="s">
        <v>3972</v>
      </c>
    </row>
    <row r="64" spans="1:78" x14ac:dyDescent="0.2">
      <c r="A64" t="s">
        <v>4026</v>
      </c>
      <c r="C64" t="s">
        <v>1485</v>
      </c>
      <c r="D64" t="s">
        <v>3742</v>
      </c>
      <c r="E64" t="s">
        <v>3743</v>
      </c>
      <c r="F64" t="s">
        <v>3744</v>
      </c>
      <c r="G64" s="15" t="s">
        <v>3743</v>
      </c>
      <c r="H64" t="s">
        <v>3744</v>
      </c>
      <c r="M64">
        <v>17.8</v>
      </c>
      <c r="P64">
        <v>23.2</v>
      </c>
      <c r="Q64">
        <v>18</v>
      </c>
      <c r="T64">
        <v>29</v>
      </c>
      <c r="U64">
        <v>18</v>
      </c>
      <c r="X64">
        <v>30.5</v>
      </c>
      <c r="Y64">
        <v>25</v>
      </c>
      <c r="AB64">
        <v>31</v>
      </c>
      <c r="AC64">
        <v>26</v>
      </c>
      <c r="AF64">
        <v>33</v>
      </c>
      <c r="AG64">
        <v>20</v>
      </c>
      <c r="AJ64">
        <v>33.5</v>
      </c>
      <c r="BI64">
        <v>75</v>
      </c>
      <c r="BQ64" t="s">
        <v>4027</v>
      </c>
      <c r="BR64" t="s">
        <v>67</v>
      </c>
      <c r="BS64" s="1">
        <v>44966</v>
      </c>
      <c r="BT64" t="s">
        <v>3971</v>
      </c>
      <c r="BU64" t="s">
        <v>3972</v>
      </c>
    </row>
    <row r="65" spans="1:78" x14ac:dyDescent="0.2">
      <c r="A65" t="s">
        <v>4026</v>
      </c>
      <c r="C65" t="s">
        <v>1485</v>
      </c>
      <c r="D65" t="s">
        <v>3742</v>
      </c>
      <c r="E65" t="s">
        <v>3743</v>
      </c>
      <c r="F65" t="s">
        <v>3744</v>
      </c>
      <c r="G65" t="s">
        <v>3743</v>
      </c>
      <c r="H65" t="s">
        <v>3744</v>
      </c>
      <c r="AK65">
        <v>17.5</v>
      </c>
      <c r="AN65">
        <v>14.4</v>
      </c>
      <c r="AO65">
        <v>19.2</v>
      </c>
      <c r="AR65">
        <v>16.100000000000001</v>
      </c>
      <c r="AS65">
        <v>20</v>
      </c>
      <c r="AV65">
        <v>16.5</v>
      </c>
      <c r="AW65">
        <v>23.5</v>
      </c>
      <c r="AX65">
        <v>17.899999999999999</v>
      </c>
      <c r="AY65">
        <v>17.899999999999999</v>
      </c>
      <c r="AZ65">
        <v>17.899999999999999</v>
      </c>
      <c r="BA65">
        <v>25.2</v>
      </c>
      <c r="BB65">
        <v>18</v>
      </c>
      <c r="BC65">
        <v>16.899999999999999</v>
      </c>
      <c r="BD65">
        <v>18</v>
      </c>
      <c r="BE65">
        <v>31.5</v>
      </c>
      <c r="BF65">
        <v>17</v>
      </c>
      <c r="BG65">
        <v>12.8</v>
      </c>
      <c r="BH65">
        <v>17</v>
      </c>
      <c r="BJ65">
        <v>80</v>
      </c>
      <c r="BQ65" t="s">
        <v>4035</v>
      </c>
      <c r="BR65" t="s">
        <v>67</v>
      </c>
      <c r="BS65" s="1">
        <v>44966</v>
      </c>
      <c r="BT65" t="s">
        <v>3971</v>
      </c>
      <c r="BU65" t="s">
        <v>3972</v>
      </c>
    </row>
    <row r="66" spans="1:78" x14ac:dyDescent="0.2">
      <c r="A66" t="s">
        <v>4028</v>
      </c>
      <c r="C66" t="s">
        <v>1485</v>
      </c>
      <c r="D66" t="s">
        <v>3742</v>
      </c>
      <c r="E66" t="s">
        <v>3743</v>
      </c>
      <c r="F66" t="s">
        <v>3744</v>
      </c>
      <c r="G66" t="s">
        <v>3743</v>
      </c>
      <c r="H66" t="s">
        <v>3744</v>
      </c>
      <c r="M66">
        <v>19.5</v>
      </c>
      <c r="P66">
        <v>30.2</v>
      </c>
      <c r="Q66">
        <v>20</v>
      </c>
      <c r="T66">
        <v>33</v>
      </c>
      <c r="U66">
        <v>24</v>
      </c>
      <c r="X66">
        <v>36</v>
      </c>
      <c r="Y66">
        <v>31</v>
      </c>
      <c r="AB66">
        <v>37</v>
      </c>
      <c r="AC66">
        <v>30</v>
      </c>
      <c r="AF66">
        <v>41.5</v>
      </c>
      <c r="AG66">
        <v>24</v>
      </c>
      <c r="AJ66">
        <v>38.200000000000003</v>
      </c>
      <c r="BQ66" t="s">
        <v>4029</v>
      </c>
      <c r="BR66" t="s">
        <v>67</v>
      </c>
      <c r="BS66" s="1">
        <v>44966</v>
      </c>
      <c r="BT66" t="s">
        <v>3971</v>
      </c>
      <c r="BU66" t="s">
        <v>3972</v>
      </c>
    </row>
    <row r="67" spans="1:78" x14ac:dyDescent="0.2">
      <c r="A67" t="s">
        <v>4030</v>
      </c>
      <c r="C67" t="s">
        <v>1485</v>
      </c>
      <c r="D67" t="s">
        <v>3742</v>
      </c>
      <c r="E67" t="s">
        <v>3743</v>
      </c>
      <c r="F67" t="s">
        <v>3744</v>
      </c>
      <c r="G67" t="s">
        <v>3743</v>
      </c>
      <c r="H67" t="s">
        <v>3744</v>
      </c>
      <c r="M67">
        <v>18</v>
      </c>
      <c r="P67">
        <v>31.5</v>
      </c>
      <c r="U67">
        <v>20</v>
      </c>
      <c r="X67">
        <v>36.799999999999997</v>
      </c>
      <c r="Y67">
        <v>26.5</v>
      </c>
      <c r="AB67">
        <v>37.799999999999997</v>
      </c>
      <c r="AC67">
        <v>27.4</v>
      </c>
      <c r="AF67">
        <v>42.5</v>
      </c>
      <c r="AG67">
        <v>22.5</v>
      </c>
      <c r="AJ67">
        <v>38.799999999999997</v>
      </c>
      <c r="BI67">
        <v>72.5</v>
      </c>
      <c r="BR67" t="s">
        <v>67</v>
      </c>
      <c r="BS67" s="1">
        <v>44966</v>
      </c>
      <c r="BT67" t="s">
        <v>3971</v>
      </c>
      <c r="BU67" t="s">
        <v>3972</v>
      </c>
      <c r="BV67" t="s">
        <v>60</v>
      </c>
      <c r="BW67" t="s">
        <v>3971</v>
      </c>
    </row>
    <row r="68" spans="1:78" x14ac:dyDescent="0.2">
      <c r="A68" t="s">
        <v>4031</v>
      </c>
      <c r="C68" t="s">
        <v>1485</v>
      </c>
      <c r="D68" t="s">
        <v>3742</v>
      </c>
      <c r="E68" t="s">
        <v>3743</v>
      </c>
      <c r="F68" t="s">
        <v>3744</v>
      </c>
      <c r="G68" t="s">
        <v>3743</v>
      </c>
      <c r="H68" t="s">
        <v>3744</v>
      </c>
      <c r="Q68">
        <v>19</v>
      </c>
      <c r="T68">
        <v>32.1</v>
      </c>
      <c r="U68">
        <v>20</v>
      </c>
      <c r="X68">
        <v>31.8</v>
      </c>
      <c r="AB68">
        <v>36</v>
      </c>
      <c r="AC68">
        <v>29</v>
      </c>
      <c r="AF68">
        <v>40.5</v>
      </c>
      <c r="AG68">
        <v>22</v>
      </c>
      <c r="AJ68">
        <v>36</v>
      </c>
      <c r="BQ68" t="s">
        <v>4032</v>
      </c>
      <c r="BR68" t="s">
        <v>67</v>
      </c>
      <c r="BS68" s="1">
        <v>44966</v>
      </c>
      <c r="BT68" t="s">
        <v>3971</v>
      </c>
      <c r="BU68" t="s">
        <v>3972</v>
      </c>
    </row>
    <row r="69" spans="1:78" x14ac:dyDescent="0.2">
      <c r="A69" t="s">
        <v>456</v>
      </c>
      <c r="C69" t="s">
        <v>1485</v>
      </c>
      <c r="D69" t="s">
        <v>3742</v>
      </c>
      <c r="E69" t="s">
        <v>3743</v>
      </c>
      <c r="F69" t="s">
        <v>3744</v>
      </c>
      <c r="G69" t="s">
        <v>3743</v>
      </c>
      <c r="H69" t="s">
        <v>3744</v>
      </c>
      <c r="I69" t="b">
        <v>0</v>
      </c>
      <c r="L69" t="s">
        <v>3963</v>
      </c>
      <c r="M69">
        <v>18.43</v>
      </c>
      <c r="P69">
        <v>27.83</v>
      </c>
      <c r="Q69">
        <v>19.37</v>
      </c>
      <c r="T69">
        <v>30.44</v>
      </c>
      <c r="U69">
        <v>20.14</v>
      </c>
      <c r="X69">
        <v>34.11</v>
      </c>
      <c r="Y69">
        <v>27.42</v>
      </c>
      <c r="AB69">
        <v>35.49</v>
      </c>
      <c r="AC69">
        <v>27.71</v>
      </c>
      <c r="AF69">
        <v>39.15</v>
      </c>
      <c r="AG69">
        <v>21.99</v>
      </c>
      <c r="AJ69">
        <v>35.39</v>
      </c>
      <c r="AK69">
        <v>19.97</v>
      </c>
      <c r="AN69">
        <v>15.13</v>
      </c>
      <c r="AO69">
        <v>20.93</v>
      </c>
      <c r="AR69">
        <v>17.399999999999999</v>
      </c>
      <c r="AS69">
        <v>20.48</v>
      </c>
      <c r="AV69">
        <v>18.3</v>
      </c>
      <c r="AW69">
        <v>25.06</v>
      </c>
      <c r="AZ69">
        <v>19.46</v>
      </c>
      <c r="BA69">
        <v>27.04</v>
      </c>
      <c r="BD69">
        <v>20.7</v>
      </c>
      <c r="BE69">
        <v>33.619999999999997</v>
      </c>
      <c r="BH69">
        <v>19.54</v>
      </c>
      <c r="BQ69" t="s">
        <v>3962</v>
      </c>
      <c r="BR69" t="s">
        <v>67</v>
      </c>
      <c r="BS69" s="1">
        <v>44966</v>
      </c>
      <c r="BT69" t="s">
        <v>3958</v>
      </c>
      <c r="BU69">
        <v>1665</v>
      </c>
    </row>
    <row r="70" spans="1:78" x14ac:dyDescent="0.2">
      <c r="A70" s="11" t="s">
        <v>1700</v>
      </c>
      <c r="B70" s="11"/>
      <c r="C70" s="11" t="s">
        <v>1485</v>
      </c>
      <c r="D70" s="11" t="s">
        <v>3742</v>
      </c>
      <c r="E70" s="11" t="s">
        <v>3743</v>
      </c>
      <c r="F70" s="11"/>
      <c r="G70" s="11" t="s">
        <v>3743</v>
      </c>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59"/>
      <c r="BT70" s="11"/>
      <c r="BU70" s="11"/>
      <c r="BV70" s="11"/>
      <c r="BW70" s="11"/>
      <c r="BX70" s="11"/>
      <c r="BY70" s="11"/>
      <c r="BZ70" s="11"/>
    </row>
    <row r="71" spans="1:78" x14ac:dyDescent="0.2">
      <c r="A71" s="19" t="s">
        <v>1700</v>
      </c>
      <c r="B71" s="19"/>
      <c r="C71" s="19" t="s">
        <v>1485</v>
      </c>
      <c r="D71" s="19" t="s">
        <v>3742</v>
      </c>
      <c r="E71" s="19" t="s">
        <v>3748</v>
      </c>
      <c r="F71" s="19" t="s">
        <v>3752</v>
      </c>
      <c r="G71" s="19" t="s">
        <v>3748</v>
      </c>
      <c r="H71" s="19" t="s">
        <v>3752</v>
      </c>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61"/>
      <c r="BT71" s="19"/>
      <c r="BU71" s="19"/>
      <c r="BV71" s="19"/>
      <c r="BW71" s="19"/>
      <c r="BX71" s="19"/>
      <c r="BY71" s="19"/>
      <c r="BZ71" s="19"/>
    </row>
    <row r="72" spans="1:78" x14ac:dyDescent="0.2">
      <c r="A72" s="11" t="s">
        <v>1700</v>
      </c>
      <c r="B72" s="11"/>
      <c r="C72" s="11" t="s">
        <v>1485</v>
      </c>
      <c r="D72" s="11" t="s">
        <v>3742</v>
      </c>
      <c r="E72" s="11" t="s">
        <v>3748</v>
      </c>
      <c r="F72" s="11" t="s">
        <v>3751</v>
      </c>
      <c r="G72" s="11" t="s">
        <v>3748</v>
      </c>
      <c r="H72" s="11" t="s">
        <v>3751</v>
      </c>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59"/>
      <c r="BT72" s="11"/>
      <c r="BU72" s="11"/>
      <c r="BV72" s="11"/>
      <c r="BW72" s="11"/>
      <c r="BX72" s="11"/>
      <c r="BY72" s="11"/>
      <c r="BZ72" s="11"/>
    </row>
    <row r="73" spans="1:78" x14ac:dyDescent="0.2">
      <c r="A73" s="10" t="s">
        <v>4036</v>
      </c>
      <c r="B73" s="10"/>
      <c r="C73" s="10" t="s">
        <v>1485</v>
      </c>
      <c r="D73" s="10" t="s">
        <v>3742</v>
      </c>
      <c r="E73" s="10" t="s">
        <v>3748</v>
      </c>
      <c r="F73" s="10" t="s">
        <v>3751</v>
      </c>
      <c r="G73" s="10" t="s">
        <v>3748</v>
      </c>
      <c r="H73" s="10" t="s">
        <v>3751</v>
      </c>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t="s">
        <v>67</v>
      </c>
      <c r="BS73" s="12">
        <v>44966</v>
      </c>
      <c r="BT73" s="10" t="s">
        <v>3971</v>
      </c>
      <c r="BU73" s="10" t="s">
        <v>3972</v>
      </c>
      <c r="BV73" s="10" t="s">
        <v>60</v>
      </c>
      <c r="BW73" s="10" t="s">
        <v>3971</v>
      </c>
      <c r="BX73" s="10"/>
      <c r="BY73" s="10"/>
      <c r="BZ73" s="10"/>
    </row>
    <row r="74" spans="1:78" x14ac:dyDescent="0.2">
      <c r="A74" s="10" t="s">
        <v>3966</v>
      </c>
      <c r="B74" s="10"/>
      <c r="C74" s="10" t="s">
        <v>1485</v>
      </c>
      <c r="D74" s="10" t="s">
        <v>3742</v>
      </c>
      <c r="E74" s="10" t="s">
        <v>3748</v>
      </c>
      <c r="F74" s="10" t="s">
        <v>3751</v>
      </c>
      <c r="G74" s="10" t="s">
        <v>3748</v>
      </c>
      <c r="H74" s="10" t="s">
        <v>3751</v>
      </c>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t="s">
        <v>67</v>
      </c>
      <c r="BS74" s="12">
        <v>44966</v>
      </c>
      <c r="BT74" s="10" t="s">
        <v>3958</v>
      </c>
      <c r="BU74" s="10">
        <v>1665</v>
      </c>
      <c r="BV74" s="10" t="s">
        <v>60</v>
      </c>
      <c r="BW74" s="10" t="s">
        <v>3958</v>
      </c>
      <c r="BX74" s="10"/>
      <c r="BY74" s="10"/>
      <c r="BZ74" s="10"/>
    </row>
    <row r="75" spans="1:78" x14ac:dyDescent="0.2">
      <c r="A75" t="s">
        <v>3966</v>
      </c>
      <c r="C75" t="s">
        <v>1485</v>
      </c>
      <c r="D75" t="s">
        <v>3742</v>
      </c>
      <c r="E75" t="s">
        <v>3748</v>
      </c>
      <c r="F75" t="s">
        <v>3751</v>
      </c>
      <c r="G75" t="s">
        <v>3748</v>
      </c>
      <c r="H75" t="s">
        <v>3751</v>
      </c>
      <c r="AK75">
        <v>16</v>
      </c>
      <c r="AN75">
        <v>11</v>
      </c>
      <c r="AO75">
        <v>16.5</v>
      </c>
      <c r="AR75">
        <v>13</v>
      </c>
      <c r="AS75">
        <v>17.2</v>
      </c>
      <c r="AV75">
        <v>15</v>
      </c>
      <c r="AW75">
        <v>18.2</v>
      </c>
      <c r="AX75">
        <v>15.2</v>
      </c>
      <c r="AY75">
        <v>14.5</v>
      </c>
      <c r="AZ75">
        <v>15.2</v>
      </c>
      <c r="BA75">
        <v>19</v>
      </c>
      <c r="BB75">
        <v>15</v>
      </c>
      <c r="BD75">
        <v>15</v>
      </c>
      <c r="BE75">
        <v>22.5</v>
      </c>
      <c r="BF75">
        <v>13.3</v>
      </c>
      <c r="BG75">
        <v>12</v>
      </c>
      <c r="BH75">
        <v>13.3</v>
      </c>
      <c r="BQ75" t="s">
        <v>4005</v>
      </c>
      <c r="BR75" t="s">
        <v>67</v>
      </c>
      <c r="BS75" s="1">
        <v>44966</v>
      </c>
      <c r="BT75" t="s">
        <v>3971</v>
      </c>
      <c r="BU75" t="s">
        <v>3972</v>
      </c>
    </row>
    <row r="76" spans="1:78" x14ac:dyDescent="0.2">
      <c r="A76" s="11" t="s">
        <v>1700</v>
      </c>
      <c r="B76" s="11"/>
      <c r="C76" s="11" t="s">
        <v>1485</v>
      </c>
      <c r="D76" s="11" t="s">
        <v>3742</v>
      </c>
      <c r="E76" s="11" t="s">
        <v>3748</v>
      </c>
      <c r="F76" s="11" t="s">
        <v>110</v>
      </c>
      <c r="G76" s="11" t="s">
        <v>3748</v>
      </c>
      <c r="H76" s="11" t="s">
        <v>110</v>
      </c>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59"/>
      <c r="BT76" s="11"/>
      <c r="BU76" s="11"/>
      <c r="BV76" s="11"/>
      <c r="BW76" s="11"/>
      <c r="BX76" s="11"/>
      <c r="BY76" s="11"/>
      <c r="BZ76" s="11"/>
    </row>
    <row r="77" spans="1:78" s="20" customFormat="1" x14ac:dyDescent="0.2">
      <c r="A77" s="11" t="s">
        <v>1700</v>
      </c>
      <c r="B77" s="11"/>
      <c r="C77" s="11" t="s">
        <v>1485</v>
      </c>
      <c r="D77" s="11" t="s">
        <v>3742</v>
      </c>
      <c r="E77" s="11" t="s">
        <v>3748</v>
      </c>
      <c r="F77" s="11"/>
      <c r="G77" s="11" t="s">
        <v>3748</v>
      </c>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59"/>
      <c r="BT77" s="11"/>
      <c r="BU77" s="11"/>
      <c r="BV77" s="11"/>
      <c r="BW77" s="11"/>
      <c r="BX77" s="11"/>
      <c r="BY77" s="11"/>
      <c r="BZ77" s="11"/>
    </row>
    <row r="78" spans="1:78" x14ac:dyDescent="0.2">
      <c r="A78" s="11" t="s">
        <v>1700</v>
      </c>
      <c r="B78" s="11"/>
      <c r="C78" s="11" t="s">
        <v>1485</v>
      </c>
      <c r="D78" s="11" t="s">
        <v>3742</v>
      </c>
      <c r="E78" s="11" t="s">
        <v>3749</v>
      </c>
      <c r="F78" s="11" t="s">
        <v>3750</v>
      </c>
      <c r="G78" s="11" t="s">
        <v>3749</v>
      </c>
      <c r="H78" s="11" t="s">
        <v>3750</v>
      </c>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59"/>
      <c r="BT78" s="11"/>
      <c r="BU78" s="11"/>
      <c r="BV78" s="11"/>
      <c r="BW78" s="11"/>
      <c r="BX78" s="11"/>
      <c r="BY78" s="11"/>
      <c r="BZ78" s="11"/>
    </row>
    <row r="79" spans="1:78" x14ac:dyDescent="0.2">
      <c r="A79" t="s">
        <v>4006</v>
      </c>
      <c r="B79" t="s">
        <v>63</v>
      </c>
      <c r="C79" t="s">
        <v>1485</v>
      </c>
      <c r="D79" t="s">
        <v>3742</v>
      </c>
      <c r="E79" t="s">
        <v>3749</v>
      </c>
      <c r="F79" t="s">
        <v>3750</v>
      </c>
      <c r="G79" t="s">
        <v>3749</v>
      </c>
      <c r="H79" t="s">
        <v>3750</v>
      </c>
      <c r="M79">
        <v>10.4</v>
      </c>
      <c r="P79">
        <v>16.7</v>
      </c>
      <c r="Q79">
        <v>12.3</v>
      </c>
      <c r="T79">
        <v>13.7</v>
      </c>
      <c r="U79">
        <v>13.8</v>
      </c>
      <c r="X79">
        <v>23.7</v>
      </c>
      <c r="Y79">
        <v>17.8</v>
      </c>
      <c r="AB79">
        <v>23.9</v>
      </c>
      <c r="AC79">
        <v>18</v>
      </c>
      <c r="AF79">
        <v>27</v>
      </c>
      <c r="AG79">
        <v>17</v>
      </c>
      <c r="AJ79">
        <v>28</v>
      </c>
      <c r="AK79">
        <v>13.6</v>
      </c>
      <c r="AN79">
        <v>9.1999999999999993</v>
      </c>
      <c r="AO79">
        <v>13.7</v>
      </c>
      <c r="AR79">
        <v>11.5</v>
      </c>
      <c r="AS79">
        <v>17.8</v>
      </c>
      <c r="AV79">
        <v>13.5</v>
      </c>
      <c r="AW79">
        <v>16.7</v>
      </c>
      <c r="AX79">
        <v>15</v>
      </c>
      <c r="AY79">
        <v>13.5</v>
      </c>
      <c r="AZ79">
        <v>15</v>
      </c>
      <c r="BA79">
        <v>20</v>
      </c>
      <c r="BB79">
        <v>15</v>
      </c>
      <c r="BC79">
        <v>13</v>
      </c>
      <c r="BD79">
        <v>15</v>
      </c>
      <c r="BE79">
        <v>23.5</v>
      </c>
      <c r="BF79">
        <v>16</v>
      </c>
      <c r="BG79">
        <v>13.3</v>
      </c>
      <c r="BH79">
        <v>16</v>
      </c>
      <c r="BQ79" t="s">
        <v>4007</v>
      </c>
      <c r="BR79" t="s">
        <v>67</v>
      </c>
      <c r="BS79" s="1">
        <v>44966</v>
      </c>
      <c r="BT79" t="s">
        <v>3971</v>
      </c>
      <c r="BU79" t="s">
        <v>3972</v>
      </c>
      <c r="BV79" t="s">
        <v>60</v>
      </c>
      <c r="BW79" t="s">
        <v>3971</v>
      </c>
    </row>
    <row r="80" spans="1:78" x14ac:dyDescent="0.2">
      <c r="A80" s="11" t="s">
        <v>1700</v>
      </c>
      <c r="B80" s="11"/>
      <c r="C80" s="11" t="s">
        <v>1485</v>
      </c>
      <c r="D80" s="11" t="s">
        <v>3742</v>
      </c>
      <c r="E80" s="11" t="s">
        <v>3749</v>
      </c>
      <c r="F80" s="11"/>
      <c r="G80" s="11" t="s">
        <v>3749</v>
      </c>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59"/>
      <c r="BT80" s="11"/>
      <c r="BU80" s="11"/>
      <c r="BV80" s="11"/>
      <c r="BW80" s="11"/>
      <c r="BX80" s="11"/>
      <c r="BY80" s="11"/>
      <c r="BZ80" s="11"/>
    </row>
    <row r="81" spans="1:78" s="18" customFormat="1" x14ac:dyDescent="0.2">
      <c r="A81" t="s">
        <v>456</v>
      </c>
      <c r="B81"/>
      <c r="C81" t="s">
        <v>1485</v>
      </c>
      <c r="D81" t="s">
        <v>3742</v>
      </c>
      <c r="E81" t="s">
        <v>3745</v>
      </c>
      <c r="F81" t="s">
        <v>3747</v>
      </c>
      <c r="G81" t="s">
        <v>3743</v>
      </c>
      <c r="H81" t="s">
        <v>3747</v>
      </c>
      <c r="I81" t="b">
        <v>0</v>
      </c>
      <c r="J81"/>
      <c r="K81"/>
      <c r="L81" t="s">
        <v>2628</v>
      </c>
      <c r="M81">
        <v>18.2</v>
      </c>
      <c r="N81"/>
      <c r="O81"/>
      <c r="P81">
        <v>25.5</v>
      </c>
      <c r="Q81">
        <v>17.399999999999999</v>
      </c>
      <c r="R81"/>
      <c r="S81"/>
      <c r="T81">
        <v>26</v>
      </c>
      <c r="U81"/>
      <c r="V81"/>
      <c r="W81"/>
      <c r="X81"/>
      <c r="Y81">
        <v>23</v>
      </c>
      <c r="Z81"/>
      <c r="AA81"/>
      <c r="AB81">
        <v>32.1</v>
      </c>
      <c r="AC81">
        <v>24</v>
      </c>
      <c r="AD81"/>
      <c r="AE81"/>
      <c r="AF81">
        <v>34.229999999999997</v>
      </c>
      <c r="AG81">
        <v>18.43</v>
      </c>
      <c r="AH81"/>
      <c r="AI81"/>
      <c r="AJ81">
        <v>31.53</v>
      </c>
      <c r="AK81">
        <v>20.329999999999998</v>
      </c>
      <c r="AL81"/>
      <c r="AM81"/>
      <c r="AN81">
        <v>13.53</v>
      </c>
      <c r="AO81">
        <v>20</v>
      </c>
      <c r="AP81"/>
      <c r="AQ81"/>
      <c r="AR81">
        <v>16.43</v>
      </c>
      <c r="AS81">
        <v>20.2</v>
      </c>
      <c r="AT81"/>
      <c r="AU81"/>
      <c r="AV81">
        <v>17.88</v>
      </c>
      <c r="AW81">
        <v>22.13</v>
      </c>
      <c r="AX81"/>
      <c r="AY81"/>
      <c r="AZ81">
        <v>17.7</v>
      </c>
      <c r="BA81">
        <v>23.43</v>
      </c>
      <c r="BB81"/>
      <c r="BC81"/>
      <c r="BD81">
        <v>17.38</v>
      </c>
      <c r="BE81">
        <v>27.88</v>
      </c>
      <c r="BF81"/>
      <c r="BG81"/>
      <c r="BH81">
        <v>17.25</v>
      </c>
      <c r="BI81"/>
      <c r="BJ81"/>
      <c r="BK81"/>
      <c r="BL81"/>
      <c r="BM81"/>
      <c r="BN81"/>
      <c r="BO81"/>
      <c r="BP81"/>
      <c r="BQ81" t="s">
        <v>3962</v>
      </c>
      <c r="BR81" t="s">
        <v>67</v>
      </c>
      <c r="BS81" s="1">
        <v>44966</v>
      </c>
      <c r="BT81" t="s">
        <v>3958</v>
      </c>
      <c r="BU81">
        <v>1665</v>
      </c>
      <c r="BV81"/>
      <c r="BW81"/>
      <c r="BX81"/>
      <c r="BY81"/>
      <c r="BZ81"/>
    </row>
    <row r="82" spans="1:78" x14ac:dyDescent="0.2">
      <c r="A82" s="10" t="s">
        <v>3965</v>
      </c>
      <c r="B82" s="10" t="s">
        <v>63</v>
      </c>
      <c r="C82" s="10" t="s">
        <v>1485</v>
      </c>
      <c r="D82" s="10" t="s">
        <v>3742</v>
      </c>
      <c r="E82" s="10" t="s">
        <v>3745</v>
      </c>
      <c r="F82" s="10" t="s">
        <v>3747</v>
      </c>
      <c r="G82" s="10" t="s">
        <v>3743</v>
      </c>
      <c r="H82" s="10" t="s">
        <v>3747</v>
      </c>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t="s">
        <v>67</v>
      </c>
      <c r="BS82" s="12">
        <v>44966</v>
      </c>
      <c r="BT82" s="10" t="s">
        <v>3958</v>
      </c>
      <c r="BU82" s="10">
        <v>1665</v>
      </c>
      <c r="BV82" s="10" t="s">
        <v>60</v>
      </c>
      <c r="BW82" s="10" t="s">
        <v>3958</v>
      </c>
      <c r="BX82" s="10"/>
      <c r="BY82" s="10"/>
      <c r="BZ82" s="10"/>
    </row>
    <row r="83" spans="1:78" s="18" customFormat="1" x14ac:dyDescent="0.2">
      <c r="A83" s="10" t="s">
        <v>3964</v>
      </c>
      <c r="B83" s="10"/>
      <c r="C83" s="10" t="s">
        <v>1485</v>
      </c>
      <c r="D83" s="10" t="s">
        <v>3742</v>
      </c>
      <c r="E83" s="10" t="s">
        <v>3745</v>
      </c>
      <c r="F83" s="10" t="s">
        <v>3747</v>
      </c>
      <c r="G83" s="10" t="s">
        <v>3743</v>
      </c>
      <c r="H83" s="10" t="s">
        <v>3747</v>
      </c>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t="s">
        <v>67</v>
      </c>
      <c r="BS83" s="12">
        <v>44966</v>
      </c>
      <c r="BT83" s="10" t="s">
        <v>3958</v>
      </c>
      <c r="BU83" s="10">
        <v>1665</v>
      </c>
      <c r="BV83" s="10" t="s">
        <v>60</v>
      </c>
      <c r="BW83" s="10" t="s">
        <v>3958</v>
      </c>
      <c r="BX83" s="10"/>
      <c r="BY83" s="10"/>
      <c r="BZ83" s="10"/>
    </row>
    <row r="84" spans="1:78" x14ac:dyDescent="0.2">
      <c r="A84" s="11" t="s">
        <v>1700</v>
      </c>
      <c r="B84" s="11"/>
      <c r="C84" s="11" t="s">
        <v>1485</v>
      </c>
      <c r="D84" s="11" t="s">
        <v>3742</v>
      </c>
      <c r="E84" s="11" t="s">
        <v>3745</v>
      </c>
      <c r="F84" s="11" t="s">
        <v>3747</v>
      </c>
      <c r="G84" s="11" t="s">
        <v>3745</v>
      </c>
      <c r="H84" s="11" t="s">
        <v>3747</v>
      </c>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59"/>
      <c r="BT84" s="11"/>
      <c r="BU84" s="11"/>
      <c r="BV84" s="11"/>
      <c r="BW84" s="11"/>
      <c r="BX84" s="11"/>
      <c r="BY84" s="11"/>
      <c r="BZ84" s="11"/>
    </row>
    <row r="85" spans="1:78" x14ac:dyDescent="0.2">
      <c r="A85" t="s">
        <v>4010</v>
      </c>
      <c r="C85" t="s">
        <v>1485</v>
      </c>
      <c r="D85" t="s">
        <v>3742</v>
      </c>
      <c r="E85" s="21" t="s">
        <v>3745</v>
      </c>
      <c r="F85" s="21" t="s">
        <v>3747</v>
      </c>
      <c r="G85" s="41" t="s">
        <v>3745</v>
      </c>
      <c r="H85" s="41" t="s">
        <v>3746</v>
      </c>
      <c r="Y85">
        <v>23</v>
      </c>
      <c r="AB85">
        <v>31.5</v>
      </c>
      <c r="AC85">
        <v>23.5</v>
      </c>
      <c r="AF85">
        <v>32.5</v>
      </c>
      <c r="AG85">
        <v>17.399999999999999</v>
      </c>
      <c r="AJ85">
        <v>30</v>
      </c>
      <c r="AK85">
        <v>20.5</v>
      </c>
      <c r="AN85">
        <v>12.3</v>
      </c>
      <c r="AO85">
        <v>20.5</v>
      </c>
      <c r="AR85">
        <v>16</v>
      </c>
      <c r="AS85">
        <v>21</v>
      </c>
      <c r="AV85">
        <v>18</v>
      </c>
      <c r="AW85">
        <v>22.5</v>
      </c>
      <c r="AX85">
        <v>17</v>
      </c>
      <c r="AY85">
        <v>17.8</v>
      </c>
      <c r="AZ85">
        <v>17.8</v>
      </c>
      <c r="BA85">
        <v>23</v>
      </c>
      <c r="BB85">
        <v>17</v>
      </c>
      <c r="BC85">
        <v>17</v>
      </c>
      <c r="BD85">
        <v>17</v>
      </c>
      <c r="BE85">
        <v>26</v>
      </c>
      <c r="BF85">
        <v>16.3</v>
      </c>
      <c r="BG85">
        <v>13.4</v>
      </c>
      <c r="BH85">
        <v>16.3</v>
      </c>
      <c r="BQ85" t="s">
        <v>4019</v>
      </c>
      <c r="BR85" s="15" t="s">
        <v>67</v>
      </c>
      <c r="BS85" s="1">
        <v>44966</v>
      </c>
      <c r="BT85" t="s">
        <v>3971</v>
      </c>
      <c r="BU85" t="s">
        <v>3972</v>
      </c>
    </row>
    <row r="86" spans="1:78" ht="16" x14ac:dyDescent="0.2">
      <c r="A86" t="s">
        <v>3965</v>
      </c>
      <c r="B86" t="s">
        <v>63</v>
      </c>
      <c r="C86" t="s">
        <v>1485</v>
      </c>
      <c r="D86" t="s">
        <v>3742</v>
      </c>
      <c r="E86" s="21" t="s">
        <v>3745</v>
      </c>
      <c r="F86" s="21" t="s">
        <v>3747</v>
      </c>
      <c r="G86" s="41" t="s">
        <v>3745</v>
      </c>
      <c r="H86" s="41" t="s">
        <v>3746</v>
      </c>
      <c r="AK86">
        <v>21.5</v>
      </c>
      <c r="AN86">
        <v>15.7</v>
      </c>
      <c r="AO86">
        <v>20.5</v>
      </c>
      <c r="AR86">
        <v>18.3</v>
      </c>
      <c r="AS86">
        <v>21.6</v>
      </c>
      <c r="AV86">
        <v>19.5</v>
      </c>
      <c r="AW86">
        <v>23.2</v>
      </c>
      <c r="AX86">
        <v>18</v>
      </c>
      <c r="AY86">
        <v>18.3</v>
      </c>
      <c r="AZ86">
        <v>18.3</v>
      </c>
      <c r="BA86">
        <v>24.6</v>
      </c>
      <c r="BB86">
        <v>18.2</v>
      </c>
      <c r="BC86">
        <v>18.3</v>
      </c>
      <c r="BD86">
        <v>18.3</v>
      </c>
      <c r="BE86">
        <v>30.4</v>
      </c>
      <c r="BF86">
        <v>18.2</v>
      </c>
      <c r="BG86">
        <v>14.4</v>
      </c>
      <c r="BH86">
        <v>18.2</v>
      </c>
      <c r="BQ86" t="s">
        <v>4023</v>
      </c>
      <c r="BR86" t="s">
        <v>67</v>
      </c>
      <c r="BS86" s="1">
        <v>44966</v>
      </c>
      <c r="BT86" t="s">
        <v>3971</v>
      </c>
      <c r="BU86" t="s">
        <v>3972</v>
      </c>
    </row>
    <row r="87" spans="1:78" x14ac:dyDescent="0.2">
      <c r="A87" t="s">
        <v>4011</v>
      </c>
      <c r="C87" t="s">
        <v>1485</v>
      </c>
      <c r="D87" t="s">
        <v>3742</v>
      </c>
      <c r="E87" s="21" t="s">
        <v>3745</v>
      </c>
      <c r="F87" s="21" t="s">
        <v>3747</v>
      </c>
      <c r="G87" s="41" t="s">
        <v>3745</v>
      </c>
      <c r="H87" s="41" t="s">
        <v>3746</v>
      </c>
      <c r="Q87">
        <v>17</v>
      </c>
      <c r="T87">
        <v>25</v>
      </c>
      <c r="AC87">
        <v>22.8</v>
      </c>
      <c r="AF87">
        <v>34.1</v>
      </c>
      <c r="AG87">
        <v>18.100000000000001</v>
      </c>
      <c r="AJ87">
        <v>31.2</v>
      </c>
      <c r="BQ87" t="s">
        <v>4020</v>
      </c>
      <c r="BR87" t="s">
        <v>67</v>
      </c>
      <c r="BS87" s="1">
        <v>44966</v>
      </c>
      <c r="BT87" t="s">
        <v>3971</v>
      </c>
      <c r="BU87" t="s">
        <v>3972</v>
      </c>
    </row>
    <row r="88" spans="1:78" x14ac:dyDescent="0.2">
      <c r="A88" t="s">
        <v>3964</v>
      </c>
      <c r="C88" t="s">
        <v>1485</v>
      </c>
      <c r="D88" t="s">
        <v>3742</v>
      </c>
      <c r="E88" s="21" t="s">
        <v>3745</v>
      </c>
      <c r="F88" s="21" t="s">
        <v>3747</v>
      </c>
      <c r="G88" s="41" t="s">
        <v>3745</v>
      </c>
      <c r="H88" s="41" t="s">
        <v>3746</v>
      </c>
      <c r="Y88">
        <v>21.5</v>
      </c>
      <c r="AB88">
        <v>33.200000000000003</v>
      </c>
      <c r="AC88">
        <v>24.4</v>
      </c>
      <c r="AF88">
        <v>35</v>
      </c>
      <c r="AK88">
        <v>19</v>
      </c>
      <c r="AN88">
        <v>12.6</v>
      </c>
      <c r="AO88">
        <v>19</v>
      </c>
      <c r="AR88">
        <v>15</v>
      </c>
      <c r="AS88">
        <v>20.2</v>
      </c>
      <c r="AV88">
        <v>17</v>
      </c>
      <c r="AW88">
        <v>21.8</v>
      </c>
      <c r="AX88">
        <v>18.2</v>
      </c>
      <c r="AY88">
        <v>16</v>
      </c>
      <c r="AZ88">
        <v>18.2</v>
      </c>
      <c r="BA88">
        <v>23.3</v>
      </c>
      <c r="BB88">
        <v>17.2</v>
      </c>
      <c r="BC88">
        <v>15.4</v>
      </c>
      <c r="BD88">
        <v>17.2</v>
      </c>
      <c r="BE88">
        <v>29</v>
      </c>
      <c r="BF88">
        <v>17.5</v>
      </c>
      <c r="BG88">
        <v>12.5</v>
      </c>
      <c r="BH88">
        <v>17.5</v>
      </c>
      <c r="BQ88" t="s">
        <v>4021</v>
      </c>
      <c r="BR88" t="s">
        <v>67</v>
      </c>
      <c r="BS88" s="1">
        <v>44966</v>
      </c>
      <c r="BT88" t="s">
        <v>3971</v>
      </c>
      <c r="BU88" t="s">
        <v>3972</v>
      </c>
      <c r="BV88" t="s">
        <v>60</v>
      </c>
      <c r="BW88" t="s">
        <v>3971</v>
      </c>
    </row>
    <row r="89" spans="1:78" ht="16" x14ac:dyDescent="0.2">
      <c r="A89" t="s">
        <v>4013</v>
      </c>
      <c r="C89" t="s">
        <v>1485</v>
      </c>
      <c r="D89" t="s">
        <v>3742</v>
      </c>
      <c r="E89" s="21" t="s">
        <v>3745</v>
      </c>
      <c r="F89" s="21" t="s">
        <v>3747</v>
      </c>
      <c r="G89" s="41" t="s">
        <v>3745</v>
      </c>
      <c r="H89" s="41" t="s">
        <v>3746</v>
      </c>
      <c r="AS89">
        <v>18</v>
      </c>
      <c r="AV89">
        <v>17</v>
      </c>
      <c r="AW89">
        <v>21</v>
      </c>
      <c r="AX89">
        <v>16.5</v>
      </c>
      <c r="AY89">
        <v>16.2</v>
      </c>
      <c r="AZ89">
        <v>16.5</v>
      </c>
      <c r="BA89">
        <v>22.8</v>
      </c>
      <c r="BB89">
        <v>17</v>
      </c>
      <c r="BC89">
        <v>16.2</v>
      </c>
      <c r="BD89">
        <v>17</v>
      </c>
      <c r="BE89">
        <v>26.1</v>
      </c>
      <c r="BF89">
        <v>17</v>
      </c>
      <c r="BG89">
        <v>13.4</v>
      </c>
      <c r="BH89">
        <v>17</v>
      </c>
      <c r="BQ89" t="s">
        <v>4020</v>
      </c>
      <c r="BR89" t="s">
        <v>67</v>
      </c>
      <c r="BS89" s="1">
        <v>44966</v>
      </c>
      <c r="BT89" t="s">
        <v>3971</v>
      </c>
      <c r="BU89" t="s">
        <v>3972</v>
      </c>
    </row>
    <row r="90" spans="1:78" x14ac:dyDescent="0.2">
      <c r="A90" t="s">
        <v>4012</v>
      </c>
      <c r="C90" t="s">
        <v>1485</v>
      </c>
      <c r="D90" t="s">
        <v>3742</v>
      </c>
      <c r="E90" s="21" t="s">
        <v>3745</v>
      </c>
      <c r="F90" s="21" t="s">
        <v>3747</v>
      </c>
      <c r="G90" s="41" t="s">
        <v>3745</v>
      </c>
      <c r="H90" s="41" t="s">
        <v>3746</v>
      </c>
      <c r="M90">
        <v>18.2</v>
      </c>
      <c r="P90">
        <v>25.5</v>
      </c>
      <c r="Q90">
        <v>17.8</v>
      </c>
      <c r="T90">
        <v>27</v>
      </c>
      <c r="Y90">
        <v>24.5</v>
      </c>
      <c r="AB90">
        <v>31.6</v>
      </c>
      <c r="AC90">
        <v>25.3</v>
      </c>
      <c r="AF90">
        <v>35.299999999999997</v>
      </c>
      <c r="AG90">
        <v>19.8</v>
      </c>
      <c r="AJ90">
        <v>33.4</v>
      </c>
      <c r="BQ90" t="s">
        <v>4020</v>
      </c>
      <c r="BR90" t="s">
        <v>67</v>
      </c>
      <c r="BS90" s="1">
        <v>44966</v>
      </c>
      <c r="BT90" t="s">
        <v>3971</v>
      </c>
      <c r="BU90" t="s">
        <v>3972</v>
      </c>
      <c r="BV90" t="s">
        <v>60</v>
      </c>
      <c r="BW90" t="s">
        <v>3971</v>
      </c>
    </row>
    <row r="91" spans="1:78" ht="16" x14ac:dyDescent="0.2">
      <c r="A91" s="11" t="s">
        <v>1700</v>
      </c>
      <c r="B91" s="11"/>
      <c r="C91" s="11" t="s">
        <v>1485</v>
      </c>
      <c r="D91" s="11" t="s">
        <v>3742</v>
      </c>
      <c r="E91" s="11" t="s">
        <v>3745</v>
      </c>
      <c r="F91" s="11" t="s">
        <v>3746</v>
      </c>
      <c r="G91" s="11" t="s">
        <v>3745</v>
      </c>
      <c r="H91" s="11" t="s">
        <v>3746</v>
      </c>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59"/>
      <c r="BT91" s="11"/>
      <c r="BU91" s="11"/>
      <c r="BV91" s="11"/>
      <c r="BW91" s="11"/>
      <c r="BX91" s="11"/>
      <c r="BY91" s="11"/>
      <c r="BZ91" s="11"/>
    </row>
    <row r="92" spans="1:78" x14ac:dyDescent="0.2">
      <c r="A92" t="s">
        <v>4008</v>
      </c>
      <c r="C92" t="s">
        <v>1485</v>
      </c>
      <c r="D92" t="s">
        <v>3742</v>
      </c>
      <c r="E92" s="21" t="s">
        <v>3745</v>
      </c>
      <c r="F92" s="21" t="s">
        <v>3746</v>
      </c>
      <c r="G92" t="s">
        <v>3745</v>
      </c>
      <c r="H92" t="s">
        <v>3746</v>
      </c>
      <c r="M92">
        <v>16</v>
      </c>
      <c r="P92">
        <v>26</v>
      </c>
      <c r="Q92">
        <v>17</v>
      </c>
      <c r="T92">
        <v>29.5</v>
      </c>
      <c r="U92">
        <v>18</v>
      </c>
      <c r="X92">
        <v>32</v>
      </c>
      <c r="Y92">
        <v>26</v>
      </c>
      <c r="AB92">
        <v>36</v>
      </c>
      <c r="AC92">
        <v>27</v>
      </c>
      <c r="AF92">
        <v>39</v>
      </c>
      <c r="AG92">
        <v>21</v>
      </c>
      <c r="AJ92">
        <v>25</v>
      </c>
      <c r="BQ92" t="s">
        <v>4017</v>
      </c>
      <c r="BR92" t="s">
        <v>67</v>
      </c>
      <c r="BS92" s="1">
        <v>44966</v>
      </c>
      <c r="BT92" t="s">
        <v>3971</v>
      </c>
      <c r="BU92" t="s">
        <v>3972</v>
      </c>
    </row>
    <row r="93" spans="1:78" ht="16" x14ac:dyDescent="0.2">
      <c r="A93" t="s">
        <v>4014</v>
      </c>
      <c r="C93" t="s">
        <v>1485</v>
      </c>
      <c r="D93" t="s">
        <v>3742</v>
      </c>
      <c r="E93" s="21" t="s">
        <v>3745</v>
      </c>
      <c r="F93" s="21" t="s">
        <v>3746</v>
      </c>
      <c r="G93" t="s">
        <v>3745</v>
      </c>
      <c r="H93" t="s">
        <v>3746</v>
      </c>
      <c r="AK93">
        <v>19</v>
      </c>
      <c r="AN93">
        <v>18</v>
      </c>
      <c r="AW93">
        <v>19</v>
      </c>
      <c r="AX93">
        <v>15</v>
      </c>
      <c r="AZ93">
        <v>15</v>
      </c>
      <c r="BA93">
        <v>21.5</v>
      </c>
      <c r="BB93">
        <v>17</v>
      </c>
      <c r="BC93">
        <v>14.4</v>
      </c>
      <c r="BD93">
        <v>17</v>
      </c>
      <c r="BE93">
        <v>25</v>
      </c>
      <c r="BF93">
        <v>16</v>
      </c>
      <c r="BG93">
        <v>13</v>
      </c>
      <c r="BH93">
        <v>16</v>
      </c>
      <c r="BQ93" t="s">
        <v>4024</v>
      </c>
      <c r="BR93" t="s">
        <v>67</v>
      </c>
      <c r="BS93" s="1">
        <v>44966</v>
      </c>
      <c r="BT93" t="s">
        <v>3971</v>
      </c>
      <c r="BU93" t="s">
        <v>3972</v>
      </c>
    </row>
    <row r="94" spans="1:78" x14ac:dyDescent="0.2">
      <c r="A94" t="s">
        <v>4009</v>
      </c>
      <c r="B94" t="s">
        <v>63</v>
      </c>
      <c r="C94" t="s">
        <v>1485</v>
      </c>
      <c r="D94" t="s">
        <v>3742</v>
      </c>
      <c r="E94" s="21" t="s">
        <v>3745</v>
      </c>
      <c r="F94" s="21" t="s">
        <v>3746</v>
      </c>
      <c r="G94" t="s">
        <v>3745</v>
      </c>
      <c r="H94" t="s">
        <v>3746</v>
      </c>
      <c r="M94">
        <v>18</v>
      </c>
      <c r="P94">
        <v>25</v>
      </c>
      <c r="Q94">
        <v>20.5</v>
      </c>
      <c r="T94">
        <v>27.2</v>
      </c>
      <c r="AC94">
        <v>26</v>
      </c>
      <c r="AF94">
        <v>36</v>
      </c>
      <c r="AG94">
        <v>21</v>
      </c>
      <c r="AJ94">
        <v>34.5</v>
      </c>
      <c r="BQ94" t="s">
        <v>4018</v>
      </c>
      <c r="BR94" t="s">
        <v>67</v>
      </c>
      <c r="BS94" s="1">
        <v>44966</v>
      </c>
      <c r="BT94" t="s">
        <v>3971</v>
      </c>
      <c r="BU94" t="s">
        <v>3972</v>
      </c>
    </row>
    <row r="95" spans="1:78" x14ac:dyDescent="0.2">
      <c r="A95" t="s">
        <v>4009</v>
      </c>
      <c r="C95" t="s">
        <v>1485</v>
      </c>
      <c r="D95" t="s">
        <v>3742</v>
      </c>
      <c r="E95" s="21" t="s">
        <v>3745</v>
      </c>
      <c r="F95" s="21" t="s">
        <v>3746</v>
      </c>
      <c r="G95" t="s">
        <v>3745</v>
      </c>
      <c r="H95" t="s">
        <v>3746</v>
      </c>
      <c r="AO95">
        <v>22.5</v>
      </c>
      <c r="AR95">
        <v>18</v>
      </c>
      <c r="AS95">
        <v>22</v>
      </c>
      <c r="AV95">
        <v>20.5</v>
      </c>
      <c r="AW95">
        <v>25</v>
      </c>
      <c r="AX95">
        <v>19.5</v>
      </c>
      <c r="AY95">
        <v>19.5</v>
      </c>
      <c r="AZ95">
        <v>19.5</v>
      </c>
      <c r="BA95">
        <v>26.7</v>
      </c>
      <c r="BB95">
        <v>21</v>
      </c>
      <c r="BC95">
        <v>17</v>
      </c>
      <c r="BD95">
        <v>21</v>
      </c>
      <c r="BE95">
        <v>31.5</v>
      </c>
      <c r="BF95">
        <v>19</v>
      </c>
      <c r="BG95">
        <v>13.5</v>
      </c>
      <c r="BH95">
        <v>19</v>
      </c>
      <c r="BQ95" t="s">
        <v>4025</v>
      </c>
      <c r="BR95" t="s">
        <v>67</v>
      </c>
      <c r="BS95" s="1">
        <v>44966</v>
      </c>
      <c r="BT95" t="s">
        <v>3971</v>
      </c>
      <c r="BU95" t="s">
        <v>3972</v>
      </c>
    </row>
    <row r="96" spans="1:78" x14ac:dyDescent="0.2">
      <c r="A96" t="s">
        <v>3967</v>
      </c>
      <c r="C96" t="s">
        <v>1485</v>
      </c>
      <c r="D96" t="s">
        <v>3742</v>
      </c>
      <c r="E96" s="21" t="s">
        <v>3745</v>
      </c>
      <c r="F96" s="21" t="s">
        <v>3746</v>
      </c>
      <c r="G96" t="s">
        <v>3745</v>
      </c>
      <c r="H96" t="s">
        <v>3746</v>
      </c>
      <c r="M96">
        <v>18.100000000000001</v>
      </c>
      <c r="P96">
        <v>23.8</v>
      </c>
      <c r="Q96">
        <v>17.3</v>
      </c>
      <c r="T96">
        <v>26.6</v>
      </c>
      <c r="U96">
        <v>17</v>
      </c>
      <c r="X96">
        <v>28</v>
      </c>
      <c r="Y96">
        <v>22</v>
      </c>
      <c r="AB96">
        <v>28</v>
      </c>
      <c r="AC96">
        <v>24</v>
      </c>
      <c r="AF96">
        <v>32</v>
      </c>
      <c r="AG96">
        <v>18</v>
      </c>
      <c r="AJ96">
        <v>29</v>
      </c>
      <c r="BQ96" t="s">
        <v>4022</v>
      </c>
      <c r="BR96" t="s">
        <v>67</v>
      </c>
      <c r="BS96" s="1">
        <v>44966</v>
      </c>
      <c r="BT96" t="s">
        <v>3971</v>
      </c>
      <c r="BU96" t="s">
        <v>3972</v>
      </c>
    </row>
    <row r="97" spans="1:78" x14ac:dyDescent="0.2">
      <c r="A97" s="11" t="s">
        <v>1700</v>
      </c>
      <c r="B97" s="11"/>
      <c r="C97" s="11" t="s">
        <v>1485</v>
      </c>
      <c r="D97" s="11" t="s">
        <v>3742</v>
      </c>
      <c r="E97" s="11" t="s">
        <v>3745</v>
      </c>
      <c r="F97" s="11"/>
      <c r="G97" s="11" t="s">
        <v>3745</v>
      </c>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59"/>
      <c r="BT97" s="11"/>
      <c r="BU97" s="11"/>
      <c r="BV97" s="11"/>
      <c r="BW97" s="11"/>
      <c r="BX97" s="11"/>
      <c r="BY97" s="11"/>
      <c r="BZ97" s="11"/>
    </row>
    <row r="98" spans="1:78" x14ac:dyDescent="0.2">
      <c r="A98" s="19" t="s">
        <v>1700</v>
      </c>
      <c r="B98" s="19"/>
      <c r="C98" s="19" t="s">
        <v>1485</v>
      </c>
      <c r="D98" s="19" t="s">
        <v>3760</v>
      </c>
      <c r="E98" s="19" t="s">
        <v>3761</v>
      </c>
      <c r="F98" s="19" t="s">
        <v>3764</v>
      </c>
      <c r="G98" s="19" t="s">
        <v>3761</v>
      </c>
      <c r="H98" s="19" t="s">
        <v>3764</v>
      </c>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c r="BS98" s="61"/>
      <c r="BT98" s="19"/>
      <c r="BU98" s="19"/>
      <c r="BV98" s="19"/>
      <c r="BW98" s="19"/>
      <c r="BX98" s="19"/>
      <c r="BY98" s="19"/>
      <c r="BZ98" s="19"/>
    </row>
    <row r="99" spans="1:78" x14ac:dyDescent="0.2">
      <c r="A99" s="19" t="s">
        <v>1700</v>
      </c>
      <c r="B99" s="19"/>
      <c r="C99" s="19" t="s">
        <v>1485</v>
      </c>
      <c r="D99" s="19" t="s">
        <v>3760</v>
      </c>
      <c r="E99" s="19" t="s">
        <v>3761</v>
      </c>
      <c r="F99" s="19" t="s">
        <v>3762</v>
      </c>
      <c r="G99" s="19" t="s">
        <v>3761</v>
      </c>
      <c r="H99" s="19" t="s">
        <v>3762</v>
      </c>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c r="BJ99" s="19"/>
      <c r="BK99" s="19"/>
      <c r="BL99" s="19"/>
      <c r="BM99" s="19"/>
      <c r="BN99" s="19"/>
      <c r="BO99" s="19"/>
      <c r="BP99" s="19"/>
      <c r="BQ99" s="19"/>
      <c r="BR99" s="19"/>
      <c r="BS99" s="61"/>
      <c r="BT99" s="19"/>
      <c r="BU99" s="19"/>
      <c r="BV99" s="19"/>
      <c r="BW99" s="19"/>
      <c r="BX99" s="19"/>
      <c r="BY99" s="19"/>
      <c r="BZ99" s="19"/>
    </row>
    <row r="100" spans="1:78" x14ac:dyDescent="0.2">
      <c r="A100" s="19" t="s">
        <v>1700</v>
      </c>
      <c r="B100" s="19"/>
      <c r="C100" s="19" t="s">
        <v>1485</v>
      </c>
      <c r="D100" s="19" t="s">
        <v>3760</v>
      </c>
      <c r="E100" s="19" t="s">
        <v>3761</v>
      </c>
      <c r="F100" s="19" t="s">
        <v>3765</v>
      </c>
      <c r="G100" s="19" t="s">
        <v>3761</v>
      </c>
      <c r="H100" s="19" t="s">
        <v>3765</v>
      </c>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19"/>
      <c r="BI100" s="19"/>
      <c r="BJ100" s="19"/>
      <c r="BK100" s="19"/>
      <c r="BL100" s="19"/>
      <c r="BM100" s="19"/>
      <c r="BN100" s="19"/>
      <c r="BO100" s="19"/>
      <c r="BP100" s="19"/>
      <c r="BQ100" s="19"/>
      <c r="BR100" s="19"/>
      <c r="BS100" s="61"/>
      <c r="BT100" s="19"/>
      <c r="BU100" s="19"/>
      <c r="BV100" s="19"/>
      <c r="BW100" s="19"/>
      <c r="BX100" s="19"/>
      <c r="BY100" s="19"/>
      <c r="BZ100" s="19"/>
    </row>
    <row r="101" spans="1:78" x14ac:dyDescent="0.2">
      <c r="A101" s="19" t="s">
        <v>1700</v>
      </c>
      <c r="B101" s="19"/>
      <c r="C101" s="19" t="s">
        <v>1485</v>
      </c>
      <c r="D101" s="19" t="s">
        <v>3760</v>
      </c>
      <c r="E101" s="19" t="s">
        <v>3761</v>
      </c>
      <c r="F101" s="19" t="s">
        <v>3763</v>
      </c>
      <c r="G101" s="19" t="s">
        <v>3761</v>
      </c>
      <c r="H101" s="19" t="s">
        <v>3763</v>
      </c>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c r="BK101" s="19"/>
      <c r="BL101" s="19"/>
      <c r="BM101" s="19"/>
      <c r="BN101" s="19"/>
      <c r="BO101" s="19"/>
      <c r="BP101" s="19"/>
      <c r="BQ101" s="19"/>
      <c r="BR101" s="19"/>
      <c r="BS101" s="61"/>
      <c r="BT101" s="19"/>
      <c r="BU101" s="19"/>
      <c r="BV101" s="19"/>
      <c r="BW101" s="19"/>
      <c r="BX101" s="19"/>
      <c r="BY101" s="19"/>
      <c r="BZ101" s="19"/>
    </row>
    <row r="102" spans="1:78" x14ac:dyDescent="0.2">
      <c r="A102" s="19" t="s">
        <v>1700</v>
      </c>
      <c r="B102" s="19"/>
      <c r="C102" s="19" t="s">
        <v>1485</v>
      </c>
      <c r="D102" s="19" t="s">
        <v>3760</v>
      </c>
      <c r="E102" s="19" t="s">
        <v>3761</v>
      </c>
      <c r="F102" s="19"/>
      <c r="G102" s="19" t="s">
        <v>3761</v>
      </c>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19"/>
      <c r="BI102" s="19"/>
      <c r="BJ102" s="19"/>
      <c r="BK102" s="19"/>
      <c r="BL102" s="19"/>
      <c r="BM102" s="19"/>
      <c r="BN102" s="19"/>
      <c r="BO102" s="19"/>
      <c r="BP102" s="19"/>
      <c r="BQ102" s="19"/>
      <c r="BR102" s="19"/>
      <c r="BS102" s="61"/>
      <c r="BT102" s="19"/>
      <c r="BU102" s="19"/>
      <c r="BV102" s="19"/>
      <c r="BW102" s="19"/>
      <c r="BX102" s="19"/>
      <c r="BY102" s="19"/>
      <c r="BZ102" s="19"/>
    </row>
    <row r="103" spans="1:78" x14ac:dyDescent="0.2">
      <c r="A103" s="19" t="s">
        <v>1700</v>
      </c>
      <c r="B103" s="19"/>
      <c r="C103" s="19" t="s">
        <v>1485</v>
      </c>
      <c r="D103" s="19" t="s">
        <v>3760</v>
      </c>
      <c r="E103" s="19" t="s">
        <v>3766</v>
      </c>
      <c r="F103" s="19" t="s">
        <v>3767</v>
      </c>
      <c r="G103" s="19" t="s">
        <v>3766</v>
      </c>
      <c r="H103" s="19" t="s">
        <v>3767</v>
      </c>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c r="BK103" s="19"/>
      <c r="BL103" s="19"/>
      <c r="BM103" s="19"/>
      <c r="BN103" s="19"/>
      <c r="BO103" s="19"/>
      <c r="BP103" s="19"/>
      <c r="BQ103" s="19"/>
      <c r="BR103" s="19"/>
      <c r="BS103" s="61"/>
      <c r="BT103" s="19"/>
      <c r="BU103" s="19"/>
      <c r="BV103" s="19"/>
      <c r="BW103" s="19"/>
      <c r="BX103" s="19"/>
      <c r="BY103" s="19"/>
      <c r="BZ103" s="19"/>
    </row>
    <row r="104" spans="1:78" x14ac:dyDescent="0.2">
      <c r="A104" s="19" t="s">
        <v>1700</v>
      </c>
      <c r="B104" s="19"/>
      <c r="C104" s="19" t="s">
        <v>1485</v>
      </c>
      <c r="D104" s="19" t="s">
        <v>3760</v>
      </c>
      <c r="E104" s="19" t="s">
        <v>3766</v>
      </c>
      <c r="F104" s="19" t="s">
        <v>3768</v>
      </c>
      <c r="G104" s="19" t="s">
        <v>3766</v>
      </c>
      <c r="H104" s="19" t="s">
        <v>3768</v>
      </c>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c r="BE104" s="19"/>
      <c r="BF104" s="19"/>
      <c r="BG104" s="19"/>
      <c r="BH104" s="19"/>
      <c r="BI104" s="19"/>
      <c r="BJ104" s="19"/>
      <c r="BK104" s="19"/>
      <c r="BL104" s="19"/>
      <c r="BM104" s="19"/>
      <c r="BN104" s="19"/>
      <c r="BO104" s="19"/>
      <c r="BP104" s="19"/>
      <c r="BQ104" s="19"/>
      <c r="BR104" s="19"/>
      <c r="BS104" s="61"/>
      <c r="BT104" s="19"/>
      <c r="BU104" s="19"/>
      <c r="BV104" s="19"/>
      <c r="BW104" s="19"/>
      <c r="BX104" s="19"/>
      <c r="BY104" s="19"/>
      <c r="BZ104" s="19"/>
    </row>
    <row r="105" spans="1:78" x14ac:dyDescent="0.2">
      <c r="A105" s="19" t="s">
        <v>1700</v>
      </c>
      <c r="B105" s="19"/>
      <c r="C105" s="19" t="s">
        <v>1485</v>
      </c>
      <c r="D105" s="19" t="s">
        <v>3760</v>
      </c>
      <c r="E105" s="19" t="s">
        <v>3766</v>
      </c>
      <c r="F105" s="19"/>
      <c r="G105" s="19" t="s">
        <v>3766</v>
      </c>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19"/>
      <c r="BR105" s="19"/>
      <c r="BS105" s="61"/>
      <c r="BT105" s="19"/>
      <c r="BU105" s="19"/>
      <c r="BV105" s="19"/>
      <c r="BW105" s="19"/>
      <c r="BX105" s="19"/>
      <c r="BY105" s="19"/>
      <c r="BZ105" s="19"/>
    </row>
    <row r="106" spans="1:78" x14ac:dyDescent="0.2">
      <c r="A106" t="s">
        <v>1899</v>
      </c>
      <c r="C106" t="s">
        <v>1485</v>
      </c>
      <c r="D106" t="s">
        <v>2122</v>
      </c>
      <c r="E106" t="s">
        <v>1904</v>
      </c>
      <c r="F106" t="s">
        <v>1905</v>
      </c>
      <c r="G106" t="s">
        <v>1904</v>
      </c>
      <c r="H106" t="s">
        <v>1905</v>
      </c>
      <c r="Y106">
        <v>3.1</v>
      </c>
      <c r="AB106">
        <v>4.78</v>
      </c>
      <c r="BR106" t="s">
        <v>67</v>
      </c>
      <c r="BS106" s="1">
        <v>44813</v>
      </c>
      <c r="BT106" t="s">
        <v>1907</v>
      </c>
      <c r="BU106">
        <v>34317</v>
      </c>
      <c r="BV106" t="s">
        <v>60</v>
      </c>
      <c r="BW106" s="9" t="s">
        <v>1907</v>
      </c>
    </row>
    <row r="107" spans="1:78" s="2" customFormat="1" x14ac:dyDescent="0.2">
      <c r="A107" t="s">
        <v>2183</v>
      </c>
      <c r="B107" t="s">
        <v>322</v>
      </c>
      <c r="C107" t="s">
        <v>1485</v>
      </c>
      <c r="D107" t="s">
        <v>2122</v>
      </c>
      <c r="E107" t="s">
        <v>2188</v>
      </c>
      <c r="F107" t="s">
        <v>2182</v>
      </c>
      <c r="G107" t="s">
        <v>2181</v>
      </c>
      <c r="H107" t="s">
        <v>2182</v>
      </c>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v>5.3</v>
      </c>
      <c r="AX107">
        <v>3.4</v>
      </c>
      <c r="AY107">
        <v>3.1</v>
      </c>
      <c r="AZ107">
        <v>3.4</v>
      </c>
      <c r="BA107"/>
      <c r="BB107"/>
      <c r="BC107"/>
      <c r="BD107"/>
      <c r="BE107"/>
      <c r="BF107"/>
      <c r="BG107"/>
      <c r="BH107"/>
      <c r="BI107"/>
      <c r="BJ107"/>
      <c r="BK107"/>
      <c r="BL107"/>
      <c r="BM107"/>
      <c r="BN107"/>
      <c r="BO107"/>
      <c r="BP107"/>
      <c r="BQ107"/>
      <c r="BR107" t="s">
        <v>67</v>
      </c>
      <c r="BS107" s="1">
        <v>44819</v>
      </c>
      <c r="BT107" t="s">
        <v>59</v>
      </c>
      <c r="BU107">
        <v>3485</v>
      </c>
      <c r="BV107" t="s">
        <v>60</v>
      </c>
      <c r="BW107" t="s">
        <v>59</v>
      </c>
      <c r="BX107"/>
      <c r="BY107"/>
      <c r="BZ107"/>
    </row>
    <row r="108" spans="1:78" x14ac:dyDescent="0.2">
      <c r="A108" t="s">
        <v>2179</v>
      </c>
      <c r="B108" t="s">
        <v>322</v>
      </c>
      <c r="C108" t="s">
        <v>1485</v>
      </c>
      <c r="D108" t="s">
        <v>2122</v>
      </c>
      <c r="E108" t="s">
        <v>2177</v>
      </c>
      <c r="F108" t="s">
        <v>2178</v>
      </c>
      <c r="G108" t="s">
        <v>2177</v>
      </c>
      <c r="H108" t="s">
        <v>2178</v>
      </c>
      <c r="BA108">
        <v>2.8</v>
      </c>
      <c r="BB108">
        <v>1.8</v>
      </c>
      <c r="BC108">
        <v>1.7</v>
      </c>
      <c r="BD108">
        <v>1.8</v>
      </c>
      <c r="BQ108" t="s">
        <v>2180</v>
      </c>
      <c r="BR108" t="s">
        <v>67</v>
      </c>
      <c r="BS108" s="1">
        <v>44819</v>
      </c>
      <c r="BT108" t="s">
        <v>59</v>
      </c>
      <c r="BU108">
        <v>3485</v>
      </c>
      <c r="BV108" t="s">
        <v>60</v>
      </c>
      <c r="BW108" t="s">
        <v>59</v>
      </c>
    </row>
    <row r="109" spans="1:78" x14ac:dyDescent="0.2">
      <c r="A109" s="19" t="s">
        <v>1700</v>
      </c>
      <c r="B109" s="19"/>
      <c r="C109" s="19" t="s">
        <v>1485</v>
      </c>
      <c r="D109" s="19" t="s">
        <v>337</v>
      </c>
      <c r="E109" s="19" t="s">
        <v>3850</v>
      </c>
      <c r="F109" s="19" t="s">
        <v>3851</v>
      </c>
      <c r="G109" s="19" t="s">
        <v>3850</v>
      </c>
      <c r="H109" s="19" t="s">
        <v>3851</v>
      </c>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c r="BQ109" s="19"/>
      <c r="BR109" s="19"/>
      <c r="BS109" s="61"/>
      <c r="BT109" s="19"/>
      <c r="BU109" s="19"/>
      <c r="BV109" s="19"/>
      <c r="BW109" s="19"/>
      <c r="BX109" s="19"/>
      <c r="BY109" s="19"/>
      <c r="BZ109" s="19"/>
    </row>
    <row r="110" spans="1:78" x14ac:dyDescent="0.2">
      <c r="A110" s="19" t="s">
        <v>1700</v>
      </c>
      <c r="B110" s="19"/>
      <c r="C110" s="19" t="s">
        <v>1485</v>
      </c>
      <c r="D110" s="19" t="s">
        <v>337</v>
      </c>
      <c r="E110" s="19" t="s">
        <v>3850</v>
      </c>
      <c r="F110" s="19" t="s">
        <v>3851</v>
      </c>
      <c r="G110" s="19" t="s">
        <v>3850</v>
      </c>
      <c r="H110" s="19" t="s">
        <v>3852</v>
      </c>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61"/>
      <c r="BT110" s="19"/>
      <c r="BU110" s="19"/>
      <c r="BV110" s="19"/>
      <c r="BW110" s="19"/>
      <c r="BX110" s="19"/>
      <c r="BY110" s="19"/>
      <c r="BZ110" s="19"/>
    </row>
    <row r="111" spans="1:78" s="2" customFormat="1" x14ac:dyDescent="0.2">
      <c r="A111" s="19" t="s">
        <v>1700</v>
      </c>
      <c r="B111" s="19"/>
      <c r="C111" s="19" t="s">
        <v>1485</v>
      </c>
      <c r="D111" s="19" t="s">
        <v>337</v>
      </c>
      <c r="E111" s="19" t="s">
        <v>3850</v>
      </c>
      <c r="F111" s="19" t="s">
        <v>3853</v>
      </c>
      <c r="G111" s="19" t="s">
        <v>3850</v>
      </c>
      <c r="H111" s="19" t="s">
        <v>3853</v>
      </c>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c r="BO111" s="19"/>
      <c r="BP111" s="19"/>
      <c r="BQ111" s="19"/>
      <c r="BR111" s="19"/>
      <c r="BS111" s="61"/>
      <c r="BT111" s="19"/>
      <c r="BU111" s="19"/>
      <c r="BV111" s="19"/>
      <c r="BW111" s="19"/>
      <c r="BX111" s="19"/>
      <c r="BY111" s="19"/>
      <c r="BZ111" s="19"/>
    </row>
    <row r="112" spans="1:78" s="2" customFormat="1" x14ac:dyDescent="0.2">
      <c r="A112" s="19" t="s">
        <v>1700</v>
      </c>
      <c r="B112" s="19"/>
      <c r="C112" s="19" t="s">
        <v>1485</v>
      </c>
      <c r="D112" s="19" t="s">
        <v>337</v>
      </c>
      <c r="E112" s="19" t="s">
        <v>3850</v>
      </c>
      <c r="F112" s="19"/>
      <c r="G112" s="19" t="s">
        <v>3850</v>
      </c>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19"/>
      <c r="BI112" s="19"/>
      <c r="BJ112" s="19"/>
      <c r="BK112" s="19"/>
      <c r="BL112" s="19"/>
      <c r="BM112" s="19"/>
      <c r="BN112" s="19"/>
      <c r="BO112" s="19"/>
      <c r="BP112" s="19"/>
      <c r="BQ112" s="19"/>
      <c r="BR112" s="19"/>
      <c r="BS112" s="61"/>
      <c r="BT112" s="19"/>
      <c r="BU112" s="19"/>
      <c r="BV112" s="19"/>
      <c r="BW112" s="19"/>
      <c r="BX112" s="19"/>
      <c r="BY112" s="19"/>
      <c r="BZ112" s="19"/>
    </row>
    <row r="113" spans="1:78" s="18" customFormat="1" x14ac:dyDescent="0.2">
      <c r="A113" s="11" t="s">
        <v>1700</v>
      </c>
      <c r="B113" s="11"/>
      <c r="C113" s="11" t="s">
        <v>1485</v>
      </c>
      <c r="D113" s="11" t="s">
        <v>337</v>
      </c>
      <c r="E113" s="11" t="s">
        <v>473</v>
      </c>
      <c r="F113" s="11" t="s">
        <v>3835</v>
      </c>
      <c r="G113" s="11" t="s">
        <v>473</v>
      </c>
      <c r="H113" s="11" t="s">
        <v>3835</v>
      </c>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59"/>
      <c r="BT113" s="11"/>
      <c r="BU113" s="11"/>
      <c r="BV113" s="11"/>
      <c r="BW113" s="11"/>
      <c r="BX113" s="11"/>
      <c r="BY113" s="11"/>
      <c r="BZ113" s="11"/>
    </row>
    <row r="114" spans="1:78" x14ac:dyDescent="0.2">
      <c r="A114" s="11" t="s">
        <v>1700</v>
      </c>
      <c r="B114" s="11"/>
      <c r="C114" s="11" t="s">
        <v>1485</v>
      </c>
      <c r="D114" s="11" t="s">
        <v>337</v>
      </c>
      <c r="E114" s="11" t="s">
        <v>473</v>
      </c>
      <c r="F114" s="11" t="s">
        <v>3837</v>
      </c>
      <c r="G114" s="11" t="s">
        <v>473</v>
      </c>
      <c r="H114" s="11" t="s">
        <v>3837</v>
      </c>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59"/>
      <c r="BT114" s="11"/>
      <c r="BU114" s="11"/>
      <c r="BV114" s="11"/>
      <c r="BW114" s="11"/>
      <c r="BX114" s="11"/>
      <c r="BY114" s="11"/>
      <c r="BZ114" s="11"/>
    </row>
    <row r="115" spans="1:78" x14ac:dyDescent="0.2">
      <c r="A115" s="11" t="s">
        <v>1700</v>
      </c>
      <c r="B115" s="11"/>
      <c r="C115" s="11" t="s">
        <v>1485</v>
      </c>
      <c r="D115" s="11" t="s">
        <v>337</v>
      </c>
      <c r="E115" s="11" t="s">
        <v>473</v>
      </c>
      <c r="F115" s="11" t="s">
        <v>3836</v>
      </c>
      <c r="G115" s="11" t="s">
        <v>473</v>
      </c>
      <c r="H115" s="11" t="s">
        <v>3836</v>
      </c>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59"/>
      <c r="BT115" s="11"/>
      <c r="BU115" s="11"/>
      <c r="BV115" s="11"/>
      <c r="BW115" s="11"/>
      <c r="BX115" s="11"/>
      <c r="BY115" s="11"/>
      <c r="BZ115" s="11"/>
    </row>
    <row r="116" spans="1:78" x14ac:dyDescent="0.2">
      <c r="A116" s="11" t="s">
        <v>1700</v>
      </c>
      <c r="B116" s="11"/>
      <c r="C116" s="11" t="s">
        <v>1485</v>
      </c>
      <c r="D116" s="11" t="s">
        <v>337</v>
      </c>
      <c r="E116" s="11" t="s">
        <v>471</v>
      </c>
      <c r="F116" s="11" t="s">
        <v>472</v>
      </c>
      <c r="G116" s="11" t="s">
        <v>473</v>
      </c>
      <c r="H116" s="11" t="s">
        <v>1017</v>
      </c>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59"/>
      <c r="BT116" s="11"/>
      <c r="BU116" s="11"/>
      <c r="BV116" s="11"/>
      <c r="BW116" s="11"/>
      <c r="BX116" s="11"/>
      <c r="BY116" s="11"/>
      <c r="BZ116" s="11"/>
    </row>
    <row r="117" spans="1:78" x14ac:dyDescent="0.2">
      <c r="A117" s="11" t="s">
        <v>1700</v>
      </c>
      <c r="B117" s="11"/>
      <c r="C117" s="11" t="s">
        <v>1485</v>
      </c>
      <c r="D117" s="11" t="s">
        <v>337</v>
      </c>
      <c r="E117" s="11" t="s">
        <v>471</v>
      </c>
      <c r="F117" s="11" t="s">
        <v>472</v>
      </c>
      <c r="G117" s="11" t="s">
        <v>473</v>
      </c>
      <c r="H117" s="11" t="s">
        <v>474</v>
      </c>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59"/>
      <c r="BT117" s="11"/>
      <c r="BU117" s="11"/>
      <c r="BV117" s="11"/>
      <c r="BW117" s="11"/>
      <c r="BX117" s="11"/>
      <c r="BY117" s="11"/>
      <c r="BZ117" s="11"/>
    </row>
    <row r="118" spans="1:78" x14ac:dyDescent="0.2">
      <c r="C118" t="s">
        <v>1485</v>
      </c>
      <c r="D118" t="s">
        <v>337</v>
      </c>
      <c r="E118" t="s">
        <v>471</v>
      </c>
      <c r="F118" t="s">
        <v>472</v>
      </c>
      <c r="G118" t="s">
        <v>473</v>
      </c>
      <c r="H118" t="s">
        <v>474</v>
      </c>
      <c r="AG118">
        <v>30</v>
      </c>
      <c r="AJ118">
        <v>40</v>
      </c>
      <c r="BE118">
        <v>39</v>
      </c>
      <c r="BH118">
        <v>26</v>
      </c>
      <c r="BR118" t="s">
        <v>67</v>
      </c>
      <c r="BS118"/>
      <c r="BT118" t="s">
        <v>2978</v>
      </c>
      <c r="BU118" s="39">
        <v>53224</v>
      </c>
    </row>
    <row r="119" spans="1:78" x14ac:dyDescent="0.2">
      <c r="A119" s="11" t="s">
        <v>1700</v>
      </c>
      <c r="B119" s="11"/>
      <c r="C119" s="11" t="s">
        <v>1485</v>
      </c>
      <c r="D119" s="11" t="s">
        <v>337</v>
      </c>
      <c r="E119" s="11" t="s">
        <v>471</v>
      </c>
      <c r="F119" s="11" t="s">
        <v>472</v>
      </c>
      <c r="G119" s="11" t="s">
        <v>473</v>
      </c>
      <c r="H119" s="11" t="s">
        <v>420</v>
      </c>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59"/>
      <c r="BT119" s="11"/>
      <c r="BU119" s="11"/>
      <c r="BV119" s="11"/>
      <c r="BW119" s="11"/>
      <c r="BX119" s="11"/>
      <c r="BY119" s="11"/>
      <c r="BZ119" s="11"/>
    </row>
    <row r="120" spans="1:78" x14ac:dyDescent="0.2">
      <c r="A120" s="11" t="s">
        <v>1700</v>
      </c>
      <c r="B120" s="11"/>
      <c r="C120" s="11" t="s">
        <v>1485</v>
      </c>
      <c r="D120" s="11" t="s">
        <v>337</v>
      </c>
      <c r="E120" s="11" t="s">
        <v>471</v>
      </c>
      <c r="F120" s="11" t="s">
        <v>472</v>
      </c>
      <c r="G120" s="11" t="s">
        <v>473</v>
      </c>
      <c r="H120" s="11" t="s">
        <v>475</v>
      </c>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59"/>
      <c r="BT120" s="11"/>
      <c r="BU120" s="11"/>
      <c r="BV120" s="11"/>
      <c r="BW120" s="11"/>
      <c r="BX120" s="11"/>
      <c r="BY120" s="11"/>
      <c r="BZ120" s="11"/>
    </row>
    <row r="121" spans="1:78" x14ac:dyDescent="0.2">
      <c r="C121" t="s">
        <v>1485</v>
      </c>
      <c r="D121" t="s">
        <v>337</v>
      </c>
      <c r="E121" t="s">
        <v>471</v>
      </c>
      <c r="F121" t="s">
        <v>472</v>
      </c>
      <c r="G121" t="s">
        <v>473</v>
      </c>
      <c r="H121" t="s">
        <v>475</v>
      </c>
      <c r="BE121">
        <v>41</v>
      </c>
      <c r="BF121">
        <v>27</v>
      </c>
      <c r="BG121">
        <v>22</v>
      </c>
      <c r="BH121">
        <v>27</v>
      </c>
      <c r="BQ121" t="s">
        <v>476</v>
      </c>
      <c r="BR121" t="s">
        <v>67</v>
      </c>
      <c r="BS121"/>
      <c r="BT121" t="s">
        <v>2978</v>
      </c>
      <c r="BU121" s="39">
        <v>53224</v>
      </c>
    </row>
    <row r="122" spans="1:78" x14ac:dyDescent="0.2">
      <c r="A122" s="11" t="s">
        <v>1700</v>
      </c>
      <c r="B122" s="11"/>
      <c r="C122" s="11" t="s">
        <v>1485</v>
      </c>
      <c r="D122" s="11" t="s">
        <v>337</v>
      </c>
      <c r="E122" s="11" t="s">
        <v>471</v>
      </c>
      <c r="F122" s="11" t="s">
        <v>472</v>
      </c>
      <c r="G122" s="11" t="s">
        <v>473</v>
      </c>
      <c r="H122" s="11" t="s">
        <v>477</v>
      </c>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59"/>
      <c r="BT122" s="11"/>
      <c r="BU122" s="11"/>
      <c r="BV122" s="11"/>
      <c r="BW122" s="11"/>
      <c r="BX122" s="11"/>
      <c r="BY122" s="11"/>
      <c r="BZ122" s="11"/>
    </row>
    <row r="123" spans="1:78" x14ac:dyDescent="0.2">
      <c r="C123" t="s">
        <v>1485</v>
      </c>
      <c r="D123" t="s">
        <v>337</v>
      </c>
      <c r="E123" t="s">
        <v>471</v>
      </c>
      <c r="F123" t="s">
        <v>472</v>
      </c>
      <c r="G123" t="s">
        <v>473</v>
      </c>
      <c r="H123" t="s">
        <v>477</v>
      </c>
      <c r="AG123">
        <v>29</v>
      </c>
      <c r="AH123">
        <v>39</v>
      </c>
      <c r="AJ123">
        <v>39</v>
      </c>
      <c r="BF123">
        <v>23</v>
      </c>
      <c r="BH123">
        <v>23</v>
      </c>
      <c r="BQ123" t="s">
        <v>478</v>
      </c>
      <c r="BR123" t="s">
        <v>67</v>
      </c>
      <c r="BS123"/>
      <c r="BT123" t="s">
        <v>2978</v>
      </c>
      <c r="BU123" s="39">
        <v>53224</v>
      </c>
    </row>
    <row r="124" spans="1:78" x14ac:dyDescent="0.2">
      <c r="A124" s="11" t="s">
        <v>1700</v>
      </c>
      <c r="B124" s="11"/>
      <c r="C124" s="11" t="s">
        <v>1485</v>
      </c>
      <c r="D124" s="11" t="s">
        <v>337</v>
      </c>
      <c r="E124" s="11" t="s">
        <v>471</v>
      </c>
      <c r="F124" s="11" t="s">
        <v>472</v>
      </c>
      <c r="G124" s="11" t="s">
        <v>473</v>
      </c>
      <c r="H124" s="11" t="s">
        <v>479</v>
      </c>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59"/>
      <c r="BT124" s="11"/>
      <c r="BU124" s="11"/>
      <c r="BV124" s="11"/>
      <c r="BW124" s="11"/>
      <c r="BX124" s="11"/>
      <c r="BY124" s="11"/>
      <c r="BZ124" s="11"/>
    </row>
    <row r="125" spans="1:78" x14ac:dyDescent="0.2">
      <c r="C125" t="s">
        <v>1485</v>
      </c>
      <c r="D125" t="s">
        <v>337</v>
      </c>
      <c r="E125" t="s">
        <v>471</v>
      </c>
      <c r="F125" t="s">
        <v>472</v>
      </c>
      <c r="G125" t="s">
        <v>473</v>
      </c>
      <c r="H125" t="s">
        <v>479</v>
      </c>
      <c r="AG125">
        <v>32</v>
      </c>
      <c r="AJ125">
        <v>43</v>
      </c>
      <c r="BA125">
        <v>30</v>
      </c>
      <c r="BD125">
        <v>21</v>
      </c>
      <c r="BE125">
        <v>26</v>
      </c>
      <c r="BH125">
        <v>35</v>
      </c>
      <c r="BQ125" t="s">
        <v>480</v>
      </c>
      <c r="BR125" t="s">
        <v>67</v>
      </c>
      <c r="BS125"/>
      <c r="BT125" t="s">
        <v>2978</v>
      </c>
      <c r="BU125" s="39">
        <v>53224</v>
      </c>
    </row>
    <row r="126" spans="1:78" x14ac:dyDescent="0.2">
      <c r="A126" s="11" t="s">
        <v>1700</v>
      </c>
      <c r="B126" s="11"/>
      <c r="C126" s="11" t="s">
        <v>1485</v>
      </c>
      <c r="D126" s="11" t="s">
        <v>337</v>
      </c>
      <c r="E126" s="11" t="s">
        <v>471</v>
      </c>
      <c r="F126" s="11" t="s">
        <v>472</v>
      </c>
      <c r="G126" s="11" t="s">
        <v>471</v>
      </c>
      <c r="H126" s="11" t="s">
        <v>472</v>
      </c>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59"/>
      <c r="BT126" s="11"/>
      <c r="BU126" s="11"/>
      <c r="BV126" s="11"/>
      <c r="BW126" s="11"/>
      <c r="BX126" s="11"/>
      <c r="BY126" s="11"/>
      <c r="BZ126" s="11"/>
    </row>
    <row r="127" spans="1:78" x14ac:dyDescent="0.2">
      <c r="A127" s="11" t="s">
        <v>1700</v>
      </c>
      <c r="B127" s="11"/>
      <c r="C127" s="11" t="s">
        <v>1485</v>
      </c>
      <c r="D127" s="11" t="s">
        <v>337</v>
      </c>
      <c r="E127" s="11" t="s">
        <v>471</v>
      </c>
      <c r="F127" s="11" t="s">
        <v>472</v>
      </c>
      <c r="G127" s="11" t="s">
        <v>471</v>
      </c>
      <c r="H127" s="11" t="s">
        <v>3831</v>
      </c>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59"/>
      <c r="BT127" s="11"/>
      <c r="BU127" s="11"/>
      <c r="BV127" s="11"/>
      <c r="BW127" s="11"/>
      <c r="BX127" s="11"/>
      <c r="BY127" s="11"/>
      <c r="BZ127" s="11"/>
    </row>
    <row r="128" spans="1:78" x14ac:dyDescent="0.2">
      <c r="A128" s="11" t="s">
        <v>1700</v>
      </c>
      <c r="B128" s="11"/>
      <c r="C128" s="11" t="s">
        <v>1485</v>
      </c>
      <c r="D128" s="11" t="s">
        <v>337</v>
      </c>
      <c r="E128" s="11" t="s">
        <v>471</v>
      </c>
      <c r="F128" s="11" t="s">
        <v>472</v>
      </c>
      <c r="G128" s="11" t="s">
        <v>471</v>
      </c>
      <c r="H128" s="11" t="s">
        <v>3830</v>
      </c>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59"/>
      <c r="BT128" s="11"/>
      <c r="BU128" s="11"/>
      <c r="BV128" s="11"/>
      <c r="BW128" s="11"/>
      <c r="BX128" s="11"/>
      <c r="BY128" s="11"/>
      <c r="BZ128" s="11"/>
    </row>
    <row r="129" spans="1:78" x14ac:dyDescent="0.2">
      <c r="A129" s="11" t="s">
        <v>1700</v>
      </c>
      <c r="B129" s="11"/>
      <c r="C129" s="11" t="s">
        <v>1485</v>
      </c>
      <c r="D129" s="11" t="s">
        <v>337</v>
      </c>
      <c r="E129" s="11" t="s">
        <v>471</v>
      </c>
      <c r="F129" s="11" t="s">
        <v>472</v>
      </c>
      <c r="G129" s="11" t="s">
        <v>471</v>
      </c>
      <c r="H129" s="11" t="s">
        <v>798</v>
      </c>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59"/>
      <c r="BT129" s="11"/>
      <c r="BU129" s="11"/>
      <c r="BV129" s="11"/>
      <c r="BW129" s="11"/>
      <c r="BX129" s="11"/>
      <c r="BY129" s="11"/>
      <c r="BZ129" s="11"/>
    </row>
    <row r="130" spans="1:78" x14ac:dyDescent="0.2">
      <c r="A130" s="11" t="s">
        <v>1700</v>
      </c>
      <c r="B130" s="11"/>
      <c r="C130" s="11" t="s">
        <v>1485</v>
      </c>
      <c r="D130" s="11" t="s">
        <v>337</v>
      </c>
      <c r="E130" s="11" t="s">
        <v>471</v>
      </c>
      <c r="F130" s="11" t="s">
        <v>3838</v>
      </c>
      <c r="G130" s="11" t="s">
        <v>471</v>
      </c>
      <c r="H130" s="11" t="s">
        <v>3839</v>
      </c>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59"/>
      <c r="BT130" s="11"/>
      <c r="BU130" s="11"/>
      <c r="BV130" s="11"/>
      <c r="BW130" s="11"/>
      <c r="BX130" s="11"/>
      <c r="BY130" s="11"/>
      <c r="BZ130" s="11"/>
    </row>
    <row r="131" spans="1:78" x14ac:dyDescent="0.2">
      <c r="A131" s="11" t="s">
        <v>1700</v>
      </c>
      <c r="B131" s="11"/>
      <c r="C131" s="11" t="s">
        <v>1485</v>
      </c>
      <c r="D131" s="11" t="s">
        <v>337</v>
      </c>
      <c r="E131" s="11" t="s">
        <v>471</v>
      </c>
      <c r="F131" s="11" t="s">
        <v>3838</v>
      </c>
      <c r="G131" s="11" t="s">
        <v>471</v>
      </c>
      <c r="H131" s="11" t="s">
        <v>3838</v>
      </c>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59"/>
      <c r="BT131" s="11"/>
      <c r="BU131" s="11"/>
      <c r="BV131" s="11"/>
      <c r="BW131" s="11"/>
      <c r="BX131" s="11"/>
      <c r="BY131" s="11"/>
      <c r="BZ131" s="11"/>
    </row>
    <row r="132" spans="1:78" x14ac:dyDescent="0.2">
      <c r="A132" s="11" t="s">
        <v>1700</v>
      </c>
      <c r="B132" s="11"/>
      <c r="C132" s="11" t="s">
        <v>1485</v>
      </c>
      <c r="D132" s="11" t="s">
        <v>337</v>
      </c>
      <c r="E132" s="11" t="s">
        <v>471</v>
      </c>
      <c r="F132" s="11" t="s">
        <v>3838</v>
      </c>
      <c r="G132" s="11" t="s">
        <v>471</v>
      </c>
      <c r="H132" s="11" t="s">
        <v>3840</v>
      </c>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59"/>
      <c r="BT132" s="11"/>
      <c r="BU132" s="11"/>
      <c r="BV132" s="11"/>
      <c r="BW132" s="11"/>
      <c r="BX132" s="11"/>
      <c r="BY132" s="11"/>
      <c r="BZ132" s="11"/>
    </row>
    <row r="133" spans="1:78" x14ac:dyDescent="0.2">
      <c r="A133" s="19" t="s">
        <v>1700</v>
      </c>
      <c r="B133" s="19"/>
      <c r="C133" s="19" t="s">
        <v>1485</v>
      </c>
      <c r="D133" s="19" t="s">
        <v>337</v>
      </c>
      <c r="E133" s="19" t="s">
        <v>471</v>
      </c>
      <c r="F133" s="19" t="s">
        <v>3832</v>
      </c>
      <c r="G133" s="19" t="s">
        <v>471</v>
      </c>
      <c r="H133" s="19" t="s">
        <v>3832</v>
      </c>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c r="BO133" s="19"/>
      <c r="BP133" s="19"/>
      <c r="BQ133" s="19"/>
      <c r="BR133" s="19"/>
      <c r="BS133" s="61"/>
      <c r="BT133" s="19"/>
      <c r="BU133" s="19"/>
      <c r="BV133" s="19"/>
      <c r="BW133" s="19"/>
      <c r="BX133" s="19"/>
      <c r="BY133" s="19"/>
      <c r="BZ133" s="19"/>
    </row>
    <row r="134" spans="1:78" x14ac:dyDescent="0.2">
      <c r="A134" s="11" t="s">
        <v>1700</v>
      </c>
      <c r="B134" s="11"/>
      <c r="C134" s="11" t="s">
        <v>1485</v>
      </c>
      <c r="D134" s="11" t="s">
        <v>337</v>
      </c>
      <c r="E134" s="11" t="s">
        <v>471</v>
      </c>
      <c r="F134" s="11" t="s">
        <v>3834</v>
      </c>
      <c r="G134" s="11" t="s">
        <v>471</v>
      </c>
      <c r="H134" s="11" t="s">
        <v>3834</v>
      </c>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59"/>
      <c r="BT134" s="11"/>
      <c r="BU134" s="11"/>
      <c r="BV134" s="11"/>
      <c r="BW134" s="11"/>
      <c r="BX134" s="11"/>
      <c r="BY134" s="11"/>
      <c r="BZ134" s="11"/>
    </row>
    <row r="135" spans="1:78" x14ac:dyDescent="0.2">
      <c r="A135" s="11" t="s">
        <v>1700</v>
      </c>
      <c r="B135" s="11"/>
      <c r="C135" s="11" t="s">
        <v>1485</v>
      </c>
      <c r="D135" s="11" t="s">
        <v>337</v>
      </c>
      <c r="E135" s="11" t="s">
        <v>471</v>
      </c>
      <c r="F135" s="11" t="s">
        <v>3718</v>
      </c>
      <c r="G135" s="11" t="s">
        <v>473</v>
      </c>
      <c r="H135" s="11" t="s">
        <v>3826</v>
      </c>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59"/>
      <c r="BT135" s="11"/>
      <c r="BU135" s="11"/>
      <c r="BV135" s="11"/>
      <c r="BW135" s="11"/>
      <c r="BX135" s="11"/>
      <c r="BY135" s="11"/>
      <c r="BZ135" s="11"/>
    </row>
    <row r="136" spans="1:78" x14ac:dyDescent="0.2">
      <c r="A136" s="11" t="s">
        <v>1700</v>
      </c>
      <c r="B136" s="11"/>
      <c r="C136" s="11" t="s">
        <v>1485</v>
      </c>
      <c r="D136" s="11" t="s">
        <v>337</v>
      </c>
      <c r="E136" s="11" t="s">
        <v>471</v>
      </c>
      <c r="F136" s="11" t="s">
        <v>3718</v>
      </c>
      <c r="G136" s="11" t="s">
        <v>471</v>
      </c>
      <c r="H136" s="11" t="s">
        <v>3825</v>
      </c>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59"/>
      <c r="BT136" s="11"/>
      <c r="BU136" s="11"/>
      <c r="BV136" s="11"/>
      <c r="BW136" s="11"/>
      <c r="BX136" s="11"/>
      <c r="BY136" s="11"/>
      <c r="BZ136" s="11"/>
    </row>
    <row r="137" spans="1:78" x14ac:dyDescent="0.2">
      <c r="A137" s="11" t="s">
        <v>1700</v>
      </c>
      <c r="B137" s="11"/>
      <c r="C137" s="11" t="s">
        <v>1485</v>
      </c>
      <c r="D137" s="11" t="s">
        <v>337</v>
      </c>
      <c r="E137" s="11" t="s">
        <v>471</v>
      </c>
      <c r="F137" s="11" t="s">
        <v>3718</v>
      </c>
      <c r="G137" s="11" t="s">
        <v>471</v>
      </c>
      <c r="H137" s="11" t="s">
        <v>3718</v>
      </c>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59"/>
      <c r="BT137" s="11"/>
      <c r="BU137" s="11"/>
      <c r="BV137" s="11"/>
      <c r="BW137" s="11"/>
      <c r="BX137" s="11"/>
      <c r="BY137" s="11"/>
      <c r="BZ137" s="11"/>
    </row>
    <row r="138" spans="1:78" x14ac:dyDescent="0.2">
      <c r="A138" t="s">
        <v>3631</v>
      </c>
      <c r="C138" t="s">
        <v>1485</v>
      </c>
      <c r="D138" t="s">
        <v>337</v>
      </c>
      <c r="E138" t="s">
        <v>471</v>
      </c>
      <c r="F138" t="s">
        <v>3718</v>
      </c>
      <c r="G138" t="s">
        <v>471</v>
      </c>
      <c r="H138" t="s">
        <v>3626</v>
      </c>
      <c r="Q138">
        <v>22.9</v>
      </c>
      <c r="T138">
        <v>30.7</v>
      </c>
      <c r="U138">
        <v>23.7</v>
      </c>
      <c r="X138">
        <v>33.700000000000003</v>
      </c>
      <c r="Y138">
        <v>30.3</v>
      </c>
      <c r="AB138">
        <v>35.9</v>
      </c>
      <c r="AG138">
        <v>34.4</v>
      </c>
      <c r="AJ138">
        <v>45.9</v>
      </c>
      <c r="BA138">
        <v>37</v>
      </c>
      <c r="BE138">
        <v>47</v>
      </c>
      <c r="BR138" t="s">
        <v>67</v>
      </c>
      <c r="BS138" s="1">
        <v>44964</v>
      </c>
      <c r="BT138" t="s">
        <v>2920</v>
      </c>
      <c r="BU138">
        <v>2528</v>
      </c>
    </row>
    <row r="139" spans="1:78" x14ac:dyDescent="0.2">
      <c r="A139" t="s">
        <v>3632</v>
      </c>
      <c r="C139" t="s">
        <v>1485</v>
      </c>
      <c r="D139" t="s">
        <v>337</v>
      </c>
      <c r="E139" t="s">
        <v>471</v>
      </c>
      <c r="F139" t="s">
        <v>3718</v>
      </c>
      <c r="G139" t="s">
        <v>471</v>
      </c>
      <c r="H139" t="s">
        <v>3626</v>
      </c>
      <c r="BE139">
        <v>41.8</v>
      </c>
      <c r="BR139" t="s">
        <v>67</v>
      </c>
      <c r="BS139" s="1">
        <v>44964</v>
      </c>
      <c r="BT139" t="s">
        <v>2920</v>
      </c>
      <c r="BU139">
        <v>2528</v>
      </c>
    </row>
    <row r="140" spans="1:78" x14ac:dyDescent="0.2">
      <c r="A140" t="s">
        <v>3627</v>
      </c>
      <c r="C140" t="s">
        <v>1485</v>
      </c>
      <c r="D140" t="s">
        <v>337</v>
      </c>
      <c r="E140" t="s">
        <v>471</v>
      </c>
      <c r="F140" t="s">
        <v>3718</v>
      </c>
      <c r="G140" t="s">
        <v>471</v>
      </c>
      <c r="H140" t="s">
        <v>3626</v>
      </c>
      <c r="L140" t="s">
        <v>3628</v>
      </c>
      <c r="AS140">
        <v>25.2</v>
      </c>
      <c r="AW140">
        <v>33.200000000000003</v>
      </c>
      <c r="BA140">
        <v>39.5</v>
      </c>
      <c r="BQ140" t="s">
        <v>3634</v>
      </c>
      <c r="BR140" t="s">
        <v>67</v>
      </c>
      <c r="BS140" s="1">
        <v>44964</v>
      </c>
      <c r="BT140" t="s">
        <v>2920</v>
      </c>
      <c r="BU140">
        <v>2528</v>
      </c>
      <c r="BV140" t="s">
        <v>60</v>
      </c>
      <c r="BW140" t="s">
        <v>2920</v>
      </c>
    </row>
    <row r="141" spans="1:78" x14ac:dyDescent="0.2">
      <c r="A141" t="s">
        <v>3633</v>
      </c>
      <c r="C141" t="s">
        <v>1485</v>
      </c>
      <c r="D141" t="s">
        <v>337</v>
      </c>
      <c r="E141" t="s">
        <v>471</v>
      </c>
      <c r="F141" t="s">
        <v>3718</v>
      </c>
      <c r="G141" t="s">
        <v>471</v>
      </c>
      <c r="H141" t="s">
        <v>3626</v>
      </c>
      <c r="AK141">
        <v>26.8</v>
      </c>
      <c r="AO141">
        <f>AVERAGE(23.5,26.9)</f>
        <v>25.2</v>
      </c>
      <c r="AS141">
        <f>AVERAGE(28,28.8)</f>
        <v>28.4</v>
      </c>
      <c r="AW141">
        <v>32.6</v>
      </c>
      <c r="BA141">
        <f>40.85</f>
        <v>40.85</v>
      </c>
      <c r="BJ141">
        <v>113.2</v>
      </c>
      <c r="BN141">
        <v>161.9</v>
      </c>
      <c r="BQ141" t="s">
        <v>3635</v>
      </c>
      <c r="BR141" t="s">
        <v>67</v>
      </c>
      <c r="BS141" s="1">
        <v>44964</v>
      </c>
      <c r="BT141" t="s">
        <v>2920</v>
      </c>
      <c r="BU141">
        <v>2528</v>
      </c>
    </row>
    <row r="142" spans="1:78" x14ac:dyDescent="0.2">
      <c r="A142" s="11" t="s">
        <v>1700</v>
      </c>
      <c r="B142" s="11"/>
      <c r="C142" s="11" t="s">
        <v>1485</v>
      </c>
      <c r="D142" s="11" t="s">
        <v>337</v>
      </c>
      <c r="E142" s="11" t="s">
        <v>471</v>
      </c>
      <c r="F142" s="11" t="s">
        <v>3718</v>
      </c>
      <c r="G142" s="11" t="s">
        <v>471</v>
      </c>
      <c r="H142" s="11" t="s">
        <v>3824</v>
      </c>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59"/>
      <c r="BT142" s="11"/>
      <c r="BU142" s="11"/>
      <c r="BV142" s="11"/>
      <c r="BW142" s="11"/>
      <c r="BX142" s="11"/>
      <c r="BY142" s="11"/>
      <c r="BZ142" s="11"/>
    </row>
    <row r="143" spans="1:78" x14ac:dyDescent="0.2">
      <c r="A143" s="19" t="s">
        <v>1700</v>
      </c>
      <c r="B143" s="19"/>
      <c r="C143" s="19" t="s">
        <v>1485</v>
      </c>
      <c r="D143" s="19" t="s">
        <v>337</v>
      </c>
      <c r="E143" s="19" t="s">
        <v>471</v>
      </c>
      <c r="F143" s="19" t="s">
        <v>3822</v>
      </c>
      <c r="G143" s="19" t="s">
        <v>471</v>
      </c>
      <c r="H143" s="19" t="s">
        <v>3822</v>
      </c>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c r="BE143" s="19"/>
      <c r="BF143" s="19"/>
      <c r="BG143" s="19"/>
      <c r="BH143" s="19"/>
      <c r="BI143" s="19"/>
      <c r="BJ143" s="19"/>
      <c r="BK143" s="19"/>
      <c r="BL143" s="19"/>
      <c r="BM143" s="19"/>
      <c r="BN143" s="19"/>
      <c r="BO143" s="19"/>
      <c r="BP143" s="19"/>
      <c r="BQ143" s="19"/>
      <c r="BR143" s="19"/>
      <c r="BS143" s="61"/>
      <c r="BT143" s="19"/>
      <c r="BU143" s="19"/>
      <c r="BV143" s="19"/>
      <c r="BW143" s="19"/>
      <c r="BX143" s="19"/>
      <c r="BY143" s="19"/>
      <c r="BZ143" s="19"/>
    </row>
    <row r="144" spans="1:78" x14ac:dyDescent="0.2">
      <c r="A144" s="11" t="s">
        <v>1700</v>
      </c>
      <c r="B144" s="11"/>
      <c r="C144" s="11" t="s">
        <v>1485</v>
      </c>
      <c r="D144" s="11" t="s">
        <v>337</v>
      </c>
      <c r="E144" s="11" t="s">
        <v>471</v>
      </c>
      <c r="F144" s="11" t="s">
        <v>3841</v>
      </c>
      <c r="G144" s="11" t="s">
        <v>471</v>
      </c>
      <c r="H144" s="11" t="s">
        <v>3841</v>
      </c>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59"/>
      <c r="BT144" s="11"/>
      <c r="BU144" s="11"/>
      <c r="BV144" s="11"/>
      <c r="BW144" s="11"/>
      <c r="BX144" s="11"/>
      <c r="BY144" s="11"/>
      <c r="BZ144" s="11"/>
    </row>
    <row r="145" spans="1:78" x14ac:dyDescent="0.2">
      <c r="A145" s="11" t="s">
        <v>1700</v>
      </c>
      <c r="B145" s="11"/>
      <c r="C145" s="11" t="s">
        <v>1485</v>
      </c>
      <c r="D145" s="11" t="s">
        <v>337</v>
      </c>
      <c r="E145" s="11" t="s">
        <v>471</v>
      </c>
      <c r="F145" s="11" t="s">
        <v>3821</v>
      </c>
      <c r="G145" s="11" t="s">
        <v>471</v>
      </c>
      <c r="H145" s="11" t="s">
        <v>3821</v>
      </c>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59"/>
      <c r="BT145" s="11"/>
      <c r="BU145" s="11"/>
      <c r="BV145" s="11"/>
      <c r="BW145" s="11"/>
      <c r="BX145" s="11"/>
      <c r="BY145" s="11"/>
      <c r="BZ145" s="11"/>
    </row>
    <row r="146" spans="1:78" x14ac:dyDescent="0.2">
      <c r="A146" s="10" t="s">
        <v>4042</v>
      </c>
      <c r="B146" s="10" t="s">
        <v>4043</v>
      </c>
      <c r="C146" s="10" t="s">
        <v>1485</v>
      </c>
      <c r="D146" s="10" t="s">
        <v>337</v>
      </c>
      <c r="E146" s="10" t="s">
        <v>471</v>
      </c>
      <c r="F146" s="10" t="s">
        <v>3821</v>
      </c>
      <c r="G146" s="10" t="s">
        <v>471</v>
      </c>
      <c r="H146" s="10" t="s">
        <v>3821</v>
      </c>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t="s">
        <v>67</v>
      </c>
      <c r="BS146" s="12">
        <v>44966</v>
      </c>
      <c r="BT146" s="10" t="s">
        <v>3971</v>
      </c>
      <c r="BU146" s="10" t="s">
        <v>3972</v>
      </c>
      <c r="BV146" s="10" t="s">
        <v>60</v>
      </c>
      <c r="BW146" s="10" t="s">
        <v>3971</v>
      </c>
      <c r="BX146" s="10"/>
      <c r="BY146" s="10"/>
      <c r="BZ146" s="10"/>
    </row>
    <row r="147" spans="1:78" x14ac:dyDescent="0.2">
      <c r="A147" s="11" t="s">
        <v>1700</v>
      </c>
      <c r="B147" s="11"/>
      <c r="C147" s="11" t="s">
        <v>1485</v>
      </c>
      <c r="D147" s="11" t="s">
        <v>337</v>
      </c>
      <c r="E147" s="11" t="s">
        <v>471</v>
      </c>
      <c r="F147" s="11" t="s">
        <v>3812</v>
      </c>
      <c r="G147" s="11" t="s">
        <v>471</v>
      </c>
      <c r="H147" s="11" t="s">
        <v>3813</v>
      </c>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59"/>
      <c r="BT147" s="11"/>
      <c r="BU147" s="11"/>
      <c r="BV147" s="11"/>
      <c r="BW147" s="11"/>
      <c r="BX147" s="11"/>
      <c r="BY147" s="11"/>
      <c r="BZ147" s="11"/>
    </row>
    <row r="148" spans="1:78" x14ac:dyDescent="0.2">
      <c r="A148" s="11" t="s">
        <v>1700</v>
      </c>
      <c r="B148" s="11"/>
      <c r="C148" s="11" t="s">
        <v>1485</v>
      </c>
      <c r="D148" s="11" t="s">
        <v>337</v>
      </c>
      <c r="E148" s="11" t="s">
        <v>471</v>
      </c>
      <c r="F148" s="11" t="s">
        <v>3812</v>
      </c>
      <c r="G148" s="11" t="s">
        <v>471</v>
      </c>
      <c r="H148" s="11" t="s">
        <v>3812</v>
      </c>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59"/>
      <c r="BT148" s="11"/>
      <c r="BU148" s="11"/>
      <c r="BV148" s="11"/>
      <c r="BW148" s="11"/>
      <c r="BX148" s="11"/>
      <c r="BY148" s="11"/>
      <c r="BZ148" s="11"/>
    </row>
    <row r="149" spans="1:78" x14ac:dyDescent="0.2">
      <c r="A149" s="11" t="s">
        <v>1700</v>
      </c>
      <c r="B149" s="11"/>
      <c r="C149" s="11" t="s">
        <v>1485</v>
      </c>
      <c r="D149" s="11" t="s">
        <v>337</v>
      </c>
      <c r="E149" s="11" t="s">
        <v>471</v>
      </c>
      <c r="F149" s="11" t="s">
        <v>3812</v>
      </c>
      <c r="G149" s="11" t="s">
        <v>471</v>
      </c>
      <c r="H149" s="11" t="s">
        <v>3820</v>
      </c>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59"/>
      <c r="BT149" s="11"/>
      <c r="BU149" s="11"/>
      <c r="BV149" s="11"/>
      <c r="BW149" s="11"/>
      <c r="BX149" s="11"/>
      <c r="BY149" s="11"/>
      <c r="BZ149" s="11"/>
    </row>
    <row r="150" spans="1:78" x14ac:dyDescent="0.2">
      <c r="A150" s="11" t="s">
        <v>1700</v>
      </c>
      <c r="B150" s="11"/>
      <c r="C150" s="11" t="s">
        <v>1485</v>
      </c>
      <c r="D150" s="11" t="s">
        <v>337</v>
      </c>
      <c r="E150" s="11" t="s">
        <v>471</v>
      </c>
      <c r="F150" s="11" t="s">
        <v>3812</v>
      </c>
      <c r="G150" s="11" t="s">
        <v>3816</v>
      </c>
      <c r="H150" s="11" t="s">
        <v>3817</v>
      </c>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59"/>
      <c r="BT150" s="11"/>
      <c r="BU150" s="11"/>
      <c r="BV150" s="11"/>
      <c r="BW150" s="11"/>
      <c r="BX150" s="11"/>
      <c r="BY150" s="11"/>
      <c r="BZ150" s="11"/>
    </row>
    <row r="151" spans="1:78" x14ac:dyDescent="0.2">
      <c r="A151" s="11" t="s">
        <v>1700</v>
      </c>
      <c r="B151" s="11"/>
      <c r="C151" s="11" t="s">
        <v>1485</v>
      </c>
      <c r="D151" s="11" t="s">
        <v>337</v>
      </c>
      <c r="E151" s="11" t="s">
        <v>471</v>
      </c>
      <c r="F151" s="11" t="s">
        <v>3812</v>
      </c>
      <c r="G151" s="11" t="s">
        <v>3814</v>
      </c>
      <c r="H151" s="11" t="s">
        <v>3815</v>
      </c>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59"/>
      <c r="BT151" s="11"/>
      <c r="BU151" s="11"/>
      <c r="BV151" s="11"/>
      <c r="BW151" s="11"/>
      <c r="BX151" s="11"/>
      <c r="BY151" s="11"/>
      <c r="BZ151" s="11"/>
    </row>
    <row r="152" spans="1:78" x14ac:dyDescent="0.2">
      <c r="A152" s="11" t="s">
        <v>1700</v>
      </c>
      <c r="B152" s="11"/>
      <c r="C152" s="11" t="s">
        <v>1485</v>
      </c>
      <c r="D152" s="11" t="s">
        <v>337</v>
      </c>
      <c r="E152" s="11" t="s">
        <v>471</v>
      </c>
      <c r="F152" s="11" t="s">
        <v>3812</v>
      </c>
      <c r="G152" s="11" t="s">
        <v>3818</v>
      </c>
      <c r="H152" s="11" t="s">
        <v>3819</v>
      </c>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59"/>
      <c r="BT152" s="11"/>
      <c r="BU152" s="11"/>
      <c r="BV152" s="11"/>
      <c r="BW152" s="11"/>
      <c r="BX152" s="11"/>
      <c r="BY152" s="11"/>
      <c r="BZ152" s="11"/>
    </row>
    <row r="153" spans="1:78" x14ac:dyDescent="0.2">
      <c r="A153" s="11" t="s">
        <v>1700</v>
      </c>
      <c r="B153" s="11"/>
      <c r="C153" s="11" t="s">
        <v>1485</v>
      </c>
      <c r="D153" s="11" t="s">
        <v>337</v>
      </c>
      <c r="E153" s="11" t="s">
        <v>471</v>
      </c>
      <c r="F153" s="11" t="s">
        <v>3823</v>
      </c>
      <c r="G153" s="11" t="s">
        <v>471</v>
      </c>
      <c r="H153" s="11" t="s">
        <v>3823</v>
      </c>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59"/>
      <c r="BT153" s="11"/>
      <c r="BU153" s="11"/>
      <c r="BV153" s="11"/>
      <c r="BW153" s="11"/>
      <c r="BX153" s="11"/>
      <c r="BY153" s="11"/>
      <c r="BZ153" s="11"/>
    </row>
    <row r="154" spans="1:78" x14ac:dyDescent="0.2">
      <c r="A154" s="11" t="s">
        <v>1700</v>
      </c>
      <c r="B154" s="11"/>
      <c r="C154" s="11" t="s">
        <v>1485</v>
      </c>
      <c r="D154" s="11" t="s">
        <v>337</v>
      </c>
      <c r="E154" s="11" t="s">
        <v>471</v>
      </c>
      <c r="F154" s="11" t="s">
        <v>3833</v>
      </c>
      <c r="G154" s="11" t="s">
        <v>471</v>
      </c>
      <c r="H154" s="11" t="s">
        <v>3833</v>
      </c>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59"/>
      <c r="BT154" s="11"/>
      <c r="BU154" s="11"/>
      <c r="BV154" s="11"/>
      <c r="BW154" s="11"/>
      <c r="BX154" s="11"/>
      <c r="BY154" s="11"/>
      <c r="BZ154" s="11"/>
    </row>
    <row r="155" spans="1:78" x14ac:dyDescent="0.2">
      <c r="A155" t="s">
        <v>2974</v>
      </c>
      <c r="C155" t="s">
        <v>1485</v>
      </c>
      <c r="D155" t="s">
        <v>337</v>
      </c>
      <c r="E155" t="s">
        <v>471</v>
      </c>
      <c r="F155" t="s">
        <v>267</v>
      </c>
      <c r="G155" t="s">
        <v>471</v>
      </c>
      <c r="H155" t="s">
        <v>267</v>
      </c>
      <c r="AO155">
        <v>19.2</v>
      </c>
      <c r="AR155">
        <v>15.55</v>
      </c>
      <c r="AS155">
        <v>22</v>
      </c>
      <c r="AV155">
        <v>17.899999999999999</v>
      </c>
      <c r="BR155" t="s">
        <v>67</v>
      </c>
      <c r="BS155" s="1">
        <v>44964</v>
      </c>
      <c r="BT155" t="s">
        <v>268</v>
      </c>
      <c r="BU155">
        <v>1657</v>
      </c>
    </row>
    <row r="156" spans="1:78" x14ac:dyDescent="0.2">
      <c r="A156" s="10" t="s">
        <v>4039</v>
      </c>
      <c r="B156" s="10"/>
      <c r="C156" s="10" t="s">
        <v>1485</v>
      </c>
      <c r="D156" s="10" t="s">
        <v>337</v>
      </c>
      <c r="E156" s="10" t="s">
        <v>471</v>
      </c>
      <c r="F156" s="10" t="s">
        <v>267</v>
      </c>
      <c r="G156" s="10" t="s">
        <v>471</v>
      </c>
      <c r="H156" s="10" t="s">
        <v>267</v>
      </c>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t="s">
        <v>67</v>
      </c>
      <c r="BS156" s="12">
        <v>44966</v>
      </c>
      <c r="BT156" s="10" t="s">
        <v>3971</v>
      </c>
      <c r="BU156" s="10" t="s">
        <v>3972</v>
      </c>
      <c r="BV156" s="10" t="s">
        <v>60</v>
      </c>
      <c r="BW156" s="10" t="s">
        <v>3971</v>
      </c>
      <c r="BX156" s="10"/>
      <c r="BY156" s="10"/>
      <c r="BZ156" s="10"/>
    </row>
    <row r="157" spans="1:78" x14ac:dyDescent="0.2">
      <c r="A157" t="s">
        <v>3629</v>
      </c>
      <c r="C157" t="s">
        <v>1485</v>
      </c>
      <c r="D157" t="s">
        <v>337</v>
      </c>
      <c r="E157" t="s">
        <v>471</v>
      </c>
      <c r="F157" t="s">
        <v>267</v>
      </c>
      <c r="G157" t="s">
        <v>471</v>
      </c>
      <c r="H157" t="s">
        <v>267</v>
      </c>
      <c r="L157" t="s">
        <v>3630</v>
      </c>
      <c r="BE157">
        <v>35.9</v>
      </c>
      <c r="BH157">
        <v>23.4</v>
      </c>
      <c r="BR157" t="s">
        <v>67</v>
      </c>
      <c r="BS157" s="1">
        <v>44964</v>
      </c>
      <c r="BT157" t="s">
        <v>2920</v>
      </c>
      <c r="BU157">
        <v>2528</v>
      </c>
    </row>
    <row r="158" spans="1:78" x14ac:dyDescent="0.2">
      <c r="A158" s="11" t="s">
        <v>1700</v>
      </c>
      <c r="B158" s="11"/>
      <c r="C158" s="11" t="s">
        <v>1485</v>
      </c>
      <c r="D158" s="11" t="s">
        <v>337</v>
      </c>
      <c r="E158" s="11" t="s">
        <v>471</v>
      </c>
      <c r="F158" s="11"/>
      <c r="G158" s="11" t="s">
        <v>473</v>
      </c>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59"/>
      <c r="BT158" s="11"/>
      <c r="BU158" s="11"/>
      <c r="BV158" s="11"/>
      <c r="BW158" s="11"/>
      <c r="BX158" s="11"/>
      <c r="BY158" s="11"/>
      <c r="BZ158" s="11"/>
    </row>
    <row r="159" spans="1:78" s="10" customFormat="1" x14ac:dyDescent="0.2">
      <c r="A159" s="11" t="s">
        <v>1700</v>
      </c>
      <c r="B159" s="11"/>
      <c r="C159" s="11" t="s">
        <v>1485</v>
      </c>
      <c r="D159" s="11" t="s">
        <v>337</v>
      </c>
      <c r="E159" s="11" t="s">
        <v>471</v>
      </c>
      <c r="F159" s="11"/>
      <c r="G159" s="11" t="s">
        <v>471</v>
      </c>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59"/>
      <c r="BT159" s="11"/>
      <c r="BU159" s="11"/>
      <c r="BV159" s="11"/>
      <c r="BW159" s="11"/>
      <c r="BX159" s="11"/>
      <c r="BY159" s="11"/>
      <c r="BZ159" s="11"/>
    </row>
    <row r="160" spans="1:78" x14ac:dyDescent="0.2">
      <c r="A160" s="11" t="s">
        <v>1700</v>
      </c>
      <c r="B160" s="11"/>
      <c r="C160" s="11" t="s">
        <v>1485</v>
      </c>
      <c r="D160" s="11" t="s">
        <v>337</v>
      </c>
      <c r="E160" s="11" t="s">
        <v>471</v>
      </c>
      <c r="F160" s="11"/>
      <c r="G160" s="11" t="s">
        <v>3816</v>
      </c>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c r="BO160" s="11"/>
      <c r="BP160" s="11"/>
      <c r="BQ160" s="11"/>
      <c r="BR160" s="11"/>
      <c r="BS160" s="59"/>
      <c r="BT160" s="11"/>
      <c r="BU160" s="11"/>
      <c r="BV160" s="11"/>
      <c r="BW160" s="11"/>
      <c r="BX160" s="11"/>
      <c r="BY160" s="11"/>
      <c r="BZ160" s="11"/>
    </row>
    <row r="161" spans="1:78" x14ac:dyDescent="0.2">
      <c r="A161" s="11" t="s">
        <v>1700</v>
      </c>
      <c r="B161" s="11"/>
      <c r="C161" s="11" t="s">
        <v>1485</v>
      </c>
      <c r="D161" s="11" t="s">
        <v>337</v>
      </c>
      <c r="E161" s="11" t="s">
        <v>471</v>
      </c>
      <c r="F161" s="11"/>
      <c r="G161" s="11" t="s">
        <v>3827</v>
      </c>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59"/>
      <c r="BT161" s="11"/>
      <c r="BU161" s="11"/>
      <c r="BV161" s="11"/>
      <c r="BW161" s="11"/>
      <c r="BX161" s="11"/>
      <c r="BY161" s="11"/>
      <c r="BZ161" s="11"/>
    </row>
    <row r="162" spans="1:78" x14ac:dyDescent="0.2">
      <c r="A162" s="19" t="s">
        <v>1700</v>
      </c>
      <c r="B162" s="19"/>
      <c r="C162" s="19" t="s">
        <v>1485</v>
      </c>
      <c r="D162" s="19" t="s">
        <v>337</v>
      </c>
      <c r="E162" s="19" t="s">
        <v>471</v>
      </c>
      <c r="F162" s="19"/>
      <c r="G162" s="19" t="s">
        <v>3814</v>
      </c>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61"/>
      <c r="BT162" s="19"/>
      <c r="BU162" s="19"/>
      <c r="BV162" s="19"/>
      <c r="BW162" s="19"/>
      <c r="BX162" s="19"/>
      <c r="BY162" s="19"/>
      <c r="BZ162" s="19"/>
    </row>
    <row r="163" spans="1:78" x14ac:dyDescent="0.2">
      <c r="A163" s="11" t="s">
        <v>1700</v>
      </c>
      <c r="B163" s="11"/>
      <c r="C163" s="11" t="s">
        <v>1485</v>
      </c>
      <c r="D163" s="11" t="s">
        <v>337</v>
      </c>
      <c r="E163" s="11" t="s">
        <v>471</v>
      </c>
      <c r="F163" s="11"/>
      <c r="G163" s="11" t="s">
        <v>3818</v>
      </c>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c r="BO163" s="11"/>
      <c r="BP163" s="11"/>
      <c r="BQ163" s="11"/>
      <c r="BR163" s="11"/>
      <c r="BS163" s="59"/>
      <c r="BT163" s="11"/>
      <c r="BU163" s="11"/>
      <c r="BV163" s="11"/>
      <c r="BW163" s="11"/>
      <c r="BX163" s="11"/>
      <c r="BY163" s="11"/>
      <c r="BZ163" s="11"/>
    </row>
    <row r="164" spans="1:78" x14ac:dyDescent="0.2">
      <c r="A164" s="19" t="s">
        <v>1700</v>
      </c>
      <c r="B164" s="19"/>
      <c r="C164" s="19" t="s">
        <v>1485</v>
      </c>
      <c r="D164" s="19" t="s">
        <v>337</v>
      </c>
      <c r="E164" s="19" t="s">
        <v>3854</v>
      </c>
      <c r="F164" s="19" t="s">
        <v>3863</v>
      </c>
      <c r="G164" s="19" t="s">
        <v>3854</v>
      </c>
      <c r="H164" s="19" t="s">
        <v>3863</v>
      </c>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61"/>
      <c r="BT164" s="19"/>
      <c r="BU164" s="19"/>
      <c r="BV164" s="19"/>
      <c r="BW164" s="19"/>
      <c r="BX164" s="19"/>
      <c r="BY164" s="19"/>
      <c r="BZ164" s="19"/>
    </row>
    <row r="165" spans="1:78" x14ac:dyDescent="0.2">
      <c r="A165" s="19" t="s">
        <v>1700</v>
      </c>
      <c r="B165" s="19"/>
      <c r="C165" s="19" t="s">
        <v>1485</v>
      </c>
      <c r="D165" s="19" t="s">
        <v>337</v>
      </c>
      <c r="E165" s="19" t="s">
        <v>3854</v>
      </c>
      <c r="F165" s="19" t="s">
        <v>3855</v>
      </c>
      <c r="G165" s="19" t="s">
        <v>3854</v>
      </c>
      <c r="H165" s="19" t="s">
        <v>3856</v>
      </c>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61"/>
      <c r="BT165" s="19"/>
      <c r="BU165" s="19"/>
      <c r="BV165" s="19"/>
      <c r="BW165" s="19"/>
      <c r="BX165" s="19"/>
      <c r="BY165" s="19"/>
      <c r="BZ165" s="19"/>
    </row>
    <row r="166" spans="1:78" x14ac:dyDescent="0.2">
      <c r="A166" s="19" t="s">
        <v>1700</v>
      </c>
      <c r="B166" s="19"/>
      <c r="C166" s="19" t="s">
        <v>1485</v>
      </c>
      <c r="D166" s="19" t="s">
        <v>337</v>
      </c>
      <c r="E166" s="19" t="s">
        <v>3854</v>
      </c>
      <c r="F166" s="19" t="s">
        <v>3855</v>
      </c>
      <c r="G166" s="19" t="s">
        <v>3854</v>
      </c>
      <c r="H166" s="19" t="s">
        <v>3855</v>
      </c>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61"/>
      <c r="BT166" s="19"/>
      <c r="BU166" s="19"/>
      <c r="BV166" s="19"/>
      <c r="BW166" s="19"/>
      <c r="BX166" s="19"/>
      <c r="BY166" s="19"/>
      <c r="BZ166" s="19"/>
    </row>
    <row r="167" spans="1:78" x14ac:dyDescent="0.2">
      <c r="A167" s="19" t="s">
        <v>1700</v>
      </c>
      <c r="B167" s="19"/>
      <c r="C167" s="19" t="s">
        <v>1485</v>
      </c>
      <c r="D167" s="19" t="s">
        <v>337</v>
      </c>
      <c r="E167" s="19" t="s">
        <v>3854</v>
      </c>
      <c r="F167" s="19" t="s">
        <v>3855</v>
      </c>
      <c r="G167" s="19" t="s">
        <v>3854</v>
      </c>
      <c r="H167" s="19" t="s">
        <v>3859</v>
      </c>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61"/>
      <c r="BT167" s="19"/>
      <c r="BU167" s="19"/>
      <c r="BV167" s="19"/>
      <c r="BW167" s="19"/>
      <c r="BX167" s="19"/>
      <c r="BY167" s="19"/>
      <c r="BZ167" s="19"/>
    </row>
    <row r="168" spans="1:78" x14ac:dyDescent="0.2">
      <c r="A168" s="19" t="s">
        <v>1700</v>
      </c>
      <c r="B168" s="19"/>
      <c r="C168" s="19" t="s">
        <v>1485</v>
      </c>
      <c r="D168" s="19" t="s">
        <v>337</v>
      </c>
      <c r="E168" s="19" t="s">
        <v>3854</v>
      </c>
      <c r="F168" s="19" t="s">
        <v>3855</v>
      </c>
      <c r="G168" s="19" t="s">
        <v>3364</v>
      </c>
      <c r="H168" s="19" t="s">
        <v>3860</v>
      </c>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61"/>
      <c r="BT168" s="19"/>
      <c r="BU168" s="19"/>
      <c r="BV168" s="19"/>
      <c r="BW168" s="19"/>
      <c r="BX168" s="19"/>
      <c r="BY168" s="19"/>
      <c r="BZ168" s="19"/>
    </row>
    <row r="169" spans="1:78" x14ac:dyDescent="0.2">
      <c r="A169" s="19" t="s">
        <v>1700</v>
      </c>
      <c r="B169" s="19"/>
      <c r="C169" s="19" t="s">
        <v>1485</v>
      </c>
      <c r="D169" s="19" t="s">
        <v>337</v>
      </c>
      <c r="E169" s="19" t="s">
        <v>3854</v>
      </c>
      <c r="F169" s="19" t="s">
        <v>3855</v>
      </c>
      <c r="G169" s="19" t="s">
        <v>3857</v>
      </c>
      <c r="H169" s="19" t="s">
        <v>3858</v>
      </c>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61"/>
      <c r="BT169" s="19"/>
      <c r="BU169" s="19"/>
      <c r="BV169" s="19"/>
      <c r="BW169" s="19"/>
      <c r="BX169" s="19"/>
      <c r="BY169" s="19"/>
      <c r="BZ169" s="19"/>
    </row>
    <row r="170" spans="1:78" x14ac:dyDescent="0.2">
      <c r="A170" s="19" t="s">
        <v>1700</v>
      </c>
      <c r="B170" s="19"/>
      <c r="C170" s="19" t="s">
        <v>1485</v>
      </c>
      <c r="D170" s="19" t="s">
        <v>337</v>
      </c>
      <c r="E170" s="19" t="s">
        <v>3854</v>
      </c>
      <c r="F170" s="19" t="s">
        <v>3855</v>
      </c>
      <c r="G170" s="19" t="s">
        <v>3857</v>
      </c>
      <c r="H170" s="19" t="s">
        <v>1631</v>
      </c>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61"/>
      <c r="BT170" s="19"/>
      <c r="BU170" s="19"/>
      <c r="BV170" s="19"/>
      <c r="BW170" s="19"/>
      <c r="BX170" s="19"/>
      <c r="BY170" s="19"/>
      <c r="BZ170" s="19"/>
    </row>
    <row r="171" spans="1:78" x14ac:dyDescent="0.2">
      <c r="A171" s="19" t="s">
        <v>1700</v>
      </c>
      <c r="B171" s="19"/>
      <c r="C171" s="19" t="s">
        <v>1485</v>
      </c>
      <c r="D171" s="19" t="s">
        <v>337</v>
      </c>
      <c r="E171" s="19" t="s">
        <v>3854</v>
      </c>
      <c r="F171" s="19" t="s">
        <v>3864</v>
      </c>
      <c r="G171" s="19" t="s">
        <v>3854</v>
      </c>
      <c r="H171" s="19" t="s">
        <v>3864</v>
      </c>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61"/>
      <c r="BT171" s="19"/>
      <c r="BU171" s="19"/>
      <c r="BV171" s="19"/>
      <c r="BW171" s="19"/>
      <c r="BX171" s="19"/>
      <c r="BY171" s="19"/>
      <c r="BZ171" s="19"/>
    </row>
    <row r="172" spans="1:78" x14ac:dyDescent="0.2">
      <c r="A172" s="19" t="s">
        <v>1700</v>
      </c>
      <c r="B172" s="19"/>
      <c r="C172" s="19" t="s">
        <v>1485</v>
      </c>
      <c r="D172" s="19" t="s">
        <v>337</v>
      </c>
      <c r="E172" s="19" t="s">
        <v>3854</v>
      </c>
      <c r="F172" s="19" t="s">
        <v>3861</v>
      </c>
      <c r="G172" s="19" t="s">
        <v>3854</v>
      </c>
      <c r="H172" s="19" t="s">
        <v>3861</v>
      </c>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61"/>
      <c r="BT172" s="19"/>
      <c r="BU172" s="19"/>
      <c r="BV172" s="19"/>
      <c r="BW172" s="19"/>
      <c r="BX172" s="19"/>
      <c r="BY172" s="19"/>
      <c r="BZ172" s="19"/>
    </row>
    <row r="173" spans="1:78" x14ac:dyDescent="0.2">
      <c r="A173" s="19" t="s">
        <v>1700</v>
      </c>
      <c r="B173" s="19"/>
      <c r="C173" s="19" t="s">
        <v>1485</v>
      </c>
      <c r="D173" s="19" t="s">
        <v>337</v>
      </c>
      <c r="E173" s="19" t="s">
        <v>3854</v>
      </c>
      <c r="F173" s="19" t="s">
        <v>3770</v>
      </c>
      <c r="G173" s="19" t="s">
        <v>3854</v>
      </c>
      <c r="H173" s="19" t="s">
        <v>3770</v>
      </c>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61"/>
      <c r="BT173" s="19"/>
      <c r="BU173" s="19"/>
      <c r="BV173" s="19"/>
      <c r="BW173" s="19"/>
      <c r="BX173" s="19"/>
      <c r="BY173" s="19"/>
      <c r="BZ173" s="19"/>
    </row>
    <row r="174" spans="1:78" x14ac:dyDescent="0.2">
      <c r="A174" s="19" t="s">
        <v>1700</v>
      </c>
      <c r="B174" s="19"/>
      <c r="C174" s="19" t="s">
        <v>1485</v>
      </c>
      <c r="D174" s="19" t="s">
        <v>337</v>
      </c>
      <c r="E174" s="19" t="s">
        <v>3854</v>
      </c>
      <c r="F174" s="19" t="s">
        <v>3862</v>
      </c>
      <c r="G174" s="19" t="s">
        <v>3854</v>
      </c>
      <c r="H174" s="19" t="s">
        <v>3862</v>
      </c>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61"/>
      <c r="BT174" s="19"/>
      <c r="BU174" s="19"/>
      <c r="BV174" s="19"/>
      <c r="BW174" s="19"/>
      <c r="BX174" s="19"/>
      <c r="BY174" s="19"/>
      <c r="BZ174" s="19"/>
    </row>
    <row r="175" spans="1:78" x14ac:dyDescent="0.2">
      <c r="A175" s="19" t="s">
        <v>1700</v>
      </c>
      <c r="B175" s="19"/>
      <c r="C175" s="19" t="s">
        <v>1485</v>
      </c>
      <c r="D175" s="19" t="s">
        <v>337</v>
      </c>
      <c r="E175" s="19" t="s">
        <v>3854</v>
      </c>
      <c r="F175" s="19"/>
      <c r="G175" s="19" t="s">
        <v>3854</v>
      </c>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61"/>
      <c r="BT175" s="19"/>
      <c r="BU175" s="19"/>
      <c r="BV175" s="19"/>
      <c r="BW175" s="19"/>
      <c r="BX175" s="19"/>
      <c r="BY175" s="19"/>
      <c r="BZ175" s="19"/>
    </row>
    <row r="176" spans="1:78" x14ac:dyDescent="0.2">
      <c r="A176" s="19" t="s">
        <v>1700</v>
      </c>
      <c r="B176" s="19"/>
      <c r="C176" s="19" t="s">
        <v>1485</v>
      </c>
      <c r="D176" s="19" t="s">
        <v>337</v>
      </c>
      <c r="E176" s="19" t="s">
        <v>3854</v>
      </c>
      <c r="F176" s="19"/>
      <c r="G176" s="19" t="s">
        <v>3857</v>
      </c>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61"/>
      <c r="BT176" s="19"/>
      <c r="BU176" s="19"/>
      <c r="BV176" s="19"/>
      <c r="BW176" s="19"/>
      <c r="BX176" s="19"/>
      <c r="BY176" s="19"/>
      <c r="BZ176" s="19"/>
    </row>
    <row r="177" spans="1:78" x14ac:dyDescent="0.2">
      <c r="A177" s="19" t="s">
        <v>1700</v>
      </c>
      <c r="B177" s="19"/>
      <c r="C177" s="19" t="s">
        <v>1485</v>
      </c>
      <c r="D177" s="19" t="s">
        <v>337</v>
      </c>
      <c r="E177" s="19" t="s">
        <v>3844</v>
      </c>
      <c r="F177" s="19" t="s">
        <v>3845</v>
      </c>
      <c r="G177" s="19" t="s">
        <v>3844</v>
      </c>
      <c r="H177" s="19" t="s">
        <v>3845</v>
      </c>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61"/>
      <c r="BT177" s="19"/>
      <c r="BU177" s="19"/>
      <c r="BV177" s="19"/>
      <c r="BW177" s="19"/>
      <c r="BX177" s="19"/>
      <c r="BY177" s="19"/>
      <c r="BZ177" s="19"/>
    </row>
    <row r="178" spans="1:78" ht="16" x14ac:dyDescent="0.2">
      <c r="A178" s="19" t="s">
        <v>1700</v>
      </c>
      <c r="B178" s="19"/>
      <c r="C178" s="19" t="s">
        <v>1485</v>
      </c>
      <c r="D178" s="19" t="s">
        <v>337</v>
      </c>
      <c r="E178" s="19" t="s">
        <v>3844</v>
      </c>
      <c r="F178" s="19" t="s">
        <v>3846</v>
      </c>
      <c r="G178" s="19" t="s">
        <v>3844</v>
      </c>
      <c r="H178" s="19" t="s">
        <v>3846</v>
      </c>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61"/>
      <c r="BT178" s="19"/>
      <c r="BU178" s="19"/>
      <c r="BV178" s="19"/>
      <c r="BW178" s="19"/>
      <c r="BX178" s="19"/>
      <c r="BY178" s="19"/>
      <c r="BZ178" s="19"/>
    </row>
    <row r="179" spans="1:78" x14ac:dyDescent="0.2">
      <c r="A179" s="19" t="s">
        <v>1700</v>
      </c>
      <c r="B179" s="19"/>
      <c r="C179" s="19" t="s">
        <v>1485</v>
      </c>
      <c r="D179" s="19" t="s">
        <v>337</v>
      </c>
      <c r="E179" s="19" t="s">
        <v>3844</v>
      </c>
      <c r="F179" s="19"/>
      <c r="G179" s="19" t="s">
        <v>3844</v>
      </c>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61"/>
      <c r="BT179" s="19"/>
      <c r="BU179" s="19"/>
      <c r="BV179" s="19"/>
      <c r="BW179" s="19"/>
      <c r="BX179" s="19"/>
      <c r="BY179" s="19"/>
      <c r="BZ179" s="19"/>
    </row>
    <row r="180" spans="1:78" x14ac:dyDescent="0.2">
      <c r="A180" s="19" t="s">
        <v>1700</v>
      </c>
      <c r="B180" s="19"/>
      <c r="C180" s="19" t="s">
        <v>1485</v>
      </c>
      <c r="D180" s="19" t="s">
        <v>337</v>
      </c>
      <c r="E180" s="19" t="s">
        <v>3842</v>
      </c>
      <c r="F180" s="19" t="s">
        <v>3843</v>
      </c>
      <c r="G180" s="19" t="s">
        <v>3842</v>
      </c>
      <c r="H180" s="19" t="s">
        <v>3843</v>
      </c>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61"/>
      <c r="BT180" s="19"/>
      <c r="BU180" s="19"/>
      <c r="BV180" s="19"/>
      <c r="BW180" s="19"/>
      <c r="BX180" s="19"/>
      <c r="BY180" s="19"/>
      <c r="BZ180" s="19"/>
    </row>
    <row r="181" spans="1:78" x14ac:dyDescent="0.2">
      <c r="A181" s="19" t="s">
        <v>1700</v>
      </c>
      <c r="B181" s="19"/>
      <c r="C181" s="19" t="s">
        <v>1485</v>
      </c>
      <c r="D181" s="19" t="s">
        <v>337</v>
      </c>
      <c r="E181" s="19" t="s">
        <v>3842</v>
      </c>
      <c r="F181" s="19"/>
      <c r="G181" s="19" t="s">
        <v>3842</v>
      </c>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61"/>
      <c r="BT181" s="19"/>
      <c r="BU181" s="19"/>
      <c r="BV181" s="19"/>
      <c r="BW181" s="19"/>
      <c r="BX181" s="19"/>
      <c r="BY181" s="19"/>
      <c r="BZ181" s="19"/>
    </row>
    <row r="182" spans="1:78" x14ac:dyDescent="0.2">
      <c r="A182" s="11" t="s">
        <v>1700</v>
      </c>
      <c r="B182" s="11"/>
      <c r="C182" s="11" t="s">
        <v>1485</v>
      </c>
      <c r="D182" s="11" t="s">
        <v>337</v>
      </c>
      <c r="E182" s="11" t="s">
        <v>3827</v>
      </c>
      <c r="F182" s="11" t="s">
        <v>3829</v>
      </c>
      <c r="G182" s="11" t="s">
        <v>3827</v>
      </c>
      <c r="H182" s="11" t="s">
        <v>3829</v>
      </c>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c r="BM182" s="11"/>
      <c r="BN182" s="11"/>
      <c r="BO182" s="11"/>
      <c r="BP182" s="11"/>
      <c r="BQ182" s="11"/>
      <c r="BR182" s="11"/>
      <c r="BS182" s="59"/>
      <c r="BT182" s="11"/>
      <c r="BU182" s="11"/>
      <c r="BV182" s="11"/>
      <c r="BW182" s="11"/>
      <c r="BX182" s="11"/>
      <c r="BY182" s="11"/>
      <c r="BZ182" s="11"/>
    </row>
    <row r="183" spans="1:78" x14ac:dyDescent="0.2">
      <c r="A183" s="19" t="s">
        <v>1700</v>
      </c>
      <c r="B183" s="19"/>
      <c r="C183" s="19" t="s">
        <v>1485</v>
      </c>
      <c r="D183" s="19" t="s">
        <v>337</v>
      </c>
      <c r="E183" s="19" t="s">
        <v>3814</v>
      </c>
      <c r="F183" s="19" t="s">
        <v>3770</v>
      </c>
      <c r="G183" s="19" t="s">
        <v>3814</v>
      </c>
      <c r="H183" s="19" t="s">
        <v>3770</v>
      </c>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61"/>
      <c r="BT183" s="19"/>
      <c r="BU183" s="19"/>
      <c r="BV183" s="19"/>
      <c r="BW183" s="19"/>
      <c r="BX183" s="19"/>
      <c r="BY183" s="19"/>
      <c r="BZ183" s="19"/>
    </row>
    <row r="184" spans="1:78" x14ac:dyDescent="0.2">
      <c r="A184" s="19" t="s">
        <v>1700</v>
      </c>
      <c r="B184" s="19"/>
      <c r="C184" s="19" t="s">
        <v>1485</v>
      </c>
      <c r="D184" s="19" t="s">
        <v>337</v>
      </c>
      <c r="E184" s="19" t="s">
        <v>3847</v>
      </c>
      <c r="F184" s="19" t="s">
        <v>3848</v>
      </c>
      <c r="G184" s="19" t="s">
        <v>3847</v>
      </c>
      <c r="H184" s="19" t="s">
        <v>3848</v>
      </c>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61"/>
      <c r="BT184" s="19"/>
      <c r="BU184" s="19"/>
      <c r="BV184" s="19"/>
      <c r="BW184" s="19"/>
      <c r="BX184" s="19"/>
      <c r="BY184" s="19"/>
      <c r="BZ184" s="19"/>
    </row>
    <row r="185" spans="1:78" x14ac:dyDescent="0.2">
      <c r="A185" s="19" t="s">
        <v>1700</v>
      </c>
      <c r="B185" s="19"/>
      <c r="C185" s="19" t="s">
        <v>1485</v>
      </c>
      <c r="D185" s="19" t="s">
        <v>337</v>
      </c>
      <c r="E185" s="19" t="s">
        <v>3847</v>
      </c>
      <c r="F185" s="19" t="s">
        <v>3849</v>
      </c>
      <c r="G185" s="19" t="s">
        <v>3847</v>
      </c>
      <c r="H185" s="19" t="s">
        <v>3849</v>
      </c>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61"/>
      <c r="BT185" s="19"/>
      <c r="BU185" s="19"/>
      <c r="BV185" s="19"/>
      <c r="BW185" s="19"/>
      <c r="BX185" s="19"/>
      <c r="BY185" s="19"/>
      <c r="BZ185" s="19"/>
    </row>
    <row r="186" spans="1:78" ht="16" x14ac:dyDescent="0.2">
      <c r="A186" s="19" t="s">
        <v>1700</v>
      </c>
      <c r="B186" s="19"/>
      <c r="C186" s="19" t="s">
        <v>1485</v>
      </c>
      <c r="D186" s="19" t="s">
        <v>337</v>
      </c>
      <c r="E186" s="19" t="s">
        <v>3847</v>
      </c>
      <c r="F186" s="19"/>
      <c r="G186" s="19" t="s">
        <v>3847</v>
      </c>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61"/>
      <c r="BT186" s="19"/>
      <c r="BU186" s="19"/>
      <c r="BV186" s="19"/>
      <c r="BW186" s="19"/>
      <c r="BX186" s="19"/>
      <c r="BY186" s="19"/>
      <c r="BZ186" s="19"/>
    </row>
    <row r="187" spans="1:78" x14ac:dyDescent="0.2">
      <c r="A187" s="11" t="s">
        <v>1700</v>
      </c>
      <c r="B187" s="11"/>
      <c r="C187" s="11" t="s">
        <v>1485</v>
      </c>
      <c r="D187" s="11" t="s">
        <v>3719</v>
      </c>
      <c r="E187" s="11" t="s">
        <v>3637</v>
      </c>
      <c r="F187" s="11" t="s">
        <v>3797</v>
      </c>
      <c r="G187" s="11" t="s">
        <v>3637</v>
      </c>
      <c r="H187" s="11" t="s">
        <v>3797</v>
      </c>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c r="BO187" s="11"/>
      <c r="BP187" s="11"/>
      <c r="BQ187" s="11"/>
      <c r="BR187" s="11"/>
      <c r="BS187" s="59"/>
      <c r="BT187" s="11"/>
      <c r="BU187" s="11"/>
      <c r="BV187" s="11"/>
      <c r="BW187" s="11"/>
      <c r="BX187" s="11"/>
      <c r="BY187" s="11"/>
      <c r="BZ187" s="11"/>
    </row>
    <row r="188" spans="1:78" ht="16" x14ac:dyDescent="0.2">
      <c r="A188" s="11" t="s">
        <v>1700</v>
      </c>
      <c r="B188" s="11"/>
      <c r="C188" s="11" t="s">
        <v>1485</v>
      </c>
      <c r="D188" s="11" t="s">
        <v>3719</v>
      </c>
      <c r="E188" s="11" t="s">
        <v>3637</v>
      </c>
      <c r="F188" s="11" t="s">
        <v>3798</v>
      </c>
      <c r="G188" s="11" t="s">
        <v>3637</v>
      </c>
      <c r="H188" s="11" t="s">
        <v>3798</v>
      </c>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c r="BP188" s="11"/>
      <c r="BQ188" s="11"/>
      <c r="BR188" s="11"/>
      <c r="BS188" s="59"/>
      <c r="BT188" s="11"/>
      <c r="BU188" s="11"/>
      <c r="BV188" s="11"/>
      <c r="BW188" s="11"/>
      <c r="BX188" s="11"/>
      <c r="BY188" s="11"/>
      <c r="BZ188" s="11"/>
    </row>
    <row r="189" spans="1:78" x14ac:dyDescent="0.2">
      <c r="A189" t="s">
        <v>2974</v>
      </c>
      <c r="C189" t="s">
        <v>1485</v>
      </c>
      <c r="D189" t="s">
        <v>3719</v>
      </c>
      <c r="E189" t="s">
        <v>3637</v>
      </c>
      <c r="F189" t="s">
        <v>267</v>
      </c>
      <c r="G189" t="s">
        <v>3637</v>
      </c>
      <c r="H189" t="s">
        <v>267</v>
      </c>
      <c r="Q189">
        <v>5.0999999999999996</v>
      </c>
      <c r="T189">
        <v>7.6</v>
      </c>
      <c r="BR189" t="s">
        <v>67</v>
      </c>
      <c r="BS189" s="1">
        <v>44964</v>
      </c>
      <c r="BT189" t="s">
        <v>409</v>
      </c>
      <c r="BU189">
        <v>8868</v>
      </c>
    </row>
    <row r="190" spans="1:78" x14ac:dyDescent="0.2">
      <c r="A190" s="10" t="s">
        <v>3638</v>
      </c>
      <c r="B190" s="10"/>
      <c r="C190" s="10" t="s">
        <v>1485</v>
      </c>
      <c r="D190" s="10" t="s">
        <v>3719</v>
      </c>
      <c r="E190" s="10" t="s">
        <v>3637</v>
      </c>
      <c r="F190" s="10" t="s">
        <v>267</v>
      </c>
      <c r="G190" s="10" t="s">
        <v>3637</v>
      </c>
      <c r="H190" s="10" t="s">
        <v>267</v>
      </c>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t="s">
        <v>67</v>
      </c>
      <c r="BS190" s="12">
        <v>44964</v>
      </c>
      <c r="BT190" s="10" t="s">
        <v>409</v>
      </c>
      <c r="BU190" s="10">
        <v>8868</v>
      </c>
      <c r="BV190" s="10" t="s">
        <v>60</v>
      </c>
      <c r="BW190" s="10" t="s">
        <v>409</v>
      </c>
      <c r="BX190" s="10"/>
      <c r="BY190" s="10"/>
      <c r="BZ190" s="10"/>
    </row>
    <row r="191" spans="1:78" x14ac:dyDescent="0.2">
      <c r="A191" s="11" t="s">
        <v>1700</v>
      </c>
      <c r="B191" s="11"/>
      <c r="C191" s="11" t="s">
        <v>1485</v>
      </c>
      <c r="D191" s="11" t="s">
        <v>3719</v>
      </c>
      <c r="E191" s="11" t="s">
        <v>3637</v>
      </c>
      <c r="F191" s="11"/>
      <c r="G191" s="11" t="s">
        <v>3637</v>
      </c>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59"/>
      <c r="BT191" s="11"/>
      <c r="BU191" s="11"/>
      <c r="BV191" s="11"/>
      <c r="BW191" s="11"/>
      <c r="BX191" s="11"/>
      <c r="BY191" s="11"/>
      <c r="BZ191" s="11"/>
    </row>
    <row r="192" spans="1:78" x14ac:dyDescent="0.2">
      <c r="A192" s="11" t="s">
        <v>1700</v>
      </c>
      <c r="B192" s="11"/>
      <c r="C192" s="11" t="s">
        <v>1485</v>
      </c>
      <c r="D192" s="11" t="s">
        <v>3719</v>
      </c>
      <c r="E192" s="11" t="s">
        <v>3637</v>
      </c>
      <c r="F192" s="11"/>
      <c r="G192" s="11" t="s">
        <v>3795</v>
      </c>
      <c r="H192" s="11" t="s">
        <v>3796</v>
      </c>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c r="BM192" s="11"/>
      <c r="BN192" s="11"/>
      <c r="BO192" s="11"/>
      <c r="BP192" s="11"/>
      <c r="BQ192" s="11"/>
      <c r="BR192" s="11"/>
      <c r="BS192" s="59"/>
      <c r="BT192" s="11"/>
      <c r="BU192" s="11"/>
      <c r="BV192" s="11"/>
      <c r="BW192" s="11"/>
      <c r="BX192" s="11"/>
      <c r="BY192" s="11"/>
      <c r="BZ192" s="11"/>
    </row>
    <row r="193" spans="1:78" x14ac:dyDescent="0.2">
      <c r="A193" s="11" t="s">
        <v>1700</v>
      </c>
      <c r="B193" s="11"/>
      <c r="C193" s="11" t="s">
        <v>1485</v>
      </c>
      <c r="D193" s="11" t="s">
        <v>3719</v>
      </c>
      <c r="E193" s="11" t="s">
        <v>3637</v>
      </c>
      <c r="F193" s="11"/>
      <c r="G193" s="11" t="s">
        <v>3795</v>
      </c>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c r="BO193" s="11"/>
      <c r="BP193" s="11"/>
      <c r="BQ193" s="11"/>
      <c r="BR193" s="11"/>
      <c r="BS193" s="59"/>
      <c r="BT193" s="11"/>
      <c r="BU193" s="11"/>
      <c r="BV193" s="11"/>
      <c r="BW193" s="11"/>
      <c r="BX193" s="11"/>
      <c r="BY193" s="11"/>
      <c r="BZ193" s="11"/>
    </row>
    <row r="194" spans="1:78" x14ac:dyDescent="0.2">
      <c r="A194" s="11" t="s">
        <v>1700</v>
      </c>
      <c r="B194" s="11"/>
      <c r="C194" s="11" t="s">
        <v>1485</v>
      </c>
      <c r="D194" s="11" t="s">
        <v>3719</v>
      </c>
      <c r="E194" s="11" t="s">
        <v>3792</v>
      </c>
      <c r="F194" s="11" t="s">
        <v>3794</v>
      </c>
      <c r="G194" s="11" t="s">
        <v>3792</v>
      </c>
      <c r="H194" s="11" t="s">
        <v>3794</v>
      </c>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c r="BO194" s="11"/>
      <c r="BP194" s="11"/>
      <c r="BQ194" s="11"/>
      <c r="BR194" s="11"/>
      <c r="BS194" s="59"/>
      <c r="BT194" s="11"/>
      <c r="BU194" s="11"/>
      <c r="BV194" s="11"/>
      <c r="BW194" s="11"/>
      <c r="BX194" s="11"/>
      <c r="BY194" s="11"/>
      <c r="BZ194" s="11"/>
    </row>
    <row r="195" spans="1:78" x14ac:dyDescent="0.2">
      <c r="A195" s="11" t="s">
        <v>1700</v>
      </c>
      <c r="B195" s="11"/>
      <c r="C195" s="11" t="s">
        <v>1485</v>
      </c>
      <c r="D195" s="11" t="s">
        <v>3719</v>
      </c>
      <c r="E195" s="11" t="s">
        <v>3792</v>
      </c>
      <c r="F195" s="11" t="s">
        <v>3793</v>
      </c>
      <c r="G195" s="11" t="s">
        <v>3792</v>
      </c>
      <c r="H195" s="11" t="s">
        <v>3793</v>
      </c>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59"/>
      <c r="BT195" s="11"/>
      <c r="BU195" s="11"/>
      <c r="BV195" s="11"/>
      <c r="BW195" s="11"/>
      <c r="BX195" s="11"/>
      <c r="BY195" s="11"/>
      <c r="BZ195" s="11"/>
    </row>
    <row r="196" spans="1:78" x14ac:dyDescent="0.2">
      <c r="A196" s="11" t="s">
        <v>1700</v>
      </c>
      <c r="B196" s="11"/>
      <c r="C196" s="11" t="s">
        <v>1485</v>
      </c>
      <c r="D196" s="11" t="s">
        <v>3719</v>
      </c>
      <c r="E196" s="11" t="s">
        <v>3792</v>
      </c>
      <c r="F196" s="11"/>
      <c r="G196" s="11" t="s">
        <v>3792</v>
      </c>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59"/>
      <c r="BT196" s="11"/>
      <c r="BU196" s="11"/>
      <c r="BV196" s="11"/>
      <c r="BW196" s="11"/>
      <c r="BX196" s="11"/>
      <c r="BY196" s="11"/>
      <c r="BZ196" s="11"/>
    </row>
    <row r="197" spans="1:78" x14ac:dyDescent="0.2">
      <c r="A197" s="19" t="s">
        <v>1700</v>
      </c>
      <c r="B197" s="19"/>
      <c r="C197" s="19" t="s">
        <v>1485</v>
      </c>
      <c r="D197" s="19" t="s">
        <v>265</v>
      </c>
      <c r="E197" s="19" t="s">
        <v>3930</v>
      </c>
      <c r="F197" s="19" t="s">
        <v>3931</v>
      </c>
      <c r="G197" s="19" t="s">
        <v>3930</v>
      </c>
      <c r="H197" s="19" t="s">
        <v>3931</v>
      </c>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61"/>
      <c r="BT197" s="19"/>
      <c r="BU197" s="19"/>
      <c r="BV197" s="19"/>
      <c r="BW197" s="19"/>
      <c r="BX197" s="19"/>
      <c r="BY197" s="19"/>
      <c r="BZ197" s="19"/>
    </row>
    <row r="198" spans="1:78" x14ac:dyDescent="0.2">
      <c r="A198" s="19" t="s">
        <v>1700</v>
      </c>
      <c r="B198" s="19"/>
      <c r="C198" s="19" t="s">
        <v>1485</v>
      </c>
      <c r="D198" s="19" t="s">
        <v>265</v>
      </c>
      <c r="E198" s="19" t="s">
        <v>3930</v>
      </c>
      <c r="F198" s="19"/>
      <c r="G198" s="19" t="s">
        <v>3930</v>
      </c>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61"/>
      <c r="BT198" s="19"/>
      <c r="BU198" s="19"/>
      <c r="BV198" s="19"/>
      <c r="BW198" s="19"/>
      <c r="BX198" s="19"/>
      <c r="BY198" s="19"/>
      <c r="BZ198" s="19"/>
    </row>
    <row r="199" spans="1:78" x14ac:dyDescent="0.2">
      <c r="A199" s="11" t="s">
        <v>1700</v>
      </c>
      <c r="B199" s="11"/>
      <c r="C199" s="11" t="s">
        <v>1485</v>
      </c>
      <c r="D199" s="11" t="s">
        <v>265</v>
      </c>
      <c r="E199" s="11" t="s">
        <v>3917</v>
      </c>
      <c r="F199" s="11" t="s">
        <v>3919</v>
      </c>
      <c r="G199" s="11" t="s">
        <v>3917</v>
      </c>
      <c r="H199" s="11" t="s">
        <v>3919</v>
      </c>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59"/>
      <c r="BT199" s="11"/>
      <c r="BU199" s="11"/>
      <c r="BV199" s="11"/>
      <c r="BW199" s="11"/>
      <c r="BX199" s="11"/>
      <c r="BY199" s="11"/>
      <c r="BZ199" s="11"/>
    </row>
    <row r="200" spans="1:78" x14ac:dyDescent="0.2">
      <c r="A200" s="19" t="s">
        <v>1700</v>
      </c>
      <c r="B200" s="19"/>
      <c r="C200" s="19" t="s">
        <v>1485</v>
      </c>
      <c r="D200" s="19" t="s">
        <v>265</v>
      </c>
      <c r="E200" s="19" t="s">
        <v>3920</v>
      </c>
      <c r="F200" s="19" t="s">
        <v>3921</v>
      </c>
      <c r="G200" s="19" t="s">
        <v>3920</v>
      </c>
      <c r="H200" s="19" t="s">
        <v>3921</v>
      </c>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61"/>
      <c r="BT200" s="19"/>
      <c r="BU200" s="19"/>
      <c r="BV200" s="19"/>
      <c r="BW200" s="19"/>
      <c r="BX200" s="19"/>
      <c r="BY200" s="19"/>
      <c r="BZ200" s="19"/>
    </row>
    <row r="201" spans="1:78" x14ac:dyDescent="0.2">
      <c r="A201" s="19" t="s">
        <v>1700</v>
      </c>
      <c r="B201" s="19"/>
      <c r="C201" s="19" t="s">
        <v>1485</v>
      </c>
      <c r="D201" s="19" t="s">
        <v>265</v>
      </c>
      <c r="E201" s="19" t="s">
        <v>3920</v>
      </c>
      <c r="F201" s="19"/>
      <c r="G201" s="19" t="s">
        <v>3920</v>
      </c>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61"/>
      <c r="BT201" s="19"/>
      <c r="BU201" s="19"/>
      <c r="BV201" s="19"/>
      <c r="BW201" s="19"/>
      <c r="BX201" s="19"/>
      <c r="BY201" s="19"/>
      <c r="BZ201" s="19"/>
    </row>
    <row r="202" spans="1:78" x14ac:dyDescent="0.2">
      <c r="A202" s="11" t="s">
        <v>1700</v>
      </c>
      <c r="B202" s="11"/>
      <c r="C202" s="11" t="s">
        <v>1485</v>
      </c>
      <c r="D202" s="11" t="s">
        <v>265</v>
      </c>
      <c r="E202" s="11" t="s">
        <v>632</v>
      </c>
      <c r="F202" s="11" t="s">
        <v>3662</v>
      </c>
      <c r="G202" s="11" t="s">
        <v>632</v>
      </c>
      <c r="H202" s="11" t="s">
        <v>3662</v>
      </c>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11"/>
      <c r="BQ202" s="11"/>
      <c r="BR202" s="11"/>
      <c r="BS202" s="59"/>
      <c r="BT202" s="11"/>
      <c r="BU202" s="11"/>
      <c r="BV202" s="11"/>
      <c r="BW202" s="11"/>
      <c r="BX202" s="11"/>
      <c r="BY202" s="11"/>
      <c r="BZ202" s="11"/>
    </row>
    <row r="203" spans="1:78" x14ac:dyDescent="0.2">
      <c r="A203" t="s">
        <v>737</v>
      </c>
      <c r="C203" t="s">
        <v>1485</v>
      </c>
      <c r="D203" t="s">
        <v>265</v>
      </c>
      <c r="E203" t="s">
        <v>632</v>
      </c>
      <c r="F203" t="s">
        <v>3662</v>
      </c>
      <c r="G203" t="s">
        <v>632</v>
      </c>
      <c r="H203" t="s">
        <v>3662</v>
      </c>
      <c r="I203" t="b">
        <v>0</v>
      </c>
      <c r="AC203">
        <v>9.5</v>
      </c>
      <c r="AF203">
        <v>7.4</v>
      </c>
      <c r="AG203">
        <v>9.6999999999999993</v>
      </c>
      <c r="AJ203">
        <v>13</v>
      </c>
      <c r="BE203">
        <v>13</v>
      </c>
      <c r="BH203">
        <v>6.4</v>
      </c>
      <c r="BQ203" t="s">
        <v>3663</v>
      </c>
      <c r="BR203" t="s">
        <v>67</v>
      </c>
      <c r="BS203" s="1">
        <v>44964</v>
      </c>
      <c r="BT203" t="s">
        <v>3312</v>
      </c>
      <c r="BU203">
        <v>53314</v>
      </c>
    </row>
    <row r="204" spans="1:78" x14ac:dyDescent="0.2">
      <c r="A204" t="s">
        <v>741</v>
      </c>
      <c r="C204" t="s">
        <v>1485</v>
      </c>
      <c r="D204" t="s">
        <v>265</v>
      </c>
      <c r="E204" t="s">
        <v>632</v>
      </c>
      <c r="F204" t="s">
        <v>3662</v>
      </c>
      <c r="G204" t="s">
        <v>632</v>
      </c>
      <c r="H204" t="s">
        <v>3662</v>
      </c>
      <c r="Q204">
        <v>9.6999999999999993</v>
      </c>
      <c r="T204">
        <v>9.8000000000000007</v>
      </c>
      <c r="Y204">
        <v>8.6</v>
      </c>
      <c r="AB204">
        <v>13.3</v>
      </c>
      <c r="BM204">
        <v>41</v>
      </c>
      <c r="BR204" t="s">
        <v>67</v>
      </c>
      <c r="BS204" s="1">
        <v>44964</v>
      </c>
      <c r="BT204" t="s">
        <v>3312</v>
      </c>
      <c r="BU204">
        <v>53314</v>
      </c>
    </row>
    <row r="205" spans="1:78" x14ac:dyDescent="0.2">
      <c r="A205" s="11" t="s">
        <v>1700</v>
      </c>
      <c r="B205" s="11"/>
      <c r="C205" s="11" t="s">
        <v>1485</v>
      </c>
      <c r="D205" s="11" t="s">
        <v>265</v>
      </c>
      <c r="E205" s="11" t="s">
        <v>632</v>
      </c>
      <c r="F205" s="11" t="s">
        <v>633</v>
      </c>
      <c r="G205" s="11" t="s">
        <v>632</v>
      </c>
      <c r="H205" s="11" t="s">
        <v>634</v>
      </c>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c r="BO205" s="11"/>
      <c r="BP205" s="11"/>
      <c r="BQ205" s="11"/>
      <c r="BR205" s="11"/>
      <c r="BS205" s="59"/>
      <c r="BT205" s="11"/>
      <c r="BU205" s="11"/>
      <c r="BV205" s="11"/>
      <c r="BW205" s="11"/>
      <c r="BX205" s="11"/>
      <c r="BY205" s="11"/>
      <c r="BZ205" s="11"/>
    </row>
    <row r="206" spans="1:78" x14ac:dyDescent="0.2">
      <c r="C206" t="s">
        <v>1485</v>
      </c>
      <c r="D206" t="s">
        <v>265</v>
      </c>
      <c r="E206" t="s">
        <v>632</v>
      </c>
      <c r="F206" t="s">
        <v>633</v>
      </c>
      <c r="G206" t="s">
        <v>632</v>
      </c>
      <c r="H206" t="s">
        <v>634</v>
      </c>
      <c r="AS206">
        <v>9</v>
      </c>
      <c r="AW206">
        <v>7</v>
      </c>
      <c r="BA206">
        <v>8</v>
      </c>
      <c r="BD206">
        <v>5</v>
      </c>
      <c r="BE206">
        <v>11</v>
      </c>
      <c r="BH206">
        <v>5</v>
      </c>
      <c r="BQ206" t="s">
        <v>635</v>
      </c>
      <c r="BR206" t="s">
        <v>67</v>
      </c>
      <c r="BS206"/>
      <c r="BT206" t="s">
        <v>2978</v>
      </c>
      <c r="BU206" s="39">
        <v>53224</v>
      </c>
    </row>
    <row r="207" spans="1:78" x14ac:dyDescent="0.2">
      <c r="A207" s="11" t="s">
        <v>1700</v>
      </c>
      <c r="B207" s="11"/>
      <c r="C207" s="11" t="s">
        <v>1485</v>
      </c>
      <c r="D207" s="11" t="s">
        <v>265</v>
      </c>
      <c r="E207" s="11" t="s">
        <v>632</v>
      </c>
      <c r="F207" s="11" t="s">
        <v>633</v>
      </c>
      <c r="G207" s="11" t="s">
        <v>632</v>
      </c>
      <c r="H207" s="11" t="s">
        <v>633</v>
      </c>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c r="BM207" s="11"/>
      <c r="BN207" s="11"/>
      <c r="BO207" s="11"/>
      <c r="BP207" s="11"/>
      <c r="BQ207" s="11"/>
      <c r="BR207" s="11"/>
      <c r="BS207" s="59"/>
      <c r="BT207" s="11"/>
      <c r="BU207" s="11"/>
      <c r="BV207" s="11"/>
      <c r="BW207" s="11"/>
      <c r="BX207" s="11"/>
      <c r="BY207" s="11"/>
      <c r="BZ207" s="11"/>
    </row>
    <row r="208" spans="1:78" x14ac:dyDescent="0.2">
      <c r="A208" t="s">
        <v>3602</v>
      </c>
      <c r="C208" t="s">
        <v>1485</v>
      </c>
      <c r="D208" t="s">
        <v>265</v>
      </c>
      <c r="E208" t="s">
        <v>632</v>
      </c>
      <c r="F208" t="s">
        <v>633</v>
      </c>
      <c r="G208" t="s">
        <v>632</v>
      </c>
      <c r="H208" t="s">
        <v>633</v>
      </c>
      <c r="I208" t="b">
        <v>0</v>
      </c>
      <c r="Y208">
        <f>AVERAGE(7.9,8.1)</f>
        <v>8</v>
      </c>
      <c r="Z208">
        <f>AVERAGE(10.6,10.7)</f>
        <v>10.649999999999999</v>
      </c>
      <c r="AB208">
        <v>10.65</v>
      </c>
      <c r="BQ208" t="s">
        <v>3601</v>
      </c>
      <c r="BR208" t="s">
        <v>67</v>
      </c>
      <c r="BS208" s="1">
        <v>44964</v>
      </c>
      <c r="BT208" t="s">
        <v>2920</v>
      </c>
      <c r="BU208">
        <v>2528</v>
      </c>
    </row>
    <row r="209" spans="1:78" x14ac:dyDescent="0.2">
      <c r="A209" t="s">
        <v>456</v>
      </c>
      <c r="C209" t="s">
        <v>1485</v>
      </c>
      <c r="D209" t="s">
        <v>265</v>
      </c>
      <c r="E209" t="s">
        <v>632</v>
      </c>
      <c r="F209" t="s">
        <v>633</v>
      </c>
      <c r="G209" t="s">
        <v>632</v>
      </c>
      <c r="H209" t="s">
        <v>633</v>
      </c>
      <c r="L209" t="s">
        <v>3505</v>
      </c>
      <c r="Y209">
        <v>6.53</v>
      </c>
      <c r="AB209">
        <v>10.4</v>
      </c>
      <c r="AC209">
        <v>6.9</v>
      </c>
      <c r="AF209">
        <v>11.6</v>
      </c>
      <c r="AO209">
        <v>5.78</v>
      </c>
      <c r="AR209">
        <v>3.8</v>
      </c>
      <c r="AS209">
        <v>7.04</v>
      </c>
      <c r="AV209">
        <v>5.17</v>
      </c>
      <c r="AW209">
        <v>7.56</v>
      </c>
      <c r="AZ209">
        <v>6.08</v>
      </c>
      <c r="BA209">
        <v>8.0399999999999991</v>
      </c>
      <c r="BD209">
        <v>6.25</v>
      </c>
      <c r="BE209">
        <v>9.25</v>
      </c>
      <c r="BH209">
        <v>5.08</v>
      </c>
      <c r="BR209" t="s">
        <v>67</v>
      </c>
      <c r="BS209"/>
      <c r="BT209" t="s">
        <v>104</v>
      </c>
      <c r="BU209">
        <v>1358</v>
      </c>
    </row>
    <row r="210" spans="1:78" x14ac:dyDescent="0.2">
      <c r="A210" t="s">
        <v>456</v>
      </c>
      <c r="C210" t="s">
        <v>1485</v>
      </c>
      <c r="D210" t="s">
        <v>265</v>
      </c>
      <c r="E210" t="s">
        <v>632</v>
      </c>
      <c r="F210" t="s">
        <v>633</v>
      </c>
      <c r="G210" t="s">
        <v>632</v>
      </c>
      <c r="H210" t="s">
        <v>633</v>
      </c>
      <c r="L210" t="s">
        <v>3506</v>
      </c>
      <c r="U210">
        <v>7.5</v>
      </c>
      <c r="X210">
        <v>9.6</v>
      </c>
      <c r="Y210">
        <v>8.06</v>
      </c>
      <c r="AB210">
        <v>11</v>
      </c>
      <c r="AC210">
        <v>8.3699999999999992</v>
      </c>
      <c r="AF210">
        <v>12.2</v>
      </c>
      <c r="AG210">
        <v>7.37</v>
      </c>
      <c r="AJ210">
        <v>12.57</v>
      </c>
      <c r="AO210">
        <v>6.33</v>
      </c>
      <c r="AR210">
        <v>3.83</v>
      </c>
      <c r="AS210">
        <v>7.67</v>
      </c>
      <c r="AV210">
        <v>4.91</v>
      </c>
      <c r="AW210">
        <v>8.0399999999999991</v>
      </c>
      <c r="AZ210">
        <v>5.84</v>
      </c>
      <c r="BA210">
        <v>8.35</v>
      </c>
      <c r="BD210">
        <v>6.28</v>
      </c>
      <c r="BE210">
        <v>9.8800000000000008</v>
      </c>
      <c r="BH210">
        <v>5.37</v>
      </c>
      <c r="BR210" t="s">
        <v>67</v>
      </c>
      <c r="BS210"/>
      <c r="BT210" t="s">
        <v>104</v>
      </c>
      <c r="BU210">
        <v>1358</v>
      </c>
    </row>
    <row r="211" spans="1:78" x14ac:dyDescent="0.2">
      <c r="A211" t="s">
        <v>456</v>
      </c>
      <c r="C211" t="s">
        <v>1485</v>
      </c>
      <c r="D211" t="s">
        <v>265</v>
      </c>
      <c r="E211" t="s">
        <v>632</v>
      </c>
      <c r="F211" t="s">
        <v>633</v>
      </c>
      <c r="G211" t="s">
        <v>632</v>
      </c>
      <c r="H211" t="s">
        <v>633</v>
      </c>
      <c r="L211" t="s">
        <v>639</v>
      </c>
      <c r="U211">
        <v>6</v>
      </c>
      <c r="X211">
        <v>7.5</v>
      </c>
      <c r="AF211">
        <v>6.6</v>
      </c>
      <c r="AG211">
        <v>6.2</v>
      </c>
      <c r="AJ211">
        <v>11.3</v>
      </c>
      <c r="AS211">
        <v>6.95</v>
      </c>
      <c r="AV211">
        <v>4</v>
      </c>
      <c r="AW211">
        <v>7.5</v>
      </c>
      <c r="AZ211">
        <v>5.6</v>
      </c>
      <c r="BA211">
        <v>8.3000000000000007</v>
      </c>
      <c r="BD211">
        <v>6.35</v>
      </c>
      <c r="BE211">
        <v>8.4499999999999993</v>
      </c>
      <c r="BH211">
        <v>4.5</v>
      </c>
      <c r="BR211" t="s">
        <v>67</v>
      </c>
      <c r="BS211"/>
      <c r="BT211" t="s">
        <v>104</v>
      </c>
      <c r="BU211">
        <v>1358</v>
      </c>
    </row>
    <row r="212" spans="1:78" x14ac:dyDescent="0.2">
      <c r="A212" t="s">
        <v>3599</v>
      </c>
      <c r="C212" t="s">
        <v>1485</v>
      </c>
      <c r="D212" t="s">
        <v>265</v>
      </c>
      <c r="E212" t="s">
        <v>632</v>
      </c>
      <c r="F212" t="s">
        <v>633</v>
      </c>
      <c r="G212" t="s">
        <v>632</v>
      </c>
      <c r="H212" t="s">
        <v>633</v>
      </c>
      <c r="I212" t="b">
        <v>0</v>
      </c>
      <c r="L212" t="s">
        <v>3598</v>
      </c>
      <c r="AC212">
        <v>8.1</v>
      </c>
      <c r="AD212">
        <v>12.7</v>
      </c>
      <c r="AF212">
        <v>12.7</v>
      </c>
      <c r="BQ212" t="s">
        <v>3600</v>
      </c>
      <c r="BR212" t="s">
        <v>67</v>
      </c>
      <c r="BS212" s="1">
        <v>44964</v>
      </c>
      <c r="BT212" t="s">
        <v>2920</v>
      </c>
      <c r="BU212">
        <v>2528</v>
      </c>
      <c r="BV212" t="s">
        <v>60</v>
      </c>
      <c r="BW212" t="s">
        <v>2920</v>
      </c>
    </row>
    <row r="213" spans="1:78" x14ac:dyDescent="0.2">
      <c r="A213" s="10" t="s">
        <v>3597</v>
      </c>
      <c r="B213" s="10"/>
      <c r="C213" s="10" t="s">
        <v>1485</v>
      </c>
      <c r="D213" s="10" t="s">
        <v>265</v>
      </c>
      <c r="E213" s="10" t="s">
        <v>632</v>
      </c>
      <c r="F213" s="10" t="s">
        <v>633</v>
      </c>
      <c r="G213" s="10" t="s">
        <v>632</v>
      </c>
      <c r="H213" s="10" t="s">
        <v>633</v>
      </c>
      <c r="I213" s="10" t="b">
        <v>0</v>
      </c>
      <c r="J213" s="10"/>
      <c r="K213" s="10"/>
      <c r="L213" s="10" t="s">
        <v>3598</v>
      </c>
      <c r="M213" s="10"/>
      <c r="N213" s="10"/>
      <c r="O213" s="10"/>
      <c r="P213" s="10"/>
      <c r="Q213" s="10"/>
      <c r="R213" s="10"/>
      <c r="S213" s="10"/>
      <c r="T213" s="10"/>
      <c r="U213" s="10">
        <v>7.6</v>
      </c>
      <c r="V213" s="10">
        <v>9.9</v>
      </c>
      <c r="W213" s="10"/>
      <c r="X213" s="10">
        <v>9.9</v>
      </c>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t="s">
        <v>3603</v>
      </c>
      <c r="BR213" s="10" t="s">
        <v>67</v>
      </c>
      <c r="BS213" s="12">
        <v>44964</v>
      </c>
      <c r="BT213" s="10" t="s">
        <v>2920</v>
      </c>
      <c r="BU213" s="10">
        <v>2528</v>
      </c>
      <c r="BV213" s="10" t="s">
        <v>60</v>
      </c>
      <c r="BW213" s="10" t="s">
        <v>2920</v>
      </c>
      <c r="BX213" s="10"/>
      <c r="BY213" s="10"/>
      <c r="BZ213" s="10"/>
    </row>
    <row r="214" spans="1:78" x14ac:dyDescent="0.2">
      <c r="C214" t="s">
        <v>1485</v>
      </c>
      <c r="D214" t="s">
        <v>265</v>
      </c>
      <c r="E214" t="s">
        <v>632</v>
      </c>
      <c r="F214" t="s">
        <v>633</v>
      </c>
      <c r="G214" t="s">
        <v>632</v>
      </c>
      <c r="H214" t="s">
        <v>633</v>
      </c>
      <c r="AW214">
        <v>5.4</v>
      </c>
      <c r="BA214">
        <v>8.4</v>
      </c>
      <c r="BD214">
        <v>6.2</v>
      </c>
      <c r="BE214">
        <v>11.2</v>
      </c>
      <c r="BH214">
        <v>7</v>
      </c>
      <c r="BQ214" t="s">
        <v>636</v>
      </c>
      <c r="BR214" t="s">
        <v>67</v>
      </c>
      <c r="BS214"/>
      <c r="BT214" t="s">
        <v>2978</v>
      </c>
      <c r="BU214" s="39">
        <v>53224</v>
      </c>
    </row>
    <row r="215" spans="1:78" x14ac:dyDescent="0.2">
      <c r="A215" s="11" t="s">
        <v>1700</v>
      </c>
      <c r="B215" s="11"/>
      <c r="C215" s="11" t="s">
        <v>1485</v>
      </c>
      <c r="D215" s="11" t="s">
        <v>265</v>
      </c>
      <c r="E215" s="11" t="s">
        <v>632</v>
      </c>
      <c r="F215" s="11" t="s">
        <v>633</v>
      </c>
      <c r="G215" s="11" t="s">
        <v>632</v>
      </c>
      <c r="H215" s="11" t="s">
        <v>637</v>
      </c>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59"/>
      <c r="BT215" s="11"/>
      <c r="BU215" s="11"/>
      <c r="BV215" s="11"/>
      <c r="BW215" s="11"/>
      <c r="BX215" s="11"/>
      <c r="BY215" s="11"/>
      <c r="BZ215" s="11"/>
    </row>
    <row r="216" spans="1:78" x14ac:dyDescent="0.2">
      <c r="C216" t="s">
        <v>1485</v>
      </c>
      <c r="D216" t="s">
        <v>265</v>
      </c>
      <c r="E216" t="s">
        <v>632</v>
      </c>
      <c r="F216" t="s">
        <v>633</v>
      </c>
      <c r="G216" t="s">
        <v>632</v>
      </c>
      <c r="H216" t="s">
        <v>637</v>
      </c>
      <c r="BE216">
        <v>9</v>
      </c>
      <c r="BF216">
        <v>5</v>
      </c>
      <c r="BG216">
        <v>2.5</v>
      </c>
      <c r="BH216">
        <v>5</v>
      </c>
      <c r="BQ216" t="s">
        <v>638</v>
      </c>
      <c r="BR216" t="s">
        <v>67</v>
      </c>
      <c r="BS216"/>
      <c r="BT216" t="s">
        <v>2978</v>
      </c>
      <c r="BU216" s="39">
        <v>53224</v>
      </c>
    </row>
    <row r="217" spans="1:78" x14ac:dyDescent="0.2">
      <c r="A217" t="s">
        <v>94</v>
      </c>
      <c r="C217" t="s">
        <v>1485</v>
      </c>
      <c r="D217" t="s">
        <v>265</v>
      </c>
      <c r="E217" t="s">
        <v>632</v>
      </c>
      <c r="F217" t="s">
        <v>640</v>
      </c>
      <c r="G217" t="s">
        <v>266</v>
      </c>
      <c r="H217" t="s">
        <v>640</v>
      </c>
      <c r="M217">
        <v>5.6</v>
      </c>
      <c r="P217">
        <v>3.7</v>
      </c>
      <c r="Q217">
        <v>8.1999999999999993</v>
      </c>
      <c r="T217">
        <v>8.4</v>
      </c>
      <c r="AC217">
        <v>8.1999999999999993</v>
      </c>
      <c r="AF217">
        <v>12.5</v>
      </c>
      <c r="AG217">
        <v>5.7</v>
      </c>
      <c r="AJ217">
        <v>9.9</v>
      </c>
      <c r="AK217">
        <v>4.5999999999999996</v>
      </c>
      <c r="AN217">
        <v>3.5</v>
      </c>
      <c r="AO217">
        <v>6.45</v>
      </c>
      <c r="AR217">
        <v>5.45</v>
      </c>
      <c r="AS217">
        <v>8.1999999999999993</v>
      </c>
      <c r="AV217">
        <v>7.2</v>
      </c>
      <c r="AZ217">
        <v>7.95</v>
      </c>
      <c r="BA217">
        <v>9.1</v>
      </c>
      <c r="BD217">
        <v>8.35</v>
      </c>
      <c r="BQ217" t="s">
        <v>94</v>
      </c>
      <c r="BR217" t="s">
        <v>67</v>
      </c>
      <c r="BS217"/>
      <c r="BT217" t="s">
        <v>268</v>
      </c>
      <c r="BU217">
        <v>1657</v>
      </c>
    </row>
    <row r="218" spans="1:78" x14ac:dyDescent="0.2">
      <c r="A218" s="10" t="s">
        <v>641</v>
      </c>
      <c r="B218" s="10" t="s">
        <v>322</v>
      </c>
      <c r="C218" s="10" t="s">
        <v>1485</v>
      </c>
      <c r="D218" s="10" t="s">
        <v>265</v>
      </c>
      <c r="E218" s="10" t="s">
        <v>632</v>
      </c>
      <c r="F218" s="10" t="s">
        <v>640</v>
      </c>
      <c r="G218" s="10" t="s">
        <v>266</v>
      </c>
      <c r="H218" s="10" t="s">
        <v>640</v>
      </c>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t="s">
        <v>67</v>
      </c>
      <c r="BS218" s="10"/>
      <c r="BT218" s="10" t="s">
        <v>268</v>
      </c>
      <c r="BU218" s="10">
        <v>1657</v>
      </c>
      <c r="BV218" s="10" t="s">
        <v>60</v>
      </c>
      <c r="BW218" s="10" t="s">
        <v>268</v>
      </c>
      <c r="BX218" s="10"/>
      <c r="BY218" s="10"/>
      <c r="BZ218" s="10"/>
    </row>
    <row r="219" spans="1:78" x14ac:dyDescent="0.2">
      <c r="A219" s="11" t="s">
        <v>1700</v>
      </c>
      <c r="B219" s="11"/>
      <c r="C219" s="11" t="s">
        <v>1485</v>
      </c>
      <c r="D219" s="11" t="s">
        <v>265</v>
      </c>
      <c r="E219" s="11" t="s">
        <v>632</v>
      </c>
      <c r="F219" s="11" t="s">
        <v>640</v>
      </c>
      <c r="G219" s="11" t="s">
        <v>632</v>
      </c>
      <c r="H219" s="11" t="s">
        <v>640</v>
      </c>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59"/>
      <c r="BT219" s="11"/>
      <c r="BU219" s="11"/>
      <c r="BV219" s="11"/>
      <c r="BW219" s="11"/>
      <c r="BX219" s="11"/>
      <c r="BY219" s="11"/>
      <c r="BZ219" s="11"/>
    </row>
    <row r="220" spans="1:78" x14ac:dyDescent="0.2">
      <c r="A220" s="19" t="s">
        <v>1700</v>
      </c>
      <c r="B220" s="19"/>
      <c r="C220" s="19" t="s">
        <v>1485</v>
      </c>
      <c r="D220" s="19" t="s">
        <v>265</v>
      </c>
      <c r="E220" s="19" t="s">
        <v>632</v>
      </c>
      <c r="F220" s="19" t="s">
        <v>3924</v>
      </c>
      <c r="G220" s="19" t="s">
        <v>632</v>
      </c>
      <c r="H220" s="19" t="s">
        <v>3924</v>
      </c>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9"/>
      <c r="AY220" s="19"/>
      <c r="AZ220" s="19"/>
      <c r="BA220" s="19"/>
      <c r="BB220" s="19"/>
      <c r="BC220" s="19"/>
      <c r="BD220" s="19"/>
      <c r="BE220" s="19"/>
      <c r="BF220" s="19"/>
      <c r="BG220" s="19"/>
      <c r="BH220" s="19"/>
      <c r="BI220" s="19"/>
      <c r="BJ220" s="19"/>
      <c r="BK220" s="19"/>
      <c r="BL220" s="19"/>
      <c r="BM220" s="19"/>
      <c r="BN220" s="19"/>
      <c r="BO220" s="19"/>
      <c r="BP220" s="19"/>
      <c r="BQ220" s="19"/>
      <c r="BR220" s="19"/>
      <c r="BS220" s="61"/>
      <c r="BT220" s="19"/>
      <c r="BU220" s="19"/>
      <c r="BV220" s="19"/>
      <c r="BW220" s="19"/>
      <c r="BX220" s="19"/>
      <c r="BY220" s="19"/>
      <c r="BZ220" s="19"/>
    </row>
    <row r="221" spans="1:78" x14ac:dyDescent="0.2">
      <c r="A221" s="19" t="s">
        <v>1700</v>
      </c>
      <c r="B221" s="19"/>
      <c r="C221" s="19" t="s">
        <v>1485</v>
      </c>
      <c r="D221" s="19" t="s">
        <v>265</v>
      </c>
      <c r="E221" s="19" t="s">
        <v>632</v>
      </c>
      <c r="F221" s="19" t="s">
        <v>3924</v>
      </c>
      <c r="G221" s="19" t="s">
        <v>3906</v>
      </c>
      <c r="H221" s="19" t="s">
        <v>3927</v>
      </c>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c r="BK221" s="19"/>
      <c r="BL221" s="19"/>
      <c r="BM221" s="19"/>
      <c r="BN221" s="19"/>
      <c r="BO221" s="19"/>
      <c r="BP221" s="19"/>
      <c r="BQ221" s="19"/>
      <c r="BR221" s="19"/>
      <c r="BS221" s="61"/>
      <c r="BT221" s="19"/>
      <c r="BU221" s="19"/>
      <c r="BV221" s="19"/>
      <c r="BW221" s="19"/>
      <c r="BX221" s="19"/>
      <c r="BY221" s="19"/>
      <c r="BZ221" s="19"/>
    </row>
    <row r="222" spans="1:78" x14ac:dyDescent="0.2">
      <c r="A222" s="19" t="s">
        <v>1700</v>
      </c>
      <c r="B222" s="19"/>
      <c r="C222" s="19" t="s">
        <v>1485</v>
      </c>
      <c r="D222" s="19" t="s">
        <v>265</v>
      </c>
      <c r="E222" s="19" t="s">
        <v>632</v>
      </c>
      <c r="F222" s="19" t="s">
        <v>3924</v>
      </c>
      <c r="G222" s="19" t="s">
        <v>3904</v>
      </c>
      <c r="H222" s="19" t="s">
        <v>3925</v>
      </c>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c r="AX222" s="19"/>
      <c r="AY222" s="19"/>
      <c r="AZ222" s="19"/>
      <c r="BA222" s="19"/>
      <c r="BB222" s="19"/>
      <c r="BC222" s="19"/>
      <c r="BD222" s="19"/>
      <c r="BE222" s="19"/>
      <c r="BF222" s="19"/>
      <c r="BG222" s="19"/>
      <c r="BH222" s="19"/>
      <c r="BI222" s="19"/>
      <c r="BJ222" s="19"/>
      <c r="BK222" s="19"/>
      <c r="BL222" s="19"/>
      <c r="BM222" s="19"/>
      <c r="BN222" s="19"/>
      <c r="BO222" s="19"/>
      <c r="BP222" s="19"/>
      <c r="BQ222" s="19"/>
      <c r="BR222" s="19"/>
      <c r="BS222" s="61"/>
      <c r="BT222" s="19"/>
      <c r="BU222" s="19"/>
      <c r="BV222" s="19"/>
      <c r="BW222" s="19"/>
      <c r="BX222" s="19"/>
      <c r="BY222" s="19"/>
      <c r="BZ222" s="19"/>
    </row>
    <row r="223" spans="1:78" s="19" customFormat="1" x14ac:dyDescent="0.2">
      <c r="A223" s="19" t="s">
        <v>1700</v>
      </c>
      <c r="C223" s="19" t="s">
        <v>1485</v>
      </c>
      <c r="D223" s="19" t="s">
        <v>265</v>
      </c>
      <c r="E223" s="19" t="s">
        <v>632</v>
      </c>
      <c r="F223" s="19" t="s">
        <v>3924</v>
      </c>
      <c r="G223" s="19" t="s">
        <v>3904</v>
      </c>
      <c r="H223" s="19" t="s">
        <v>3926</v>
      </c>
      <c r="BS223" s="61"/>
    </row>
    <row r="224" spans="1:78" x14ac:dyDescent="0.2">
      <c r="A224" s="11" t="s">
        <v>1700</v>
      </c>
      <c r="B224" s="11"/>
      <c r="C224" s="11" t="s">
        <v>1485</v>
      </c>
      <c r="D224" s="11" t="s">
        <v>265</v>
      </c>
      <c r="E224" s="11" t="s">
        <v>632</v>
      </c>
      <c r="F224" s="11" t="s">
        <v>642</v>
      </c>
      <c r="G224" s="11" t="s">
        <v>632</v>
      </c>
      <c r="H224" s="11" t="s">
        <v>642</v>
      </c>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59"/>
      <c r="BT224" s="11"/>
      <c r="BU224" s="11"/>
      <c r="BV224" s="11"/>
      <c r="BW224" s="11"/>
      <c r="BX224" s="11"/>
      <c r="BY224" s="11"/>
      <c r="BZ224" s="11"/>
    </row>
    <row r="225" spans="1:78" s="5" customFormat="1" x14ac:dyDescent="0.2">
      <c r="A225" t="s">
        <v>3639</v>
      </c>
      <c r="B225"/>
      <c r="C225" t="s">
        <v>1485</v>
      </c>
      <c r="D225" t="s">
        <v>265</v>
      </c>
      <c r="E225" t="s">
        <v>632</v>
      </c>
      <c r="F225" t="s">
        <v>642</v>
      </c>
      <c r="G225" t="s">
        <v>632</v>
      </c>
      <c r="H225" t="s">
        <v>642</v>
      </c>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v>8.1999999999999993</v>
      </c>
      <c r="BF225"/>
      <c r="BG225"/>
      <c r="BH225">
        <v>4.9000000000000004</v>
      </c>
      <c r="BI225"/>
      <c r="BJ225"/>
      <c r="BK225"/>
      <c r="BL225"/>
      <c r="BM225"/>
      <c r="BN225"/>
      <c r="BO225"/>
      <c r="BP225"/>
      <c r="BQ225"/>
      <c r="BR225" t="s">
        <v>67</v>
      </c>
      <c r="BS225"/>
      <c r="BT225" t="s">
        <v>268</v>
      </c>
      <c r="BU225">
        <v>1657</v>
      </c>
      <c r="BV225"/>
      <c r="BW225"/>
      <c r="BX225"/>
      <c r="BY225"/>
      <c r="BZ225"/>
    </row>
    <row r="226" spans="1:78" s="19" customFormat="1" x14ac:dyDescent="0.2">
      <c r="A226"/>
      <c r="B226"/>
      <c r="C226" t="s">
        <v>1485</v>
      </c>
      <c r="D226" t="s">
        <v>265</v>
      </c>
      <c r="E226" t="s">
        <v>632</v>
      </c>
      <c r="F226" t="s">
        <v>642</v>
      </c>
      <c r="G226" t="s">
        <v>632</v>
      </c>
      <c r="H226" t="s">
        <v>642</v>
      </c>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v>9</v>
      </c>
      <c r="BF226"/>
      <c r="BG226"/>
      <c r="BH226">
        <v>5</v>
      </c>
      <c r="BI226"/>
      <c r="BJ226"/>
      <c r="BK226"/>
      <c r="BL226"/>
      <c r="BM226"/>
      <c r="BN226"/>
      <c r="BO226"/>
      <c r="BP226"/>
      <c r="BQ226"/>
      <c r="BR226" t="s">
        <v>67</v>
      </c>
      <c r="BS226" s="1">
        <v>44964</v>
      </c>
      <c r="BT226" t="s">
        <v>3312</v>
      </c>
      <c r="BU226">
        <v>53314</v>
      </c>
      <c r="BV226"/>
      <c r="BW226"/>
      <c r="BX226"/>
      <c r="BY226"/>
      <c r="BZ226"/>
    </row>
    <row r="227" spans="1:78" s="19" customFormat="1" x14ac:dyDescent="0.2">
      <c r="A227" s="11" t="s">
        <v>1700</v>
      </c>
      <c r="B227" s="11"/>
      <c r="C227" s="11" t="s">
        <v>1485</v>
      </c>
      <c r="D227" s="11" t="s">
        <v>265</v>
      </c>
      <c r="E227" s="11" t="s">
        <v>632</v>
      </c>
      <c r="F227" s="11"/>
      <c r="G227" s="11" t="s">
        <v>632</v>
      </c>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59"/>
      <c r="BT227" s="11"/>
      <c r="BU227" s="11"/>
      <c r="BV227" s="11"/>
      <c r="BW227" s="11"/>
      <c r="BX227" s="11"/>
      <c r="BY227" s="11"/>
      <c r="BZ227" s="11"/>
    </row>
    <row r="228" spans="1:78" s="19" customFormat="1" x14ac:dyDescent="0.2">
      <c r="A228" s="19" t="s">
        <v>1700</v>
      </c>
      <c r="C228" s="19" t="s">
        <v>1485</v>
      </c>
      <c r="D228" s="19" t="s">
        <v>265</v>
      </c>
      <c r="E228" s="19" t="s">
        <v>3907</v>
      </c>
      <c r="F228" s="19" t="s">
        <v>3908</v>
      </c>
      <c r="G228" s="19" t="s">
        <v>3907</v>
      </c>
      <c r="H228" s="19" t="s">
        <v>3908</v>
      </c>
      <c r="BS228" s="61"/>
    </row>
    <row r="229" spans="1:78" s="19" customFormat="1" x14ac:dyDescent="0.2">
      <c r="A229" s="19" t="s">
        <v>1700</v>
      </c>
      <c r="C229" s="19" t="s">
        <v>1485</v>
      </c>
      <c r="D229" s="19" t="s">
        <v>265</v>
      </c>
      <c r="E229" s="19" t="s">
        <v>3907</v>
      </c>
      <c r="G229" s="19" t="s">
        <v>3907</v>
      </c>
      <c r="BS229" s="61"/>
    </row>
    <row r="230" spans="1:78" s="19" customFormat="1" x14ac:dyDescent="0.2">
      <c r="A230" s="19" t="s">
        <v>1700</v>
      </c>
      <c r="C230" s="19" t="s">
        <v>1485</v>
      </c>
      <c r="D230" s="19" t="s">
        <v>265</v>
      </c>
      <c r="E230" s="19" t="s">
        <v>3928</v>
      </c>
      <c r="F230" s="19" t="s">
        <v>3929</v>
      </c>
      <c r="G230" s="19" t="s">
        <v>3928</v>
      </c>
      <c r="H230" s="19" t="s">
        <v>3929</v>
      </c>
      <c r="BS230" s="61"/>
    </row>
    <row r="231" spans="1:78" x14ac:dyDescent="0.2">
      <c r="A231" s="19" t="s">
        <v>1700</v>
      </c>
      <c r="B231" s="19"/>
      <c r="C231" s="19" t="s">
        <v>1485</v>
      </c>
      <c r="D231" s="19" t="s">
        <v>265</v>
      </c>
      <c r="E231" s="19" t="s">
        <v>3928</v>
      </c>
      <c r="F231" s="19"/>
      <c r="G231" s="19" t="s">
        <v>3928</v>
      </c>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c r="BA231" s="19"/>
      <c r="BB231" s="19"/>
      <c r="BC231" s="19"/>
      <c r="BD231" s="19"/>
      <c r="BE231" s="19"/>
      <c r="BF231" s="19"/>
      <c r="BG231" s="19"/>
      <c r="BH231" s="19"/>
      <c r="BI231" s="19"/>
      <c r="BJ231" s="19"/>
      <c r="BK231" s="19"/>
      <c r="BL231" s="19"/>
      <c r="BM231" s="19"/>
      <c r="BN231" s="19"/>
      <c r="BO231" s="19"/>
      <c r="BP231" s="19"/>
      <c r="BQ231" s="19"/>
      <c r="BR231" s="19"/>
      <c r="BS231" s="61"/>
      <c r="BT231" s="19"/>
      <c r="BU231" s="19"/>
      <c r="BV231" s="19"/>
      <c r="BW231" s="19"/>
      <c r="BX231" s="19"/>
      <c r="BY231" s="19"/>
      <c r="BZ231" s="19"/>
    </row>
    <row r="232" spans="1:78" s="20" customFormat="1" x14ac:dyDescent="0.2">
      <c r="A232" s="11" t="s">
        <v>1700</v>
      </c>
      <c r="B232" s="11"/>
      <c r="C232" s="11" t="s">
        <v>1485</v>
      </c>
      <c r="D232" s="11" t="s">
        <v>265</v>
      </c>
      <c r="E232" s="11" t="s">
        <v>3902</v>
      </c>
      <c r="F232" s="11" t="s">
        <v>3903</v>
      </c>
      <c r="G232" s="11" t="s">
        <v>3902</v>
      </c>
      <c r="H232" s="11" t="s">
        <v>3903</v>
      </c>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59"/>
      <c r="BT232" s="11"/>
      <c r="BU232" s="11"/>
      <c r="BV232" s="11"/>
      <c r="BW232" s="11"/>
      <c r="BX232" s="11"/>
      <c r="BY232" s="11"/>
      <c r="BZ232" s="11"/>
    </row>
    <row r="233" spans="1:78" s="20" customFormat="1" x14ac:dyDescent="0.2">
      <c r="A233" s="11" t="s">
        <v>1700</v>
      </c>
      <c r="B233" s="11"/>
      <c r="C233" s="11" t="s">
        <v>1485</v>
      </c>
      <c r="D233" s="11" t="s">
        <v>265</v>
      </c>
      <c r="E233" s="11" t="s">
        <v>3902</v>
      </c>
      <c r="F233" s="11"/>
      <c r="G233" s="11" t="s">
        <v>3902</v>
      </c>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59"/>
      <c r="BT233" s="11"/>
      <c r="BU233" s="11"/>
      <c r="BV233" s="11"/>
      <c r="BW233" s="11"/>
      <c r="BX233" s="11"/>
      <c r="BY233" s="11"/>
      <c r="BZ233" s="11"/>
    </row>
    <row r="234" spans="1:78" x14ac:dyDescent="0.2">
      <c r="A234" s="19" t="s">
        <v>1700</v>
      </c>
      <c r="B234" s="19"/>
      <c r="C234" s="19" t="s">
        <v>1485</v>
      </c>
      <c r="D234" s="19" t="s">
        <v>265</v>
      </c>
      <c r="E234" s="19" t="s">
        <v>3922</v>
      </c>
      <c r="F234" s="19" t="s">
        <v>3923</v>
      </c>
      <c r="G234" s="19" t="s">
        <v>3922</v>
      </c>
      <c r="H234" s="19" t="s">
        <v>3923</v>
      </c>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c r="BA234" s="19"/>
      <c r="BB234" s="19"/>
      <c r="BC234" s="19"/>
      <c r="BD234" s="19"/>
      <c r="BE234" s="19"/>
      <c r="BF234" s="19"/>
      <c r="BG234" s="19"/>
      <c r="BH234" s="19"/>
      <c r="BI234" s="19"/>
      <c r="BJ234" s="19"/>
      <c r="BK234" s="19"/>
      <c r="BL234" s="19"/>
      <c r="BM234" s="19"/>
      <c r="BN234" s="19"/>
      <c r="BO234" s="19"/>
      <c r="BP234" s="19"/>
      <c r="BQ234" s="19"/>
      <c r="BR234" s="19"/>
      <c r="BS234" s="61"/>
      <c r="BT234" s="19"/>
      <c r="BU234" s="19"/>
      <c r="BV234" s="19"/>
      <c r="BW234" s="19"/>
      <c r="BX234" s="19"/>
      <c r="BY234" s="19"/>
      <c r="BZ234" s="19"/>
    </row>
    <row r="235" spans="1:78" x14ac:dyDescent="0.2">
      <c r="A235" s="19" t="s">
        <v>1700</v>
      </c>
      <c r="B235" s="19"/>
      <c r="C235" s="19" t="s">
        <v>1485</v>
      </c>
      <c r="D235" s="19" t="s">
        <v>265</v>
      </c>
      <c r="E235" s="19" t="s">
        <v>3922</v>
      </c>
      <c r="F235" s="19"/>
      <c r="G235" s="19" t="s">
        <v>3922</v>
      </c>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c r="BA235" s="19"/>
      <c r="BB235" s="19"/>
      <c r="BC235" s="19"/>
      <c r="BD235" s="19"/>
      <c r="BE235" s="19"/>
      <c r="BF235" s="19"/>
      <c r="BG235" s="19"/>
      <c r="BH235" s="19"/>
      <c r="BI235" s="19"/>
      <c r="BJ235" s="19"/>
      <c r="BK235" s="19"/>
      <c r="BL235" s="19"/>
      <c r="BM235" s="19"/>
      <c r="BN235" s="19"/>
      <c r="BO235" s="19"/>
      <c r="BP235" s="19"/>
      <c r="BQ235" s="19"/>
      <c r="BR235" s="19"/>
      <c r="BS235" s="61"/>
      <c r="BT235" s="19"/>
      <c r="BU235" s="19"/>
      <c r="BV235" s="19"/>
      <c r="BW235" s="19"/>
      <c r="BX235" s="19"/>
      <c r="BY235" s="19"/>
      <c r="BZ235" s="19"/>
    </row>
    <row r="236" spans="1:78" x14ac:dyDescent="0.2">
      <c r="A236" s="19" t="s">
        <v>1700</v>
      </c>
      <c r="B236" s="19"/>
      <c r="C236" s="19" t="s">
        <v>1485</v>
      </c>
      <c r="D236" s="19" t="s">
        <v>265</v>
      </c>
      <c r="E236" s="19" t="s">
        <v>3904</v>
      </c>
      <c r="F236" s="19" t="s">
        <v>3905</v>
      </c>
      <c r="G236" s="19" t="s">
        <v>3904</v>
      </c>
      <c r="H236" s="19" t="s">
        <v>3905</v>
      </c>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c r="BA236" s="19"/>
      <c r="BB236" s="19"/>
      <c r="BC236" s="19"/>
      <c r="BD236" s="19"/>
      <c r="BE236" s="19"/>
      <c r="BF236" s="19"/>
      <c r="BG236" s="19"/>
      <c r="BH236" s="19"/>
      <c r="BI236" s="19"/>
      <c r="BJ236" s="19"/>
      <c r="BK236" s="19"/>
      <c r="BL236" s="19"/>
      <c r="BM236" s="19"/>
      <c r="BN236" s="19"/>
      <c r="BO236" s="19"/>
      <c r="BP236" s="19"/>
      <c r="BQ236" s="19"/>
      <c r="BR236" s="19"/>
      <c r="BS236" s="61"/>
      <c r="BT236" s="19"/>
      <c r="BU236" s="19"/>
      <c r="BV236" s="19"/>
      <c r="BW236" s="19"/>
      <c r="BX236" s="19"/>
      <c r="BY236" s="19"/>
      <c r="BZ236" s="19"/>
    </row>
    <row r="237" spans="1:78" x14ac:dyDescent="0.2">
      <c r="A237" s="19" t="s">
        <v>1700</v>
      </c>
      <c r="B237" s="19"/>
      <c r="C237" s="19" t="s">
        <v>1485</v>
      </c>
      <c r="D237" s="19" t="s">
        <v>265</v>
      </c>
      <c r="E237" s="19" t="s">
        <v>3904</v>
      </c>
      <c r="F237" s="19" t="s">
        <v>1207</v>
      </c>
      <c r="G237" s="19" t="s">
        <v>3904</v>
      </c>
      <c r="H237" s="19" t="s">
        <v>1207</v>
      </c>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c r="BK237" s="19"/>
      <c r="BL237" s="19"/>
      <c r="BM237" s="19"/>
      <c r="BN237" s="19"/>
      <c r="BO237" s="19"/>
      <c r="BP237" s="19"/>
      <c r="BQ237" s="19"/>
      <c r="BR237" s="19"/>
      <c r="BS237" s="61"/>
      <c r="BT237" s="19"/>
      <c r="BU237" s="19"/>
      <c r="BV237" s="19"/>
      <c r="BW237" s="19"/>
      <c r="BX237" s="19"/>
      <c r="BY237" s="19"/>
      <c r="BZ237" s="19"/>
    </row>
    <row r="238" spans="1:78" x14ac:dyDescent="0.2">
      <c r="A238" s="19" t="s">
        <v>1700</v>
      </c>
      <c r="B238" s="19"/>
      <c r="C238" s="19" t="s">
        <v>1485</v>
      </c>
      <c r="D238" s="19" t="s">
        <v>265</v>
      </c>
      <c r="E238" s="19" t="s">
        <v>3904</v>
      </c>
      <c r="F238" s="19"/>
      <c r="G238" s="19" t="s">
        <v>3906</v>
      </c>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c r="BA238" s="19"/>
      <c r="BB238" s="19"/>
      <c r="BC238" s="19"/>
      <c r="BD238" s="19"/>
      <c r="BE238" s="19"/>
      <c r="BF238" s="19"/>
      <c r="BG238" s="19"/>
      <c r="BH238" s="19"/>
      <c r="BI238" s="19"/>
      <c r="BJ238" s="19"/>
      <c r="BK238" s="19"/>
      <c r="BL238" s="19"/>
      <c r="BM238" s="19"/>
      <c r="BN238" s="19"/>
      <c r="BO238" s="19"/>
      <c r="BP238" s="19"/>
      <c r="BQ238" s="19"/>
      <c r="BR238" s="19"/>
      <c r="BS238" s="61"/>
      <c r="BT238" s="19"/>
      <c r="BU238" s="19"/>
      <c r="BV238" s="19"/>
      <c r="BW238" s="19"/>
      <c r="BX238" s="19"/>
      <c r="BY238" s="19"/>
      <c r="BZ238" s="19"/>
    </row>
    <row r="239" spans="1:78" x14ac:dyDescent="0.2">
      <c r="A239" s="19" t="s">
        <v>1700</v>
      </c>
      <c r="B239" s="19"/>
      <c r="C239" s="19" t="s">
        <v>1485</v>
      </c>
      <c r="D239" s="19" t="s">
        <v>265</v>
      </c>
      <c r="E239" s="19" t="s">
        <v>3904</v>
      </c>
      <c r="F239" s="19"/>
      <c r="G239" s="19" t="s">
        <v>3904</v>
      </c>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19"/>
      <c r="BC239" s="19"/>
      <c r="BD239" s="19"/>
      <c r="BE239" s="19"/>
      <c r="BF239" s="19"/>
      <c r="BG239" s="19"/>
      <c r="BH239" s="19"/>
      <c r="BI239" s="19"/>
      <c r="BJ239" s="19"/>
      <c r="BK239" s="19"/>
      <c r="BL239" s="19"/>
      <c r="BM239" s="19"/>
      <c r="BN239" s="19"/>
      <c r="BO239" s="19"/>
      <c r="BP239" s="19"/>
      <c r="BQ239" s="19"/>
      <c r="BR239" s="19"/>
      <c r="BS239" s="61"/>
      <c r="BT239" s="19"/>
      <c r="BU239" s="19"/>
      <c r="BV239" s="19"/>
      <c r="BW239" s="19"/>
      <c r="BX239" s="19"/>
      <c r="BY239" s="19"/>
      <c r="BZ239" s="19"/>
    </row>
    <row r="240" spans="1:78" x14ac:dyDescent="0.2">
      <c r="A240" s="11" t="s">
        <v>1700</v>
      </c>
      <c r="B240" s="11"/>
      <c r="C240" s="11" t="s">
        <v>1485</v>
      </c>
      <c r="D240" s="11" t="s">
        <v>265</v>
      </c>
      <c r="E240" s="11" t="s">
        <v>3915</v>
      </c>
      <c r="F240" s="11" t="s">
        <v>3916</v>
      </c>
      <c r="G240" s="11" t="s">
        <v>3915</v>
      </c>
      <c r="H240" s="11" t="s">
        <v>3916</v>
      </c>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59"/>
      <c r="BT240" s="11"/>
      <c r="BU240" s="11"/>
      <c r="BV240" s="11"/>
      <c r="BW240" s="11"/>
      <c r="BX240" s="11"/>
      <c r="BY240" s="11"/>
      <c r="BZ240" s="11"/>
    </row>
    <row r="241" spans="1:78" x14ac:dyDescent="0.2">
      <c r="A241" s="11" t="s">
        <v>1700</v>
      </c>
      <c r="B241" s="11"/>
      <c r="C241" s="11" t="s">
        <v>1485</v>
      </c>
      <c r="D241" s="11" t="s">
        <v>265</v>
      </c>
      <c r="E241" s="11" t="s">
        <v>3915</v>
      </c>
      <c r="F241" s="11"/>
      <c r="G241" s="11" t="s">
        <v>3915</v>
      </c>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59"/>
      <c r="BT241" s="11"/>
      <c r="BU241" s="11"/>
      <c r="BV241" s="11"/>
      <c r="BW241" s="11"/>
      <c r="BX241" s="11"/>
      <c r="BY241" s="11"/>
      <c r="BZ241" s="11"/>
    </row>
    <row r="242" spans="1:78" x14ac:dyDescent="0.2">
      <c r="A242" s="11" t="s">
        <v>1700</v>
      </c>
      <c r="B242" s="11"/>
      <c r="C242" s="11" t="s">
        <v>1485</v>
      </c>
      <c r="D242" s="11" t="s">
        <v>265</v>
      </c>
      <c r="E242" s="11" t="s">
        <v>4049</v>
      </c>
      <c r="F242" s="11"/>
      <c r="G242" s="11" t="s">
        <v>3917</v>
      </c>
      <c r="H242" s="11" t="s">
        <v>3918</v>
      </c>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59"/>
      <c r="BT242" s="11"/>
      <c r="BU242" s="11"/>
      <c r="BV242" s="11"/>
      <c r="BW242" s="11"/>
      <c r="BX242" s="11"/>
      <c r="BY242" s="11"/>
      <c r="BZ242" s="11"/>
    </row>
    <row r="243" spans="1:78" x14ac:dyDescent="0.2">
      <c r="A243" s="11" t="s">
        <v>1700</v>
      </c>
      <c r="B243" s="11"/>
      <c r="C243" s="11" t="s">
        <v>1485</v>
      </c>
      <c r="D243" s="11" t="s">
        <v>265</v>
      </c>
      <c r="E243" s="11" t="s">
        <v>4049</v>
      </c>
      <c r="F243" s="11"/>
      <c r="G243" s="11" t="s">
        <v>3917</v>
      </c>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c r="BO243" s="11"/>
      <c r="BP243" s="11"/>
      <c r="BQ243" s="11"/>
      <c r="BR243" s="11"/>
      <c r="BS243" s="59"/>
      <c r="BT243" s="11"/>
      <c r="BU243" s="11"/>
      <c r="BV243" s="11"/>
      <c r="BW243" s="11"/>
      <c r="BX243" s="11"/>
      <c r="BY243" s="11"/>
      <c r="BZ243" s="11"/>
    </row>
    <row r="244" spans="1:78" x14ac:dyDescent="0.2">
      <c r="A244" s="11" t="s">
        <v>1700</v>
      </c>
      <c r="B244" s="11"/>
      <c r="C244" s="11" t="s">
        <v>1485</v>
      </c>
      <c r="D244" s="11" t="s">
        <v>265</v>
      </c>
      <c r="E244" s="11" t="s">
        <v>3909</v>
      </c>
      <c r="F244" s="11" t="s">
        <v>3912</v>
      </c>
      <c r="G244" s="11" t="s">
        <v>3909</v>
      </c>
      <c r="H244" s="11" t="s">
        <v>3912</v>
      </c>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c r="BO244" s="11"/>
      <c r="BP244" s="11"/>
      <c r="BQ244" s="11"/>
      <c r="BR244" s="11"/>
      <c r="BS244" s="59"/>
      <c r="BT244" s="11"/>
      <c r="BU244" s="11"/>
      <c r="BV244" s="11"/>
      <c r="BW244" s="11"/>
      <c r="BX244" s="11"/>
      <c r="BY244" s="11"/>
      <c r="BZ244" s="11"/>
    </row>
    <row r="245" spans="1:78" x14ac:dyDescent="0.2">
      <c r="A245" s="11" t="s">
        <v>1700</v>
      </c>
      <c r="B245" s="11"/>
      <c r="C245" s="11" t="s">
        <v>1485</v>
      </c>
      <c r="D245" s="11" t="s">
        <v>265</v>
      </c>
      <c r="E245" s="11" t="s">
        <v>3909</v>
      </c>
      <c r="F245" s="11" t="s">
        <v>1600</v>
      </c>
      <c r="G245" s="11" t="s">
        <v>3909</v>
      </c>
      <c r="H245" s="11" t="s">
        <v>1600</v>
      </c>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59"/>
      <c r="BT245" s="11"/>
      <c r="BU245" s="11"/>
      <c r="BV245" s="11"/>
      <c r="BW245" s="11"/>
      <c r="BX245" s="11"/>
      <c r="BY245" s="11"/>
      <c r="BZ245" s="11"/>
    </row>
    <row r="246" spans="1:78" x14ac:dyDescent="0.2">
      <c r="A246" s="11" t="s">
        <v>1700</v>
      </c>
      <c r="B246" s="11"/>
      <c r="C246" s="11" t="s">
        <v>1485</v>
      </c>
      <c r="D246" s="11" t="s">
        <v>265</v>
      </c>
      <c r="E246" s="11" t="s">
        <v>3909</v>
      </c>
      <c r="F246" s="11" t="s">
        <v>574</v>
      </c>
      <c r="G246" s="11" t="s">
        <v>3909</v>
      </c>
      <c r="H246" s="11" t="s">
        <v>574</v>
      </c>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59"/>
      <c r="BT246" s="11"/>
      <c r="BU246" s="11"/>
      <c r="BV246" s="11"/>
      <c r="BW246" s="11"/>
      <c r="BX246" s="11"/>
      <c r="BY246" s="11"/>
      <c r="BZ246" s="11"/>
    </row>
    <row r="247" spans="1:78" x14ac:dyDescent="0.2">
      <c r="A247" s="11" t="s">
        <v>1700</v>
      </c>
      <c r="B247" s="11"/>
      <c r="C247" s="11" t="s">
        <v>1485</v>
      </c>
      <c r="D247" s="11" t="s">
        <v>265</v>
      </c>
      <c r="E247" s="11" t="s">
        <v>3909</v>
      </c>
      <c r="F247" s="11" t="s">
        <v>3913</v>
      </c>
      <c r="G247" s="11" t="s">
        <v>3909</v>
      </c>
      <c r="H247" s="11" t="s">
        <v>3913</v>
      </c>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59"/>
      <c r="BT247" s="11"/>
      <c r="BU247" s="11"/>
      <c r="BV247" s="11"/>
      <c r="BW247" s="11"/>
      <c r="BX247" s="11"/>
      <c r="BY247" s="11"/>
      <c r="BZ247" s="11"/>
    </row>
    <row r="248" spans="1:78" x14ac:dyDescent="0.2">
      <c r="A248" s="11" t="s">
        <v>1700</v>
      </c>
      <c r="B248" s="11"/>
      <c r="C248" s="11" t="s">
        <v>1485</v>
      </c>
      <c r="D248" s="11" t="s">
        <v>265</v>
      </c>
      <c r="E248" s="11" t="s">
        <v>3909</v>
      </c>
      <c r="F248" s="11" t="s">
        <v>3910</v>
      </c>
      <c r="G248" s="11" t="s">
        <v>3909</v>
      </c>
      <c r="H248" s="11" t="s">
        <v>3910</v>
      </c>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c r="BO248" s="11"/>
      <c r="BP248" s="11"/>
      <c r="BQ248" s="11"/>
      <c r="BR248" s="11"/>
      <c r="BS248" s="59"/>
      <c r="BT248" s="11"/>
      <c r="BU248" s="11"/>
      <c r="BV248" s="11"/>
      <c r="BW248" s="11"/>
      <c r="BX248" s="11"/>
      <c r="BY248" s="11"/>
      <c r="BZ248" s="11"/>
    </row>
    <row r="249" spans="1:78" x14ac:dyDescent="0.2">
      <c r="A249" s="11" t="s">
        <v>1700</v>
      </c>
      <c r="B249" s="11"/>
      <c r="C249" s="11" t="s">
        <v>1485</v>
      </c>
      <c r="D249" s="11" t="s">
        <v>265</v>
      </c>
      <c r="E249" s="11" t="s">
        <v>3909</v>
      </c>
      <c r="F249" s="11" t="s">
        <v>420</v>
      </c>
      <c r="G249" s="11" t="s">
        <v>3909</v>
      </c>
      <c r="H249" s="11" t="s">
        <v>420</v>
      </c>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c r="BO249" s="11"/>
      <c r="BP249" s="11"/>
      <c r="BQ249" s="11"/>
      <c r="BR249" s="11"/>
      <c r="BS249" s="59"/>
      <c r="BT249" s="11"/>
      <c r="BU249" s="11"/>
      <c r="BV249" s="11"/>
      <c r="BW249" s="11"/>
      <c r="BX249" s="11"/>
      <c r="BY249" s="11"/>
      <c r="BZ249" s="11"/>
    </row>
    <row r="250" spans="1:78" x14ac:dyDescent="0.2">
      <c r="A250" s="19" t="s">
        <v>1700</v>
      </c>
      <c r="B250" s="19"/>
      <c r="C250" s="19" t="s">
        <v>1485</v>
      </c>
      <c r="D250" s="19" t="s">
        <v>265</v>
      </c>
      <c r="E250" s="19" t="s">
        <v>3909</v>
      </c>
      <c r="F250" s="19" t="s">
        <v>3894</v>
      </c>
      <c r="G250" s="19" t="s">
        <v>3893</v>
      </c>
      <c r="H250" s="19" t="s">
        <v>3911</v>
      </c>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61"/>
      <c r="BT250" s="19"/>
      <c r="BU250" s="19"/>
      <c r="BV250" s="19"/>
      <c r="BW250" s="19"/>
      <c r="BX250" s="19"/>
      <c r="BY250" s="19"/>
      <c r="BZ250" s="19"/>
    </row>
    <row r="251" spans="1:78" x14ac:dyDescent="0.2">
      <c r="A251" s="19" t="s">
        <v>1700</v>
      </c>
      <c r="B251" s="19"/>
      <c r="C251" s="19" t="s">
        <v>1485</v>
      </c>
      <c r="D251" s="19" t="s">
        <v>265</v>
      </c>
      <c r="E251" s="19" t="s">
        <v>3909</v>
      </c>
      <c r="F251" s="19" t="s">
        <v>3894</v>
      </c>
      <c r="G251" s="19" t="s">
        <v>3909</v>
      </c>
      <c r="H251" s="19" t="s">
        <v>3894</v>
      </c>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61"/>
      <c r="BT251" s="19"/>
      <c r="BU251" s="19"/>
      <c r="BV251" s="19"/>
      <c r="BW251" s="19"/>
      <c r="BX251" s="19"/>
      <c r="BY251" s="19"/>
      <c r="BZ251" s="19"/>
    </row>
    <row r="252" spans="1:78" x14ac:dyDescent="0.2">
      <c r="A252" s="11" t="s">
        <v>1700</v>
      </c>
      <c r="B252" s="11"/>
      <c r="C252" s="11" t="s">
        <v>1485</v>
      </c>
      <c r="D252" s="11" t="s">
        <v>265</v>
      </c>
      <c r="E252" s="11" t="s">
        <v>3909</v>
      </c>
      <c r="F252" s="11"/>
      <c r="G252" s="11" t="s">
        <v>3914</v>
      </c>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c r="BO252" s="11"/>
      <c r="BP252" s="11"/>
      <c r="BQ252" s="11"/>
      <c r="BR252" s="11"/>
      <c r="BS252" s="59"/>
      <c r="BT252" s="11"/>
      <c r="BU252" s="11"/>
      <c r="BV252" s="11"/>
      <c r="BW252" s="11"/>
      <c r="BX252" s="11"/>
      <c r="BY252" s="11"/>
      <c r="BZ252" s="11"/>
    </row>
    <row r="253" spans="1:78" x14ac:dyDescent="0.2">
      <c r="A253" s="11" t="s">
        <v>1700</v>
      </c>
      <c r="B253" s="11"/>
      <c r="C253" s="11" t="s">
        <v>1485</v>
      </c>
      <c r="D253" s="11" t="s">
        <v>265</v>
      </c>
      <c r="E253" s="11" t="s">
        <v>3909</v>
      </c>
      <c r="F253" s="11"/>
      <c r="G253" s="11" t="s">
        <v>3909</v>
      </c>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59"/>
      <c r="BT253" s="11"/>
      <c r="BU253" s="11"/>
      <c r="BV253" s="11"/>
      <c r="BW253" s="11"/>
      <c r="BX253" s="11"/>
      <c r="BY253" s="11"/>
      <c r="BZ253" s="11"/>
    </row>
    <row r="254" spans="1:78" x14ac:dyDescent="0.2">
      <c r="A254" s="19" t="s">
        <v>1700</v>
      </c>
      <c r="B254" s="19"/>
      <c r="C254" s="19" t="s">
        <v>1485</v>
      </c>
      <c r="D254" s="19" t="s">
        <v>3735</v>
      </c>
      <c r="E254" s="19" t="s">
        <v>3736</v>
      </c>
      <c r="F254" s="19" t="s">
        <v>3737</v>
      </c>
      <c r="G254" s="19" t="s">
        <v>3736</v>
      </c>
      <c r="H254" s="19" t="s">
        <v>3737</v>
      </c>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61"/>
      <c r="BT254" s="19"/>
      <c r="BU254" s="19"/>
      <c r="BV254" s="19"/>
      <c r="BW254" s="19"/>
      <c r="BX254" s="19"/>
      <c r="BY254" s="19"/>
      <c r="BZ254" s="19"/>
    </row>
    <row r="255" spans="1:78" x14ac:dyDescent="0.2">
      <c r="A255" s="19" t="s">
        <v>1700</v>
      </c>
      <c r="B255" s="19"/>
      <c r="C255" s="19" t="s">
        <v>1485</v>
      </c>
      <c r="D255" s="19" t="s">
        <v>3735</v>
      </c>
      <c r="E255" s="19" t="s">
        <v>3736</v>
      </c>
      <c r="F255" s="19" t="s">
        <v>3739</v>
      </c>
      <c r="G255" s="19" t="s">
        <v>3736</v>
      </c>
      <c r="H255" s="19" t="s">
        <v>3739</v>
      </c>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61"/>
      <c r="BT255" s="19"/>
      <c r="BU255" s="19"/>
      <c r="BV255" s="19"/>
      <c r="BW255" s="19"/>
      <c r="BX255" s="19"/>
      <c r="BY255" s="19"/>
      <c r="BZ255" s="19"/>
    </row>
    <row r="256" spans="1:78" x14ac:dyDescent="0.2">
      <c r="A256" s="19" t="s">
        <v>1700</v>
      </c>
      <c r="B256" s="19"/>
      <c r="C256" s="19" t="s">
        <v>1485</v>
      </c>
      <c r="D256" s="19" t="s">
        <v>3735</v>
      </c>
      <c r="E256" s="19" t="s">
        <v>3736</v>
      </c>
      <c r="F256" s="19" t="s">
        <v>3738</v>
      </c>
      <c r="G256" s="19" t="s">
        <v>3736</v>
      </c>
      <c r="H256" s="19" t="s">
        <v>3738</v>
      </c>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c r="BP256" s="19"/>
      <c r="BQ256" s="19"/>
      <c r="BR256" s="19"/>
      <c r="BS256" s="61"/>
      <c r="BT256" s="19"/>
      <c r="BU256" s="19"/>
      <c r="BV256" s="19"/>
      <c r="BW256" s="19"/>
      <c r="BX256" s="19"/>
      <c r="BY256" s="19"/>
      <c r="BZ256" s="19"/>
    </row>
    <row r="257" spans="1:78" x14ac:dyDescent="0.2">
      <c r="A257" s="19" t="s">
        <v>1700</v>
      </c>
      <c r="B257" s="19"/>
      <c r="C257" s="19" t="s">
        <v>1485</v>
      </c>
      <c r="D257" s="19" t="s">
        <v>3735</v>
      </c>
      <c r="E257" s="19" t="s">
        <v>3736</v>
      </c>
      <c r="F257" s="19"/>
      <c r="G257" s="19" t="s">
        <v>3736</v>
      </c>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c r="BK257" s="19"/>
      <c r="BL257" s="19"/>
      <c r="BM257" s="19"/>
      <c r="BN257" s="19"/>
      <c r="BO257" s="19"/>
      <c r="BP257" s="19"/>
      <c r="BQ257" s="19"/>
      <c r="BR257" s="19"/>
      <c r="BS257" s="61"/>
      <c r="BT257" s="19"/>
      <c r="BU257" s="19"/>
      <c r="BV257" s="19"/>
      <c r="BW257" s="19"/>
      <c r="BX257" s="19"/>
      <c r="BY257" s="19"/>
      <c r="BZ257" s="19"/>
    </row>
    <row r="258" spans="1:78" x14ac:dyDescent="0.2">
      <c r="A258" s="11" t="s">
        <v>1700</v>
      </c>
      <c r="B258" s="11"/>
      <c r="C258" s="11" t="s">
        <v>1485</v>
      </c>
      <c r="D258" s="11" t="s">
        <v>1491</v>
      </c>
      <c r="E258" s="11" t="s">
        <v>266</v>
      </c>
      <c r="F258" s="11" t="s">
        <v>3933</v>
      </c>
      <c r="G258" s="11" t="s">
        <v>266</v>
      </c>
      <c r="H258" s="11" t="s">
        <v>3933</v>
      </c>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59"/>
      <c r="BT258" s="11"/>
      <c r="BU258" s="11"/>
      <c r="BV258" s="11"/>
      <c r="BW258" s="11"/>
      <c r="BX258" s="11"/>
      <c r="BY258" s="11"/>
      <c r="BZ258" s="11"/>
    </row>
    <row r="259" spans="1:78" x14ac:dyDescent="0.2">
      <c r="A259" s="11" t="s">
        <v>1700</v>
      </c>
      <c r="B259" s="11"/>
      <c r="C259" s="11" t="s">
        <v>1485</v>
      </c>
      <c r="D259" s="11" t="s">
        <v>1491</v>
      </c>
      <c r="E259" s="11" t="s">
        <v>266</v>
      </c>
      <c r="F259" s="11" t="s">
        <v>574</v>
      </c>
      <c r="G259" s="11" t="s">
        <v>266</v>
      </c>
      <c r="H259" s="11" t="s">
        <v>574</v>
      </c>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59"/>
      <c r="BT259" s="11"/>
      <c r="BU259" s="11"/>
      <c r="BV259" s="11"/>
      <c r="BW259" s="11"/>
      <c r="BX259" s="11"/>
      <c r="BY259" s="11"/>
      <c r="BZ259" s="11"/>
    </row>
    <row r="260" spans="1:78" x14ac:dyDescent="0.2">
      <c r="A260" s="11" t="s">
        <v>1700</v>
      </c>
      <c r="B260" s="11"/>
      <c r="C260" s="11" t="s">
        <v>1485</v>
      </c>
      <c r="D260" s="11" t="s">
        <v>1491</v>
      </c>
      <c r="E260" s="11" t="s">
        <v>266</v>
      </c>
      <c r="F260" s="11" t="s">
        <v>420</v>
      </c>
      <c r="G260" s="11" t="s">
        <v>266</v>
      </c>
      <c r="H260" s="11" t="s">
        <v>420</v>
      </c>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59"/>
      <c r="BT260" s="11"/>
      <c r="BU260" s="11"/>
      <c r="BV260" s="11"/>
      <c r="BW260" s="11"/>
      <c r="BX260" s="11"/>
      <c r="BY260" s="11"/>
      <c r="BZ260" s="11"/>
    </row>
    <row r="261" spans="1:78" x14ac:dyDescent="0.2">
      <c r="A261" t="s">
        <v>264</v>
      </c>
      <c r="C261" t="s">
        <v>1485</v>
      </c>
      <c r="D261" t="s">
        <v>1491</v>
      </c>
      <c r="E261" t="s">
        <v>266</v>
      </c>
      <c r="F261" t="s">
        <v>267</v>
      </c>
      <c r="G261" t="s">
        <v>266</v>
      </c>
      <c r="H261" t="s">
        <v>267</v>
      </c>
      <c r="U261">
        <v>10.3</v>
      </c>
      <c r="X261">
        <v>13.9</v>
      </c>
      <c r="BR261" t="s">
        <v>67</v>
      </c>
      <c r="BS261"/>
      <c r="BT261" t="s">
        <v>268</v>
      </c>
      <c r="BU261">
        <v>1657</v>
      </c>
    </row>
    <row r="262" spans="1:78" x14ac:dyDescent="0.2">
      <c r="A262" s="11" t="s">
        <v>1700</v>
      </c>
      <c r="B262" s="11"/>
      <c r="C262" s="11" t="s">
        <v>1485</v>
      </c>
      <c r="D262" s="11" t="s">
        <v>1491</v>
      </c>
      <c r="E262" s="11" t="s">
        <v>266</v>
      </c>
      <c r="F262" s="11" t="s">
        <v>3932</v>
      </c>
      <c r="G262" s="11" t="s">
        <v>266</v>
      </c>
      <c r="H262" s="11" t="s">
        <v>3932</v>
      </c>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c r="BM262" s="11"/>
      <c r="BN262" s="11"/>
      <c r="BO262" s="11"/>
      <c r="BP262" s="11"/>
      <c r="BQ262" s="11"/>
      <c r="BR262" s="11"/>
      <c r="BS262" s="59"/>
      <c r="BT262" s="11"/>
      <c r="BU262" s="11"/>
      <c r="BV262" s="11"/>
      <c r="BW262" s="11"/>
      <c r="BX262" s="11"/>
      <c r="BY262" s="11"/>
      <c r="BZ262" s="11"/>
    </row>
    <row r="263" spans="1:78" x14ac:dyDescent="0.2">
      <c r="A263" s="11" t="s">
        <v>1700</v>
      </c>
      <c r="B263" s="11"/>
      <c r="C263" s="11" t="s">
        <v>1485</v>
      </c>
      <c r="D263" s="11" t="s">
        <v>1491</v>
      </c>
      <c r="E263" s="11" t="s">
        <v>266</v>
      </c>
      <c r="F263" s="11"/>
      <c r="G263" s="11" t="s">
        <v>266</v>
      </c>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c r="BM263" s="11"/>
      <c r="BN263" s="11"/>
      <c r="BO263" s="11"/>
      <c r="BP263" s="11"/>
      <c r="BQ263" s="11"/>
      <c r="BR263" s="11"/>
      <c r="BS263" s="59"/>
      <c r="BT263" s="11"/>
      <c r="BU263" s="11"/>
      <c r="BV263" s="11"/>
      <c r="BW263" s="11"/>
      <c r="BX263" s="11"/>
      <c r="BY263" s="11"/>
      <c r="BZ263" s="11"/>
    </row>
    <row r="264" spans="1:78" x14ac:dyDescent="0.2">
      <c r="A264" s="19" t="s">
        <v>1700</v>
      </c>
      <c r="B264" s="19"/>
      <c r="C264" s="19" t="s">
        <v>1485</v>
      </c>
      <c r="D264" s="19" t="s">
        <v>1491</v>
      </c>
      <c r="E264" s="19" t="s">
        <v>3938</v>
      </c>
      <c r="F264" s="19" t="s">
        <v>3939</v>
      </c>
      <c r="G264" s="19" t="s">
        <v>3938</v>
      </c>
      <c r="H264" s="19" t="s">
        <v>3939</v>
      </c>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c r="BA264" s="19"/>
      <c r="BB264" s="19"/>
      <c r="BC264" s="19"/>
      <c r="BD264" s="19"/>
      <c r="BE264" s="19"/>
      <c r="BF264" s="19"/>
      <c r="BG264" s="19"/>
      <c r="BH264" s="19"/>
      <c r="BI264" s="19"/>
      <c r="BJ264" s="19"/>
      <c r="BK264" s="19"/>
      <c r="BL264" s="19"/>
      <c r="BM264" s="19"/>
      <c r="BN264" s="19"/>
      <c r="BO264" s="19"/>
      <c r="BP264" s="19"/>
      <c r="BQ264" s="19"/>
      <c r="BR264" s="19"/>
      <c r="BS264" s="61"/>
      <c r="BT264" s="19"/>
      <c r="BU264" s="19"/>
      <c r="BV264" s="19"/>
      <c r="BW264" s="19"/>
      <c r="BX264" s="19"/>
      <c r="BY264" s="19"/>
      <c r="BZ264" s="19"/>
    </row>
    <row r="265" spans="1:78" x14ac:dyDescent="0.2">
      <c r="A265" s="19" t="s">
        <v>1700</v>
      </c>
      <c r="B265" s="19"/>
      <c r="C265" s="19" t="s">
        <v>1485</v>
      </c>
      <c r="D265" s="19" t="s">
        <v>1491</v>
      </c>
      <c r="E265" s="19" t="s">
        <v>3938</v>
      </c>
      <c r="F265" s="19"/>
      <c r="G265" s="19" t="s">
        <v>3938</v>
      </c>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c r="BK265" s="19"/>
      <c r="BL265" s="19"/>
      <c r="BM265" s="19"/>
      <c r="BN265" s="19"/>
      <c r="BO265" s="19"/>
      <c r="BP265" s="19"/>
      <c r="BQ265" s="19"/>
      <c r="BR265" s="19"/>
      <c r="BS265" s="61"/>
      <c r="BT265" s="19"/>
      <c r="BU265" s="19"/>
      <c r="BV265" s="19"/>
      <c r="BW265" s="19"/>
      <c r="BX265" s="19"/>
      <c r="BY265" s="19"/>
      <c r="BZ265" s="19"/>
    </row>
    <row r="266" spans="1:78" x14ac:dyDescent="0.2">
      <c r="A266" s="19" t="s">
        <v>1700</v>
      </c>
      <c r="B266" s="19"/>
      <c r="C266" s="19" t="s">
        <v>1485</v>
      </c>
      <c r="D266" s="19" t="s">
        <v>1491</v>
      </c>
      <c r="E266" s="19" t="s">
        <v>3942</v>
      </c>
      <c r="F266" s="19" t="s">
        <v>3943</v>
      </c>
      <c r="G266" s="19" t="s">
        <v>3942</v>
      </c>
      <c r="H266" s="19" t="s">
        <v>3943</v>
      </c>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c r="BA266" s="19"/>
      <c r="BB266" s="19"/>
      <c r="BC266" s="19"/>
      <c r="BD266" s="19"/>
      <c r="BE266" s="19"/>
      <c r="BF266" s="19"/>
      <c r="BG266" s="19"/>
      <c r="BH266" s="19"/>
      <c r="BI266" s="19"/>
      <c r="BJ266" s="19"/>
      <c r="BK266" s="19"/>
      <c r="BL266" s="19"/>
      <c r="BM266" s="19"/>
      <c r="BN266" s="19"/>
      <c r="BO266" s="19"/>
      <c r="BP266" s="19"/>
      <c r="BQ266" s="19"/>
      <c r="BR266" s="19"/>
      <c r="BS266" s="61"/>
      <c r="BT266" s="19"/>
      <c r="BU266" s="19"/>
      <c r="BV266" s="19"/>
      <c r="BW266" s="19"/>
      <c r="BX266" s="19"/>
      <c r="BY266" s="19"/>
      <c r="BZ266" s="19"/>
    </row>
    <row r="267" spans="1:78" x14ac:dyDescent="0.2">
      <c r="A267" s="19" t="s">
        <v>1700</v>
      </c>
      <c r="B267" s="19"/>
      <c r="C267" s="19" t="s">
        <v>1485</v>
      </c>
      <c r="D267" s="19" t="s">
        <v>1491</v>
      </c>
      <c r="E267" s="19" t="s">
        <v>3942</v>
      </c>
      <c r="F267" s="19"/>
      <c r="G267" s="19" t="s">
        <v>3942</v>
      </c>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19"/>
      <c r="BC267" s="19"/>
      <c r="BD267" s="19"/>
      <c r="BE267" s="19"/>
      <c r="BF267" s="19"/>
      <c r="BG267" s="19"/>
      <c r="BH267" s="19"/>
      <c r="BI267" s="19"/>
      <c r="BJ267" s="19"/>
      <c r="BK267" s="19"/>
      <c r="BL267" s="19"/>
      <c r="BM267" s="19"/>
      <c r="BN267" s="19"/>
      <c r="BO267" s="19"/>
      <c r="BP267" s="19"/>
      <c r="BQ267" s="19"/>
      <c r="BR267" s="19"/>
      <c r="BS267" s="61"/>
      <c r="BT267" s="19"/>
      <c r="BU267" s="19"/>
      <c r="BV267" s="19"/>
      <c r="BW267" s="19"/>
      <c r="BX267" s="19"/>
      <c r="BY267" s="19"/>
      <c r="BZ267" s="19"/>
    </row>
    <row r="268" spans="1:78" x14ac:dyDescent="0.2">
      <c r="A268" s="11" t="s">
        <v>1700</v>
      </c>
      <c r="B268" s="11"/>
      <c r="C268" s="11" t="s">
        <v>1485</v>
      </c>
      <c r="D268" s="11" t="s">
        <v>1491</v>
      </c>
      <c r="E268" s="11" t="s">
        <v>3753</v>
      </c>
      <c r="F268" s="11" t="s">
        <v>3754</v>
      </c>
      <c r="G268" s="11" t="s">
        <v>3753</v>
      </c>
      <c r="H268" s="11" t="s">
        <v>3754</v>
      </c>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c r="BA268" s="11"/>
      <c r="BB268" s="11"/>
      <c r="BC268" s="11"/>
      <c r="BD268" s="11"/>
      <c r="BE268" s="11"/>
      <c r="BF268" s="11"/>
      <c r="BG268" s="11"/>
      <c r="BH268" s="11"/>
      <c r="BI268" s="11"/>
      <c r="BJ268" s="11"/>
      <c r="BK268" s="11"/>
      <c r="BL268" s="11"/>
      <c r="BM268" s="11"/>
      <c r="BN268" s="11"/>
      <c r="BO268" s="11"/>
      <c r="BP268" s="11"/>
      <c r="BQ268" s="11"/>
      <c r="BR268" s="11"/>
      <c r="BS268" s="59"/>
      <c r="BT268" s="11"/>
      <c r="BU268" s="11"/>
      <c r="BV268" s="11"/>
      <c r="BW268" s="11"/>
      <c r="BX268" s="11"/>
      <c r="BY268" s="11"/>
      <c r="BZ268" s="11"/>
    </row>
    <row r="269" spans="1:78" x14ac:dyDescent="0.2">
      <c r="A269" s="11" t="s">
        <v>1700</v>
      </c>
      <c r="B269" s="11"/>
      <c r="C269" s="11" t="s">
        <v>1485</v>
      </c>
      <c r="D269" s="11" t="s">
        <v>1491</v>
      </c>
      <c r="E269" s="11" t="s">
        <v>3753</v>
      </c>
      <c r="F269" s="11"/>
      <c r="G269" s="11" t="s">
        <v>3753</v>
      </c>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1"/>
      <c r="BH269" s="11"/>
      <c r="BI269" s="11"/>
      <c r="BJ269" s="11"/>
      <c r="BK269" s="11"/>
      <c r="BL269" s="11"/>
      <c r="BM269" s="11"/>
      <c r="BN269" s="11"/>
      <c r="BO269" s="11"/>
      <c r="BP269" s="11"/>
      <c r="BQ269" s="11"/>
      <c r="BR269" s="11"/>
      <c r="BS269" s="59"/>
      <c r="BT269" s="11"/>
      <c r="BU269" s="11"/>
      <c r="BV269" s="11"/>
      <c r="BW269" s="11"/>
      <c r="BX269" s="11"/>
      <c r="BY269" s="11"/>
      <c r="BZ269" s="11"/>
    </row>
    <row r="270" spans="1:78" x14ac:dyDescent="0.2">
      <c r="A270" s="19" t="s">
        <v>1700</v>
      </c>
      <c r="B270" s="19"/>
      <c r="C270" s="19" t="s">
        <v>1485</v>
      </c>
      <c r="D270" s="19" t="s">
        <v>1491</v>
      </c>
      <c r="E270" s="19" t="s">
        <v>3900</v>
      </c>
      <c r="F270" s="19" t="s">
        <v>3901</v>
      </c>
      <c r="G270" s="19" t="s">
        <v>3900</v>
      </c>
      <c r="H270" s="19" t="s">
        <v>3901</v>
      </c>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c r="BA270" s="19"/>
      <c r="BB270" s="19"/>
      <c r="BC270" s="19"/>
      <c r="BD270" s="19"/>
      <c r="BE270" s="19"/>
      <c r="BF270" s="19"/>
      <c r="BG270" s="19"/>
      <c r="BH270" s="19"/>
      <c r="BI270" s="19"/>
      <c r="BJ270" s="19"/>
      <c r="BK270" s="19"/>
      <c r="BL270" s="19"/>
      <c r="BM270" s="19"/>
      <c r="BN270" s="19"/>
      <c r="BO270" s="19"/>
      <c r="BP270" s="19"/>
      <c r="BQ270" s="19"/>
      <c r="BR270" s="19"/>
      <c r="BS270" s="61"/>
      <c r="BT270" s="19"/>
      <c r="BU270" s="19"/>
      <c r="BV270" s="19"/>
      <c r="BW270" s="19"/>
      <c r="BX270" s="19"/>
      <c r="BY270" s="19"/>
      <c r="BZ270" s="19"/>
    </row>
    <row r="271" spans="1:78" x14ac:dyDescent="0.2">
      <c r="A271" s="19" t="s">
        <v>1700</v>
      </c>
      <c r="B271" s="19"/>
      <c r="C271" s="19" t="s">
        <v>1485</v>
      </c>
      <c r="D271" s="19" t="s">
        <v>1491</v>
      </c>
      <c r="E271" s="19" t="s">
        <v>3900</v>
      </c>
      <c r="F271" s="19"/>
      <c r="G271" s="19" t="s">
        <v>3900</v>
      </c>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19"/>
      <c r="BC271" s="19"/>
      <c r="BD271" s="19"/>
      <c r="BE271" s="19"/>
      <c r="BF271" s="19"/>
      <c r="BG271" s="19"/>
      <c r="BH271" s="19"/>
      <c r="BI271" s="19"/>
      <c r="BJ271" s="19"/>
      <c r="BK271" s="19"/>
      <c r="BL271" s="19"/>
      <c r="BM271" s="19"/>
      <c r="BN271" s="19"/>
      <c r="BO271" s="19"/>
      <c r="BP271" s="19"/>
      <c r="BQ271" s="19"/>
      <c r="BR271" s="19"/>
      <c r="BS271" s="61"/>
      <c r="BT271" s="19"/>
      <c r="BU271" s="19"/>
      <c r="BV271" s="19"/>
      <c r="BW271" s="19"/>
      <c r="BX271" s="19"/>
      <c r="BY271" s="19"/>
      <c r="BZ271" s="19"/>
    </row>
    <row r="272" spans="1:78" x14ac:dyDescent="0.2">
      <c r="A272" s="19" t="s">
        <v>1700</v>
      </c>
      <c r="B272" s="19"/>
      <c r="C272" s="19" t="s">
        <v>1485</v>
      </c>
      <c r="D272" s="19" t="s">
        <v>1491</v>
      </c>
      <c r="E272" s="19" t="s">
        <v>3769</v>
      </c>
      <c r="F272" s="19" t="s">
        <v>3770</v>
      </c>
      <c r="G272" s="19" t="s">
        <v>3769</v>
      </c>
      <c r="H272" s="19" t="s">
        <v>3770</v>
      </c>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c r="BA272" s="19"/>
      <c r="BB272" s="19"/>
      <c r="BC272" s="19"/>
      <c r="BD272" s="19"/>
      <c r="BE272" s="19"/>
      <c r="BF272" s="19"/>
      <c r="BG272" s="19"/>
      <c r="BH272" s="19"/>
      <c r="BI272" s="19"/>
      <c r="BJ272" s="19"/>
      <c r="BK272" s="19"/>
      <c r="BL272" s="19"/>
      <c r="BM272" s="19"/>
      <c r="BN272" s="19"/>
      <c r="BO272" s="19"/>
      <c r="BP272" s="19"/>
      <c r="BQ272" s="19"/>
      <c r="BR272" s="19"/>
      <c r="BS272" s="61"/>
      <c r="BT272" s="19"/>
      <c r="BU272" s="19"/>
      <c r="BV272" s="19"/>
      <c r="BW272" s="19"/>
      <c r="BX272" s="19"/>
      <c r="BY272" s="19"/>
      <c r="BZ272" s="19"/>
    </row>
    <row r="273" spans="1:78" x14ac:dyDescent="0.2">
      <c r="A273" s="19" t="s">
        <v>1700</v>
      </c>
      <c r="B273" s="19"/>
      <c r="C273" s="19" t="s">
        <v>1485</v>
      </c>
      <c r="D273" s="19" t="s">
        <v>1491</v>
      </c>
      <c r="E273" s="19" t="s">
        <v>3769</v>
      </c>
      <c r="F273" s="19"/>
      <c r="G273" s="19" t="s">
        <v>3769</v>
      </c>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c r="BA273" s="19"/>
      <c r="BB273" s="19"/>
      <c r="BC273" s="19"/>
      <c r="BD273" s="19"/>
      <c r="BE273" s="19"/>
      <c r="BF273" s="19"/>
      <c r="BG273" s="19"/>
      <c r="BH273" s="19"/>
      <c r="BI273" s="19"/>
      <c r="BJ273" s="19"/>
      <c r="BK273" s="19"/>
      <c r="BL273" s="19"/>
      <c r="BM273" s="19"/>
      <c r="BN273" s="19"/>
      <c r="BO273" s="19"/>
      <c r="BP273" s="19"/>
      <c r="BQ273" s="19"/>
      <c r="BR273" s="19"/>
      <c r="BS273" s="61"/>
      <c r="BT273" s="19"/>
      <c r="BU273" s="19"/>
      <c r="BV273" s="19"/>
      <c r="BW273" s="19"/>
      <c r="BX273" s="19"/>
      <c r="BY273" s="19"/>
      <c r="BZ273" s="19"/>
    </row>
    <row r="274" spans="1:78" x14ac:dyDescent="0.2">
      <c r="A274" s="19" t="s">
        <v>1700</v>
      </c>
      <c r="B274" s="19"/>
      <c r="C274" s="19" t="s">
        <v>1485</v>
      </c>
      <c r="D274" s="19" t="s">
        <v>1491</v>
      </c>
      <c r="E274" s="19" t="s">
        <v>3893</v>
      </c>
      <c r="F274" s="19" t="s">
        <v>3894</v>
      </c>
      <c r="G274" s="19" t="s">
        <v>3893</v>
      </c>
      <c r="H274" s="19" t="s">
        <v>3894</v>
      </c>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c r="BA274" s="19"/>
      <c r="BB274" s="19"/>
      <c r="BC274" s="19"/>
      <c r="BD274" s="19"/>
      <c r="BE274" s="19"/>
      <c r="BF274" s="19"/>
      <c r="BG274" s="19"/>
      <c r="BH274" s="19"/>
      <c r="BI274" s="19"/>
      <c r="BJ274" s="19"/>
      <c r="BK274" s="19"/>
      <c r="BL274" s="19"/>
      <c r="BM274" s="19"/>
      <c r="BN274" s="19"/>
      <c r="BO274" s="19"/>
      <c r="BP274" s="19"/>
      <c r="BQ274" s="19"/>
      <c r="BR274" s="19"/>
      <c r="BS274" s="61"/>
      <c r="BT274" s="19"/>
      <c r="BU274" s="19"/>
      <c r="BV274" s="19"/>
      <c r="BW274" s="19"/>
      <c r="BX274" s="19"/>
      <c r="BY274" s="19"/>
      <c r="BZ274" s="19"/>
    </row>
    <row r="275" spans="1:78" x14ac:dyDescent="0.2">
      <c r="A275" s="19" t="s">
        <v>1700</v>
      </c>
      <c r="B275" s="19"/>
      <c r="C275" s="19" t="s">
        <v>1485</v>
      </c>
      <c r="D275" s="19" t="s">
        <v>1491</v>
      </c>
      <c r="E275" s="19" t="s">
        <v>3893</v>
      </c>
      <c r="F275" s="19"/>
      <c r="G275" s="19" t="s">
        <v>3893</v>
      </c>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19"/>
      <c r="BC275" s="19"/>
      <c r="BD275" s="19"/>
      <c r="BE275" s="19"/>
      <c r="BF275" s="19"/>
      <c r="BG275" s="19"/>
      <c r="BH275" s="19"/>
      <c r="BI275" s="19"/>
      <c r="BJ275" s="19"/>
      <c r="BK275" s="19"/>
      <c r="BL275" s="19"/>
      <c r="BM275" s="19"/>
      <c r="BN275" s="19"/>
      <c r="BO275" s="19"/>
      <c r="BP275" s="19"/>
      <c r="BQ275" s="19"/>
      <c r="BR275" s="19"/>
      <c r="BS275" s="61"/>
      <c r="BT275" s="19"/>
      <c r="BU275" s="19"/>
      <c r="BV275" s="19"/>
      <c r="BW275" s="19"/>
      <c r="BX275" s="19"/>
      <c r="BY275" s="19"/>
      <c r="BZ275" s="19"/>
    </row>
    <row r="276" spans="1:78" x14ac:dyDescent="0.2">
      <c r="A276" s="19" t="s">
        <v>1700</v>
      </c>
      <c r="B276" s="19"/>
      <c r="C276" s="19" t="s">
        <v>1485</v>
      </c>
      <c r="D276" s="19" t="s">
        <v>1491</v>
      </c>
      <c r="E276" s="19" t="s">
        <v>3940</v>
      </c>
      <c r="F276" s="19" t="s">
        <v>3941</v>
      </c>
      <c r="G276" s="19" t="s">
        <v>3940</v>
      </c>
      <c r="H276" s="19" t="s">
        <v>3941</v>
      </c>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c r="BA276" s="19"/>
      <c r="BB276" s="19"/>
      <c r="BC276" s="19"/>
      <c r="BD276" s="19"/>
      <c r="BE276" s="19"/>
      <c r="BF276" s="19"/>
      <c r="BG276" s="19"/>
      <c r="BH276" s="19"/>
      <c r="BI276" s="19"/>
      <c r="BJ276" s="19"/>
      <c r="BK276" s="19"/>
      <c r="BL276" s="19"/>
      <c r="BM276" s="19"/>
      <c r="BN276" s="19"/>
      <c r="BO276" s="19"/>
      <c r="BP276" s="19"/>
      <c r="BQ276" s="19"/>
      <c r="BR276" s="19"/>
      <c r="BS276" s="61"/>
      <c r="BT276" s="19"/>
      <c r="BU276" s="19"/>
      <c r="BV276" s="19"/>
      <c r="BW276" s="19"/>
      <c r="BX276" s="19"/>
      <c r="BY276" s="19"/>
      <c r="BZ276" s="19"/>
    </row>
    <row r="277" spans="1:78" x14ac:dyDescent="0.2">
      <c r="A277" s="19" t="s">
        <v>1700</v>
      </c>
      <c r="B277" s="19"/>
      <c r="C277" s="19" t="s">
        <v>1485</v>
      </c>
      <c r="D277" s="19" t="s">
        <v>1491</v>
      </c>
      <c r="E277" s="19" t="s">
        <v>3940</v>
      </c>
      <c r="F277" s="19"/>
      <c r="G277" s="19" t="s">
        <v>3940</v>
      </c>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c r="BK277" s="19"/>
      <c r="BL277" s="19"/>
      <c r="BM277" s="19"/>
      <c r="BN277" s="19"/>
      <c r="BO277" s="19"/>
      <c r="BP277" s="19"/>
      <c r="BQ277" s="19"/>
      <c r="BR277" s="19"/>
      <c r="BS277" s="61"/>
      <c r="BT277" s="19"/>
      <c r="BU277" s="19"/>
      <c r="BV277" s="19"/>
      <c r="BW277" s="19"/>
      <c r="BX277" s="19"/>
      <c r="BY277" s="19"/>
      <c r="BZ277" s="19"/>
    </row>
    <row r="278" spans="1:78" x14ac:dyDescent="0.2">
      <c r="A278" s="19" t="s">
        <v>1700</v>
      </c>
      <c r="B278" s="19"/>
      <c r="C278" s="19" t="s">
        <v>1485</v>
      </c>
      <c r="D278" s="19" t="s">
        <v>1491</v>
      </c>
      <c r="E278" s="19" t="s">
        <v>3936</v>
      </c>
      <c r="F278" s="19" t="s">
        <v>3937</v>
      </c>
      <c r="G278" s="19" t="s">
        <v>3936</v>
      </c>
      <c r="H278" s="19" t="s">
        <v>3937</v>
      </c>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c r="BA278" s="19"/>
      <c r="BB278" s="19"/>
      <c r="BC278" s="19"/>
      <c r="BD278" s="19"/>
      <c r="BE278" s="19"/>
      <c r="BF278" s="19"/>
      <c r="BG278" s="19"/>
      <c r="BH278" s="19"/>
      <c r="BI278" s="19"/>
      <c r="BJ278" s="19"/>
      <c r="BK278" s="19"/>
      <c r="BL278" s="19"/>
      <c r="BM278" s="19"/>
      <c r="BN278" s="19"/>
      <c r="BO278" s="19"/>
      <c r="BP278" s="19"/>
      <c r="BQ278" s="19"/>
      <c r="BR278" s="19"/>
      <c r="BS278" s="61"/>
      <c r="BT278" s="19"/>
      <c r="BU278" s="19"/>
      <c r="BV278" s="19"/>
      <c r="BW278" s="19"/>
      <c r="BX278" s="19"/>
      <c r="BY278" s="19"/>
      <c r="BZ278" s="19"/>
    </row>
    <row r="279" spans="1:78" x14ac:dyDescent="0.2">
      <c r="A279" s="19" t="s">
        <v>1700</v>
      </c>
      <c r="B279" s="19"/>
      <c r="C279" s="19" t="s">
        <v>1485</v>
      </c>
      <c r="D279" s="19" t="s">
        <v>1491</v>
      </c>
      <c r="E279" s="19" t="s">
        <v>3936</v>
      </c>
      <c r="F279" s="19"/>
      <c r="G279" s="19" t="s">
        <v>3936</v>
      </c>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c r="BK279" s="19"/>
      <c r="BL279" s="19"/>
      <c r="BM279" s="19"/>
      <c r="BN279" s="19"/>
      <c r="BO279" s="19"/>
      <c r="BP279" s="19"/>
      <c r="BQ279" s="19"/>
      <c r="BR279" s="19"/>
      <c r="BS279" s="61"/>
      <c r="BT279" s="19"/>
      <c r="BU279" s="19"/>
      <c r="BV279" s="19"/>
      <c r="BW279" s="19"/>
      <c r="BX279" s="19"/>
      <c r="BY279" s="19"/>
      <c r="BZ279" s="19"/>
    </row>
    <row r="280" spans="1:78" x14ac:dyDescent="0.2">
      <c r="A280" s="19" t="s">
        <v>1700</v>
      </c>
      <c r="B280" s="19"/>
      <c r="C280" s="19" t="s">
        <v>1485</v>
      </c>
      <c r="D280" s="19" t="s">
        <v>1491</v>
      </c>
      <c r="E280" s="19" t="s">
        <v>3934</v>
      </c>
      <c r="F280" s="19" t="s">
        <v>3935</v>
      </c>
      <c r="G280" s="19" t="s">
        <v>3934</v>
      </c>
      <c r="H280" s="19" t="s">
        <v>3935</v>
      </c>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c r="BA280" s="19"/>
      <c r="BB280" s="19"/>
      <c r="BC280" s="19"/>
      <c r="BD280" s="19"/>
      <c r="BE280" s="19"/>
      <c r="BF280" s="19"/>
      <c r="BG280" s="19"/>
      <c r="BH280" s="19"/>
      <c r="BI280" s="19"/>
      <c r="BJ280" s="19"/>
      <c r="BK280" s="19"/>
      <c r="BL280" s="19"/>
      <c r="BM280" s="19"/>
      <c r="BN280" s="19"/>
      <c r="BO280" s="19"/>
      <c r="BP280" s="19"/>
      <c r="BQ280" s="19"/>
      <c r="BR280" s="19"/>
      <c r="BS280" s="61"/>
      <c r="BT280" s="19"/>
      <c r="BU280" s="19"/>
      <c r="BV280" s="19"/>
      <c r="BW280" s="19"/>
      <c r="BX280" s="19"/>
      <c r="BY280" s="19"/>
      <c r="BZ280" s="19"/>
    </row>
    <row r="281" spans="1:78" x14ac:dyDescent="0.2">
      <c r="A281" s="19" t="s">
        <v>1700</v>
      </c>
      <c r="B281" s="19"/>
      <c r="C281" s="19" t="s">
        <v>1485</v>
      </c>
      <c r="D281" s="19" t="s">
        <v>1491</v>
      </c>
      <c r="E281" s="19" t="s">
        <v>3934</v>
      </c>
      <c r="F281" s="19"/>
      <c r="G281" s="19" t="s">
        <v>3934</v>
      </c>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c r="BK281" s="19"/>
      <c r="BL281" s="19"/>
      <c r="BM281" s="19"/>
      <c r="BN281" s="19"/>
      <c r="BO281" s="19"/>
      <c r="BP281" s="19"/>
      <c r="BQ281" s="19"/>
      <c r="BR281" s="19"/>
      <c r="BS281" s="61"/>
      <c r="BT281" s="19"/>
      <c r="BU281" s="19"/>
      <c r="BV281" s="19"/>
      <c r="BW281" s="19"/>
      <c r="BX281" s="19"/>
      <c r="BY281" s="19"/>
      <c r="BZ281" s="19"/>
    </row>
    <row r="282" spans="1:78" x14ac:dyDescent="0.2">
      <c r="A282" s="19" t="s">
        <v>1700</v>
      </c>
      <c r="B282" s="19"/>
      <c r="C282" s="19" t="s">
        <v>1485</v>
      </c>
      <c r="D282" s="19" t="s">
        <v>1491</v>
      </c>
      <c r="E282" s="19" t="s">
        <v>3895</v>
      </c>
      <c r="F282" s="19" t="s">
        <v>3896</v>
      </c>
      <c r="G282" s="19" t="s">
        <v>3895</v>
      </c>
      <c r="H282" s="19" t="s">
        <v>3896</v>
      </c>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c r="BA282" s="19"/>
      <c r="BB282" s="19"/>
      <c r="BC282" s="19"/>
      <c r="BD282" s="19"/>
      <c r="BE282" s="19"/>
      <c r="BF282" s="19"/>
      <c r="BG282" s="19"/>
      <c r="BH282" s="19"/>
      <c r="BI282" s="19"/>
      <c r="BJ282" s="19"/>
      <c r="BK282" s="19"/>
      <c r="BL282" s="19"/>
      <c r="BM282" s="19"/>
      <c r="BN282" s="19"/>
      <c r="BO282" s="19"/>
      <c r="BP282" s="19"/>
      <c r="BQ282" s="19"/>
      <c r="BR282" s="19"/>
      <c r="BS282" s="61"/>
      <c r="BT282" s="19"/>
      <c r="BU282" s="19"/>
      <c r="BV282" s="19"/>
      <c r="BW282" s="19"/>
      <c r="BX282" s="19"/>
      <c r="BY282" s="19"/>
      <c r="BZ282" s="19"/>
    </row>
    <row r="283" spans="1:78" x14ac:dyDescent="0.2">
      <c r="A283" s="19" t="s">
        <v>1700</v>
      </c>
      <c r="B283" s="19"/>
      <c r="C283" s="19" t="s">
        <v>1485</v>
      </c>
      <c r="D283" s="19" t="s">
        <v>1491</v>
      </c>
      <c r="E283" s="19" t="s">
        <v>3895</v>
      </c>
      <c r="F283" s="19"/>
      <c r="G283" s="19" t="s">
        <v>3895</v>
      </c>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c r="BK283" s="19"/>
      <c r="BL283" s="19"/>
      <c r="BM283" s="19"/>
      <c r="BN283" s="19"/>
      <c r="BO283" s="19"/>
      <c r="BP283" s="19"/>
      <c r="BQ283" s="19"/>
      <c r="BR283" s="19"/>
      <c r="BS283" s="61"/>
      <c r="BT283" s="19"/>
      <c r="BU283" s="19"/>
      <c r="BV283" s="19"/>
      <c r="BW283" s="19"/>
      <c r="BX283" s="19"/>
      <c r="BY283" s="19"/>
      <c r="BZ283" s="19"/>
    </row>
    <row r="284" spans="1:78" x14ac:dyDescent="0.2">
      <c r="A284" s="11" t="s">
        <v>1700</v>
      </c>
      <c r="B284" s="11"/>
      <c r="C284" s="11" t="s">
        <v>1485</v>
      </c>
      <c r="D284" s="11" t="s">
        <v>1490</v>
      </c>
      <c r="E284" s="11" t="s">
        <v>338</v>
      </c>
      <c r="F284" s="11" t="s">
        <v>3755</v>
      </c>
      <c r="G284" s="11" t="s">
        <v>3743</v>
      </c>
      <c r="H284" s="11" t="s">
        <v>3756</v>
      </c>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1"/>
      <c r="BH284" s="11"/>
      <c r="BI284" s="11"/>
      <c r="BJ284" s="11"/>
      <c r="BK284" s="11"/>
      <c r="BL284" s="11"/>
      <c r="BM284" s="11"/>
      <c r="BN284" s="11"/>
      <c r="BO284" s="11"/>
      <c r="BP284" s="11"/>
      <c r="BQ284" s="11"/>
      <c r="BR284" s="11"/>
      <c r="BS284" s="59"/>
      <c r="BT284" s="11"/>
      <c r="BU284" s="11"/>
      <c r="BV284" s="11"/>
      <c r="BW284" s="11"/>
      <c r="BX284" s="11"/>
      <c r="BY284" s="11"/>
      <c r="BZ284" s="11"/>
    </row>
    <row r="285" spans="1:78" x14ac:dyDescent="0.2">
      <c r="A285" t="s">
        <v>3960</v>
      </c>
      <c r="B285" t="s">
        <v>63</v>
      </c>
      <c r="C285" t="s">
        <v>1485</v>
      </c>
      <c r="D285" t="s">
        <v>1490</v>
      </c>
      <c r="E285" t="s">
        <v>338</v>
      </c>
      <c r="F285" t="s">
        <v>3755</v>
      </c>
      <c r="G285" t="s">
        <v>3743</v>
      </c>
      <c r="H285" t="s">
        <v>3756</v>
      </c>
      <c r="AO285">
        <v>16.399999999999999</v>
      </c>
      <c r="AR285">
        <v>14.2</v>
      </c>
      <c r="AS285">
        <v>17.3</v>
      </c>
      <c r="AV285">
        <v>17</v>
      </c>
      <c r="AW285">
        <v>17.100000000000001</v>
      </c>
      <c r="AZ285">
        <v>14.4</v>
      </c>
      <c r="BA285">
        <v>19.8</v>
      </c>
      <c r="BD285">
        <v>17.3</v>
      </c>
      <c r="BE285">
        <v>25.5</v>
      </c>
      <c r="BH285">
        <v>16.100000000000001</v>
      </c>
      <c r="BQ285" t="s">
        <v>3959</v>
      </c>
      <c r="BR285" t="s">
        <v>67</v>
      </c>
      <c r="BS285" s="1">
        <v>44966</v>
      </c>
      <c r="BT285" t="s">
        <v>3958</v>
      </c>
      <c r="BU285" s="33">
        <v>1665</v>
      </c>
    </row>
    <row r="286" spans="1:78" x14ac:dyDescent="0.2">
      <c r="A286" s="11" t="s">
        <v>1700</v>
      </c>
      <c r="B286" s="11"/>
      <c r="C286" s="11" t="s">
        <v>1485</v>
      </c>
      <c r="D286" s="11" t="s">
        <v>1490</v>
      </c>
      <c r="E286" s="11" t="s">
        <v>338</v>
      </c>
      <c r="F286" s="11" t="s">
        <v>3755</v>
      </c>
      <c r="G286" s="11" t="s">
        <v>338</v>
      </c>
      <c r="H286" s="11" t="s">
        <v>3755</v>
      </c>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11"/>
      <c r="BH286" s="11"/>
      <c r="BI286" s="11"/>
      <c r="BJ286" s="11"/>
      <c r="BK286" s="11"/>
      <c r="BL286" s="11"/>
      <c r="BM286" s="11"/>
      <c r="BN286" s="11"/>
      <c r="BO286" s="11"/>
      <c r="BP286" s="11"/>
      <c r="BQ286" s="11"/>
      <c r="BR286" s="11"/>
      <c r="BS286" s="59"/>
      <c r="BT286" s="11"/>
      <c r="BU286" s="11"/>
      <c r="BV286" s="11"/>
      <c r="BW286" s="11"/>
      <c r="BX286" s="11"/>
      <c r="BY286" s="11"/>
      <c r="BZ286" s="11"/>
    </row>
    <row r="287" spans="1:78" x14ac:dyDescent="0.2">
      <c r="A287" t="s">
        <v>3961</v>
      </c>
      <c r="B287" t="s">
        <v>63</v>
      </c>
      <c r="C287" t="s">
        <v>1485</v>
      </c>
      <c r="D287" t="s">
        <v>1490</v>
      </c>
      <c r="E287" t="s">
        <v>338</v>
      </c>
      <c r="F287" t="s">
        <v>3755</v>
      </c>
      <c r="G287" t="s">
        <v>338</v>
      </c>
      <c r="H287" t="s">
        <v>3755</v>
      </c>
      <c r="I287" t="b">
        <v>0</v>
      </c>
      <c r="M287">
        <v>14.4</v>
      </c>
      <c r="P287">
        <v>21</v>
      </c>
      <c r="Q287">
        <v>15</v>
      </c>
      <c r="T287">
        <v>24.1</v>
      </c>
      <c r="U287">
        <v>15</v>
      </c>
      <c r="X287">
        <v>24.4</v>
      </c>
      <c r="Y287">
        <v>18.7</v>
      </c>
      <c r="AB287">
        <v>26.2</v>
      </c>
      <c r="AK287">
        <v>13.8</v>
      </c>
      <c r="AN287">
        <v>12.5</v>
      </c>
      <c r="AO287">
        <v>15.6</v>
      </c>
      <c r="AR287">
        <v>14</v>
      </c>
      <c r="AS287">
        <v>16</v>
      </c>
      <c r="AV287">
        <v>14.4</v>
      </c>
      <c r="AW287">
        <v>16.600000000000001</v>
      </c>
      <c r="AZ287">
        <v>14.2</v>
      </c>
      <c r="BA287">
        <v>20</v>
      </c>
      <c r="BD287">
        <v>15.8</v>
      </c>
      <c r="BE287">
        <v>25.1</v>
      </c>
      <c r="BH287">
        <v>13.9</v>
      </c>
      <c r="BQ287" t="s">
        <v>3962</v>
      </c>
      <c r="BR287" t="s">
        <v>67</v>
      </c>
      <c r="BS287" s="1">
        <v>44966</v>
      </c>
      <c r="BT287" t="s">
        <v>3958</v>
      </c>
      <c r="BU287">
        <v>1665</v>
      </c>
    </row>
    <row r="288" spans="1:78" x14ac:dyDescent="0.2">
      <c r="A288" t="s">
        <v>3961</v>
      </c>
      <c r="B288" t="s">
        <v>63</v>
      </c>
      <c r="C288" t="s">
        <v>1485</v>
      </c>
      <c r="D288" t="s">
        <v>1490</v>
      </c>
      <c r="E288" t="s">
        <v>338</v>
      </c>
      <c r="F288" t="s">
        <v>3755</v>
      </c>
      <c r="G288" t="s">
        <v>338</v>
      </c>
      <c r="H288" t="s">
        <v>3755</v>
      </c>
      <c r="M288">
        <v>14.4</v>
      </c>
      <c r="P288">
        <v>21</v>
      </c>
      <c r="Q288">
        <v>15</v>
      </c>
      <c r="T288">
        <v>24.1</v>
      </c>
      <c r="U288">
        <v>15</v>
      </c>
      <c r="X288">
        <v>24.4</v>
      </c>
      <c r="Y288">
        <v>18.7</v>
      </c>
      <c r="AB288">
        <v>26.2</v>
      </c>
      <c r="AK288">
        <v>13.8</v>
      </c>
      <c r="AN288">
        <v>12.5</v>
      </c>
      <c r="AO288">
        <v>15.6</v>
      </c>
      <c r="AR288">
        <v>14</v>
      </c>
      <c r="AS288">
        <v>16</v>
      </c>
      <c r="AV288">
        <v>14.4</v>
      </c>
      <c r="AW288">
        <v>16.600000000000001</v>
      </c>
      <c r="AZ288">
        <v>14.2</v>
      </c>
      <c r="BA288">
        <v>20</v>
      </c>
      <c r="BD288">
        <v>15.8</v>
      </c>
      <c r="BE288">
        <v>25.1</v>
      </c>
      <c r="BH288">
        <v>13.9</v>
      </c>
      <c r="BJ288">
        <v>63.1</v>
      </c>
      <c r="BR288" t="s">
        <v>67</v>
      </c>
      <c r="BS288" s="1">
        <v>44966</v>
      </c>
      <c r="BT288" t="s">
        <v>3971</v>
      </c>
      <c r="BU288" t="s">
        <v>3972</v>
      </c>
      <c r="BV288" t="s">
        <v>60</v>
      </c>
      <c r="BW288" t="s">
        <v>3971</v>
      </c>
    </row>
    <row r="289" spans="1:78" x14ac:dyDescent="0.2">
      <c r="A289" s="10" t="s">
        <v>3967</v>
      </c>
      <c r="B289" s="10"/>
      <c r="C289" s="10" t="s">
        <v>1485</v>
      </c>
      <c r="D289" s="10" t="s">
        <v>1490</v>
      </c>
      <c r="E289" s="10" t="s">
        <v>338</v>
      </c>
      <c r="F289" s="10" t="s">
        <v>3755</v>
      </c>
      <c r="G289" s="10" t="s">
        <v>338</v>
      </c>
      <c r="H289" s="10" t="s">
        <v>3755</v>
      </c>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t="s">
        <v>3968</v>
      </c>
      <c r="BR289" s="10" t="s">
        <v>67</v>
      </c>
      <c r="BS289" s="12">
        <v>44966</v>
      </c>
      <c r="BT289" s="10" t="s">
        <v>3958</v>
      </c>
      <c r="BU289" s="10">
        <v>1665</v>
      </c>
      <c r="BV289" s="10" t="s">
        <v>60</v>
      </c>
      <c r="BW289" s="10" t="s">
        <v>3958</v>
      </c>
      <c r="BX289" s="10"/>
      <c r="BY289" s="10"/>
      <c r="BZ289" s="10"/>
    </row>
    <row r="290" spans="1:78" x14ac:dyDescent="0.2">
      <c r="A290" s="11" t="s">
        <v>1700</v>
      </c>
      <c r="B290" s="11"/>
      <c r="C290" s="11" t="s">
        <v>1485</v>
      </c>
      <c r="D290" s="11" t="s">
        <v>1490</v>
      </c>
      <c r="E290" s="11" t="s">
        <v>338</v>
      </c>
      <c r="F290" s="11" t="s">
        <v>339</v>
      </c>
      <c r="G290" s="11" t="s">
        <v>338</v>
      </c>
      <c r="H290" s="11" t="s">
        <v>339</v>
      </c>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11"/>
      <c r="BH290" s="11"/>
      <c r="BI290" s="11"/>
      <c r="BJ290" s="11"/>
      <c r="BK290" s="11"/>
      <c r="BL290" s="11"/>
      <c r="BM290" s="11"/>
      <c r="BN290" s="11"/>
      <c r="BO290" s="11"/>
      <c r="BP290" s="11"/>
      <c r="BQ290" s="11"/>
      <c r="BR290" s="11"/>
      <c r="BS290" s="59"/>
      <c r="BT290" s="11"/>
      <c r="BU290" s="11"/>
      <c r="BV290" s="11"/>
      <c r="BW290" s="11"/>
      <c r="BX290" s="11"/>
      <c r="BY290" s="11"/>
      <c r="BZ290" s="11"/>
    </row>
    <row r="291" spans="1:78" x14ac:dyDescent="0.2">
      <c r="A291" t="s">
        <v>336</v>
      </c>
      <c r="C291" t="s">
        <v>1485</v>
      </c>
      <c r="D291" t="s">
        <v>1490</v>
      </c>
      <c r="E291" t="s">
        <v>338</v>
      </c>
      <c r="F291" t="s">
        <v>339</v>
      </c>
      <c r="G291" t="s">
        <v>338</v>
      </c>
      <c r="H291" t="s">
        <v>339</v>
      </c>
      <c r="M291">
        <v>13</v>
      </c>
      <c r="P291">
        <v>19</v>
      </c>
      <c r="Q291">
        <v>13</v>
      </c>
      <c r="T291">
        <v>23</v>
      </c>
      <c r="U291">
        <v>13.5</v>
      </c>
      <c r="X291">
        <v>23.5</v>
      </c>
      <c r="Y291">
        <v>18.5</v>
      </c>
      <c r="AB291">
        <v>27</v>
      </c>
      <c r="AC291">
        <v>19</v>
      </c>
      <c r="AF291">
        <v>30</v>
      </c>
      <c r="AG291">
        <v>16</v>
      </c>
      <c r="BR291" t="s">
        <v>67</v>
      </c>
      <c r="BS291" s="1">
        <v>44795</v>
      </c>
      <c r="BT291" t="s">
        <v>213</v>
      </c>
      <c r="BU291">
        <v>1609</v>
      </c>
      <c r="BV291" t="s">
        <v>60</v>
      </c>
      <c r="BW291" t="s">
        <v>213</v>
      </c>
      <c r="BX291" s="4"/>
      <c r="BY291" s="4"/>
      <c r="BZ291" s="4"/>
    </row>
    <row r="292" spans="1:78" x14ac:dyDescent="0.2">
      <c r="A292" s="11" t="s">
        <v>1700</v>
      </c>
      <c r="B292" s="11"/>
      <c r="C292" s="11" t="s">
        <v>1485</v>
      </c>
      <c r="D292" s="11" t="s">
        <v>1490</v>
      </c>
      <c r="E292" s="11" t="s">
        <v>338</v>
      </c>
      <c r="F292" s="11"/>
      <c r="G292" s="11" t="s">
        <v>338</v>
      </c>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c r="BM292" s="11"/>
      <c r="BN292" s="11"/>
      <c r="BO292" s="11"/>
      <c r="BP292" s="11"/>
      <c r="BQ292" s="11"/>
      <c r="BR292" s="11"/>
      <c r="BS292" s="59"/>
      <c r="BT292" s="11"/>
      <c r="BU292" s="11"/>
      <c r="BV292" s="11"/>
      <c r="BW292" s="11"/>
      <c r="BX292" s="11"/>
      <c r="BY292" s="11"/>
      <c r="BZ292" s="11"/>
    </row>
    <row r="293" spans="1:78" x14ac:dyDescent="0.2">
      <c r="A293" s="11" t="s">
        <v>1700</v>
      </c>
      <c r="B293" s="11"/>
      <c r="C293" s="11" t="s">
        <v>1485</v>
      </c>
      <c r="D293" s="11" t="s">
        <v>1490</v>
      </c>
      <c r="E293" s="11" t="s">
        <v>3757</v>
      </c>
      <c r="F293" s="11" t="s">
        <v>3758</v>
      </c>
      <c r="G293" s="11" t="s">
        <v>3757</v>
      </c>
      <c r="H293" s="11" t="s">
        <v>3758</v>
      </c>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1"/>
      <c r="BH293" s="11"/>
      <c r="BI293" s="11"/>
      <c r="BJ293" s="11"/>
      <c r="BK293" s="11"/>
      <c r="BL293" s="11"/>
      <c r="BM293" s="11"/>
      <c r="BN293" s="11"/>
      <c r="BO293" s="11"/>
      <c r="BP293" s="11"/>
      <c r="BQ293" s="11"/>
      <c r="BR293" s="11"/>
      <c r="BS293" s="59"/>
      <c r="BT293" s="11"/>
      <c r="BU293" s="11"/>
      <c r="BV293" s="11"/>
      <c r="BW293" s="11"/>
      <c r="BX293" s="11"/>
      <c r="BY293" s="11"/>
      <c r="BZ293" s="11"/>
    </row>
    <row r="294" spans="1:78" x14ac:dyDescent="0.2">
      <c r="A294" t="s">
        <v>3974</v>
      </c>
      <c r="C294" t="s">
        <v>1485</v>
      </c>
      <c r="D294" t="s">
        <v>1490</v>
      </c>
      <c r="E294" t="s">
        <v>3757</v>
      </c>
      <c r="F294" t="s">
        <v>3758</v>
      </c>
      <c r="G294" t="s">
        <v>3757</v>
      </c>
      <c r="H294" t="s">
        <v>3758</v>
      </c>
      <c r="M294">
        <v>8</v>
      </c>
      <c r="Q294">
        <v>9.1</v>
      </c>
      <c r="U294">
        <v>9.3000000000000007</v>
      </c>
      <c r="Y294">
        <v>11.9</v>
      </c>
      <c r="AC294">
        <v>12</v>
      </c>
      <c r="AG294">
        <v>10</v>
      </c>
      <c r="BJ294">
        <v>32.200000000000003</v>
      </c>
      <c r="BQ294" t="s">
        <v>3975</v>
      </c>
      <c r="BR294" t="s">
        <v>67</v>
      </c>
      <c r="BS294" s="1">
        <v>44966</v>
      </c>
      <c r="BT294" t="s">
        <v>3971</v>
      </c>
      <c r="BU294" t="s">
        <v>3972</v>
      </c>
      <c r="BV294" t="s">
        <v>60</v>
      </c>
      <c r="BW294" t="s">
        <v>3971</v>
      </c>
    </row>
    <row r="295" spans="1:78" x14ac:dyDescent="0.2">
      <c r="A295" t="s">
        <v>3976</v>
      </c>
      <c r="C295" t="s">
        <v>1485</v>
      </c>
      <c r="D295" t="s">
        <v>1490</v>
      </c>
      <c r="E295" t="s">
        <v>3757</v>
      </c>
      <c r="F295" t="s">
        <v>3758</v>
      </c>
      <c r="G295" t="s">
        <v>3757</v>
      </c>
      <c r="H295" t="s">
        <v>3758</v>
      </c>
      <c r="M295">
        <v>8.1999999999999993</v>
      </c>
      <c r="Q295">
        <v>8.8000000000000007</v>
      </c>
      <c r="U295">
        <v>9</v>
      </c>
      <c r="Y295">
        <v>11</v>
      </c>
      <c r="AC295">
        <v>11.2</v>
      </c>
      <c r="AF295">
        <v>17</v>
      </c>
      <c r="AG295">
        <v>10</v>
      </c>
      <c r="AJ295">
        <v>16.5</v>
      </c>
      <c r="AW295">
        <v>10.4</v>
      </c>
      <c r="AY295">
        <v>7.8</v>
      </c>
      <c r="AZ295">
        <v>7.8</v>
      </c>
      <c r="BA295">
        <v>11</v>
      </c>
      <c r="BB295">
        <v>8.1</v>
      </c>
      <c r="BC295">
        <v>8.4</v>
      </c>
      <c r="BD295">
        <v>8.4</v>
      </c>
      <c r="BE295">
        <v>14.5</v>
      </c>
      <c r="BF295">
        <v>8.5</v>
      </c>
      <c r="BG295">
        <v>7.2</v>
      </c>
      <c r="BH295">
        <v>8.5</v>
      </c>
      <c r="BJ295">
        <v>31.3</v>
      </c>
      <c r="BQ295" t="s">
        <v>3977</v>
      </c>
      <c r="BR295" t="s">
        <v>67</v>
      </c>
      <c r="BS295" s="1">
        <v>44966</v>
      </c>
      <c r="BT295" t="s">
        <v>3971</v>
      </c>
      <c r="BU295" t="s">
        <v>3972</v>
      </c>
    </row>
    <row r="296" spans="1:78" x14ac:dyDescent="0.2">
      <c r="A296" t="s">
        <v>3978</v>
      </c>
      <c r="C296" t="s">
        <v>1485</v>
      </c>
      <c r="D296" t="s">
        <v>1490</v>
      </c>
      <c r="E296" t="s">
        <v>3757</v>
      </c>
      <c r="F296" t="s">
        <v>3758</v>
      </c>
      <c r="G296" t="s">
        <v>3757</v>
      </c>
      <c r="H296" t="s">
        <v>3758</v>
      </c>
      <c r="M296">
        <v>6.7</v>
      </c>
      <c r="P296">
        <v>7.8</v>
      </c>
      <c r="T296">
        <v>11.8</v>
      </c>
      <c r="X296">
        <v>14</v>
      </c>
      <c r="Y296">
        <v>10.3</v>
      </c>
      <c r="AB296">
        <v>16</v>
      </c>
      <c r="AC296">
        <v>12.2</v>
      </c>
      <c r="AF296">
        <v>17.8</v>
      </c>
      <c r="AG296">
        <v>9.6</v>
      </c>
      <c r="AJ296">
        <v>17.8</v>
      </c>
      <c r="BJ296">
        <v>31.5</v>
      </c>
      <c r="BQ296" t="s">
        <v>3979</v>
      </c>
      <c r="BR296" t="s">
        <v>67</v>
      </c>
      <c r="BS296" s="1">
        <v>44966</v>
      </c>
      <c r="BT296" t="s">
        <v>3971</v>
      </c>
      <c r="BU296" t="s">
        <v>3972</v>
      </c>
    </row>
    <row r="297" spans="1:78" x14ac:dyDescent="0.2">
      <c r="A297" t="s">
        <v>3980</v>
      </c>
      <c r="C297" t="s">
        <v>1485</v>
      </c>
      <c r="D297" t="s">
        <v>1490</v>
      </c>
      <c r="E297" t="s">
        <v>3757</v>
      </c>
      <c r="F297" t="s">
        <v>3758</v>
      </c>
      <c r="G297" t="s">
        <v>3757</v>
      </c>
      <c r="H297" t="s">
        <v>3758</v>
      </c>
      <c r="BA297">
        <v>10.3</v>
      </c>
      <c r="BB297">
        <v>7.1</v>
      </c>
      <c r="BC297">
        <v>7.8</v>
      </c>
      <c r="BD297">
        <v>7.8</v>
      </c>
      <c r="BE297">
        <v>13.3</v>
      </c>
      <c r="BF297">
        <v>8</v>
      </c>
      <c r="BG297">
        <v>8</v>
      </c>
      <c r="BH297">
        <v>8</v>
      </c>
      <c r="BR297" t="s">
        <v>67</v>
      </c>
      <c r="BS297" s="1">
        <v>44966</v>
      </c>
      <c r="BT297" t="s">
        <v>3971</v>
      </c>
      <c r="BU297" t="s">
        <v>3972</v>
      </c>
    </row>
    <row r="298" spans="1:78" x14ac:dyDescent="0.2">
      <c r="A298" t="s">
        <v>3981</v>
      </c>
      <c r="C298" t="s">
        <v>1485</v>
      </c>
      <c r="D298" t="s">
        <v>1490</v>
      </c>
      <c r="E298" t="s">
        <v>3757</v>
      </c>
      <c r="F298" t="s">
        <v>3758</v>
      </c>
      <c r="G298" t="s">
        <v>3757</v>
      </c>
      <c r="H298" t="s">
        <v>3758</v>
      </c>
      <c r="AS298">
        <v>8.1999999999999993</v>
      </c>
      <c r="AV298">
        <v>8.1</v>
      </c>
      <c r="AW298">
        <v>10.5</v>
      </c>
      <c r="AX298">
        <v>8</v>
      </c>
      <c r="AY298">
        <v>8.1</v>
      </c>
      <c r="AZ298">
        <v>8.1</v>
      </c>
      <c r="BA298">
        <v>10.6</v>
      </c>
      <c r="BB298">
        <v>8.1999999999999993</v>
      </c>
      <c r="BC298">
        <v>8.5</v>
      </c>
      <c r="BD298">
        <v>8.5</v>
      </c>
      <c r="BE298">
        <v>14.3</v>
      </c>
      <c r="BF298">
        <v>8.4</v>
      </c>
      <c r="BG298">
        <v>7.9</v>
      </c>
      <c r="BH298">
        <v>8.4</v>
      </c>
      <c r="BQ298" t="s">
        <v>3982</v>
      </c>
      <c r="BR298" t="s">
        <v>67</v>
      </c>
      <c r="BS298" s="1">
        <v>44966</v>
      </c>
      <c r="BT298" t="s">
        <v>3971</v>
      </c>
      <c r="BU298" t="s">
        <v>3972</v>
      </c>
    </row>
    <row r="299" spans="1:78" x14ac:dyDescent="0.2">
      <c r="A299" t="s">
        <v>3983</v>
      </c>
      <c r="C299" t="s">
        <v>1485</v>
      </c>
      <c r="D299" t="s">
        <v>1490</v>
      </c>
      <c r="E299" t="s">
        <v>3757</v>
      </c>
      <c r="F299" t="s">
        <v>3758</v>
      </c>
      <c r="G299" t="s">
        <v>3757</v>
      </c>
      <c r="H299" t="s">
        <v>3758</v>
      </c>
      <c r="AK299">
        <v>7.6</v>
      </c>
      <c r="AN299">
        <v>5.2</v>
      </c>
      <c r="AS299">
        <v>8.1999999999999993</v>
      </c>
      <c r="AV299">
        <v>7.5</v>
      </c>
      <c r="AW299">
        <v>9.5</v>
      </c>
      <c r="AX299">
        <v>7.6</v>
      </c>
      <c r="AY299">
        <v>7.9</v>
      </c>
      <c r="AZ299">
        <v>7.9</v>
      </c>
      <c r="BA299">
        <v>10.9</v>
      </c>
      <c r="BB299">
        <v>8.6999999999999993</v>
      </c>
      <c r="BC299">
        <v>8.3000000000000007</v>
      </c>
      <c r="BD299">
        <v>8.6999999999999993</v>
      </c>
      <c r="BE299">
        <v>13.9</v>
      </c>
      <c r="BF299">
        <v>8.4</v>
      </c>
      <c r="BG299">
        <v>7.4</v>
      </c>
      <c r="BH299">
        <v>8.4</v>
      </c>
      <c r="BR299" t="s">
        <v>67</v>
      </c>
      <c r="BS299" s="1">
        <v>44966</v>
      </c>
      <c r="BT299" t="s">
        <v>3971</v>
      </c>
      <c r="BU299" t="s">
        <v>3972</v>
      </c>
    </row>
    <row r="300" spans="1:78" x14ac:dyDescent="0.2">
      <c r="A300" t="s">
        <v>3970</v>
      </c>
      <c r="C300" t="s">
        <v>1485</v>
      </c>
      <c r="D300" t="s">
        <v>1490</v>
      </c>
      <c r="E300" t="s">
        <v>3757</v>
      </c>
      <c r="F300" t="s">
        <v>3758</v>
      </c>
      <c r="G300" t="s">
        <v>3757</v>
      </c>
      <c r="H300" t="s">
        <v>3758</v>
      </c>
      <c r="M300">
        <v>8.1999999999999993</v>
      </c>
      <c r="P300">
        <v>7.2</v>
      </c>
      <c r="Q300">
        <v>8.8000000000000007</v>
      </c>
      <c r="T300">
        <v>12.8</v>
      </c>
      <c r="U300">
        <v>9</v>
      </c>
      <c r="X300">
        <v>13.9</v>
      </c>
      <c r="Y300">
        <v>10.7</v>
      </c>
      <c r="AB300">
        <v>15.1</v>
      </c>
      <c r="AC300">
        <v>10.9</v>
      </c>
      <c r="AF300">
        <v>17.2</v>
      </c>
      <c r="AG300">
        <v>8.6999999999999993</v>
      </c>
      <c r="AJ300">
        <v>17.3</v>
      </c>
      <c r="BJ300">
        <v>30</v>
      </c>
      <c r="BQ300" t="s">
        <v>3973</v>
      </c>
      <c r="BR300" t="s">
        <v>67</v>
      </c>
      <c r="BS300" s="1">
        <v>44966</v>
      </c>
      <c r="BT300" t="s">
        <v>3971</v>
      </c>
      <c r="BU300" s="33" t="s">
        <v>3972</v>
      </c>
      <c r="BV300" t="s">
        <v>60</v>
      </c>
      <c r="BW300" t="s">
        <v>3971</v>
      </c>
    </row>
    <row r="301" spans="1:78" x14ac:dyDescent="0.2">
      <c r="A301" s="11" t="s">
        <v>1700</v>
      </c>
      <c r="B301" s="11"/>
      <c r="C301" s="11" t="s">
        <v>1485</v>
      </c>
      <c r="D301" s="11" t="s">
        <v>1490</v>
      </c>
      <c r="E301" s="11" t="s">
        <v>3757</v>
      </c>
      <c r="F301" s="11" t="s">
        <v>3759</v>
      </c>
      <c r="G301" s="11" t="s">
        <v>3757</v>
      </c>
      <c r="H301" s="11" t="s">
        <v>3759</v>
      </c>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59"/>
      <c r="BT301" s="11"/>
      <c r="BU301" s="11"/>
      <c r="BV301" s="11"/>
      <c r="BW301" s="11"/>
      <c r="BX301" s="11"/>
      <c r="BY301" s="11"/>
      <c r="BZ301" s="11"/>
    </row>
    <row r="302" spans="1:78" x14ac:dyDescent="0.2">
      <c r="A302" t="s">
        <v>3987</v>
      </c>
      <c r="C302" t="s">
        <v>1485</v>
      </c>
      <c r="D302" t="s">
        <v>1490</v>
      </c>
      <c r="E302" t="s">
        <v>3757</v>
      </c>
      <c r="F302" t="s">
        <v>3759</v>
      </c>
      <c r="G302" t="s">
        <v>3757</v>
      </c>
      <c r="H302" t="s">
        <v>3759</v>
      </c>
      <c r="AK302">
        <v>11</v>
      </c>
      <c r="AN302">
        <v>9.1</v>
      </c>
      <c r="AO302">
        <v>11.8</v>
      </c>
      <c r="AR302">
        <v>10.8</v>
      </c>
      <c r="AS302">
        <v>13</v>
      </c>
      <c r="AV302">
        <v>11.9</v>
      </c>
      <c r="AW302">
        <v>17.5</v>
      </c>
      <c r="AX302">
        <v>14.5</v>
      </c>
      <c r="AY302">
        <v>14.4</v>
      </c>
      <c r="AZ302">
        <v>14.5</v>
      </c>
      <c r="BA302">
        <v>19.5</v>
      </c>
      <c r="BB302">
        <v>15</v>
      </c>
      <c r="BC302">
        <v>14.3</v>
      </c>
      <c r="BD302">
        <v>15</v>
      </c>
      <c r="BE302">
        <v>11.4</v>
      </c>
      <c r="BF302">
        <v>13</v>
      </c>
      <c r="BG302">
        <v>12</v>
      </c>
      <c r="BH302">
        <v>13</v>
      </c>
      <c r="BJ302">
        <v>57</v>
      </c>
      <c r="BQ302" t="s">
        <v>3973</v>
      </c>
      <c r="BR302" t="s">
        <v>67</v>
      </c>
      <c r="BS302" s="1">
        <v>44966</v>
      </c>
      <c r="BT302" t="s">
        <v>3971</v>
      </c>
      <c r="BU302" t="s">
        <v>3972</v>
      </c>
    </row>
    <row r="303" spans="1:78" x14ac:dyDescent="0.2">
      <c r="A303" t="s">
        <v>3985</v>
      </c>
      <c r="C303" t="s">
        <v>1485</v>
      </c>
      <c r="D303" t="s">
        <v>1490</v>
      </c>
      <c r="E303" t="s">
        <v>3757</v>
      </c>
      <c r="F303" t="s">
        <v>3759</v>
      </c>
      <c r="G303" t="s">
        <v>3757</v>
      </c>
      <c r="H303" t="s">
        <v>3759</v>
      </c>
      <c r="U303">
        <v>12.9</v>
      </c>
      <c r="X303">
        <v>17.899999999999999</v>
      </c>
      <c r="Y303">
        <v>15.7</v>
      </c>
      <c r="AB303">
        <v>19.8</v>
      </c>
      <c r="AC303">
        <v>15.8</v>
      </c>
      <c r="AF303">
        <v>22.1</v>
      </c>
      <c r="AG303">
        <v>13.5</v>
      </c>
      <c r="AJ303">
        <v>23.5</v>
      </c>
      <c r="BI303">
        <v>43.9</v>
      </c>
      <c r="BR303" t="s">
        <v>67</v>
      </c>
      <c r="BS303" s="1">
        <v>44966</v>
      </c>
      <c r="BT303" t="s">
        <v>3971</v>
      </c>
      <c r="BU303" t="s">
        <v>3972</v>
      </c>
    </row>
    <row r="304" spans="1:78" x14ac:dyDescent="0.2">
      <c r="A304" t="s">
        <v>3984</v>
      </c>
      <c r="C304" t="s">
        <v>1485</v>
      </c>
      <c r="D304" t="s">
        <v>1490</v>
      </c>
      <c r="E304" t="s">
        <v>3757</v>
      </c>
      <c r="F304" t="s">
        <v>3759</v>
      </c>
      <c r="G304" t="s">
        <v>3757</v>
      </c>
      <c r="H304" t="s">
        <v>3759</v>
      </c>
      <c r="M304">
        <v>12</v>
      </c>
      <c r="P304">
        <v>12.2</v>
      </c>
      <c r="Q304">
        <v>13.2</v>
      </c>
      <c r="T304">
        <v>17</v>
      </c>
      <c r="U304">
        <v>14.2</v>
      </c>
      <c r="X304">
        <v>20.100000000000001</v>
      </c>
      <c r="Y304">
        <v>17</v>
      </c>
      <c r="AB304">
        <v>24</v>
      </c>
      <c r="AC304">
        <v>17.5</v>
      </c>
      <c r="AF304">
        <v>25.4</v>
      </c>
      <c r="AG304">
        <v>13</v>
      </c>
      <c r="AJ304">
        <v>25.7</v>
      </c>
      <c r="BI304">
        <v>46</v>
      </c>
      <c r="BQ304" t="s">
        <v>3986</v>
      </c>
      <c r="BR304" t="s">
        <v>67</v>
      </c>
      <c r="BS304" s="1">
        <v>44966</v>
      </c>
      <c r="BT304" t="s">
        <v>3971</v>
      </c>
      <c r="BU304" t="s">
        <v>3972</v>
      </c>
      <c r="BV304" t="s">
        <v>60</v>
      </c>
      <c r="BW304" t="s">
        <v>3971</v>
      </c>
    </row>
    <row r="305" spans="1:78" x14ac:dyDescent="0.2">
      <c r="A305" s="10" t="s">
        <v>4037</v>
      </c>
      <c r="B305" s="10"/>
      <c r="C305" s="10" t="s">
        <v>1485</v>
      </c>
      <c r="D305" s="10" t="s">
        <v>1490</v>
      </c>
      <c r="E305" s="10" t="s">
        <v>3757</v>
      </c>
      <c r="F305" s="10" t="s">
        <v>3759</v>
      </c>
      <c r="G305" s="10" t="s">
        <v>3757</v>
      </c>
      <c r="H305" s="10" t="s">
        <v>4038</v>
      </c>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0"/>
      <c r="BR305" s="10" t="s">
        <v>67</v>
      </c>
      <c r="BS305" s="12">
        <v>44966</v>
      </c>
      <c r="BT305" s="10" t="s">
        <v>3971</v>
      </c>
      <c r="BU305" s="10" t="s">
        <v>3972</v>
      </c>
      <c r="BV305" s="10" t="s">
        <v>60</v>
      </c>
      <c r="BW305" s="10" t="s">
        <v>3971</v>
      </c>
      <c r="BX305" s="10"/>
      <c r="BY305" s="10"/>
      <c r="BZ305" s="10"/>
    </row>
    <row r="306" spans="1:78" x14ac:dyDescent="0.2">
      <c r="A306" s="11" t="s">
        <v>1700</v>
      </c>
      <c r="B306" s="11"/>
      <c r="C306" s="11" t="s">
        <v>1485</v>
      </c>
      <c r="D306" s="11" t="s">
        <v>1490</v>
      </c>
      <c r="E306" s="11" t="s">
        <v>3757</v>
      </c>
      <c r="F306" s="11" t="s">
        <v>1135</v>
      </c>
      <c r="G306" s="11" t="s">
        <v>3757</v>
      </c>
      <c r="H306" s="11" t="s">
        <v>1135</v>
      </c>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c r="AW306" s="11"/>
      <c r="AX306" s="11"/>
      <c r="AY306" s="11"/>
      <c r="AZ306" s="11"/>
      <c r="BA306" s="11"/>
      <c r="BB306" s="11"/>
      <c r="BC306" s="11"/>
      <c r="BD306" s="11"/>
      <c r="BE306" s="11"/>
      <c r="BF306" s="11"/>
      <c r="BG306" s="11"/>
      <c r="BH306" s="11"/>
      <c r="BI306" s="11"/>
      <c r="BJ306" s="11"/>
      <c r="BK306" s="11"/>
      <c r="BL306" s="11"/>
      <c r="BM306" s="11"/>
      <c r="BN306" s="11"/>
      <c r="BO306" s="11"/>
      <c r="BP306" s="11"/>
      <c r="BQ306" s="11"/>
      <c r="BR306" s="11"/>
      <c r="BS306" s="59"/>
      <c r="BT306" s="11"/>
      <c r="BU306" s="11"/>
      <c r="BV306" s="11"/>
      <c r="BW306" s="11"/>
      <c r="BX306" s="11"/>
      <c r="BY306" s="11"/>
      <c r="BZ306" s="11"/>
    </row>
    <row r="307" spans="1:78" x14ac:dyDescent="0.2">
      <c r="A307" s="11" t="s">
        <v>1700</v>
      </c>
      <c r="B307" s="11"/>
      <c r="C307" s="11" t="s">
        <v>1485</v>
      </c>
      <c r="D307" s="11" t="s">
        <v>1490</v>
      </c>
      <c r="E307" s="11" t="s">
        <v>3757</v>
      </c>
      <c r="F307" s="11" t="s">
        <v>1135</v>
      </c>
      <c r="G307" s="11" t="s">
        <v>1396</v>
      </c>
      <c r="H307" s="11" t="s">
        <v>110</v>
      </c>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59"/>
      <c r="BT307" s="11"/>
      <c r="BU307" s="11"/>
      <c r="BV307" s="11"/>
      <c r="BW307" s="11"/>
      <c r="BX307" s="11"/>
      <c r="BY307" s="11"/>
      <c r="BZ307" s="11"/>
    </row>
    <row r="308" spans="1:78" x14ac:dyDescent="0.2">
      <c r="A308" t="s">
        <v>4003</v>
      </c>
      <c r="B308" t="s">
        <v>63</v>
      </c>
      <c r="C308" t="s">
        <v>1485</v>
      </c>
      <c r="D308" t="s">
        <v>1490</v>
      </c>
      <c r="E308" t="s">
        <v>3757</v>
      </c>
      <c r="F308" t="s">
        <v>1135</v>
      </c>
      <c r="G308" t="s">
        <v>1396</v>
      </c>
      <c r="H308" t="s">
        <v>110</v>
      </c>
      <c r="U308">
        <v>11.5</v>
      </c>
      <c r="X308">
        <v>15.3</v>
      </c>
      <c r="Y308">
        <v>13</v>
      </c>
      <c r="AB308">
        <v>18.5</v>
      </c>
      <c r="AC308">
        <v>14.1</v>
      </c>
      <c r="AF308">
        <v>20.5</v>
      </c>
      <c r="AG308">
        <v>11.1</v>
      </c>
      <c r="AJ308">
        <v>19.600000000000001</v>
      </c>
      <c r="BQ308" t="s">
        <v>4004</v>
      </c>
      <c r="BR308" t="s">
        <v>67</v>
      </c>
      <c r="BS308" s="1">
        <v>44966</v>
      </c>
      <c r="BT308" t="s">
        <v>3971</v>
      </c>
      <c r="BU308" t="s">
        <v>3972</v>
      </c>
      <c r="BV308" t="s">
        <v>60</v>
      </c>
      <c r="BW308" t="s">
        <v>3971</v>
      </c>
    </row>
    <row r="309" spans="1:78" x14ac:dyDescent="0.2">
      <c r="A309" s="11" t="s">
        <v>1700</v>
      </c>
      <c r="B309" s="11"/>
      <c r="C309" s="11" t="s">
        <v>1485</v>
      </c>
      <c r="D309" s="11" t="s">
        <v>1490</v>
      </c>
      <c r="E309" s="11" t="s">
        <v>3757</v>
      </c>
      <c r="F309" s="11"/>
      <c r="G309" s="11" t="s">
        <v>3757</v>
      </c>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59"/>
      <c r="BT309" s="11"/>
      <c r="BU309" s="11"/>
      <c r="BV309" s="11"/>
      <c r="BW309" s="11"/>
      <c r="BX309" s="11"/>
      <c r="BY309" s="11"/>
      <c r="BZ309" s="11"/>
    </row>
    <row r="310" spans="1:78" x14ac:dyDescent="0.2">
      <c r="A310" s="19" t="s">
        <v>1700</v>
      </c>
      <c r="B310" s="19"/>
      <c r="C310" s="19" t="s">
        <v>1485</v>
      </c>
      <c r="D310" s="19" t="s">
        <v>3777</v>
      </c>
      <c r="E310" s="19" t="s">
        <v>3781</v>
      </c>
      <c r="F310" s="19" t="s">
        <v>3782</v>
      </c>
      <c r="G310" s="19" t="s">
        <v>3781</v>
      </c>
      <c r="H310" s="19" t="s">
        <v>3782</v>
      </c>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c r="BA310" s="19"/>
      <c r="BB310" s="19"/>
      <c r="BC310" s="19"/>
      <c r="BD310" s="19"/>
      <c r="BE310" s="19"/>
      <c r="BF310" s="19"/>
      <c r="BG310" s="19"/>
      <c r="BH310" s="19"/>
      <c r="BI310" s="19"/>
      <c r="BJ310" s="19"/>
      <c r="BK310" s="19"/>
      <c r="BL310" s="19"/>
      <c r="BM310" s="19"/>
      <c r="BN310" s="19"/>
      <c r="BO310" s="19"/>
      <c r="BP310" s="19"/>
      <c r="BQ310" s="19"/>
      <c r="BR310" s="19"/>
      <c r="BS310" s="61"/>
      <c r="BT310" s="19"/>
      <c r="BU310" s="19"/>
      <c r="BV310" s="19"/>
      <c r="BW310" s="19"/>
      <c r="BX310" s="19"/>
      <c r="BY310" s="19"/>
      <c r="BZ310" s="19"/>
    </row>
    <row r="311" spans="1:78" x14ac:dyDescent="0.2">
      <c r="A311" s="19" t="s">
        <v>1700</v>
      </c>
      <c r="B311" s="19"/>
      <c r="C311" s="19" t="s">
        <v>1485</v>
      </c>
      <c r="D311" s="19" t="s">
        <v>3777</v>
      </c>
      <c r="E311" s="19" t="s">
        <v>3781</v>
      </c>
      <c r="F311" s="19" t="s">
        <v>3783</v>
      </c>
      <c r="G311" s="19" t="s">
        <v>3781</v>
      </c>
      <c r="H311" s="19" t="s">
        <v>3783</v>
      </c>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c r="AV311" s="19"/>
      <c r="AW311" s="19"/>
      <c r="AX311" s="19"/>
      <c r="AY311" s="19"/>
      <c r="AZ311" s="19"/>
      <c r="BA311" s="19"/>
      <c r="BB311" s="19"/>
      <c r="BC311" s="19"/>
      <c r="BD311" s="19"/>
      <c r="BE311" s="19"/>
      <c r="BF311" s="19"/>
      <c r="BG311" s="19"/>
      <c r="BH311" s="19"/>
      <c r="BI311" s="19"/>
      <c r="BJ311" s="19"/>
      <c r="BK311" s="19"/>
      <c r="BL311" s="19"/>
      <c r="BM311" s="19"/>
      <c r="BN311" s="19"/>
      <c r="BO311" s="19"/>
      <c r="BP311" s="19"/>
      <c r="BQ311" s="19"/>
      <c r="BR311" s="19"/>
      <c r="BS311" s="61"/>
      <c r="BT311" s="19"/>
      <c r="BU311" s="19"/>
      <c r="BV311" s="19"/>
      <c r="BW311" s="19"/>
      <c r="BX311" s="19"/>
      <c r="BY311" s="19"/>
      <c r="BZ311" s="19"/>
    </row>
    <row r="312" spans="1:78" x14ac:dyDescent="0.2">
      <c r="A312" s="19" t="s">
        <v>1700</v>
      </c>
      <c r="B312" s="19"/>
      <c r="C312" s="19" t="s">
        <v>1485</v>
      </c>
      <c r="D312" s="19" t="s">
        <v>3777</v>
      </c>
      <c r="E312" s="19" t="s">
        <v>3781</v>
      </c>
      <c r="F312" s="19"/>
      <c r="G312" s="19" t="s">
        <v>3781</v>
      </c>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c r="BA312" s="19"/>
      <c r="BB312" s="19"/>
      <c r="BC312" s="19"/>
      <c r="BD312" s="19"/>
      <c r="BE312" s="19"/>
      <c r="BF312" s="19"/>
      <c r="BG312" s="19"/>
      <c r="BH312" s="19"/>
      <c r="BI312" s="19"/>
      <c r="BJ312" s="19"/>
      <c r="BK312" s="19"/>
      <c r="BL312" s="19"/>
      <c r="BM312" s="19"/>
      <c r="BN312" s="19"/>
      <c r="BO312" s="19"/>
      <c r="BP312" s="19"/>
      <c r="BQ312" s="19"/>
      <c r="BR312" s="19"/>
      <c r="BS312" s="61"/>
      <c r="BT312" s="19"/>
      <c r="BU312" s="19"/>
      <c r="BV312" s="19"/>
      <c r="BW312" s="19"/>
      <c r="BX312" s="19"/>
      <c r="BY312" s="19"/>
      <c r="BZ312" s="19"/>
    </row>
    <row r="313" spans="1:78" s="6" customFormat="1" x14ac:dyDescent="0.2">
      <c r="A313" s="19" t="s">
        <v>1700</v>
      </c>
      <c r="B313" s="19"/>
      <c r="C313" s="19" t="s">
        <v>1485</v>
      </c>
      <c r="D313" s="19" t="s">
        <v>3777</v>
      </c>
      <c r="E313" s="19" t="s">
        <v>3787</v>
      </c>
      <c r="F313" s="19" t="s">
        <v>3788</v>
      </c>
      <c r="G313" s="19" t="s">
        <v>3787</v>
      </c>
      <c r="H313" s="19" t="s">
        <v>3788</v>
      </c>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c r="BA313" s="19"/>
      <c r="BB313" s="19"/>
      <c r="BC313" s="19"/>
      <c r="BD313" s="19"/>
      <c r="BE313" s="19"/>
      <c r="BF313" s="19"/>
      <c r="BG313" s="19"/>
      <c r="BH313" s="19"/>
      <c r="BI313" s="19"/>
      <c r="BJ313" s="19"/>
      <c r="BK313" s="19"/>
      <c r="BL313" s="19"/>
      <c r="BM313" s="19"/>
      <c r="BN313" s="19"/>
      <c r="BO313" s="19"/>
      <c r="BP313" s="19"/>
      <c r="BQ313" s="19"/>
      <c r="BR313" s="19"/>
      <c r="BS313" s="61"/>
      <c r="BT313" s="19"/>
      <c r="BU313" s="19"/>
      <c r="BV313" s="19"/>
      <c r="BW313" s="19"/>
      <c r="BX313" s="19"/>
      <c r="BY313" s="19"/>
      <c r="BZ313" s="19"/>
    </row>
    <row r="314" spans="1:78" x14ac:dyDescent="0.2">
      <c r="A314" s="19" t="s">
        <v>1700</v>
      </c>
      <c r="B314" s="19"/>
      <c r="C314" s="19" t="s">
        <v>1485</v>
      </c>
      <c r="D314" s="19" t="s">
        <v>3777</v>
      </c>
      <c r="E314" s="19" t="s">
        <v>3787</v>
      </c>
      <c r="F314" s="19"/>
      <c r="G314" s="19" t="s">
        <v>3787</v>
      </c>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c r="AT314" s="19"/>
      <c r="AU314" s="19"/>
      <c r="AV314" s="19"/>
      <c r="AW314" s="19"/>
      <c r="AX314" s="19"/>
      <c r="AY314" s="19"/>
      <c r="AZ314" s="19"/>
      <c r="BA314" s="19"/>
      <c r="BB314" s="19"/>
      <c r="BC314" s="19"/>
      <c r="BD314" s="19"/>
      <c r="BE314" s="19"/>
      <c r="BF314" s="19"/>
      <c r="BG314" s="19"/>
      <c r="BH314" s="19"/>
      <c r="BI314" s="19"/>
      <c r="BJ314" s="19"/>
      <c r="BK314" s="19"/>
      <c r="BL314" s="19"/>
      <c r="BM314" s="19"/>
      <c r="BN314" s="19"/>
      <c r="BO314" s="19"/>
      <c r="BP314" s="19"/>
      <c r="BQ314" s="19"/>
      <c r="BR314" s="19"/>
      <c r="BS314" s="61"/>
      <c r="BT314" s="19"/>
      <c r="BU314" s="19"/>
      <c r="BV314" s="19"/>
      <c r="BW314" s="19"/>
      <c r="BX314" s="19"/>
      <c r="BY314" s="19"/>
      <c r="BZ314" s="19"/>
    </row>
    <row r="315" spans="1:78" x14ac:dyDescent="0.2">
      <c r="A315" s="19" t="s">
        <v>1700</v>
      </c>
      <c r="B315" s="19"/>
      <c r="C315" s="19" t="s">
        <v>1485</v>
      </c>
      <c r="D315" s="19" t="s">
        <v>3777</v>
      </c>
      <c r="E315" s="19" t="s">
        <v>3784</v>
      </c>
      <c r="F315" s="19" t="s">
        <v>3785</v>
      </c>
      <c r="G315" s="19" t="s">
        <v>3784</v>
      </c>
      <c r="H315" s="19" t="s">
        <v>3785</v>
      </c>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c r="AT315" s="19"/>
      <c r="AU315" s="19"/>
      <c r="AV315" s="19"/>
      <c r="AW315" s="19"/>
      <c r="AX315" s="19"/>
      <c r="AY315" s="19"/>
      <c r="AZ315" s="19"/>
      <c r="BA315" s="19"/>
      <c r="BB315" s="19"/>
      <c r="BC315" s="19"/>
      <c r="BD315" s="19"/>
      <c r="BE315" s="19"/>
      <c r="BF315" s="19"/>
      <c r="BG315" s="19"/>
      <c r="BH315" s="19"/>
      <c r="BI315" s="19"/>
      <c r="BJ315" s="19"/>
      <c r="BK315" s="19"/>
      <c r="BL315" s="19"/>
      <c r="BM315" s="19"/>
      <c r="BN315" s="19"/>
      <c r="BO315" s="19"/>
      <c r="BP315" s="19"/>
      <c r="BQ315" s="19"/>
      <c r="BR315" s="19"/>
      <c r="BS315" s="61"/>
      <c r="BT315" s="19"/>
      <c r="BU315" s="19"/>
      <c r="BV315" s="19"/>
      <c r="BW315" s="19"/>
      <c r="BX315" s="19"/>
      <c r="BY315" s="19"/>
      <c r="BZ315" s="19"/>
    </row>
    <row r="316" spans="1:78" x14ac:dyDescent="0.2">
      <c r="A316" s="19" t="s">
        <v>1700</v>
      </c>
      <c r="B316" s="19"/>
      <c r="C316" s="19" t="s">
        <v>1485</v>
      </c>
      <c r="D316" s="19" t="s">
        <v>3777</v>
      </c>
      <c r="E316" s="19" t="s">
        <v>3784</v>
      </c>
      <c r="F316" s="19"/>
      <c r="G316" s="19" t="s">
        <v>3784</v>
      </c>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c r="AT316" s="19"/>
      <c r="AU316" s="19"/>
      <c r="AV316" s="19"/>
      <c r="AW316" s="19"/>
      <c r="AX316" s="19"/>
      <c r="AY316" s="19"/>
      <c r="AZ316" s="19"/>
      <c r="BA316" s="19"/>
      <c r="BB316" s="19"/>
      <c r="BC316" s="19"/>
      <c r="BD316" s="19"/>
      <c r="BE316" s="19"/>
      <c r="BF316" s="19"/>
      <c r="BG316" s="19"/>
      <c r="BH316" s="19"/>
      <c r="BI316" s="19"/>
      <c r="BJ316" s="19"/>
      <c r="BK316" s="19"/>
      <c r="BL316" s="19"/>
      <c r="BM316" s="19"/>
      <c r="BN316" s="19"/>
      <c r="BO316" s="19"/>
      <c r="BP316" s="19"/>
      <c r="BQ316" s="19"/>
      <c r="BR316" s="19"/>
      <c r="BS316" s="61"/>
      <c r="BT316" s="19"/>
      <c r="BU316" s="19"/>
      <c r="BV316" s="19"/>
      <c r="BW316" s="19"/>
      <c r="BX316" s="19"/>
      <c r="BY316" s="19"/>
      <c r="BZ316" s="19"/>
    </row>
    <row r="317" spans="1:78" s="10" customFormat="1" x14ac:dyDescent="0.2">
      <c r="A317" s="19" t="s">
        <v>1700</v>
      </c>
      <c r="B317" s="19"/>
      <c r="C317" s="19" t="s">
        <v>1485</v>
      </c>
      <c r="D317" s="19" t="s">
        <v>3777</v>
      </c>
      <c r="E317" s="19" t="s">
        <v>3789</v>
      </c>
      <c r="F317" s="19" t="s">
        <v>3791</v>
      </c>
      <c r="G317" s="19" t="s">
        <v>3789</v>
      </c>
      <c r="H317" s="19" t="s">
        <v>3791</v>
      </c>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c r="AT317" s="19"/>
      <c r="AU317" s="19"/>
      <c r="AV317" s="19"/>
      <c r="AW317" s="19"/>
      <c r="AX317" s="19"/>
      <c r="AY317" s="19"/>
      <c r="AZ317" s="19"/>
      <c r="BA317" s="19"/>
      <c r="BB317" s="19"/>
      <c r="BC317" s="19"/>
      <c r="BD317" s="19"/>
      <c r="BE317" s="19"/>
      <c r="BF317" s="19"/>
      <c r="BG317" s="19"/>
      <c r="BH317" s="19"/>
      <c r="BI317" s="19"/>
      <c r="BJ317" s="19"/>
      <c r="BK317" s="19"/>
      <c r="BL317" s="19"/>
      <c r="BM317" s="19"/>
      <c r="BN317" s="19"/>
      <c r="BO317" s="19"/>
      <c r="BP317" s="19"/>
      <c r="BQ317" s="19"/>
      <c r="BR317" s="19"/>
      <c r="BS317" s="61"/>
      <c r="BT317" s="19"/>
      <c r="BU317" s="19"/>
      <c r="BV317" s="19"/>
      <c r="BW317" s="19"/>
      <c r="BX317" s="19"/>
      <c r="BY317" s="19"/>
      <c r="BZ317" s="19"/>
    </row>
    <row r="318" spans="1:78" x14ac:dyDescent="0.2">
      <c r="A318" s="19" t="s">
        <v>1700</v>
      </c>
      <c r="B318" s="19"/>
      <c r="C318" s="19" t="s">
        <v>1485</v>
      </c>
      <c r="D318" s="19" t="s">
        <v>3777</v>
      </c>
      <c r="E318" s="19" t="s">
        <v>3789</v>
      </c>
      <c r="F318" s="19" t="s">
        <v>3790</v>
      </c>
      <c r="G318" s="19" t="s">
        <v>3789</v>
      </c>
      <c r="H318" s="19" t="s">
        <v>3790</v>
      </c>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c r="AT318" s="19"/>
      <c r="AU318" s="19"/>
      <c r="AV318" s="19"/>
      <c r="AW318" s="19"/>
      <c r="AX318" s="19"/>
      <c r="AY318" s="19"/>
      <c r="AZ318" s="19"/>
      <c r="BA318" s="19"/>
      <c r="BB318" s="19"/>
      <c r="BC318" s="19"/>
      <c r="BD318" s="19"/>
      <c r="BE318" s="19"/>
      <c r="BF318" s="19"/>
      <c r="BG318" s="19"/>
      <c r="BH318" s="19"/>
      <c r="BI318" s="19"/>
      <c r="BJ318" s="19"/>
      <c r="BK318" s="19"/>
      <c r="BL318" s="19"/>
      <c r="BM318" s="19"/>
      <c r="BN318" s="19"/>
      <c r="BO318" s="19"/>
      <c r="BP318" s="19"/>
      <c r="BQ318" s="19"/>
      <c r="BR318" s="19"/>
      <c r="BS318" s="61"/>
      <c r="BT318" s="19"/>
      <c r="BU318" s="19"/>
      <c r="BV318" s="19"/>
      <c r="BW318" s="19"/>
      <c r="BX318" s="19"/>
      <c r="BY318" s="19"/>
      <c r="BZ318" s="19"/>
    </row>
    <row r="319" spans="1:78" x14ac:dyDescent="0.2">
      <c r="A319" s="19" t="s">
        <v>1700</v>
      </c>
      <c r="B319" s="19"/>
      <c r="C319" s="19" t="s">
        <v>1485</v>
      </c>
      <c r="D319" s="19" t="s">
        <v>3777</v>
      </c>
      <c r="E319" s="19" t="s">
        <v>3789</v>
      </c>
      <c r="F319" s="19"/>
      <c r="G319" s="19" t="s">
        <v>3789</v>
      </c>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c r="AT319" s="19"/>
      <c r="AU319" s="19"/>
      <c r="AV319" s="19"/>
      <c r="AW319" s="19"/>
      <c r="AX319" s="19"/>
      <c r="AY319" s="19"/>
      <c r="AZ319" s="19"/>
      <c r="BA319" s="19"/>
      <c r="BB319" s="19"/>
      <c r="BC319" s="19"/>
      <c r="BD319" s="19"/>
      <c r="BE319" s="19"/>
      <c r="BF319" s="19"/>
      <c r="BG319" s="19"/>
      <c r="BH319" s="19"/>
      <c r="BI319" s="19"/>
      <c r="BJ319" s="19"/>
      <c r="BK319" s="19"/>
      <c r="BL319" s="19"/>
      <c r="BM319" s="19"/>
      <c r="BN319" s="19"/>
      <c r="BO319" s="19"/>
      <c r="BP319" s="19"/>
      <c r="BQ319" s="19"/>
      <c r="BR319" s="19"/>
      <c r="BS319" s="61"/>
      <c r="BT319" s="19"/>
      <c r="BU319" s="19"/>
      <c r="BV319" s="19"/>
      <c r="BW319" s="19"/>
      <c r="BX319" s="19"/>
      <c r="BY319" s="19"/>
      <c r="BZ319" s="19"/>
    </row>
    <row r="320" spans="1:78" x14ac:dyDescent="0.2">
      <c r="A320" s="19" t="s">
        <v>1700</v>
      </c>
      <c r="B320" s="19"/>
      <c r="C320" s="19" t="s">
        <v>1485</v>
      </c>
      <c r="D320" s="19" t="s">
        <v>3777</v>
      </c>
      <c r="E320" s="19" t="s">
        <v>3786</v>
      </c>
      <c r="F320" s="19"/>
      <c r="G320" s="19" t="s">
        <v>3786</v>
      </c>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c r="AT320" s="19"/>
      <c r="AU320" s="19"/>
      <c r="AV320" s="19"/>
      <c r="AW320" s="19"/>
      <c r="AX320" s="19"/>
      <c r="AY320" s="19"/>
      <c r="AZ320" s="19"/>
      <c r="BA320" s="19"/>
      <c r="BB320" s="19"/>
      <c r="BC320" s="19"/>
      <c r="BD320" s="19"/>
      <c r="BE320" s="19"/>
      <c r="BF320" s="19"/>
      <c r="BG320" s="19"/>
      <c r="BH320" s="19"/>
      <c r="BI320" s="19"/>
      <c r="BJ320" s="19"/>
      <c r="BK320" s="19"/>
      <c r="BL320" s="19"/>
      <c r="BM320" s="19"/>
      <c r="BN320" s="19"/>
      <c r="BO320" s="19"/>
      <c r="BP320" s="19"/>
      <c r="BQ320" s="19"/>
      <c r="BR320" s="19"/>
      <c r="BS320" s="61"/>
      <c r="BT320" s="19"/>
      <c r="BU320" s="19"/>
      <c r="BV320" s="19"/>
      <c r="BW320" s="19"/>
      <c r="BX320" s="19"/>
      <c r="BY320" s="19"/>
      <c r="BZ320" s="19"/>
    </row>
    <row r="321" spans="1:78" x14ac:dyDescent="0.2">
      <c r="A321" s="19" t="s">
        <v>1700</v>
      </c>
      <c r="B321" s="19"/>
      <c r="C321" s="19" t="s">
        <v>1485</v>
      </c>
      <c r="D321" s="19" t="s">
        <v>3777</v>
      </c>
      <c r="E321" s="19" t="s">
        <v>3778</v>
      </c>
      <c r="F321" s="19" t="s">
        <v>3780</v>
      </c>
      <c r="G321" s="19" t="s">
        <v>3778</v>
      </c>
      <c r="H321" s="19" t="s">
        <v>3780</v>
      </c>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c r="AT321" s="19"/>
      <c r="AU321" s="19"/>
      <c r="AV321" s="19"/>
      <c r="AW321" s="19"/>
      <c r="AX321" s="19"/>
      <c r="AY321" s="19"/>
      <c r="AZ321" s="19"/>
      <c r="BA321" s="19"/>
      <c r="BB321" s="19"/>
      <c r="BC321" s="19"/>
      <c r="BD321" s="19"/>
      <c r="BE321" s="19"/>
      <c r="BF321" s="19"/>
      <c r="BG321" s="19"/>
      <c r="BH321" s="19"/>
      <c r="BI321" s="19"/>
      <c r="BJ321" s="19"/>
      <c r="BK321" s="19"/>
      <c r="BL321" s="19"/>
      <c r="BM321" s="19"/>
      <c r="BN321" s="19"/>
      <c r="BO321" s="19"/>
      <c r="BP321" s="19"/>
      <c r="BQ321" s="19"/>
      <c r="BR321" s="19"/>
      <c r="BS321" s="61"/>
      <c r="BT321" s="19"/>
      <c r="BU321" s="19"/>
      <c r="BV321" s="19"/>
      <c r="BW321" s="19"/>
      <c r="BX321" s="19"/>
      <c r="BY321" s="19"/>
      <c r="BZ321" s="19"/>
    </row>
    <row r="322" spans="1:78" x14ac:dyDescent="0.2">
      <c r="A322" s="19" t="s">
        <v>1700</v>
      </c>
      <c r="B322" s="19"/>
      <c r="C322" s="19" t="s">
        <v>1485</v>
      </c>
      <c r="D322" s="19" t="s">
        <v>3777</v>
      </c>
      <c r="E322" s="19" t="s">
        <v>3778</v>
      </c>
      <c r="F322" s="19" t="s">
        <v>3779</v>
      </c>
      <c r="G322" s="19" t="s">
        <v>3778</v>
      </c>
      <c r="H322" s="19" t="s">
        <v>3779</v>
      </c>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c r="AT322" s="19"/>
      <c r="AU322" s="19"/>
      <c r="AV322" s="19"/>
      <c r="AW322" s="19"/>
      <c r="AX322" s="19"/>
      <c r="AY322" s="19"/>
      <c r="AZ322" s="19"/>
      <c r="BA322" s="19"/>
      <c r="BB322" s="19"/>
      <c r="BC322" s="19"/>
      <c r="BD322" s="19"/>
      <c r="BE322" s="19"/>
      <c r="BF322" s="19"/>
      <c r="BG322" s="19"/>
      <c r="BH322" s="19"/>
      <c r="BI322" s="19"/>
      <c r="BJ322" s="19"/>
      <c r="BK322" s="19"/>
      <c r="BL322" s="19"/>
      <c r="BM322" s="19"/>
      <c r="BN322" s="19"/>
      <c r="BO322" s="19"/>
      <c r="BP322" s="19"/>
      <c r="BQ322" s="19"/>
      <c r="BR322" s="19"/>
      <c r="BS322" s="61"/>
      <c r="BT322" s="19"/>
      <c r="BU322" s="19"/>
      <c r="BV322" s="19"/>
      <c r="BW322" s="19"/>
      <c r="BX322" s="19"/>
      <c r="BY322" s="19"/>
      <c r="BZ322" s="19"/>
    </row>
    <row r="323" spans="1:78" x14ac:dyDescent="0.2">
      <c r="A323" s="10" t="s">
        <v>4040</v>
      </c>
      <c r="B323" s="10" t="s">
        <v>63</v>
      </c>
      <c r="C323" s="10" t="s">
        <v>1485</v>
      </c>
      <c r="D323" s="10" t="s">
        <v>3777</v>
      </c>
      <c r="E323" s="10" t="s">
        <v>3778</v>
      </c>
      <c r="F323" s="10" t="s">
        <v>3779</v>
      </c>
      <c r="G323" s="10" t="s">
        <v>3778</v>
      </c>
      <c r="H323" s="10" t="s">
        <v>3779</v>
      </c>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c r="BK323" s="10"/>
      <c r="BL323" s="10"/>
      <c r="BM323" s="10"/>
      <c r="BN323" s="10"/>
      <c r="BO323" s="10"/>
      <c r="BP323" s="10"/>
      <c r="BQ323" s="10"/>
      <c r="BR323" s="10" t="s">
        <v>67</v>
      </c>
      <c r="BS323" s="12">
        <v>44966</v>
      </c>
      <c r="BT323" s="10" t="s">
        <v>3971</v>
      </c>
      <c r="BU323" s="10" t="s">
        <v>3972</v>
      </c>
      <c r="BV323" s="10" t="s">
        <v>60</v>
      </c>
      <c r="BW323" s="10" t="s">
        <v>3971</v>
      </c>
      <c r="BX323" s="10"/>
      <c r="BY323" s="10"/>
      <c r="BZ323" s="10"/>
    </row>
    <row r="324" spans="1:78" x14ac:dyDescent="0.2">
      <c r="A324" s="10" t="s">
        <v>4041</v>
      </c>
      <c r="B324" s="10"/>
      <c r="C324" s="10" t="s">
        <v>1485</v>
      </c>
      <c r="D324" s="10" t="s">
        <v>3777</v>
      </c>
      <c r="E324" s="10" t="s">
        <v>3778</v>
      </c>
      <c r="F324" s="10" t="s">
        <v>3779</v>
      </c>
      <c r="G324" s="10" t="s">
        <v>3778</v>
      </c>
      <c r="H324" s="10" t="s">
        <v>3779</v>
      </c>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c r="BK324" s="10"/>
      <c r="BL324" s="10"/>
      <c r="BM324" s="10"/>
      <c r="BN324" s="10"/>
      <c r="BO324" s="10"/>
      <c r="BP324" s="10"/>
      <c r="BQ324" s="10"/>
      <c r="BR324" s="10" t="s">
        <v>67</v>
      </c>
      <c r="BS324" s="12">
        <v>44966</v>
      </c>
      <c r="BT324" s="10" t="s">
        <v>3971</v>
      </c>
      <c r="BU324" s="10" t="s">
        <v>3972</v>
      </c>
      <c r="BV324" s="10" t="s">
        <v>60</v>
      </c>
      <c r="BW324" s="10" t="s">
        <v>3971</v>
      </c>
      <c r="BX324" s="10"/>
      <c r="BY324" s="10"/>
      <c r="BZ324" s="10"/>
    </row>
    <row r="325" spans="1:78" x14ac:dyDescent="0.2">
      <c r="A325" s="19" t="s">
        <v>1700</v>
      </c>
      <c r="B325" s="19"/>
      <c r="C325" s="19" t="s">
        <v>1485</v>
      </c>
      <c r="D325" s="19" t="s">
        <v>3777</v>
      </c>
      <c r="E325" s="19" t="s">
        <v>3778</v>
      </c>
      <c r="F325" s="19" t="s">
        <v>1631</v>
      </c>
      <c r="G325" s="19" t="s">
        <v>3778</v>
      </c>
      <c r="H325" s="19" t="s">
        <v>1631</v>
      </c>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c r="AT325" s="19"/>
      <c r="AU325" s="19"/>
      <c r="AV325" s="19"/>
      <c r="AW325" s="19"/>
      <c r="AX325" s="19"/>
      <c r="AY325" s="19"/>
      <c r="AZ325" s="19"/>
      <c r="BA325" s="19"/>
      <c r="BB325" s="19"/>
      <c r="BC325" s="19"/>
      <c r="BD325" s="19"/>
      <c r="BE325" s="19"/>
      <c r="BF325" s="19"/>
      <c r="BG325" s="19"/>
      <c r="BH325" s="19"/>
      <c r="BI325" s="19"/>
      <c r="BJ325" s="19"/>
      <c r="BK325" s="19"/>
      <c r="BL325" s="19"/>
      <c r="BM325" s="19"/>
      <c r="BN325" s="19"/>
      <c r="BO325" s="19"/>
      <c r="BP325" s="19"/>
      <c r="BQ325" s="19"/>
      <c r="BR325" s="19"/>
      <c r="BS325" s="61"/>
      <c r="BT325" s="19"/>
      <c r="BU325" s="19"/>
      <c r="BV325" s="19"/>
      <c r="BW325" s="19"/>
      <c r="BX325" s="19"/>
      <c r="BY325" s="19"/>
      <c r="BZ325" s="19"/>
    </row>
    <row r="326" spans="1:78" x14ac:dyDescent="0.2">
      <c r="A326" s="19" t="s">
        <v>1700</v>
      </c>
      <c r="B326" s="19"/>
      <c r="C326" s="19" t="s">
        <v>1485</v>
      </c>
      <c r="D326" s="19" t="s">
        <v>3777</v>
      </c>
      <c r="E326" s="19" t="s">
        <v>3778</v>
      </c>
      <c r="F326" s="19"/>
      <c r="G326" s="19" t="s">
        <v>3778</v>
      </c>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c r="AU326" s="19"/>
      <c r="AV326" s="19"/>
      <c r="AW326" s="19"/>
      <c r="AX326" s="19"/>
      <c r="AY326" s="19"/>
      <c r="AZ326" s="19"/>
      <c r="BA326" s="19"/>
      <c r="BB326" s="19"/>
      <c r="BC326" s="19"/>
      <c r="BD326" s="19"/>
      <c r="BE326" s="19"/>
      <c r="BF326" s="19"/>
      <c r="BG326" s="19"/>
      <c r="BH326" s="19"/>
      <c r="BI326" s="19"/>
      <c r="BJ326" s="19"/>
      <c r="BK326" s="19"/>
      <c r="BL326" s="19"/>
      <c r="BM326" s="19"/>
      <c r="BN326" s="19"/>
      <c r="BO326" s="19"/>
      <c r="BP326" s="19"/>
      <c r="BQ326" s="19"/>
      <c r="BR326" s="19"/>
      <c r="BS326" s="61"/>
      <c r="BT326" s="19"/>
      <c r="BU326" s="19"/>
      <c r="BV326" s="19"/>
      <c r="BW326" s="19"/>
      <c r="BX326" s="19"/>
      <c r="BY326" s="19"/>
      <c r="BZ326" s="19"/>
    </row>
    <row r="327" spans="1:78" x14ac:dyDescent="0.2">
      <c r="A327" s="19" t="s">
        <v>1700</v>
      </c>
      <c r="B327" s="19"/>
      <c r="C327" s="19" t="s">
        <v>1485</v>
      </c>
      <c r="D327" s="19" t="s">
        <v>3799</v>
      </c>
      <c r="E327" s="19" t="s">
        <v>3800</v>
      </c>
      <c r="F327" s="19" t="s">
        <v>1631</v>
      </c>
      <c r="G327" s="19" t="s">
        <v>3800</v>
      </c>
      <c r="H327" s="19" t="s">
        <v>1631</v>
      </c>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c r="AU327" s="19"/>
      <c r="AV327" s="19"/>
      <c r="AW327" s="19"/>
      <c r="AX327" s="19"/>
      <c r="AY327" s="19"/>
      <c r="AZ327" s="19"/>
      <c r="BA327" s="19"/>
      <c r="BB327" s="19"/>
      <c r="BC327" s="19"/>
      <c r="BD327" s="19"/>
      <c r="BE327" s="19"/>
      <c r="BF327" s="19"/>
      <c r="BG327" s="19"/>
      <c r="BH327" s="19"/>
      <c r="BI327" s="19"/>
      <c r="BJ327" s="19"/>
      <c r="BK327" s="19"/>
      <c r="BL327" s="19"/>
      <c r="BM327" s="19"/>
      <c r="BN327" s="19"/>
      <c r="BO327" s="19"/>
      <c r="BP327" s="19"/>
      <c r="BQ327" s="19"/>
      <c r="BR327" s="19"/>
      <c r="BS327" s="61"/>
      <c r="BT327" s="19"/>
      <c r="BU327" s="19"/>
      <c r="BV327" s="19"/>
      <c r="BW327" s="19"/>
      <c r="BX327" s="19"/>
      <c r="BY327" s="19"/>
      <c r="BZ327" s="19"/>
    </row>
    <row r="328" spans="1:78" x14ac:dyDescent="0.2">
      <c r="A328" s="19" t="s">
        <v>1700</v>
      </c>
      <c r="B328" s="19"/>
      <c r="C328" s="19" t="s">
        <v>1485</v>
      </c>
      <c r="D328" s="19" t="s">
        <v>3799</v>
      </c>
      <c r="E328" s="19" t="s">
        <v>3800</v>
      </c>
      <c r="F328" s="19" t="s">
        <v>3801</v>
      </c>
      <c r="G328" s="19" t="s">
        <v>3800</v>
      </c>
      <c r="H328" s="19" t="s">
        <v>3801</v>
      </c>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c r="AT328" s="19"/>
      <c r="AU328" s="19"/>
      <c r="AV328" s="19"/>
      <c r="AW328" s="19"/>
      <c r="AX328" s="19"/>
      <c r="AY328" s="19"/>
      <c r="AZ328" s="19"/>
      <c r="BA328" s="19"/>
      <c r="BB328" s="19"/>
      <c r="BC328" s="19"/>
      <c r="BD328" s="19"/>
      <c r="BE328" s="19"/>
      <c r="BF328" s="19"/>
      <c r="BG328" s="19"/>
      <c r="BH328" s="19"/>
      <c r="BI328" s="19"/>
      <c r="BJ328" s="19"/>
      <c r="BK328" s="19"/>
      <c r="BL328" s="19"/>
      <c r="BM328" s="19"/>
      <c r="BN328" s="19"/>
      <c r="BO328" s="19"/>
      <c r="BP328" s="19"/>
      <c r="BQ328" s="19"/>
      <c r="BR328" s="19"/>
      <c r="BS328" s="61"/>
      <c r="BT328" s="19"/>
      <c r="BU328" s="19"/>
      <c r="BV328" s="19"/>
      <c r="BW328" s="19"/>
      <c r="BX328" s="19"/>
      <c r="BY328" s="19"/>
      <c r="BZ328" s="19"/>
    </row>
    <row r="329" spans="1:78" x14ac:dyDescent="0.2">
      <c r="A329" s="19" t="s">
        <v>1700</v>
      </c>
      <c r="B329" s="19"/>
      <c r="C329" s="19" t="s">
        <v>1485</v>
      </c>
      <c r="D329" s="19" t="s">
        <v>3799</v>
      </c>
      <c r="E329" s="19" t="s">
        <v>3800</v>
      </c>
      <c r="F329" s="19" t="s">
        <v>3802</v>
      </c>
      <c r="G329" s="19" t="s">
        <v>3800</v>
      </c>
      <c r="H329" s="19" t="s">
        <v>3802</v>
      </c>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c r="BA329" s="19"/>
      <c r="BB329" s="19"/>
      <c r="BC329" s="19"/>
      <c r="BD329" s="19"/>
      <c r="BE329" s="19"/>
      <c r="BF329" s="19"/>
      <c r="BG329" s="19"/>
      <c r="BH329" s="19"/>
      <c r="BI329" s="19"/>
      <c r="BJ329" s="19"/>
      <c r="BK329" s="19"/>
      <c r="BL329" s="19"/>
      <c r="BM329" s="19"/>
      <c r="BN329" s="19"/>
      <c r="BO329" s="19"/>
      <c r="BP329" s="19"/>
      <c r="BQ329" s="19"/>
      <c r="BR329" s="19"/>
      <c r="BS329" s="61"/>
      <c r="BT329" s="19"/>
      <c r="BU329" s="19"/>
      <c r="BV329" s="19"/>
      <c r="BW329" s="19"/>
      <c r="BX329" s="19"/>
      <c r="BY329" s="19"/>
      <c r="BZ329" s="19"/>
    </row>
    <row r="330" spans="1:78" x14ac:dyDescent="0.2">
      <c r="A330" s="19" t="s">
        <v>1700</v>
      </c>
      <c r="B330" s="19"/>
      <c r="C330" s="19" t="s">
        <v>1485</v>
      </c>
      <c r="D330" s="19" t="s">
        <v>3799</v>
      </c>
      <c r="E330" s="19" t="s">
        <v>3800</v>
      </c>
      <c r="F330" s="19" t="s">
        <v>3803</v>
      </c>
      <c r="G330" s="19" t="s">
        <v>3800</v>
      </c>
      <c r="H330" s="19" t="s">
        <v>3803</v>
      </c>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c r="BA330" s="19"/>
      <c r="BB330" s="19"/>
      <c r="BC330" s="19"/>
      <c r="BD330" s="19"/>
      <c r="BE330" s="19"/>
      <c r="BF330" s="19"/>
      <c r="BG330" s="19"/>
      <c r="BH330" s="19"/>
      <c r="BI330" s="19"/>
      <c r="BJ330" s="19"/>
      <c r="BK330" s="19"/>
      <c r="BL330" s="19"/>
      <c r="BM330" s="19"/>
      <c r="BN330" s="19"/>
      <c r="BO330" s="19"/>
      <c r="BP330" s="19"/>
      <c r="BQ330" s="19"/>
      <c r="BR330" s="19"/>
      <c r="BS330" s="61"/>
      <c r="BT330" s="19"/>
      <c r="BU330" s="19"/>
      <c r="BV330" s="19"/>
      <c r="BW330" s="19"/>
      <c r="BX330" s="19"/>
      <c r="BY330" s="19"/>
      <c r="BZ330" s="19"/>
    </row>
    <row r="331" spans="1:78" x14ac:dyDescent="0.2">
      <c r="A331" s="19" t="s">
        <v>1700</v>
      </c>
      <c r="B331" s="19"/>
      <c r="C331" s="19" t="s">
        <v>1485</v>
      </c>
      <c r="D331" s="19" t="s">
        <v>3799</v>
      </c>
      <c r="E331" s="19" t="s">
        <v>3800</v>
      </c>
      <c r="F331" s="19"/>
      <c r="G331" s="19" t="s">
        <v>3800</v>
      </c>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c r="BA331" s="19"/>
      <c r="BB331" s="19"/>
      <c r="BC331" s="19"/>
      <c r="BD331" s="19"/>
      <c r="BE331" s="19"/>
      <c r="BF331" s="19"/>
      <c r="BG331" s="19"/>
      <c r="BH331" s="19"/>
      <c r="BI331" s="19"/>
      <c r="BJ331" s="19"/>
      <c r="BK331" s="19"/>
      <c r="BL331" s="19"/>
      <c r="BM331" s="19"/>
      <c r="BN331" s="19"/>
      <c r="BO331" s="19"/>
      <c r="BP331" s="19"/>
      <c r="BQ331" s="19"/>
      <c r="BR331" s="19"/>
      <c r="BS331" s="61"/>
      <c r="BT331" s="19"/>
      <c r="BU331" s="19"/>
      <c r="BV331" s="19"/>
      <c r="BW331" s="19"/>
      <c r="BX331" s="19"/>
      <c r="BY331" s="19"/>
      <c r="BZ331" s="19"/>
    </row>
    <row r="332" spans="1:78" x14ac:dyDescent="0.2">
      <c r="A332" s="19" t="s">
        <v>1700</v>
      </c>
      <c r="B332" s="19"/>
      <c r="C332" s="19" t="s">
        <v>1485</v>
      </c>
      <c r="D332" s="19" t="s">
        <v>3799</v>
      </c>
      <c r="E332" s="19" t="s">
        <v>3806</v>
      </c>
      <c r="F332" s="19" t="s">
        <v>3807</v>
      </c>
      <c r="G332" s="19" t="s">
        <v>3806</v>
      </c>
      <c r="H332" s="19" t="s">
        <v>3807</v>
      </c>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c r="BA332" s="19"/>
      <c r="BB332" s="19"/>
      <c r="BC332" s="19"/>
      <c r="BD332" s="19"/>
      <c r="BE332" s="19"/>
      <c r="BF332" s="19"/>
      <c r="BG332" s="19"/>
      <c r="BH332" s="19"/>
      <c r="BI332" s="19"/>
      <c r="BJ332" s="19"/>
      <c r="BK332" s="19"/>
      <c r="BL332" s="19"/>
      <c r="BM332" s="19"/>
      <c r="BN332" s="19"/>
      <c r="BO332" s="19"/>
      <c r="BP332" s="19"/>
      <c r="BQ332" s="19"/>
      <c r="BR332" s="19"/>
      <c r="BS332" s="61"/>
      <c r="BT332" s="19"/>
      <c r="BU332" s="19"/>
      <c r="BV332" s="19"/>
      <c r="BW332" s="19"/>
      <c r="BX332" s="19"/>
      <c r="BY332" s="19"/>
      <c r="BZ332" s="19"/>
    </row>
    <row r="333" spans="1:78" x14ac:dyDescent="0.2">
      <c r="A333" s="19" t="s">
        <v>1700</v>
      </c>
      <c r="B333" s="19"/>
      <c r="C333" s="19" t="s">
        <v>1485</v>
      </c>
      <c r="D333" s="19" t="s">
        <v>3799</v>
      </c>
      <c r="E333" s="19" t="s">
        <v>3806</v>
      </c>
      <c r="F333" s="19" t="s">
        <v>3808</v>
      </c>
      <c r="G333" s="19" t="s">
        <v>3806</v>
      </c>
      <c r="H333" s="19" t="s">
        <v>3808</v>
      </c>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c r="BA333" s="19"/>
      <c r="BB333" s="19"/>
      <c r="BC333" s="19"/>
      <c r="BD333" s="19"/>
      <c r="BE333" s="19"/>
      <c r="BF333" s="19"/>
      <c r="BG333" s="19"/>
      <c r="BH333" s="19"/>
      <c r="BI333" s="19"/>
      <c r="BJ333" s="19"/>
      <c r="BK333" s="19"/>
      <c r="BL333" s="19"/>
      <c r="BM333" s="19"/>
      <c r="BN333" s="19"/>
      <c r="BO333" s="19"/>
      <c r="BP333" s="19"/>
      <c r="BQ333" s="19"/>
      <c r="BR333" s="19"/>
      <c r="BS333" s="61"/>
      <c r="BT333" s="19"/>
      <c r="BU333" s="19"/>
      <c r="BV333" s="19"/>
      <c r="BW333" s="19"/>
      <c r="BX333" s="19"/>
      <c r="BY333" s="19"/>
      <c r="BZ333" s="19"/>
    </row>
    <row r="334" spans="1:78" x14ac:dyDescent="0.2">
      <c r="A334" s="19" t="s">
        <v>1700</v>
      </c>
      <c r="B334" s="19"/>
      <c r="C334" s="19" t="s">
        <v>1485</v>
      </c>
      <c r="D334" s="19" t="s">
        <v>3799</v>
      </c>
      <c r="E334" s="19" t="s">
        <v>3806</v>
      </c>
      <c r="F334" s="19"/>
      <c r="G334" s="19" t="s">
        <v>3806</v>
      </c>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9"/>
      <c r="BG334" s="19"/>
      <c r="BH334" s="19"/>
      <c r="BI334" s="19"/>
      <c r="BJ334" s="19"/>
      <c r="BK334" s="19"/>
      <c r="BL334" s="19"/>
      <c r="BM334" s="19"/>
      <c r="BN334" s="19"/>
      <c r="BO334" s="19"/>
      <c r="BP334" s="19"/>
      <c r="BQ334" s="19"/>
      <c r="BR334" s="19"/>
      <c r="BS334" s="61"/>
      <c r="BT334" s="19"/>
      <c r="BU334" s="19"/>
      <c r="BV334" s="19"/>
      <c r="BW334" s="19"/>
      <c r="BX334" s="19"/>
      <c r="BY334" s="19"/>
      <c r="BZ334" s="19"/>
    </row>
    <row r="335" spans="1:78" x14ac:dyDescent="0.2">
      <c r="A335" s="19" t="s">
        <v>1700</v>
      </c>
      <c r="B335" s="19"/>
      <c r="C335" s="19" t="s">
        <v>1485</v>
      </c>
      <c r="D335" s="19" t="s">
        <v>3799</v>
      </c>
      <c r="E335" s="19" t="s">
        <v>3804</v>
      </c>
      <c r="F335" s="19" t="s">
        <v>3805</v>
      </c>
      <c r="G335" s="19" t="s">
        <v>3804</v>
      </c>
      <c r="H335" s="19" t="s">
        <v>3805</v>
      </c>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c r="BA335" s="19"/>
      <c r="BB335" s="19"/>
      <c r="BC335" s="19"/>
      <c r="BD335" s="19"/>
      <c r="BE335" s="19"/>
      <c r="BF335" s="19"/>
      <c r="BG335" s="19"/>
      <c r="BH335" s="19"/>
      <c r="BI335" s="19"/>
      <c r="BJ335" s="19"/>
      <c r="BK335" s="19"/>
      <c r="BL335" s="19"/>
      <c r="BM335" s="19"/>
      <c r="BN335" s="19"/>
      <c r="BO335" s="19"/>
      <c r="BP335" s="19"/>
      <c r="BQ335" s="19"/>
      <c r="BR335" s="19"/>
      <c r="BS335" s="61"/>
      <c r="BT335" s="19"/>
      <c r="BU335" s="19"/>
      <c r="BV335" s="19"/>
      <c r="BW335" s="19"/>
      <c r="BX335" s="19"/>
      <c r="BY335" s="19"/>
      <c r="BZ335" s="19"/>
    </row>
    <row r="336" spans="1:78" x14ac:dyDescent="0.2">
      <c r="A336" s="19" t="s">
        <v>1700</v>
      </c>
      <c r="B336" s="19"/>
      <c r="C336" s="19" t="s">
        <v>1485</v>
      </c>
      <c r="D336" s="19" t="s">
        <v>3799</v>
      </c>
      <c r="E336" s="19" t="s">
        <v>3804</v>
      </c>
      <c r="F336" s="19"/>
      <c r="G336" s="19" t="s">
        <v>3804</v>
      </c>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c r="BA336" s="19"/>
      <c r="BB336" s="19"/>
      <c r="BC336" s="19"/>
      <c r="BD336" s="19"/>
      <c r="BE336" s="19"/>
      <c r="BF336" s="19"/>
      <c r="BG336" s="19"/>
      <c r="BH336" s="19"/>
      <c r="BI336" s="19"/>
      <c r="BJ336" s="19"/>
      <c r="BK336" s="19"/>
      <c r="BL336" s="19"/>
      <c r="BM336" s="19"/>
      <c r="BN336" s="19"/>
      <c r="BO336" s="19"/>
      <c r="BP336" s="19"/>
      <c r="BQ336" s="19"/>
      <c r="BR336" s="19"/>
      <c r="BS336" s="61"/>
      <c r="BT336" s="19"/>
      <c r="BU336" s="19"/>
      <c r="BV336" s="19"/>
      <c r="BW336" s="19"/>
      <c r="BX336" s="19"/>
      <c r="BY336" s="19"/>
      <c r="BZ336" s="19"/>
    </row>
    <row r="337" spans="1:78" x14ac:dyDescent="0.2">
      <c r="A337" t="s">
        <v>107</v>
      </c>
      <c r="C337" t="s">
        <v>1485</v>
      </c>
      <c r="D337" t="s">
        <v>1486</v>
      </c>
      <c r="E337" t="s">
        <v>109</v>
      </c>
      <c r="F337" t="s">
        <v>110</v>
      </c>
      <c r="G337" t="s">
        <v>109</v>
      </c>
      <c r="H337" t="s">
        <v>110</v>
      </c>
      <c r="U337">
        <v>3.3</v>
      </c>
      <c r="X337">
        <v>4.0999999999999996</v>
      </c>
      <c r="AO337">
        <v>2.4</v>
      </c>
      <c r="AR337">
        <v>1.4</v>
      </c>
      <c r="AS337">
        <v>4</v>
      </c>
      <c r="AV337">
        <v>2.5</v>
      </c>
      <c r="BR337" t="s">
        <v>67</v>
      </c>
      <c r="BS337"/>
      <c r="BT337" t="s">
        <v>90</v>
      </c>
      <c r="BU337">
        <v>1216</v>
      </c>
      <c r="BV337" t="s">
        <v>69</v>
      </c>
      <c r="BW337" t="s">
        <v>90</v>
      </c>
      <c r="BX337" s="4"/>
      <c r="BY337" s="4"/>
      <c r="BZ337" s="4"/>
    </row>
    <row r="338" spans="1:78" x14ac:dyDescent="0.2">
      <c r="A338" t="s">
        <v>467</v>
      </c>
      <c r="B338" t="s">
        <v>320</v>
      </c>
      <c r="C338" t="s">
        <v>1485</v>
      </c>
      <c r="D338" t="s">
        <v>1486</v>
      </c>
      <c r="E338" t="s">
        <v>468</v>
      </c>
      <c r="F338" t="s">
        <v>469</v>
      </c>
      <c r="G338" t="s">
        <v>468</v>
      </c>
      <c r="H338" t="s">
        <v>469</v>
      </c>
      <c r="AO338">
        <v>3.2</v>
      </c>
      <c r="AR338">
        <v>2.1</v>
      </c>
      <c r="AS338">
        <v>3.1</v>
      </c>
      <c r="AV338">
        <v>2.2999999999999998</v>
      </c>
      <c r="AW338">
        <v>3.7</v>
      </c>
      <c r="AZ338">
        <v>2.8</v>
      </c>
      <c r="BA338">
        <v>3.4</v>
      </c>
      <c r="BD338">
        <v>2.8</v>
      </c>
      <c r="BE338">
        <v>2.9</v>
      </c>
      <c r="BH338">
        <v>2.2000000000000002</v>
      </c>
      <c r="BR338" t="s">
        <v>67</v>
      </c>
      <c r="BS338"/>
      <c r="BT338" t="s">
        <v>95</v>
      </c>
      <c r="BU338">
        <v>3144</v>
      </c>
    </row>
    <row r="339" spans="1:78" x14ac:dyDescent="0.2">
      <c r="A339" t="s">
        <v>94</v>
      </c>
      <c r="C339" t="s">
        <v>1485</v>
      </c>
      <c r="D339" t="s">
        <v>1486</v>
      </c>
      <c r="E339" t="s">
        <v>468</v>
      </c>
      <c r="F339" t="s">
        <v>470</v>
      </c>
      <c r="G339" t="s">
        <v>468</v>
      </c>
      <c r="H339" t="s">
        <v>470</v>
      </c>
      <c r="AO339">
        <v>2.77</v>
      </c>
      <c r="AR339">
        <v>1.53</v>
      </c>
      <c r="AS339">
        <v>2.4</v>
      </c>
      <c r="AV339">
        <v>1.5</v>
      </c>
      <c r="AW339">
        <v>3.25</v>
      </c>
      <c r="AZ339">
        <v>2.13</v>
      </c>
      <c r="BA339">
        <v>2.72</v>
      </c>
      <c r="BD339">
        <v>2.1800000000000002</v>
      </c>
      <c r="BE339">
        <v>2.6</v>
      </c>
      <c r="BH339">
        <v>1.8</v>
      </c>
      <c r="BR339" t="s">
        <v>67</v>
      </c>
      <c r="BS339"/>
      <c r="BT339" t="s">
        <v>95</v>
      </c>
      <c r="BU339">
        <v>3144</v>
      </c>
    </row>
    <row r="340" spans="1:78" x14ac:dyDescent="0.2">
      <c r="A340" s="11" t="s">
        <v>1700</v>
      </c>
      <c r="B340" s="11"/>
      <c r="C340" s="11" t="s">
        <v>1485</v>
      </c>
      <c r="D340" s="11" t="s">
        <v>1494</v>
      </c>
      <c r="E340" s="11" t="s">
        <v>3775</v>
      </c>
      <c r="F340" s="11" t="s">
        <v>3776</v>
      </c>
      <c r="G340" s="11" t="s">
        <v>3775</v>
      </c>
      <c r="H340" s="11" t="s">
        <v>3776</v>
      </c>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c r="AW340" s="11"/>
      <c r="AX340" s="11"/>
      <c r="AY340" s="11"/>
      <c r="AZ340" s="11"/>
      <c r="BA340" s="11"/>
      <c r="BB340" s="11"/>
      <c r="BC340" s="11"/>
      <c r="BD340" s="11"/>
      <c r="BE340" s="11"/>
      <c r="BF340" s="11"/>
      <c r="BG340" s="11"/>
      <c r="BH340" s="11"/>
      <c r="BI340" s="11"/>
      <c r="BJ340" s="11"/>
      <c r="BK340" s="11"/>
      <c r="BL340" s="11"/>
      <c r="BM340" s="11"/>
      <c r="BN340" s="11"/>
      <c r="BO340" s="11"/>
      <c r="BP340" s="11"/>
      <c r="BQ340" s="11"/>
      <c r="BR340" s="11"/>
      <c r="BS340" s="59"/>
      <c r="BT340" s="11"/>
      <c r="BU340" s="11"/>
      <c r="BV340" s="11"/>
      <c r="BW340" s="11"/>
      <c r="BX340" s="11"/>
      <c r="BY340" s="11"/>
      <c r="BZ340" s="11"/>
    </row>
    <row r="341" spans="1:78" x14ac:dyDescent="0.2">
      <c r="A341" s="11" t="s">
        <v>1700</v>
      </c>
      <c r="B341" s="11"/>
      <c r="C341" s="11" t="s">
        <v>1485</v>
      </c>
      <c r="D341" s="11" t="s">
        <v>1494</v>
      </c>
      <c r="E341" s="11" t="s">
        <v>3775</v>
      </c>
      <c r="F341" s="11"/>
      <c r="G341" s="11" t="s">
        <v>3775</v>
      </c>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1"/>
      <c r="BH341" s="11"/>
      <c r="BI341" s="11"/>
      <c r="BJ341" s="11"/>
      <c r="BK341" s="11"/>
      <c r="BL341" s="11"/>
      <c r="BM341" s="11"/>
      <c r="BN341" s="11"/>
      <c r="BO341" s="11"/>
      <c r="BP341" s="11"/>
      <c r="BQ341" s="11"/>
      <c r="BR341" s="11"/>
      <c r="BS341" s="59"/>
      <c r="BT341" s="11"/>
      <c r="BU341" s="11"/>
      <c r="BV341" s="11"/>
      <c r="BW341" s="11"/>
      <c r="BX341" s="11"/>
      <c r="BY341" s="11"/>
      <c r="BZ341" s="11"/>
    </row>
    <row r="342" spans="1:78" x14ac:dyDescent="0.2">
      <c r="A342" s="11" t="s">
        <v>1700</v>
      </c>
      <c r="B342" s="11"/>
      <c r="C342" s="11" t="s">
        <v>1485</v>
      </c>
      <c r="D342" s="11" t="s">
        <v>1494</v>
      </c>
      <c r="E342" s="11" t="s">
        <v>1396</v>
      </c>
      <c r="F342" s="11" t="s">
        <v>1698</v>
      </c>
      <c r="G342" s="11" t="s">
        <v>1396</v>
      </c>
      <c r="H342" s="11" t="s">
        <v>1698</v>
      </c>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1"/>
      <c r="BH342" s="11"/>
      <c r="BI342" s="11"/>
      <c r="BJ342" s="11"/>
      <c r="BK342" s="11"/>
      <c r="BL342" s="11"/>
      <c r="BM342" s="11"/>
      <c r="BN342" s="11"/>
      <c r="BO342" s="11"/>
      <c r="BP342" s="11"/>
      <c r="BQ342" s="11"/>
      <c r="BR342" s="11"/>
      <c r="BS342" s="59"/>
      <c r="BT342" s="11"/>
      <c r="BU342" s="11"/>
      <c r="BV342" s="11"/>
      <c r="BW342" s="11"/>
      <c r="BX342" s="11"/>
      <c r="BY342" s="11"/>
      <c r="BZ342" s="11"/>
    </row>
    <row r="343" spans="1:78" x14ac:dyDescent="0.2">
      <c r="A343" t="s">
        <v>3996</v>
      </c>
      <c r="B343" t="s">
        <v>63</v>
      </c>
      <c r="C343" t="s">
        <v>1485</v>
      </c>
      <c r="D343" t="s">
        <v>1494</v>
      </c>
      <c r="E343" t="s">
        <v>1396</v>
      </c>
      <c r="F343" t="s">
        <v>1698</v>
      </c>
      <c r="G343" t="s">
        <v>1396</v>
      </c>
      <c r="H343" t="s">
        <v>1698</v>
      </c>
      <c r="AK343">
        <v>13.5</v>
      </c>
      <c r="AN343">
        <v>11.4</v>
      </c>
      <c r="AO343">
        <v>15.2</v>
      </c>
      <c r="AR343">
        <v>11.8</v>
      </c>
      <c r="AS343">
        <v>18</v>
      </c>
      <c r="AV343">
        <v>15.3</v>
      </c>
      <c r="AW343">
        <v>21.7</v>
      </c>
      <c r="AX343">
        <v>15</v>
      </c>
      <c r="AY343">
        <v>12.3</v>
      </c>
      <c r="AZ343">
        <v>15</v>
      </c>
      <c r="BA343">
        <v>23.2</v>
      </c>
      <c r="BB343">
        <v>15.7</v>
      </c>
      <c r="BC343">
        <v>14.9</v>
      </c>
      <c r="BD343">
        <v>15.7</v>
      </c>
      <c r="BF343">
        <v>17.2</v>
      </c>
      <c r="BH343">
        <v>17.2</v>
      </c>
      <c r="BR343" t="s">
        <v>67</v>
      </c>
      <c r="BS343" s="1">
        <v>44966</v>
      </c>
      <c r="BT343" t="s">
        <v>3971</v>
      </c>
      <c r="BU343" t="s">
        <v>3972</v>
      </c>
    </row>
    <row r="344" spans="1:78" x14ac:dyDescent="0.2">
      <c r="A344" t="s">
        <v>3969</v>
      </c>
      <c r="C344" t="s">
        <v>1485</v>
      </c>
      <c r="D344" t="s">
        <v>1494</v>
      </c>
      <c r="E344" t="s">
        <v>1396</v>
      </c>
      <c r="F344" t="s">
        <v>1698</v>
      </c>
      <c r="G344" t="s">
        <v>1396</v>
      </c>
      <c r="H344" t="s">
        <v>1698</v>
      </c>
      <c r="M344">
        <v>10</v>
      </c>
      <c r="P344">
        <v>18</v>
      </c>
      <c r="Q344">
        <v>11</v>
      </c>
      <c r="T344">
        <v>21</v>
      </c>
      <c r="U344">
        <v>11.9</v>
      </c>
      <c r="X344">
        <v>23.4</v>
      </c>
      <c r="Y344">
        <v>14.5</v>
      </c>
      <c r="AB344">
        <v>22</v>
      </c>
      <c r="AC344">
        <v>16.3</v>
      </c>
      <c r="AF344">
        <v>27.5</v>
      </c>
      <c r="AG344">
        <v>17.5</v>
      </c>
      <c r="AJ344">
        <v>32.5</v>
      </c>
      <c r="BQ344" t="s">
        <v>3995</v>
      </c>
      <c r="BR344" t="s">
        <v>67</v>
      </c>
      <c r="BS344" s="1">
        <v>44966</v>
      </c>
      <c r="BT344" t="s">
        <v>3971</v>
      </c>
      <c r="BU344" t="s">
        <v>3972</v>
      </c>
    </row>
    <row r="345" spans="1:78" x14ac:dyDescent="0.2">
      <c r="A345" s="11" t="s">
        <v>1700</v>
      </c>
      <c r="B345" s="11"/>
      <c r="C345" s="11" t="s">
        <v>1485</v>
      </c>
      <c r="D345" s="11" t="s">
        <v>1494</v>
      </c>
      <c r="E345" s="11" t="s">
        <v>1396</v>
      </c>
      <c r="F345" s="11" t="s">
        <v>1698</v>
      </c>
      <c r="G345" s="11" t="s">
        <v>1396</v>
      </c>
      <c r="H345" s="11" t="s">
        <v>3771</v>
      </c>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1"/>
      <c r="BH345" s="11"/>
      <c r="BI345" s="11"/>
      <c r="BJ345" s="11"/>
      <c r="BK345" s="11"/>
      <c r="BL345" s="11"/>
      <c r="BM345" s="11"/>
      <c r="BN345" s="11"/>
      <c r="BO345" s="11"/>
      <c r="BP345" s="11"/>
      <c r="BQ345" s="11"/>
      <c r="BR345" s="11"/>
      <c r="BS345" s="59"/>
      <c r="BT345" s="11"/>
      <c r="BU345" s="11"/>
      <c r="BV345" s="11"/>
      <c r="BW345" s="11"/>
      <c r="BX345" s="11"/>
      <c r="BY345" s="11"/>
      <c r="BZ345" s="11"/>
    </row>
    <row r="346" spans="1:78" x14ac:dyDescent="0.2">
      <c r="A346" t="s">
        <v>3997</v>
      </c>
      <c r="C346" t="s">
        <v>1485</v>
      </c>
      <c r="D346" t="s">
        <v>1494</v>
      </c>
      <c r="E346" t="s">
        <v>1396</v>
      </c>
      <c r="F346" t="s">
        <v>1698</v>
      </c>
      <c r="G346" t="s">
        <v>1396</v>
      </c>
      <c r="H346" t="s">
        <v>3771</v>
      </c>
      <c r="AO346">
        <v>14.8</v>
      </c>
      <c r="AR346">
        <v>11.8</v>
      </c>
      <c r="AX346">
        <v>13.5</v>
      </c>
      <c r="AZ346">
        <v>13.5</v>
      </c>
      <c r="BB346">
        <v>14</v>
      </c>
      <c r="BD346">
        <v>14</v>
      </c>
      <c r="BE346">
        <v>25.1</v>
      </c>
      <c r="BF346">
        <v>14.2</v>
      </c>
      <c r="BG346">
        <v>13.2</v>
      </c>
      <c r="BH346">
        <v>14.2</v>
      </c>
      <c r="BR346" t="s">
        <v>67</v>
      </c>
      <c r="BS346" s="1">
        <v>44966</v>
      </c>
      <c r="BT346" t="s">
        <v>3971</v>
      </c>
      <c r="BU346" t="s">
        <v>3972</v>
      </c>
    </row>
    <row r="347" spans="1:78" x14ac:dyDescent="0.2">
      <c r="A347" t="s">
        <v>3998</v>
      </c>
      <c r="C347" t="s">
        <v>1485</v>
      </c>
      <c r="D347" t="s">
        <v>1494</v>
      </c>
      <c r="E347" t="s">
        <v>1396</v>
      </c>
      <c r="F347" t="s">
        <v>1698</v>
      </c>
      <c r="G347" t="s">
        <v>1396</v>
      </c>
      <c r="H347" t="s">
        <v>3771</v>
      </c>
      <c r="AK347">
        <v>13</v>
      </c>
      <c r="AN347">
        <v>10.1</v>
      </c>
      <c r="AS347">
        <v>15</v>
      </c>
      <c r="AV347">
        <v>12</v>
      </c>
      <c r="AW347">
        <v>17.5</v>
      </c>
      <c r="AX347">
        <v>13.5</v>
      </c>
      <c r="AY347">
        <v>11</v>
      </c>
      <c r="AZ347">
        <v>13.5</v>
      </c>
      <c r="BA347">
        <v>23.8</v>
      </c>
      <c r="BB347">
        <v>14.1</v>
      </c>
      <c r="BD347">
        <v>14.1</v>
      </c>
      <c r="BE347">
        <v>26.2</v>
      </c>
      <c r="BF347">
        <v>14.3</v>
      </c>
      <c r="BG347">
        <v>12</v>
      </c>
      <c r="BH347">
        <v>14.3</v>
      </c>
      <c r="BQ347" t="s">
        <v>4000</v>
      </c>
      <c r="BR347" t="s">
        <v>67</v>
      </c>
      <c r="BS347" s="1">
        <v>44966</v>
      </c>
      <c r="BT347" t="s">
        <v>3971</v>
      </c>
      <c r="BU347" t="s">
        <v>3972</v>
      </c>
    </row>
    <row r="348" spans="1:78" x14ac:dyDescent="0.2">
      <c r="A348" t="s">
        <v>3999</v>
      </c>
      <c r="C348" t="s">
        <v>1485</v>
      </c>
      <c r="D348" t="s">
        <v>1494</v>
      </c>
      <c r="E348" t="s">
        <v>1396</v>
      </c>
      <c r="F348" t="s">
        <v>1698</v>
      </c>
      <c r="G348" t="s">
        <v>1396</v>
      </c>
      <c r="H348" t="s">
        <v>3771</v>
      </c>
      <c r="AK348">
        <v>14.9</v>
      </c>
      <c r="AN348">
        <v>10.199999999999999</v>
      </c>
      <c r="BR348" t="s">
        <v>67</v>
      </c>
      <c r="BS348" s="1">
        <v>44966</v>
      </c>
      <c r="BT348" t="s">
        <v>3971</v>
      </c>
      <c r="BU348" t="s">
        <v>3972</v>
      </c>
    </row>
    <row r="349" spans="1:78" x14ac:dyDescent="0.2">
      <c r="A349" s="10" t="s">
        <v>3969</v>
      </c>
      <c r="B349" s="10"/>
      <c r="C349" s="10" t="s">
        <v>1485</v>
      </c>
      <c r="D349" s="10" t="s">
        <v>1494</v>
      </c>
      <c r="E349" s="10" t="s">
        <v>1396</v>
      </c>
      <c r="F349" s="10" t="s">
        <v>1698</v>
      </c>
      <c r="G349" s="10" t="s">
        <v>1396</v>
      </c>
      <c r="H349" s="10" t="s">
        <v>3771</v>
      </c>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c r="BI349" s="10"/>
      <c r="BJ349" s="10"/>
      <c r="BK349" s="10"/>
      <c r="BL349" s="10"/>
      <c r="BM349" s="10"/>
      <c r="BN349" s="10"/>
      <c r="BO349" s="10"/>
      <c r="BP349" s="10"/>
      <c r="BQ349" s="10"/>
      <c r="BR349" s="10" t="s">
        <v>67</v>
      </c>
      <c r="BS349" s="12">
        <v>44966</v>
      </c>
      <c r="BT349" s="10" t="s">
        <v>3958</v>
      </c>
      <c r="BU349" s="14">
        <v>1665</v>
      </c>
      <c r="BV349" s="10" t="s">
        <v>60</v>
      </c>
      <c r="BW349" s="10" t="s">
        <v>3958</v>
      </c>
      <c r="BX349" s="10"/>
      <c r="BY349" s="10"/>
      <c r="BZ349" s="10"/>
    </row>
    <row r="350" spans="1:78" x14ac:dyDescent="0.2">
      <c r="A350" s="11" t="s">
        <v>1700</v>
      </c>
      <c r="B350" s="11"/>
      <c r="C350" s="11" t="s">
        <v>1485</v>
      </c>
      <c r="D350" s="11" t="s">
        <v>1494</v>
      </c>
      <c r="E350" s="11" t="s">
        <v>1396</v>
      </c>
      <c r="F350" s="11" t="s">
        <v>3774</v>
      </c>
      <c r="G350" s="11" t="s">
        <v>1396</v>
      </c>
      <c r="H350" s="11" t="s">
        <v>3774</v>
      </c>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11"/>
      <c r="BH350" s="11"/>
      <c r="BI350" s="11"/>
      <c r="BJ350" s="11"/>
      <c r="BK350" s="11"/>
      <c r="BL350" s="11"/>
      <c r="BM350" s="11"/>
      <c r="BN350" s="11"/>
      <c r="BO350" s="11"/>
      <c r="BP350" s="11"/>
      <c r="BQ350" s="11"/>
      <c r="BR350" s="11"/>
      <c r="BS350" s="59"/>
      <c r="BT350" s="11"/>
      <c r="BU350" s="11"/>
      <c r="BV350" s="11"/>
      <c r="BW350" s="11"/>
      <c r="BX350" s="11"/>
      <c r="BY350" s="11"/>
      <c r="BZ350" s="11"/>
    </row>
    <row r="351" spans="1:78" x14ac:dyDescent="0.2">
      <c r="A351" s="11" t="s">
        <v>1700</v>
      </c>
      <c r="B351" s="11"/>
      <c r="C351" s="11" t="s">
        <v>1485</v>
      </c>
      <c r="D351" s="11" t="s">
        <v>1494</v>
      </c>
      <c r="E351" s="11" t="s">
        <v>1396</v>
      </c>
      <c r="F351" s="11" t="s">
        <v>532</v>
      </c>
      <c r="G351" s="11" t="s">
        <v>1396</v>
      </c>
      <c r="H351" s="11" t="s">
        <v>532</v>
      </c>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11"/>
      <c r="BH351" s="11"/>
      <c r="BI351" s="11"/>
      <c r="BJ351" s="11"/>
      <c r="BK351" s="11"/>
      <c r="BL351" s="11"/>
      <c r="BM351" s="11"/>
      <c r="BN351" s="11"/>
      <c r="BO351" s="11"/>
      <c r="BP351" s="11"/>
      <c r="BQ351" s="11"/>
      <c r="BR351" s="11"/>
      <c r="BS351" s="59"/>
      <c r="BT351" s="11"/>
      <c r="BU351" s="11"/>
      <c r="BV351" s="11"/>
      <c r="BW351" s="11"/>
      <c r="BX351" s="11"/>
      <c r="BY351" s="11"/>
      <c r="BZ351" s="11"/>
    </row>
    <row r="352" spans="1:78" x14ac:dyDescent="0.2">
      <c r="A352" t="s">
        <v>4001</v>
      </c>
      <c r="B352" t="s">
        <v>63</v>
      </c>
      <c r="C352" t="s">
        <v>1485</v>
      </c>
      <c r="D352" t="s">
        <v>1494</v>
      </c>
      <c r="E352" t="s">
        <v>1396</v>
      </c>
      <c r="F352" t="s">
        <v>532</v>
      </c>
      <c r="G352" s="15" t="s">
        <v>1396</v>
      </c>
      <c r="H352" t="s">
        <v>4002</v>
      </c>
      <c r="AK352">
        <v>19.3</v>
      </c>
      <c r="AN352">
        <v>14.2</v>
      </c>
      <c r="AO352">
        <v>19.5</v>
      </c>
      <c r="AR352">
        <v>15.6</v>
      </c>
      <c r="BR352" t="s">
        <v>67</v>
      </c>
      <c r="BS352" s="1">
        <v>44966</v>
      </c>
      <c r="BT352" t="s">
        <v>3971</v>
      </c>
      <c r="BU352" t="s">
        <v>3972</v>
      </c>
      <c r="BV352" t="s">
        <v>60</v>
      </c>
      <c r="BW352" t="s">
        <v>3971</v>
      </c>
    </row>
    <row r="353" spans="1:78" x14ac:dyDescent="0.2">
      <c r="A353" s="11" t="s">
        <v>1700</v>
      </c>
      <c r="B353" s="11"/>
      <c r="C353" s="11" t="s">
        <v>1485</v>
      </c>
      <c r="D353" s="11" t="s">
        <v>1494</v>
      </c>
      <c r="E353" s="11" t="s">
        <v>1396</v>
      </c>
      <c r="F353" s="11" t="s">
        <v>3773</v>
      </c>
      <c r="G353" s="11" t="s">
        <v>1396</v>
      </c>
      <c r="H353" s="11" t="s">
        <v>3773</v>
      </c>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1"/>
      <c r="BH353" s="11"/>
      <c r="BI353" s="11"/>
      <c r="BJ353" s="11"/>
      <c r="BK353" s="11"/>
      <c r="BL353" s="11"/>
      <c r="BM353" s="11"/>
      <c r="BN353" s="11"/>
      <c r="BO353" s="11"/>
      <c r="BP353" s="11"/>
      <c r="BQ353" s="11"/>
      <c r="BR353" s="11"/>
      <c r="BS353" s="59"/>
      <c r="BT353" s="11"/>
      <c r="BU353" s="11"/>
      <c r="BV353" s="11"/>
      <c r="BW353" s="11"/>
      <c r="BX353" s="11"/>
      <c r="BY353" s="11"/>
      <c r="BZ353" s="11"/>
    </row>
    <row r="354" spans="1:78" x14ac:dyDescent="0.2">
      <c r="A354" s="11" t="s">
        <v>1700</v>
      </c>
      <c r="B354" s="11"/>
      <c r="C354" s="11" t="s">
        <v>1485</v>
      </c>
      <c r="D354" s="11" t="s">
        <v>1494</v>
      </c>
      <c r="E354" s="11" t="s">
        <v>1396</v>
      </c>
      <c r="F354" s="11" t="s">
        <v>971</v>
      </c>
      <c r="G354" s="11" t="s">
        <v>1396</v>
      </c>
      <c r="H354" s="11" t="s">
        <v>971</v>
      </c>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1"/>
      <c r="BH354" s="11"/>
      <c r="BI354" s="11"/>
      <c r="BJ354" s="11"/>
      <c r="BK354" s="11"/>
      <c r="BL354" s="11"/>
      <c r="BM354" s="11"/>
      <c r="BN354" s="11"/>
      <c r="BO354" s="11"/>
      <c r="BP354" s="11"/>
      <c r="BQ354" s="11"/>
      <c r="BR354" s="11"/>
      <c r="BS354" s="59"/>
      <c r="BT354" s="11"/>
      <c r="BU354" s="11"/>
      <c r="BV354" s="11"/>
      <c r="BW354" s="11"/>
      <c r="BX354" s="11"/>
      <c r="BY354" s="11"/>
      <c r="BZ354" s="11"/>
    </row>
    <row r="355" spans="1:78" x14ac:dyDescent="0.2">
      <c r="A355" t="s">
        <v>3990</v>
      </c>
      <c r="B355" t="s">
        <v>63</v>
      </c>
      <c r="C355" t="s">
        <v>1485</v>
      </c>
      <c r="D355" t="s">
        <v>1494</v>
      </c>
      <c r="E355" t="s">
        <v>1396</v>
      </c>
      <c r="F355" t="s">
        <v>971</v>
      </c>
      <c r="G355" t="s">
        <v>1396</v>
      </c>
      <c r="H355" t="s">
        <v>971</v>
      </c>
      <c r="Q355">
        <v>11</v>
      </c>
      <c r="T355">
        <v>23.4</v>
      </c>
      <c r="U355">
        <v>11.8</v>
      </c>
      <c r="Y355">
        <v>14.5</v>
      </c>
      <c r="AB355">
        <v>22.3</v>
      </c>
      <c r="AC355">
        <v>17.8</v>
      </c>
      <c r="AF355">
        <v>28.5</v>
      </c>
      <c r="AG355">
        <v>19.5</v>
      </c>
      <c r="AJ355">
        <v>32.4</v>
      </c>
      <c r="AK355">
        <v>14.4</v>
      </c>
      <c r="AN355">
        <v>11.3</v>
      </c>
      <c r="AO355">
        <v>16</v>
      </c>
      <c r="AR355">
        <v>14</v>
      </c>
      <c r="AS355">
        <v>17.3</v>
      </c>
      <c r="AV355">
        <v>16.2</v>
      </c>
      <c r="AW355">
        <v>19.600000000000001</v>
      </c>
      <c r="AX355">
        <v>15.3</v>
      </c>
      <c r="AY355">
        <v>13.3</v>
      </c>
      <c r="AZ355">
        <v>15.3</v>
      </c>
      <c r="BA355">
        <v>24</v>
      </c>
      <c r="BB355">
        <v>17.600000000000001</v>
      </c>
      <c r="BC355">
        <v>15.3</v>
      </c>
      <c r="BD355">
        <v>17.600000000000001</v>
      </c>
      <c r="BE355">
        <v>31</v>
      </c>
      <c r="BF355">
        <v>19.7</v>
      </c>
      <c r="BG355">
        <v>16.2</v>
      </c>
      <c r="BH355">
        <v>19.7</v>
      </c>
      <c r="BI355">
        <v>71</v>
      </c>
      <c r="BQ355" t="s">
        <v>3992</v>
      </c>
      <c r="BR355" t="s">
        <v>67</v>
      </c>
      <c r="BS355" s="1">
        <v>44966</v>
      </c>
      <c r="BT355" t="s">
        <v>3971</v>
      </c>
      <c r="BU355" t="s">
        <v>3972</v>
      </c>
    </row>
    <row r="356" spans="1:78" x14ac:dyDescent="0.2">
      <c r="A356" t="s">
        <v>3988</v>
      </c>
      <c r="B356" t="s">
        <v>63</v>
      </c>
      <c r="C356" t="s">
        <v>1485</v>
      </c>
      <c r="D356" t="s">
        <v>1494</v>
      </c>
      <c r="E356" t="s">
        <v>1396</v>
      </c>
      <c r="F356" t="s">
        <v>971</v>
      </c>
      <c r="G356" t="s">
        <v>1396</v>
      </c>
      <c r="H356" t="s">
        <v>971</v>
      </c>
      <c r="M356">
        <v>11</v>
      </c>
      <c r="P356">
        <v>18.899999999999999</v>
      </c>
      <c r="Q356">
        <v>11.6</v>
      </c>
      <c r="T356">
        <v>23</v>
      </c>
      <c r="U356">
        <v>12.6</v>
      </c>
      <c r="X356">
        <v>24</v>
      </c>
      <c r="Y356">
        <v>15.6</v>
      </c>
      <c r="AB356">
        <v>22.2</v>
      </c>
      <c r="AC356">
        <v>18.7</v>
      </c>
      <c r="AF356">
        <v>28.2</v>
      </c>
      <c r="AG356">
        <v>19</v>
      </c>
      <c r="AJ356">
        <v>32.1</v>
      </c>
      <c r="BI356">
        <v>70.900000000000006</v>
      </c>
      <c r="BR356" t="s">
        <v>67</v>
      </c>
      <c r="BS356" s="1">
        <v>44966</v>
      </c>
      <c r="BT356" t="s">
        <v>3971</v>
      </c>
      <c r="BU356" t="s">
        <v>3972</v>
      </c>
      <c r="BV356" t="s">
        <v>60</v>
      </c>
      <c r="BW356" t="s">
        <v>3971</v>
      </c>
    </row>
    <row r="357" spans="1:78" x14ac:dyDescent="0.2">
      <c r="A357" t="s">
        <v>3989</v>
      </c>
      <c r="C357" t="s">
        <v>1485</v>
      </c>
      <c r="D357" t="s">
        <v>1494</v>
      </c>
      <c r="E357" t="s">
        <v>1396</v>
      </c>
      <c r="F357" t="s">
        <v>971</v>
      </c>
      <c r="G357" t="s">
        <v>1396</v>
      </c>
      <c r="H357" t="s">
        <v>971</v>
      </c>
      <c r="U357">
        <v>12.7</v>
      </c>
      <c r="X357">
        <v>27.6</v>
      </c>
      <c r="Y357">
        <v>15.5</v>
      </c>
      <c r="AB357">
        <v>25</v>
      </c>
      <c r="AC357">
        <v>18</v>
      </c>
      <c r="AF357">
        <v>31.1</v>
      </c>
      <c r="AG357">
        <v>19</v>
      </c>
      <c r="AJ357">
        <v>36.299999999999997</v>
      </c>
      <c r="BI357">
        <v>72.3</v>
      </c>
      <c r="BQ357" t="s">
        <v>3991</v>
      </c>
      <c r="BR357" t="s">
        <v>67</v>
      </c>
      <c r="BS357" s="1">
        <v>44966</v>
      </c>
      <c r="BT357" t="s">
        <v>3971</v>
      </c>
      <c r="BU357" t="s">
        <v>3972</v>
      </c>
      <c r="BV357" t="s">
        <v>60</v>
      </c>
      <c r="BW357" t="s">
        <v>3971</v>
      </c>
    </row>
    <row r="358" spans="1:78" x14ac:dyDescent="0.2">
      <c r="A358" t="s">
        <v>3993</v>
      </c>
      <c r="B358" t="s">
        <v>63</v>
      </c>
      <c r="C358" t="s">
        <v>1485</v>
      </c>
      <c r="D358" t="s">
        <v>1494</v>
      </c>
      <c r="E358" t="s">
        <v>1396</v>
      </c>
      <c r="F358" t="s">
        <v>971</v>
      </c>
      <c r="G358" t="s">
        <v>1396</v>
      </c>
      <c r="H358" t="s">
        <v>971</v>
      </c>
      <c r="AO358">
        <v>16</v>
      </c>
      <c r="AR358">
        <v>14.5</v>
      </c>
      <c r="AX358">
        <v>15.6</v>
      </c>
      <c r="AZ358">
        <v>15.6</v>
      </c>
      <c r="BA358">
        <v>27.9</v>
      </c>
      <c r="BB358">
        <v>18.8</v>
      </c>
      <c r="BC358">
        <v>17.3</v>
      </c>
      <c r="BD358">
        <v>18.8</v>
      </c>
      <c r="BE358">
        <v>32.5</v>
      </c>
      <c r="BF358">
        <v>19.600000000000001</v>
      </c>
      <c r="BG358">
        <v>17</v>
      </c>
      <c r="BH358">
        <v>19.600000000000001</v>
      </c>
      <c r="BJ358">
        <v>72.599999999999994</v>
      </c>
      <c r="BQ358" t="s">
        <v>3994</v>
      </c>
      <c r="BR358" t="s">
        <v>67</v>
      </c>
      <c r="BS358" s="1">
        <v>44966</v>
      </c>
      <c r="BT358" t="s">
        <v>3971</v>
      </c>
      <c r="BU358" t="s">
        <v>3972</v>
      </c>
    </row>
    <row r="359" spans="1:78" s="6" customFormat="1" x14ac:dyDescent="0.2">
      <c r="A359" t="s">
        <v>1395</v>
      </c>
      <c r="B359"/>
      <c r="C359" t="s">
        <v>1485</v>
      </c>
      <c r="D359" t="s">
        <v>1494</v>
      </c>
      <c r="E359" t="s">
        <v>1396</v>
      </c>
      <c r="F359" t="s">
        <v>971</v>
      </c>
      <c r="G359" t="s">
        <v>1396</v>
      </c>
      <c r="H359" t="s">
        <v>971</v>
      </c>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v>20.8</v>
      </c>
      <c r="AX359"/>
      <c r="AY359"/>
      <c r="AZ359">
        <v>23.3</v>
      </c>
      <c r="BA359">
        <v>25.3</v>
      </c>
      <c r="BB359"/>
      <c r="BC359"/>
      <c r="BD359">
        <v>27.9</v>
      </c>
      <c r="BE359">
        <v>20.399999999999999</v>
      </c>
      <c r="BF359"/>
      <c r="BG359"/>
      <c r="BH359">
        <v>34</v>
      </c>
      <c r="BI359"/>
      <c r="BJ359"/>
      <c r="BK359"/>
      <c r="BL359"/>
      <c r="BM359"/>
      <c r="BN359"/>
      <c r="BO359"/>
      <c r="BP359"/>
      <c r="BQ359" t="s">
        <v>1397</v>
      </c>
      <c r="BR359" t="s">
        <v>67</v>
      </c>
      <c r="BS359" s="1">
        <v>44795</v>
      </c>
      <c r="BT359" t="s">
        <v>213</v>
      </c>
      <c r="BU359">
        <v>1609</v>
      </c>
      <c r="BV359"/>
      <c r="BW359"/>
      <c r="BX359"/>
      <c r="BY359"/>
      <c r="BZ359"/>
    </row>
    <row r="360" spans="1:78" x14ac:dyDescent="0.2">
      <c r="A360" s="11" t="s">
        <v>1700</v>
      </c>
      <c r="B360" s="11"/>
      <c r="C360" s="11" t="s">
        <v>1485</v>
      </c>
      <c r="D360" s="11" t="s">
        <v>1494</v>
      </c>
      <c r="E360" s="11" t="s">
        <v>1396</v>
      </c>
      <c r="F360" s="11"/>
      <c r="G360" s="11" t="s">
        <v>3772</v>
      </c>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1"/>
      <c r="BH360" s="11"/>
      <c r="BI360" s="11"/>
      <c r="BJ360" s="11"/>
      <c r="BK360" s="11"/>
      <c r="BL360" s="11"/>
      <c r="BM360" s="11"/>
      <c r="BN360" s="11"/>
      <c r="BO360" s="11"/>
      <c r="BP360" s="11"/>
      <c r="BQ360" s="11"/>
      <c r="BR360" s="11"/>
      <c r="BS360" s="59"/>
      <c r="BT360" s="11"/>
      <c r="BU360" s="11"/>
      <c r="BV360" s="11"/>
      <c r="BW360" s="11"/>
      <c r="BX360" s="11"/>
      <c r="BY360" s="11"/>
      <c r="BZ360" s="11"/>
    </row>
    <row r="361" spans="1:78" x14ac:dyDescent="0.2">
      <c r="A361" s="11" t="s">
        <v>1700</v>
      </c>
      <c r="B361" s="11"/>
      <c r="C361" s="11" t="s">
        <v>1485</v>
      </c>
      <c r="D361" s="11" t="s">
        <v>1494</v>
      </c>
      <c r="E361" s="11" t="s">
        <v>1396</v>
      </c>
      <c r="F361" s="11"/>
      <c r="G361" s="11" t="s">
        <v>1396</v>
      </c>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c r="BM361" s="11"/>
      <c r="BN361" s="11"/>
      <c r="BO361" s="11"/>
      <c r="BP361" s="11"/>
      <c r="BQ361" s="11"/>
      <c r="BR361" s="11"/>
      <c r="BS361" s="59"/>
      <c r="BT361" s="11"/>
      <c r="BU361" s="11"/>
      <c r="BV361" s="11"/>
      <c r="BW361" s="11"/>
      <c r="BX361" s="11"/>
      <c r="BY361" s="11"/>
      <c r="BZ361" s="11"/>
    </row>
    <row r="362" spans="1:78" x14ac:dyDescent="0.2">
      <c r="A362" s="19" t="s">
        <v>1700</v>
      </c>
      <c r="B362" s="19"/>
      <c r="C362" s="19" t="s">
        <v>1485</v>
      </c>
      <c r="D362" s="19" t="s">
        <v>3740</v>
      </c>
      <c r="E362" s="19" t="s">
        <v>3741</v>
      </c>
      <c r="F362" s="19"/>
      <c r="G362" s="19" t="s">
        <v>3741</v>
      </c>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61"/>
      <c r="BT362" s="19"/>
      <c r="BU362" s="19"/>
      <c r="BV362" s="19"/>
      <c r="BW362" s="19"/>
      <c r="BX362" s="19"/>
      <c r="BY362" s="19"/>
      <c r="BZ362" s="19"/>
    </row>
    <row r="363" spans="1:78" x14ac:dyDescent="0.2">
      <c r="A363" s="19" t="s">
        <v>1700</v>
      </c>
      <c r="B363" s="19"/>
      <c r="C363" s="19" t="s">
        <v>1485</v>
      </c>
      <c r="D363" s="19" t="s">
        <v>3897</v>
      </c>
      <c r="E363" s="19" t="s">
        <v>3898</v>
      </c>
      <c r="F363" s="19" t="s">
        <v>3899</v>
      </c>
      <c r="G363" s="19" t="s">
        <v>3898</v>
      </c>
      <c r="H363" s="19" t="s">
        <v>3899</v>
      </c>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61"/>
      <c r="BT363" s="19"/>
      <c r="BU363" s="19"/>
      <c r="BV363" s="19"/>
      <c r="BW363" s="19"/>
      <c r="BX363" s="19"/>
      <c r="BY363" s="19"/>
      <c r="BZ363" s="19"/>
    </row>
    <row r="364" spans="1:78" x14ac:dyDescent="0.2">
      <c r="A364" s="19" t="s">
        <v>1700</v>
      </c>
      <c r="B364" s="19"/>
      <c r="C364" s="19" t="s">
        <v>1485</v>
      </c>
      <c r="D364" s="19" t="s">
        <v>3897</v>
      </c>
      <c r="E364" s="19" t="s">
        <v>3898</v>
      </c>
      <c r="F364" s="19"/>
      <c r="G364" s="19" t="s">
        <v>3898</v>
      </c>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61"/>
      <c r="BT364" s="19"/>
      <c r="BU364" s="19"/>
      <c r="BV364" s="19"/>
      <c r="BW364" s="19"/>
      <c r="BX364" s="19"/>
      <c r="BY364" s="19"/>
      <c r="BZ364" s="19"/>
    </row>
    <row r="365" spans="1:78" ht="18" x14ac:dyDescent="0.2">
      <c r="A365" t="s">
        <v>3541</v>
      </c>
      <c r="B365" t="s">
        <v>63</v>
      </c>
      <c r="C365" t="s">
        <v>1487</v>
      </c>
      <c r="D365" t="s">
        <v>1493</v>
      </c>
      <c r="E365" t="s">
        <v>1241</v>
      </c>
      <c r="F365" t="s">
        <v>1242</v>
      </c>
      <c r="G365" t="s">
        <v>1062</v>
      </c>
      <c r="H365" t="s">
        <v>1242</v>
      </c>
      <c r="BA365">
        <v>3.8</v>
      </c>
      <c r="BQ365" t="s">
        <v>2154</v>
      </c>
      <c r="BR365" t="s">
        <v>58</v>
      </c>
      <c r="BS365" s="1">
        <v>44819</v>
      </c>
      <c r="BT365" t="s">
        <v>59</v>
      </c>
      <c r="BU365">
        <v>3485</v>
      </c>
    </row>
    <row r="366" spans="1:78" x14ac:dyDescent="0.2">
      <c r="A366" s="11" t="s">
        <v>1700</v>
      </c>
      <c r="B366" s="11"/>
      <c r="C366" s="11" t="s">
        <v>1487</v>
      </c>
      <c r="D366" s="11" t="s">
        <v>1493</v>
      </c>
      <c r="E366" s="11" t="s">
        <v>1241</v>
      </c>
      <c r="F366" s="11" t="s">
        <v>1242</v>
      </c>
      <c r="G366" s="11" t="s">
        <v>1241</v>
      </c>
      <c r="H366" s="11" t="s">
        <v>1242</v>
      </c>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11"/>
      <c r="BH366" s="11"/>
      <c r="BI366" s="11"/>
      <c r="BJ366" s="11"/>
      <c r="BK366" s="11"/>
      <c r="BL366" s="11"/>
      <c r="BM366" s="11"/>
      <c r="BN366" s="11"/>
      <c r="BO366" s="11"/>
      <c r="BP366" s="11"/>
      <c r="BQ366" s="11"/>
      <c r="BR366" s="11"/>
      <c r="BS366" s="11"/>
      <c r="BT366" s="11"/>
      <c r="BU366" s="11"/>
      <c r="BV366" s="11"/>
      <c r="BW366" s="11"/>
    </row>
    <row r="367" spans="1:78" x14ac:dyDescent="0.2">
      <c r="A367" t="s">
        <v>1243</v>
      </c>
      <c r="C367" t="s">
        <v>1487</v>
      </c>
      <c r="D367" t="s">
        <v>1493</v>
      </c>
      <c r="E367" t="s">
        <v>1241</v>
      </c>
      <c r="F367" t="s">
        <v>1242</v>
      </c>
      <c r="G367" t="s">
        <v>1241</v>
      </c>
      <c r="H367" t="s">
        <v>1242</v>
      </c>
      <c r="K367" t="s">
        <v>408</v>
      </c>
      <c r="AO367">
        <v>2.8</v>
      </c>
      <c r="AR367">
        <v>2.8</v>
      </c>
      <c r="BR367" t="s">
        <v>67</v>
      </c>
      <c r="BS367"/>
      <c r="BT367" t="s">
        <v>409</v>
      </c>
      <c r="BU367">
        <v>8868</v>
      </c>
      <c r="BV367" t="s">
        <v>60</v>
      </c>
      <c r="BW367" t="s">
        <v>409</v>
      </c>
    </row>
    <row r="368" spans="1:78" x14ac:dyDescent="0.2">
      <c r="A368" t="s">
        <v>1244</v>
      </c>
      <c r="C368" t="s">
        <v>1487</v>
      </c>
      <c r="D368" t="s">
        <v>1493</v>
      </c>
      <c r="E368" t="s">
        <v>1241</v>
      </c>
      <c r="F368" t="s">
        <v>1242</v>
      </c>
      <c r="G368" t="s">
        <v>1241</v>
      </c>
      <c r="H368" t="s">
        <v>1242</v>
      </c>
      <c r="K368" t="s">
        <v>408</v>
      </c>
      <c r="AS368">
        <v>3.4</v>
      </c>
      <c r="AV368">
        <v>1.8</v>
      </c>
      <c r="BR368" t="s">
        <v>67</v>
      </c>
      <c r="BS368"/>
      <c r="BT368" t="s">
        <v>409</v>
      </c>
      <c r="BU368">
        <v>8868</v>
      </c>
      <c r="BV368" t="s">
        <v>60</v>
      </c>
      <c r="BW368" t="s">
        <v>409</v>
      </c>
    </row>
    <row r="369" spans="1:78" s="2" customFormat="1" x14ac:dyDescent="0.2">
      <c r="A369" t="s">
        <v>1245</v>
      </c>
      <c r="B369"/>
      <c r="C369" t="s">
        <v>1487</v>
      </c>
      <c r="D369" t="s">
        <v>1493</v>
      </c>
      <c r="E369" t="s">
        <v>1241</v>
      </c>
      <c r="F369" t="s">
        <v>1242</v>
      </c>
      <c r="G369" t="s">
        <v>1241</v>
      </c>
      <c r="H369" t="s">
        <v>1242</v>
      </c>
      <c r="I369"/>
      <c r="J369"/>
      <c r="K369" t="s">
        <v>408</v>
      </c>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v>4.0999999999999996</v>
      </c>
      <c r="AX369"/>
      <c r="AY369"/>
      <c r="AZ369">
        <v>2.6</v>
      </c>
      <c r="BA369"/>
      <c r="BB369"/>
      <c r="BC369"/>
      <c r="BD369"/>
      <c r="BE369"/>
      <c r="BF369"/>
      <c r="BG369"/>
      <c r="BH369"/>
      <c r="BI369"/>
      <c r="BJ369"/>
      <c r="BK369"/>
      <c r="BL369"/>
      <c r="BM369"/>
      <c r="BN369"/>
      <c r="BO369"/>
      <c r="BP369"/>
      <c r="BQ369"/>
      <c r="BR369" t="s">
        <v>67</v>
      </c>
      <c r="BS369"/>
      <c r="BT369" t="s">
        <v>409</v>
      </c>
      <c r="BU369">
        <v>8868</v>
      </c>
      <c r="BV369" t="s">
        <v>60</v>
      </c>
      <c r="BW369" t="s">
        <v>409</v>
      </c>
      <c r="BX369"/>
      <c r="BY369"/>
      <c r="BZ369"/>
    </row>
    <row r="370" spans="1:78" x14ac:dyDescent="0.2">
      <c r="A370" t="s">
        <v>1246</v>
      </c>
      <c r="C370" t="s">
        <v>1487</v>
      </c>
      <c r="D370" t="s">
        <v>1493</v>
      </c>
      <c r="E370" t="s">
        <v>1241</v>
      </c>
      <c r="F370" t="s">
        <v>1242</v>
      </c>
      <c r="G370" t="s">
        <v>1241</v>
      </c>
      <c r="H370" t="s">
        <v>1242</v>
      </c>
      <c r="K370" t="s">
        <v>408</v>
      </c>
      <c r="BA370">
        <v>4</v>
      </c>
      <c r="BD370">
        <v>2.9</v>
      </c>
      <c r="BR370" t="s">
        <v>67</v>
      </c>
      <c r="BS370"/>
      <c r="BT370" t="s">
        <v>409</v>
      </c>
      <c r="BU370">
        <v>8868</v>
      </c>
      <c r="BV370" t="s">
        <v>60</v>
      </c>
      <c r="BW370" t="s">
        <v>409</v>
      </c>
    </row>
    <row r="371" spans="1:78" x14ac:dyDescent="0.2">
      <c r="A371" t="s">
        <v>1247</v>
      </c>
      <c r="C371" t="s">
        <v>1487</v>
      </c>
      <c r="D371" t="s">
        <v>1493</v>
      </c>
      <c r="E371" t="s">
        <v>1241</v>
      </c>
      <c r="F371" t="s">
        <v>1242</v>
      </c>
      <c r="G371" t="s">
        <v>1241</v>
      </c>
      <c r="H371" t="s">
        <v>1242</v>
      </c>
      <c r="AW371">
        <v>3.86</v>
      </c>
      <c r="AX371">
        <v>2.69</v>
      </c>
      <c r="AY371">
        <v>2.65</v>
      </c>
      <c r="AZ371">
        <v>2.69</v>
      </c>
      <c r="BQ371" t="s">
        <v>1084</v>
      </c>
      <c r="BR371" t="s">
        <v>67</v>
      </c>
      <c r="BS371"/>
      <c r="BT371" t="s">
        <v>79</v>
      </c>
      <c r="BU371">
        <v>42805</v>
      </c>
    </row>
    <row r="372" spans="1:78" x14ac:dyDescent="0.2">
      <c r="A372" t="s">
        <v>1248</v>
      </c>
      <c r="C372" t="s">
        <v>1487</v>
      </c>
      <c r="D372" t="s">
        <v>1493</v>
      </c>
      <c r="E372" t="s">
        <v>1241</v>
      </c>
      <c r="F372" t="s">
        <v>1242</v>
      </c>
      <c r="G372" t="s">
        <v>1241</v>
      </c>
      <c r="H372" t="s">
        <v>1242</v>
      </c>
      <c r="AW372">
        <v>3.84</v>
      </c>
      <c r="AX372">
        <v>2.79</v>
      </c>
      <c r="AY372">
        <v>2.84</v>
      </c>
      <c r="AZ372">
        <v>2.84</v>
      </c>
      <c r="BQ372" t="s">
        <v>1084</v>
      </c>
      <c r="BR372" t="s">
        <v>67</v>
      </c>
      <c r="BS372"/>
      <c r="BT372" t="s">
        <v>79</v>
      </c>
      <c r="BU372">
        <v>42805</v>
      </c>
    </row>
    <row r="373" spans="1:78" x14ac:dyDescent="0.2">
      <c r="A373" t="s">
        <v>2500</v>
      </c>
      <c r="B373" t="s">
        <v>322</v>
      </c>
      <c r="C373" t="s">
        <v>1487</v>
      </c>
      <c r="D373" t="s">
        <v>1493</v>
      </c>
      <c r="E373" t="s">
        <v>1241</v>
      </c>
      <c r="F373" t="s">
        <v>1569</v>
      </c>
      <c r="G373" t="s">
        <v>1568</v>
      </c>
      <c r="H373" t="s">
        <v>2502</v>
      </c>
      <c r="AS373">
        <v>3.9</v>
      </c>
      <c r="AV373">
        <v>2</v>
      </c>
      <c r="BA373">
        <v>4.5</v>
      </c>
      <c r="BB373">
        <v>3.3</v>
      </c>
      <c r="BC373">
        <v>3.4</v>
      </c>
      <c r="BD373">
        <v>3.4</v>
      </c>
      <c r="BR373" t="s">
        <v>67</v>
      </c>
      <c r="BS373" s="1">
        <v>44826</v>
      </c>
      <c r="BT373" t="s">
        <v>2501</v>
      </c>
      <c r="BU373">
        <v>44033</v>
      </c>
      <c r="BX373" s="20"/>
      <c r="BY373" s="20"/>
      <c r="BZ373" s="20"/>
    </row>
    <row r="374" spans="1:78" x14ac:dyDescent="0.2">
      <c r="A374" s="11" t="s">
        <v>1700</v>
      </c>
      <c r="B374" s="11"/>
      <c r="C374" s="11" t="s">
        <v>1487</v>
      </c>
      <c r="D374" s="11" t="s">
        <v>1493</v>
      </c>
      <c r="E374" s="11" t="s">
        <v>1241</v>
      </c>
      <c r="F374" s="11" t="s">
        <v>1569</v>
      </c>
      <c r="G374" s="11" t="s">
        <v>1241</v>
      </c>
      <c r="H374" s="11" t="s">
        <v>1569</v>
      </c>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1"/>
      <c r="BH374" s="11"/>
      <c r="BI374" s="11"/>
      <c r="BJ374" s="11"/>
      <c r="BK374" s="11"/>
      <c r="BL374" s="11"/>
      <c r="BM374" s="11"/>
      <c r="BN374" s="11"/>
      <c r="BO374" s="11"/>
      <c r="BP374" s="11"/>
      <c r="BQ374" s="11"/>
      <c r="BR374" s="11"/>
      <c r="BS374" s="11"/>
      <c r="BT374" s="11"/>
      <c r="BU374" s="11"/>
      <c r="BV374" s="11"/>
      <c r="BW374" s="11"/>
    </row>
    <row r="375" spans="1:78" x14ac:dyDescent="0.2">
      <c r="A375" t="s">
        <v>94</v>
      </c>
      <c r="C375" t="s">
        <v>1487</v>
      </c>
      <c r="D375" t="s">
        <v>1493</v>
      </c>
      <c r="E375" t="s">
        <v>1241</v>
      </c>
      <c r="F375" t="s">
        <v>1249</v>
      </c>
      <c r="G375" t="s">
        <v>1241</v>
      </c>
      <c r="H375" t="s">
        <v>1251</v>
      </c>
      <c r="AW375">
        <v>5.1100000000000003</v>
      </c>
      <c r="AX375">
        <v>3.15</v>
      </c>
      <c r="AY375">
        <v>3.3</v>
      </c>
      <c r="AZ375">
        <v>3.3</v>
      </c>
      <c r="BA375">
        <v>4.97</v>
      </c>
      <c r="BB375">
        <v>3.11</v>
      </c>
      <c r="BC375">
        <v>3.23</v>
      </c>
      <c r="BD375">
        <v>3.23</v>
      </c>
      <c r="BE375">
        <v>5.61</v>
      </c>
      <c r="BH375">
        <v>3.48</v>
      </c>
      <c r="BR375" t="s">
        <v>67</v>
      </c>
      <c r="BS375" s="1">
        <v>44820</v>
      </c>
      <c r="BT375" t="s">
        <v>2196</v>
      </c>
      <c r="BU375">
        <v>2905</v>
      </c>
    </row>
    <row r="376" spans="1:78" x14ac:dyDescent="0.2">
      <c r="A376" t="s">
        <v>1250</v>
      </c>
      <c r="C376" t="s">
        <v>1487</v>
      </c>
      <c r="D376" t="s">
        <v>1493</v>
      </c>
      <c r="E376" t="s">
        <v>1241</v>
      </c>
      <c r="F376" t="s">
        <v>1249</v>
      </c>
      <c r="G376" t="s">
        <v>1241</v>
      </c>
      <c r="H376" t="s">
        <v>1251</v>
      </c>
      <c r="BA376">
        <v>4.8</v>
      </c>
      <c r="BB376">
        <v>3.7</v>
      </c>
      <c r="BC376">
        <v>3.8</v>
      </c>
      <c r="BD376">
        <v>3.8</v>
      </c>
      <c r="BR376" t="s">
        <v>67</v>
      </c>
      <c r="BS376"/>
      <c r="BT376" t="s">
        <v>202</v>
      </c>
      <c r="BU376">
        <v>46399</v>
      </c>
      <c r="BV376" t="s">
        <v>69</v>
      </c>
      <c r="BW376" t="s">
        <v>202</v>
      </c>
    </row>
    <row r="377" spans="1:78" x14ac:dyDescent="0.2">
      <c r="A377" s="11" t="s">
        <v>1700</v>
      </c>
      <c r="B377" s="11"/>
      <c r="C377" s="11" t="s">
        <v>1487</v>
      </c>
      <c r="D377" s="11" t="s">
        <v>1493</v>
      </c>
      <c r="E377" s="11" t="s">
        <v>1241</v>
      </c>
      <c r="F377" s="11" t="s">
        <v>1249</v>
      </c>
      <c r="G377" s="11" t="s">
        <v>1241</v>
      </c>
      <c r="H377" s="11" t="s">
        <v>1249</v>
      </c>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c r="AW377" s="11"/>
      <c r="AX377" s="11"/>
      <c r="AY377" s="11"/>
      <c r="AZ377" s="11"/>
      <c r="BA377" s="11"/>
      <c r="BB377" s="11"/>
      <c r="BC377" s="11"/>
      <c r="BD377" s="11"/>
      <c r="BE377" s="11"/>
      <c r="BF377" s="11"/>
      <c r="BG377" s="11"/>
      <c r="BH377" s="11"/>
      <c r="BI377" s="11"/>
      <c r="BJ377" s="11"/>
      <c r="BK377" s="11"/>
      <c r="BL377" s="11"/>
      <c r="BM377" s="11"/>
      <c r="BN377" s="11"/>
      <c r="BO377" s="11"/>
      <c r="BP377" s="11"/>
      <c r="BQ377" s="11"/>
      <c r="BR377" s="11"/>
      <c r="BS377" s="11"/>
      <c r="BT377" s="11"/>
      <c r="BU377" s="11"/>
      <c r="BV377" s="11"/>
      <c r="BW377" s="11"/>
    </row>
    <row r="378" spans="1:78" x14ac:dyDescent="0.2">
      <c r="A378" t="s">
        <v>1252</v>
      </c>
      <c r="B378" t="s">
        <v>154</v>
      </c>
      <c r="C378" t="s">
        <v>1487</v>
      </c>
      <c r="D378" t="s">
        <v>1493</v>
      </c>
      <c r="E378" t="s">
        <v>1241</v>
      </c>
      <c r="F378" t="s">
        <v>1249</v>
      </c>
      <c r="G378" t="s">
        <v>1241</v>
      </c>
      <c r="H378" t="s">
        <v>1249</v>
      </c>
      <c r="AS378">
        <v>4.9000000000000004</v>
      </c>
      <c r="AV378">
        <v>2.7</v>
      </c>
      <c r="AW378">
        <v>5.2</v>
      </c>
      <c r="AZ378">
        <v>3.7</v>
      </c>
      <c r="BA378">
        <v>5.2</v>
      </c>
      <c r="BD378">
        <v>4.2</v>
      </c>
      <c r="BE378">
        <v>5.3</v>
      </c>
      <c r="BH378">
        <v>4</v>
      </c>
      <c r="BR378" t="s">
        <v>58</v>
      </c>
      <c r="BS378"/>
      <c r="BT378" t="s">
        <v>372</v>
      </c>
      <c r="BU378">
        <v>3140</v>
      </c>
    </row>
    <row r="379" spans="1:78" x14ac:dyDescent="0.2">
      <c r="A379" t="s">
        <v>1252</v>
      </c>
      <c r="B379" t="s">
        <v>154</v>
      </c>
      <c r="C379" t="s">
        <v>1487</v>
      </c>
      <c r="D379" t="s">
        <v>1493</v>
      </c>
      <c r="E379" t="s">
        <v>1241</v>
      </c>
      <c r="F379" t="s">
        <v>1249</v>
      </c>
      <c r="G379" t="s">
        <v>1241</v>
      </c>
      <c r="H379" t="s">
        <v>1249</v>
      </c>
      <c r="I379" t="b">
        <v>0</v>
      </c>
      <c r="AS379">
        <v>4.9000000000000004</v>
      </c>
      <c r="AV379">
        <v>2.7</v>
      </c>
      <c r="AW379">
        <v>5.2</v>
      </c>
      <c r="AZ379">
        <v>3.7</v>
      </c>
      <c r="BA379">
        <v>5.2</v>
      </c>
      <c r="BD379">
        <v>4.2</v>
      </c>
      <c r="BE379">
        <v>5.3</v>
      </c>
      <c r="BH379">
        <v>4</v>
      </c>
      <c r="BR379" t="s">
        <v>67</v>
      </c>
      <c r="BS379"/>
      <c r="BT379" t="s">
        <v>95</v>
      </c>
      <c r="BU379">
        <v>3144</v>
      </c>
      <c r="BV379" t="s">
        <v>69</v>
      </c>
      <c r="BW379" t="s">
        <v>95</v>
      </c>
    </row>
    <row r="380" spans="1:78" x14ac:dyDescent="0.2">
      <c r="A380" t="s">
        <v>1253</v>
      </c>
      <c r="B380" t="s">
        <v>154</v>
      </c>
      <c r="C380" t="s">
        <v>1487</v>
      </c>
      <c r="D380" t="s">
        <v>1493</v>
      </c>
      <c r="E380" t="s">
        <v>1241</v>
      </c>
      <c r="F380" t="s">
        <v>1249</v>
      </c>
      <c r="G380" t="s">
        <v>1241</v>
      </c>
      <c r="H380" t="s">
        <v>1249</v>
      </c>
      <c r="BA380">
        <v>5.0999999999999996</v>
      </c>
      <c r="BD380">
        <v>4.2</v>
      </c>
      <c r="BR380" t="s">
        <v>67</v>
      </c>
      <c r="BS380"/>
      <c r="BT380" t="s">
        <v>95</v>
      </c>
      <c r="BU380">
        <v>3144</v>
      </c>
      <c r="BV380" t="s">
        <v>69</v>
      </c>
      <c r="BW380" t="s">
        <v>95</v>
      </c>
    </row>
    <row r="381" spans="1:78" x14ac:dyDescent="0.2">
      <c r="A381" t="s">
        <v>94</v>
      </c>
      <c r="C381" t="s">
        <v>1487</v>
      </c>
      <c r="D381" t="s">
        <v>1493</v>
      </c>
      <c r="E381" t="s">
        <v>1241</v>
      </c>
      <c r="F381" t="s">
        <v>1567</v>
      </c>
      <c r="G381" t="s">
        <v>1568</v>
      </c>
      <c r="H381" t="s">
        <v>1567</v>
      </c>
      <c r="Y381">
        <v>4.59</v>
      </c>
      <c r="AB381">
        <v>5.72</v>
      </c>
      <c r="AC381">
        <v>4.91</v>
      </c>
      <c r="AF381">
        <v>6.6</v>
      </c>
      <c r="AW381">
        <v>4.51</v>
      </c>
      <c r="AX381">
        <v>3.3</v>
      </c>
      <c r="AY381">
        <v>3.44</v>
      </c>
      <c r="AZ381">
        <v>3.44</v>
      </c>
      <c r="BA381">
        <v>5.16</v>
      </c>
      <c r="BB381">
        <v>3.84</v>
      </c>
      <c r="BC381">
        <v>3.97</v>
      </c>
      <c r="BD381">
        <v>3.97</v>
      </c>
      <c r="BE381">
        <v>4.8099999999999996</v>
      </c>
      <c r="BH381">
        <v>3.31</v>
      </c>
      <c r="BR381" t="s">
        <v>67</v>
      </c>
      <c r="BS381" s="1">
        <v>44820</v>
      </c>
      <c r="BT381" t="s">
        <v>2196</v>
      </c>
      <c r="BU381">
        <v>2905</v>
      </c>
    </row>
    <row r="382" spans="1:78" x14ac:dyDescent="0.2">
      <c r="A382" s="11" t="s">
        <v>1700</v>
      </c>
      <c r="B382" s="11"/>
      <c r="C382" s="11" t="s">
        <v>1487</v>
      </c>
      <c r="D382" s="11" t="s">
        <v>1493</v>
      </c>
      <c r="E382" s="11" t="s">
        <v>1241</v>
      </c>
      <c r="F382" s="11" t="s">
        <v>1567</v>
      </c>
      <c r="G382" s="11" t="s">
        <v>1241</v>
      </c>
      <c r="H382" s="11" t="s">
        <v>1567</v>
      </c>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11"/>
      <c r="AY382" s="11"/>
      <c r="AZ382" s="11"/>
      <c r="BA382" s="11"/>
      <c r="BB382" s="11"/>
      <c r="BC382" s="11"/>
      <c r="BD382" s="11"/>
      <c r="BE382" s="11"/>
      <c r="BF382" s="11"/>
      <c r="BG382" s="11"/>
      <c r="BH382" s="11"/>
      <c r="BI382" s="11"/>
      <c r="BJ382" s="11"/>
      <c r="BK382" s="11"/>
      <c r="BL382" s="11"/>
      <c r="BM382" s="11"/>
      <c r="BN382" s="11"/>
      <c r="BO382" s="11"/>
      <c r="BP382" s="11"/>
      <c r="BQ382" s="11"/>
      <c r="BR382" s="11"/>
      <c r="BS382" s="11"/>
      <c r="BT382" s="11"/>
      <c r="BU382" s="11"/>
      <c r="BV382" s="11"/>
      <c r="BW382" s="11"/>
    </row>
    <row r="383" spans="1:78" x14ac:dyDescent="0.2">
      <c r="A383" s="10" t="s">
        <v>2237</v>
      </c>
      <c r="B383" s="10"/>
      <c r="C383" s="10" t="s">
        <v>1487</v>
      </c>
      <c r="D383" s="10" t="s">
        <v>1493</v>
      </c>
      <c r="E383" s="10" t="s">
        <v>1241</v>
      </c>
      <c r="F383" s="10" t="s">
        <v>1567</v>
      </c>
      <c r="G383" s="10" t="s">
        <v>1241</v>
      </c>
      <c r="H383" s="10" t="s">
        <v>1567</v>
      </c>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c r="BI383" s="10"/>
      <c r="BJ383" s="10"/>
      <c r="BK383" s="10"/>
      <c r="BL383" s="10"/>
      <c r="BM383" s="10"/>
      <c r="BN383" s="10"/>
      <c r="BO383" s="10"/>
      <c r="BP383" s="10"/>
      <c r="BQ383" s="10"/>
      <c r="BR383" s="10" t="s">
        <v>67</v>
      </c>
      <c r="BS383" s="12">
        <v>44820</v>
      </c>
      <c r="BT383" s="10" t="s">
        <v>2196</v>
      </c>
      <c r="BU383" s="10">
        <v>2905</v>
      </c>
      <c r="BV383" s="10" t="s">
        <v>60</v>
      </c>
      <c r="BW383" s="10" t="s">
        <v>2196</v>
      </c>
    </row>
    <row r="384" spans="1:78" x14ac:dyDescent="0.2">
      <c r="A384" s="10" t="s">
        <v>2238</v>
      </c>
      <c r="B384" s="10"/>
      <c r="C384" s="10" t="s">
        <v>1487</v>
      </c>
      <c r="D384" s="10" t="s">
        <v>1493</v>
      </c>
      <c r="E384" s="10" t="s">
        <v>1241</v>
      </c>
      <c r="F384" s="10" t="s">
        <v>1567</v>
      </c>
      <c r="G384" s="10" t="s">
        <v>1241</v>
      </c>
      <c r="H384" s="10" t="s">
        <v>1567</v>
      </c>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c r="BI384" s="10"/>
      <c r="BJ384" s="10"/>
      <c r="BK384" s="10"/>
      <c r="BL384" s="10"/>
      <c r="BM384" s="10"/>
      <c r="BN384" s="10"/>
      <c r="BO384" s="10"/>
      <c r="BP384" s="10"/>
      <c r="BQ384" s="10"/>
      <c r="BR384" s="10" t="s">
        <v>67</v>
      </c>
      <c r="BS384" s="12">
        <v>44820</v>
      </c>
      <c r="BT384" s="10" t="s">
        <v>2196</v>
      </c>
      <c r="BU384" s="10">
        <v>2905</v>
      </c>
      <c r="BV384" s="10" t="s">
        <v>60</v>
      </c>
      <c r="BW384" s="10" t="s">
        <v>2196</v>
      </c>
    </row>
    <row r="385" spans="1:75" x14ac:dyDescent="0.2">
      <c r="A385" s="10" t="s">
        <v>2236</v>
      </c>
      <c r="B385" s="10"/>
      <c r="C385" s="10" t="s">
        <v>1487</v>
      </c>
      <c r="D385" s="10" t="s">
        <v>1493</v>
      </c>
      <c r="E385" s="10" t="s">
        <v>1241</v>
      </c>
      <c r="F385" s="10" t="s">
        <v>1567</v>
      </c>
      <c r="G385" s="10" t="s">
        <v>1241</v>
      </c>
      <c r="H385" s="10" t="s">
        <v>1567</v>
      </c>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c r="BI385" s="10"/>
      <c r="BJ385" s="10"/>
      <c r="BK385" s="10"/>
      <c r="BL385" s="10"/>
      <c r="BM385" s="10"/>
      <c r="BN385" s="10"/>
      <c r="BO385" s="10"/>
      <c r="BP385" s="10"/>
      <c r="BQ385" s="10"/>
      <c r="BR385" s="10" t="s">
        <v>67</v>
      </c>
      <c r="BS385" s="12">
        <v>44820</v>
      </c>
      <c r="BT385" s="10" t="s">
        <v>2196</v>
      </c>
      <c r="BU385" s="10">
        <v>2905</v>
      </c>
      <c r="BV385" s="10" t="s">
        <v>60</v>
      </c>
      <c r="BW385" s="10" t="s">
        <v>2196</v>
      </c>
    </row>
    <row r="386" spans="1:75" x14ac:dyDescent="0.2">
      <c r="A386" s="11" t="s">
        <v>1700</v>
      </c>
      <c r="B386" s="11"/>
      <c r="C386" s="11" t="s">
        <v>1487</v>
      </c>
      <c r="D386" s="11" t="s">
        <v>1493</v>
      </c>
      <c r="E386" s="11" t="s">
        <v>1241</v>
      </c>
      <c r="F386" s="11"/>
      <c r="G386" s="11" t="s">
        <v>1568</v>
      </c>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1"/>
      <c r="BH386" s="11"/>
      <c r="BI386" s="11"/>
      <c r="BJ386" s="11"/>
      <c r="BK386" s="11"/>
      <c r="BL386" s="11"/>
      <c r="BM386" s="11"/>
      <c r="BN386" s="11"/>
      <c r="BO386" s="11"/>
      <c r="BP386" s="11"/>
      <c r="BQ386" s="11"/>
      <c r="BR386" s="11"/>
      <c r="BS386" s="11"/>
      <c r="BT386" s="11"/>
      <c r="BU386" s="11"/>
      <c r="BV386" s="11"/>
      <c r="BW386" s="11"/>
    </row>
    <row r="387" spans="1:75" x14ac:dyDescent="0.2">
      <c r="A387" s="11" t="s">
        <v>1700</v>
      </c>
      <c r="B387" s="11"/>
      <c r="C387" s="11" t="s">
        <v>1487</v>
      </c>
      <c r="D387" s="11" t="s">
        <v>1493</v>
      </c>
      <c r="E387" s="11" t="s">
        <v>1241</v>
      </c>
      <c r="F387" s="11"/>
      <c r="G387" s="11" t="s">
        <v>1241</v>
      </c>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11"/>
      <c r="BH387" s="11"/>
      <c r="BI387" s="11"/>
      <c r="BJ387" s="11"/>
      <c r="BK387" s="11"/>
      <c r="BL387" s="11"/>
      <c r="BM387" s="11"/>
      <c r="BN387" s="11"/>
      <c r="BO387" s="11"/>
      <c r="BP387" s="11"/>
      <c r="BQ387" s="11"/>
      <c r="BR387" s="11"/>
      <c r="BS387" s="11"/>
      <c r="BT387" s="11"/>
      <c r="BU387" s="11"/>
      <c r="BV387" s="11"/>
      <c r="BW387" s="11"/>
    </row>
    <row r="388" spans="1:75" x14ac:dyDescent="0.2">
      <c r="A388" s="19" t="s">
        <v>1700</v>
      </c>
      <c r="B388" s="19"/>
      <c r="C388" s="19" t="s">
        <v>1487</v>
      </c>
      <c r="D388" s="19" t="s">
        <v>125</v>
      </c>
      <c r="E388" s="19" t="s">
        <v>1586</v>
      </c>
      <c r="F388" s="19" t="s">
        <v>1587</v>
      </c>
      <c r="G388" s="19" t="s">
        <v>1586</v>
      </c>
      <c r="H388" s="19" t="s">
        <v>1587</v>
      </c>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c r="AV388" s="19"/>
      <c r="AW388" s="19"/>
      <c r="AX388" s="19"/>
      <c r="AY388" s="19"/>
      <c r="AZ388" s="19"/>
      <c r="BA388" s="19"/>
      <c r="BB388" s="19"/>
      <c r="BC388" s="19"/>
      <c r="BD388" s="19"/>
      <c r="BE388" s="19"/>
      <c r="BF388" s="19"/>
      <c r="BG388" s="19"/>
      <c r="BH388" s="19"/>
      <c r="BI388" s="19"/>
      <c r="BJ388" s="19"/>
      <c r="BK388" s="19"/>
      <c r="BL388" s="19"/>
      <c r="BM388" s="19"/>
      <c r="BN388" s="19"/>
      <c r="BO388" s="19"/>
      <c r="BP388" s="19"/>
      <c r="BQ388" s="19"/>
      <c r="BR388" s="19"/>
      <c r="BS388" s="19"/>
      <c r="BT388" s="19"/>
      <c r="BU388" s="19"/>
      <c r="BV388" s="19"/>
      <c r="BW388" s="19"/>
    </row>
    <row r="389" spans="1:75" x14ac:dyDescent="0.2">
      <c r="A389" s="19" t="s">
        <v>1700</v>
      </c>
      <c r="B389" s="19"/>
      <c r="C389" s="19" t="s">
        <v>1487</v>
      </c>
      <c r="D389" s="19" t="s">
        <v>125</v>
      </c>
      <c r="E389" s="19" t="s">
        <v>1586</v>
      </c>
      <c r="F389" s="19"/>
      <c r="G389" s="19" t="s">
        <v>1586</v>
      </c>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c r="AS389" s="19"/>
      <c r="AT389" s="19"/>
      <c r="AU389" s="19"/>
      <c r="AV389" s="19"/>
      <c r="AW389" s="19"/>
      <c r="AX389" s="19"/>
      <c r="AY389" s="19"/>
      <c r="AZ389" s="19"/>
      <c r="BA389" s="19"/>
      <c r="BB389" s="19"/>
      <c r="BC389" s="19"/>
      <c r="BD389" s="19"/>
      <c r="BE389" s="19"/>
      <c r="BF389" s="19"/>
      <c r="BG389" s="19"/>
      <c r="BH389" s="19"/>
      <c r="BI389" s="19"/>
      <c r="BJ389" s="19"/>
      <c r="BK389" s="19"/>
      <c r="BL389" s="19"/>
      <c r="BM389" s="19"/>
      <c r="BN389" s="19"/>
      <c r="BO389" s="19"/>
      <c r="BP389" s="19"/>
      <c r="BQ389" s="19"/>
      <c r="BR389" s="19"/>
      <c r="BS389" s="19"/>
      <c r="BT389" s="19"/>
      <c r="BU389" s="19"/>
      <c r="BV389" s="19"/>
      <c r="BW389" s="19"/>
    </row>
    <row r="390" spans="1:75" x14ac:dyDescent="0.2">
      <c r="A390" s="19" t="s">
        <v>1700</v>
      </c>
      <c r="B390" s="19"/>
      <c r="C390" s="19" t="s">
        <v>1487</v>
      </c>
      <c r="D390" s="19" t="s">
        <v>125</v>
      </c>
      <c r="E390" s="19" t="s">
        <v>1616</v>
      </c>
      <c r="F390" s="19" t="s">
        <v>1617</v>
      </c>
      <c r="G390" s="19" t="s">
        <v>1616</v>
      </c>
      <c r="H390" s="19" t="s">
        <v>1617</v>
      </c>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c r="AT390" s="19"/>
      <c r="AU390" s="19"/>
      <c r="AV390" s="19"/>
      <c r="AW390" s="19"/>
      <c r="AX390" s="19"/>
      <c r="AY390" s="19"/>
      <c r="AZ390" s="19"/>
      <c r="BA390" s="19"/>
      <c r="BB390" s="19"/>
      <c r="BC390" s="19"/>
      <c r="BD390" s="19"/>
      <c r="BE390" s="19"/>
      <c r="BF390" s="19"/>
      <c r="BG390" s="19"/>
      <c r="BH390" s="19"/>
      <c r="BI390" s="19"/>
      <c r="BJ390" s="19"/>
      <c r="BK390" s="19"/>
      <c r="BL390" s="19"/>
      <c r="BM390" s="19"/>
      <c r="BN390" s="19"/>
      <c r="BO390" s="19"/>
      <c r="BP390" s="19"/>
      <c r="BQ390" s="19"/>
      <c r="BR390" s="19"/>
      <c r="BS390" s="19"/>
      <c r="BT390" s="19"/>
      <c r="BU390" s="19"/>
      <c r="BV390" s="19"/>
      <c r="BW390" s="19"/>
    </row>
    <row r="391" spans="1:75" x14ac:dyDescent="0.2">
      <c r="A391" s="19" t="s">
        <v>1700</v>
      </c>
      <c r="B391" s="19"/>
      <c r="C391" s="19" t="s">
        <v>1487</v>
      </c>
      <c r="D391" s="19" t="s">
        <v>125</v>
      </c>
      <c r="E391" s="19" t="s">
        <v>1616</v>
      </c>
      <c r="F391" s="19"/>
      <c r="G391" s="19" t="s">
        <v>1616</v>
      </c>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c r="AT391" s="19"/>
      <c r="AU391" s="19"/>
      <c r="AV391" s="19"/>
      <c r="AW391" s="19"/>
      <c r="AX391" s="19"/>
      <c r="AY391" s="19"/>
      <c r="AZ391" s="19"/>
      <c r="BA391" s="19"/>
      <c r="BB391" s="19"/>
      <c r="BC391" s="19"/>
      <c r="BD391" s="19"/>
      <c r="BE391" s="19"/>
      <c r="BF391" s="19"/>
      <c r="BG391" s="19"/>
      <c r="BH391" s="19"/>
      <c r="BI391" s="19"/>
      <c r="BJ391" s="19"/>
      <c r="BK391" s="19"/>
      <c r="BL391" s="19"/>
      <c r="BM391" s="19"/>
      <c r="BN391" s="19"/>
      <c r="BO391" s="19"/>
      <c r="BP391" s="19"/>
      <c r="BQ391" s="19"/>
      <c r="BR391" s="19"/>
      <c r="BS391" s="19"/>
      <c r="BT391" s="19"/>
      <c r="BU391" s="19"/>
      <c r="BV391" s="19"/>
      <c r="BW391" s="19"/>
    </row>
    <row r="392" spans="1:75" x14ac:dyDescent="0.2">
      <c r="A392" t="s">
        <v>312</v>
      </c>
      <c r="C392" t="s">
        <v>1487</v>
      </c>
      <c r="D392" t="s">
        <v>125</v>
      </c>
      <c r="E392" t="s">
        <v>313</v>
      </c>
      <c r="F392" t="s">
        <v>314</v>
      </c>
      <c r="G392" t="s">
        <v>311</v>
      </c>
      <c r="H392" t="s">
        <v>315</v>
      </c>
      <c r="BA392">
        <v>3.9</v>
      </c>
      <c r="BB392">
        <v>3.9</v>
      </c>
      <c r="BC392">
        <v>3.2</v>
      </c>
      <c r="BD392">
        <v>3.9</v>
      </c>
      <c r="BE392">
        <v>3.5</v>
      </c>
      <c r="BF392">
        <v>2.7</v>
      </c>
      <c r="BG392">
        <v>2.6</v>
      </c>
      <c r="BH392">
        <v>2.7</v>
      </c>
      <c r="BR392" t="s">
        <v>58</v>
      </c>
      <c r="BS392"/>
      <c r="BT392" t="s">
        <v>316</v>
      </c>
      <c r="BU392">
        <v>42804</v>
      </c>
    </row>
    <row r="393" spans="1:75" x14ac:dyDescent="0.2">
      <c r="A393" t="s">
        <v>319</v>
      </c>
      <c r="B393" t="s">
        <v>320</v>
      </c>
      <c r="C393" t="s">
        <v>1487</v>
      </c>
      <c r="D393" t="s">
        <v>125</v>
      </c>
      <c r="E393" t="s">
        <v>313</v>
      </c>
      <c r="F393" t="s">
        <v>314</v>
      </c>
      <c r="G393" t="s">
        <v>311</v>
      </c>
      <c r="H393" t="s">
        <v>315</v>
      </c>
      <c r="AW393">
        <v>3.6</v>
      </c>
      <c r="AX393">
        <v>3</v>
      </c>
      <c r="AY393">
        <v>3.2</v>
      </c>
      <c r="AZ393">
        <v>3.2</v>
      </c>
      <c r="BA393">
        <v>4.2</v>
      </c>
      <c r="BB393">
        <v>3.8</v>
      </c>
      <c r="BC393">
        <v>3.5</v>
      </c>
      <c r="BD393">
        <v>3.8</v>
      </c>
      <c r="BE393">
        <v>3.1</v>
      </c>
      <c r="BF393">
        <v>2.5</v>
      </c>
      <c r="BG393">
        <v>1.9</v>
      </c>
      <c r="BH393">
        <v>2.5</v>
      </c>
      <c r="BR393" t="s">
        <v>58</v>
      </c>
      <c r="BS393"/>
      <c r="BT393" t="s">
        <v>316</v>
      </c>
      <c r="BU393">
        <v>42804</v>
      </c>
      <c r="BV393" t="s">
        <v>60</v>
      </c>
      <c r="BW393" t="s">
        <v>316</v>
      </c>
    </row>
    <row r="394" spans="1:75" x14ac:dyDescent="0.2">
      <c r="A394" t="s">
        <v>321</v>
      </c>
      <c r="B394" t="s">
        <v>322</v>
      </c>
      <c r="C394" t="s">
        <v>1487</v>
      </c>
      <c r="D394" t="s">
        <v>125</v>
      </c>
      <c r="E394" t="s">
        <v>313</v>
      </c>
      <c r="F394" t="s">
        <v>314</v>
      </c>
      <c r="G394" t="s">
        <v>311</v>
      </c>
      <c r="H394" t="s">
        <v>315</v>
      </c>
      <c r="AK394">
        <v>2.6</v>
      </c>
      <c r="AN394">
        <v>1.4</v>
      </c>
      <c r="AO394">
        <v>3.3</v>
      </c>
      <c r="AR394">
        <v>1.9</v>
      </c>
      <c r="AS394">
        <v>3.9</v>
      </c>
      <c r="AV394">
        <v>2.4</v>
      </c>
      <c r="AW394">
        <v>3.6</v>
      </c>
      <c r="AX394">
        <v>2.9</v>
      </c>
      <c r="AY394">
        <v>2.9</v>
      </c>
      <c r="AZ394">
        <v>2.9</v>
      </c>
      <c r="BA394">
        <v>4.0999999999999996</v>
      </c>
      <c r="BB394">
        <v>3.6</v>
      </c>
      <c r="BC394">
        <v>3.3</v>
      </c>
      <c r="BD394">
        <v>3.6</v>
      </c>
      <c r="BE394">
        <v>3.6</v>
      </c>
      <c r="BF394">
        <v>2.8</v>
      </c>
      <c r="BG394">
        <v>2</v>
      </c>
      <c r="BH394">
        <v>2.8</v>
      </c>
      <c r="BR394" t="s">
        <v>58</v>
      </c>
      <c r="BS394"/>
      <c r="BT394" t="s">
        <v>316</v>
      </c>
      <c r="BU394">
        <v>42804</v>
      </c>
      <c r="BV394" t="s">
        <v>60</v>
      </c>
      <c r="BW394" t="s">
        <v>316</v>
      </c>
    </row>
    <row r="395" spans="1:75" x14ac:dyDescent="0.2">
      <c r="A395" t="s">
        <v>323</v>
      </c>
      <c r="C395" t="s">
        <v>1487</v>
      </c>
      <c r="D395" t="s">
        <v>125</v>
      </c>
      <c r="E395" t="s">
        <v>313</v>
      </c>
      <c r="F395" t="s">
        <v>314</v>
      </c>
      <c r="G395" t="s">
        <v>311</v>
      </c>
      <c r="H395" t="s">
        <v>315</v>
      </c>
      <c r="Q395">
        <v>3.5</v>
      </c>
      <c r="T395">
        <v>2.9</v>
      </c>
      <c r="U395">
        <v>3.8</v>
      </c>
      <c r="X395">
        <v>3.8</v>
      </c>
      <c r="AW395">
        <v>4.0999999999999996</v>
      </c>
      <c r="AX395">
        <v>3.2</v>
      </c>
      <c r="AY395">
        <v>3.2</v>
      </c>
      <c r="AZ395">
        <v>3.2</v>
      </c>
      <c r="BA395">
        <v>4.3</v>
      </c>
      <c r="BB395">
        <v>3.9</v>
      </c>
      <c r="BC395">
        <v>3.5</v>
      </c>
      <c r="BD395">
        <v>3.9</v>
      </c>
      <c r="BE395">
        <v>4</v>
      </c>
      <c r="BF395">
        <v>2.8</v>
      </c>
      <c r="BG395">
        <v>2.2000000000000002</v>
      </c>
      <c r="BH395">
        <v>2.8</v>
      </c>
      <c r="BR395" t="s">
        <v>58</v>
      </c>
      <c r="BS395"/>
      <c r="BT395" t="s">
        <v>316</v>
      </c>
      <c r="BU395">
        <v>42804</v>
      </c>
      <c r="BV395" t="s">
        <v>60</v>
      </c>
      <c r="BW395" t="s">
        <v>316</v>
      </c>
    </row>
    <row r="396" spans="1:75" x14ac:dyDescent="0.2">
      <c r="A396" t="s">
        <v>325</v>
      </c>
      <c r="C396" t="s">
        <v>1487</v>
      </c>
      <c r="D396" t="s">
        <v>125</v>
      </c>
      <c r="E396" t="s">
        <v>313</v>
      </c>
      <c r="F396" t="s">
        <v>314</v>
      </c>
      <c r="G396" t="s">
        <v>311</v>
      </c>
      <c r="H396" t="s">
        <v>315</v>
      </c>
      <c r="Q396">
        <v>3.1</v>
      </c>
      <c r="BR396" t="s">
        <v>58</v>
      </c>
      <c r="BS396"/>
      <c r="BT396" t="s">
        <v>316</v>
      </c>
      <c r="BU396">
        <v>42804</v>
      </c>
    </row>
    <row r="397" spans="1:75" x14ac:dyDescent="0.2">
      <c r="A397" t="s">
        <v>326</v>
      </c>
      <c r="C397" t="s">
        <v>1487</v>
      </c>
      <c r="D397" t="s">
        <v>125</v>
      </c>
      <c r="E397" t="s">
        <v>313</v>
      </c>
      <c r="F397" t="s">
        <v>314</v>
      </c>
      <c r="G397" t="s">
        <v>311</v>
      </c>
      <c r="H397" t="s">
        <v>315</v>
      </c>
      <c r="BE397">
        <v>4</v>
      </c>
      <c r="BF397">
        <v>2.8</v>
      </c>
      <c r="BG397">
        <v>2.2000000000000002</v>
      </c>
      <c r="BH397">
        <v>2.8</v>
      </c>
      <c r="BR397" t="s">
        <v>58</v>
      </c>
      <c r="BS397"/>
      <c r="BT397" t="s">
        <v>316</v>
      </c>
      <c r="BU397">
        <v>42804</v>
      </c>
    </row>
    <row r="398" spans="1:75" x14ac:dyDescent="0.2">
      <c r="A398" s="11" t="s">
        <v>1700</v>
      </c>
      <c r="B398" s="11"/>
      <c r="C398" s="11" t="s">
        <v>1487</v>
      </c>
      <c r="D398" s="11" t="s">
        <v>125</v>
      </c>
      <c r="E398" s="11" t="s">
        <v>313</v>
      </c>
      <c r="F398" s="11" t="s">
        <v>314</v>
      </c>
      <c r="G398" s="11" t="s">
        <v>313</v>
      </c>
      <c r="H398" s="11" t="s">
        <v>314</v>
      </c>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1"/>
      <c r="BH398" s="11"/>
      <c r="BI398" s="11"/>
      <c r="BJ398" s="11"/>
      <c r="BK398" s="11"/>
      <c r="BL398" s="11"/>
      <c r="BM398" s="11"/>
      <c r="BN398" s="11"/>
      <c r="BO398" s="11"/>
      <c r="BP398" s="11"/>
      <c r="BQ398" s="11"/>
      <c r="BR398" s="11"/>
      <c r="BS398" s="11"/>
      <c r="BT398" s="11"/>
      <c r="BU398" s="11"/>
      <c r="BV398" s="11"/>
      <c r="BW398" s="11"/>
    </row>
    <row r="399" spans="1:75" x14ac:dyDescent="0.2">
      <c r="A399" s="11" t="s">
        <v>1700</v>
      </c>
      <c r="B399" s="11"/>
      <c r="C399" s="11" t="s">
        <v>1487</v>
      </c>
      <c r="D399" s="11" t="s">
        <v>125</v>
      </c>
      <c r="E399" s="11" t="s">
        <v>313</v>
      </c>
      <c r="F399" s="11" t="s">
        <v>314</v>
      </c>
      <c r="G399" s="11" t="s">
        <v>56</v>
      </c>
      <c r="H399" s="11" t="s">
        <v>318</v>
      </c>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11"/>
      <c r="BH399" s="11"/>
      <c r="BI399" s="11"/>
      <c r="BJ399" s="11"/>
      <c r="BK399" s="11"/>
      <c r="BL399" s="11"/>
      <c r="BM399" s="11"/>
      <c r="BN399" s="11"/>
      <c r="BO399" s="11"/>
      <c r="BP399" s="11"/>
      <c r="BQ399" s="11"/>
      <c r="BR399" s="11"/>
      <c r="BS399" s="11"/>
      <c r="BT399" s="11"/>
      <c r="BU399" s="11"/>
      <c r="BV399" s="11"/>
      <c r="BW399" s="11"/>
    </row>
    <row r="400" spans="1:75" x14ac:dyDescent="0.2">
      <c r="A400" t="s">
        <v>317</v>
      </c>
      <c r="C400" t="s">
        <v>1487</v>
      </c>
      <c r="D400" t="s">
        <v>125</v>
      </c>
      <c r="E400" t="s">
        <v>313</v>
      </c>
      <c r="F400" t="s">
        <v>314</v>
      </c>
      <c r="G400" t="s">
        <v>56</v>
      </c>
      <c r="H400" t="s">
        <v>318</v>
      </c>
      <c r="Y400">
        <v>3.9</v>
      </c>
      <c r="Z400">
        <v>5.3</v>
      </c>
      <c r="AA400">
        <v>5.2</v>
      </c>
      <c r="AB400">
        <v>5.3</v>
      </c>
      <c r="AC400">
        <v>4.2</v>
      </c>
      <c r="AD400">
        <v>6.2</v>
      </c>
      <c r="AE400">
        <v>5.8</v>
      </c>
      <c r="AF400">
        <v>6.2</v>
      </c>
      <c r="AG400">
        <v>1.9</v>
      </c>
      <c r="AH400">
        <v>4.5</v>
      </c>
      <c r="AI400">
        <v>3.5</v>
      </c>
      <c r="BR400" t="s">
        <v>58</v>
      </c>
      <c r="BS400"/>
      <c r="BT400" t="s">
        <v>316</v>
      </c>
      <c r="BU400">
        <v>42804</v>
      </c>
      <c r="BV400" t="s">
        <v>60</v>
      </c>
      <c r="BW400" t="s">
        <v>316</v>
      </c>
    </row>
    <row r="401" spans="1:78" x14ac:dyDescent="0.2">
      <c r="A401" t="s">
        <v>324</v>
      </c>
      <c r="C401" t="s">
        <v>1487</v>
      </c>
      <c r="D401" t="s">
        <v>125</v>
      </c>
      <c r="E401" t="s">
        <v>313</v>
      </c>
      <c r="F401" t="s">
        <v>314</v>
      </c>
      <c r="G401" t="s">
        <v>56</v>
      </c>
      <c r="H401" t="s">
        <v>318</v>
      </c>
      <c r="I401" t="b">
        <v>0</v>
      </c>
      <c r="AC401">
        <v>4.2</v>
      </c>
      <c r="AF401">
        <v>6.3</v>
      </c>
      <c r="BR401" t="s">
        <v>58</v>
      </c>
      <c r="BS401" s="1">
        <v>44819</v>
      </c>
      <c r="BT401" t="s">
        <v>59</v>
      </c>
      <c r="BU401">
        <v>3485</v>
      </c>
      <c r="BV401" t="s">
        <v>60</v>
      </c>
      <c r="BW401" t="s">
        <v>59</v>
      </c>
    </row>
    <row r="402" spans="1:78" x14ac:dyDescent="0.2">
      <c r="A402" t="s">
        <v>324</v>
      </c>
      <c r="B402" t="s">
        <v>322</v>
      </c>
      <c r="C402" t="s">
        <v>1487</v>
      </c>
      <c r="D402" t="s">
        <v>125</v>
      </c>
      <c r="E402" t="s">
        <v>313</v>
      </c>
      <c r="F402" t="s">
        <v>314</v>
      </c>
      <c r="G402" t="s">
        <v>56</v>
      </c>
      <c r="H402" t="s">
        <v>318</v>
      </c>
      <c r="AC402">
        <v>4.2</v>
      </c>
      <c r="AD402">
        <v>6.5</v>
      </c>
      <c r="AE402">
        <v>6</v>
      </c>
      <c r="AF402">
        <v>6.5</v>
      </c>
      <c r="BR402" t="s">
        <v>58</v>
      </c>
      <c r="BS402"/>
      <c r="BT402" t="s">
        <v>316</v>
      </c>
      <c r="BU402">
        <v>42804</v>
      </c>
      <c r="BV402" t="s">
        <v>60</v>
      </c>
      <c r="BW402" t="s">
        <v>316</v>
      </c>
    </row>
    <row r="403" spans="1:78" x14ac:dyDescent="0.2">
      <c r="A403" s="11" t="s">
        <v>1700</v>
      </c>
      <c r="B403" s="11"/>
      <c r="C403" s="11" t="s">
        <v>1487</v>
      </c>
      <c r="D403" s="11" t="s">
        <v>125</v>
      </c>
      <c r="E403" s="11" t="s">
        <v>313</v>
      </c>
      <c r="F403" s="11"/>
      <c r="G403" s="11" t="s">
        <v>311</v>
      </c>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11"/>
      <c r="BH403" s="11"/>
      <c r="BI403" s="11"/>
      <c r="BJ403" s="11"/>
      <c r="BK403" s="11"/>
      <c r="BL403" s="11"/>
      <c r="BM403" s="11"/>
      <c r="BN403" s="11"/>
      <c r="BO403" s="11"/>
      <c r="BP403" s="11"/>
      <c r="BQ403" s="11"/>
      <c r="BR403" s="11"/>
      <c r="BS403" s="11"/>
      <c r="BT403" s="11"/>
      <c r="BU403" s="11"/>
      <c r="BV403" s="11"/>
      <c r="BW403" s="11"/>
      <c r="BX403" s="20"/>
      <c r="BY403" s="20"/>
      <c r="BZ403" s="20"/>
    </row>
    <row r="404" spans="1:78" x14ac:dyDescent="0.2">
      <c r="A404" s="11" t="s">
        <v>1700</v>
      </c>
      <c r="B404" s="11"/>
      <c r="C404" s="11" t="s">
        <v>1487</v>
      </c>
      <c r="D404" s="11" t="s">
        <v>125</v>
      </c>
      <c r="E404" s="11" t="s">
        <v>313</v>
      </c>
      <c r="F404" s="11"/>
      <c r="G404" s="11" t="s">
        <v>313</v>
      </c>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c r="AY404" s="11"/>
      <c r="AZ404" s="11"/>
      <c r="BA404" s="11"/>
      <c r="BB404" s="11"/>
      <c r="BC404" s="11"/>
      <c r="BD404" s="11"/>
      <c r="BE404" s="11"/>
      <c r="BF404" s="11"/>
      <c r="BG404" s="11"/>
      <c r="BH404" s="11"/>
      <c r="BI404" s="11"/>
      <c r="BJ404" s="11"/>
      <c r="BK404" s="11"/>
      <c r="BL404" s="11"/>
      <c r="BM404" s="11"/>
      <c r="BN404" s="11"/>
      <c r="BO404" s="11"/>
      <c r="BP404" s="11"/>
      <c r="BQ404" s="11"/>
      <c r="BR404" s="11"/>
      <c r="BS404" s="11"/>
      <c r="BT404" s="11"/>
      <c r="BU404" s="11"/>
      <c r="BV404" s="11"/>
      <c r="BW404" s="11"/>
    </row>
    <row r="405" spans="1:78" x14ac:dyDescent="0.2">
      <c r="A405" s="11" t="s">
        <v>1700</v>
      </c>
      <c r="B405" s="11"/>
      <c r="C405" s="11" t="s">
        <v>1487</v>
      </c>
      <c r="D405" s="11" t="s">
        <v>125</v>
      </c>
      <c r="E405" s="11" t="s">
        <v>313</v>
      </c>
      <c r="F405" s="11"/>
      <c r="G405" s="11" t="s">
        <v>56</v>
      </c>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c r="BA405" s="11"/>
      <c r="BB405" s="11"/>
      <c r="BC405" s="11"/>
      <c r="BD405" s="11"/>
      <c r="BE405" s="11"/>
      <c r="BF405" s="11"/>
      <c r="BG405" s="11"/>
      <c r="BH405" s="11"/>
      <c r="BI405" s="11"/>
      <c r="BJ405" s="11"/>
      <c r="BK405" s="11"/>
      <c r="BL405" s="11"/>
      <c r="BM405" s="11"/>
      <c r="BN405" s="11"/>
      <c r="BO405" s="11"/>
      <c r="BP405" s="11"/>
      <c r="BQ405" s="11"/>
      <c r="BR405" s="11"/>
      <c r="BS405" s="11"/>
      <c r="BT405" s="11"/>
      <c r="BU405" s="11"/>
      <c r="BV405" s="11"/>
      <c r="BW405" s="11"/>
    </row>
    <row r="406" spans="1:78" x14ac:dyDescent="0.2">
      <c r="A406" s="11" t="s">
        <v>1700</v>
      </c>
      <c r="B406" s="11"/>
      <c r="C406" s="11" t="s">
        <v>1487</v>
      </c>
      <c r="D406" s="11" t="s">
        <v>125</v>
      </c>
      <c r="E406" s="11" t="s">
        <v>328</v>
      </c>
      <c r="F406" s="11" t="s">
        <v>329</v>
      </c>
      <c r="G406" s="11" t="s">
        <v>328</v>
      </c>
      <c r="H406" s="11" t="s">
        <v>329</v>
      </c>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c r="AW406" s="11"/>
      <c r="AX406" s="11"/>
      <c r="AY406" s="11"/>
      <c r="AZ406" s="11"/>
      <c r="BA406" s="11"/>
      <c r="BB406" s="11"/>
      <c r="BC406" s="11"/>
      <c r="BD406" s="11"/>
      <c r="BE406" s="11"/>
      <c r="BF406" s="11"/>
      <c r="BG406" s="11"/>
      <c r="BH406" s="11"/>
      <c r="BI406" s="11"/>
      <c r="BJ406" s="11"/>
      <c r="BK406" s="11"/>
      <c r="BL406" s="11"/>
      <c r="BM406" s="11"/>
      <c r="BN406" s="11"/>
      <c r="BO406" s="11"/>
      <c r="BP406" s="11"/>
      <c r="BQ406" s="11"/>
      <c r="BR406" s="11"/>
      <c r="BS406" s="11"/>
      <c r="BT406" s="11"/>
      <c r="BU406" s="11"/>
      <c r="BV406" s="11"/>
      <c r="BW406" s="11"/>
    </row>
    <row r="407" spans="1:78" x14ac:dyDescent="0.2">
      <c r="A407" t="s">
        <v>327</v>
      </c>
      <c r="B407" t="s">
        <v>322</v>
      </c>
      <c r="C407" t="s">
        <v>1487</v>
      </c>
      <c r="D407" t="s">
        <v>125</v>
      </c>
      <c r="E407" t="s">
        <v>328</v>
      </c>
      <c r="F407" t="s">
        <v>329</v>
      </c>
      <c r="G407" t="s">
        <v>330</v>
      </c>
      <c r="H407" t="s">
        <v>329</v>
      </c>
      <c r="AC407">
        <v>4.8</v>
      </c>
      <c r="AF407">
        <v>6.2</v>
      </c>
      <c r="BR407" t="s">
        <v>58</v>
      </c>
      <c r="BS407" s="1">
        <v>44819</v>
      </c>
      <c r="BT407" t="s">
        <v>59</v>
      </c>
      <c r="BU407">
        <v>3485</v>
      </c>
      <c r="BV407" t="s">
        <v>60</v>
      </c>
      <c r="BW407" t="s">
        <v>59</v>
      </c>
      <c r="BX407" s="18"/>
      <c r="BY407" s="18"/>
      <c r="BZ407" s="18"/>
    </row>
    <row r="408" spans="1:78" x14ac:dyDescent="0.2">
      <c r="A408" s="11" t="s">
        <v>1700</v>
      </c>
      <c r="B408" s="11"/>
      <c r="C408" s="11" t="s">
        <v>1487</v>
      </c>
      <c r="D408" s="11" t="s">
        <v>125</v>
      </c>
      <c r="E408" s="11" t="s">
        <v>328</v>
      </c>
      <c r="F408" s="11" t="s">
        <v>331</v>
      </c>
      <c r="G408" s="11" t="s">
        <v>328</v>
      </c>
      <c r="H408" s="11" t="s">
        <v>331</v>
      </c>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1"/>
      <c r="BH408" s="11"/>
      <c r="BI408" s="11"/>
      <c r="BJ408" s="11"/>
      <c r="BK408" s="11"/>
      <c r="BL408" s="11"/>
      <c r="BM408" s="11"/>
      <c r="BN408" s="11"/>
      <c r="BO408" s="11"/>
      <c r="BP408" s="11"/>
      <c r="BQ408" s="11"/>
      <c r="BR408" s="11"/>
      <c r="BS408" s="11"/>
      <c r="BT408" s="11"/>
      <c r="BU408" s="11"/>
      <c r="BV408" s="11"/>
      <c r="BW408" s="11"/>
    </row>
    <row r="409" spans="1:78" ht="18" x14ac:dyDescent="0.2">
      <c r="A409" t="s">
        <v>332</v>
      </c>
      <c r="C409" t="s">
        <v>1487</v>
      </c>
      <c r="D409" t="s">
        <v>125</v>
      </c>
      <c r="E409" t="s">
        <v>328</v>
      </c>
      <c r="F409" t="s">
        <v>331</v>
      </c>
      <c r="G409" t="s">
        <v>328</v>
      </c>
      <c r="H409" t="s">
        <v>331</v>
      </c>
      <c r="BA409">
        <v>6.4</v>
      </c>
      <c r="BE409">
        <v>6.35</v>
      </c>
      <c r="BQ409" t="s">
        <v>288</v>
      </c>
      <c r="BR409" t="s">
        <v>67</v>
      </c>
      <c r="BS409"/>
      <c r="BT409" t="s">
        <v>289</v>
      </c>
      <c r="BU409">
        <v>7306</v>
      </c>
      <c r="BX409" s="18"/>
      <c r="BY409" s="18"/>
      <c r="BZ409" s="18"/>
    </row>
    <row r="410" spans="1:78" ht="18" x14ac:dyDescent="0.2">
      <c r="A410" s="11" t="s">
        <v>1700</v>
      </c>
      <c r="B410" s="11"/>
      <c r="C410" s="11" t="s">
        <v>1487</v>
      </c>
      <c r="D410" s="11" t="s">
        <v>125</v>
      </c>
      <c r="E410" s="11" t="s">
        <v>328</v>
      </c>
      <c r="F410" s="11"/>
      <c r="G410" s="11" t="s">
        <v>328</v>
      </c>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1"/>
      <c r="BH410" s="11"/>
      <c r="BI410" s="11"/>
      <c r="BJ410" s="11"/>
      <c r="BK410" s="11"/>
      <c r="BL410" s="11"/>
      <c r="BM410" s="11"/>
      <c r="BN410" s="11"/>
      <c r="BO410" s="11"/>
      <c r="BP410" s="11"/>
      <c r="BQ410" s="11"/>
      <c r="BR410" s="11"/>
      <c r="BS410" s="11"/>
      <c r="BT410" s="11"/>
      <c r="BU410" s="11"/>
      <c r="BV410" s="11"/>
      <c r="BW410" s="11"/>
    </row>
    <row r="411" spans="1:78" x14ac:dyDescent="0.2">
      <c r="A411" s="11" t="s">
        <v>1700</v>
      </c>
      <c r="B411" s="11"/>
      <c r="C411" s="11" t="s">
        <v>1487</v>
      </c>
      <c r="D411" s="11" t="s">
        <v>125</v>
      </c>
      <c r="E411" s="11" t="s">
        <v>348</v>
      </c>
      <c r="F411" s="11" t="s">
        <v>349</v>
      </c>
      <c r="G411" s="11" t="s">
        <v>348</v>
      </c>
      <c r="H411" s="11" t="s">
        <v>349</v>
      </c>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11"/>
      <c r="AY411" s="11"/>
      <c r="AZ411" s="11"/>
      <c r="BA411" s="11"/>
      <c r="BB411" s="11"/>
      <c r="BC411" s="11"/>
      <c r="BD411" s="11"/>
      <c r="BE411" s="11"/>
      <c r="BF411" s="11"/>
      <c r="BG411" s="11"/>
      <c r="BH411" s="11"/>
      <c r="BI411" s="11"/>
      <c r="BJ411" s="11"/>
      <c r="BK411" s="11"/>
      <c r="BL411" s="11"/>
      <c r="BM411" s="11"/>
      <c r="BN411" s="11"/>
      <c r="BO411" s="11"/>
      <c r="BP411" s="11"/>
      <c r="BQ411" s="11"/>
      <c r="BR411" s="11"/>
      <c r="BS411" s="11"/>
      <c r="BT411" s="11"/>
      <c r="BU411" s="11"/>
      <c r="BV411" s="11"/>
      <c r="BW411" s="11"/>
    </row>
    <row r="412" spans="1:78" x14ac:dyDescent="0.2">
      <c r="A412" t="s">
        <v>347</v>
      </c>
      <c r="C412" t="s">
        <v>1487</v>
      </c>
      <c r="D412" t="s">
        <v>125</v>
      </c>
      <c r="E412" t="s">
        <v>348</v>
      </c>
      <c r="F412" t="s">
        <v>349</v>
      </c>
      <c r="G412" t="s">
        <v>348</v>
      </c>
      <c r="H412" t="s">
        <v>349</v>
      </c>
      <c r="U412">
        <v>2.5</v>
      </c>
      <c r="X412">
        <v>2.95</v>
      </c>
      <c r="BQ412" t="s">
        <v>350</v>
      </c>
      <c r="BR412" t="s">
        <v>67</v>
      </c>
      <c r="BS412"/>
      <c r="BT412" t="s">
        <v>351</v>
      </c>
      <c r="BU412">
        <v>34668</v>
      </c>
      <c r="BV412" t="s">
        <v>60</v>
      </c>
      <c r="BW412" t="s">
        <v>351</v>
      </c>
    </row>
    <row r="413" spans="1:78" x14ac:dyDescent="0.2">
      <c r="A413" t="s">
        <v>352</v>
      </c>
      <c r="C413" t="s">
        <v>1487</v>
      </c>
      <c r="D413" t="s">
        <v>125</v>
      </c>
      <c r="E413" t="s">
        <v>348</v>
      </c>
      <c r="F413" t="s">
        <v>349</v>
      </c>
      <c r="G413" t="s">
        <v>348</v>
      </c>
      <c r="H413" t="s">
        <v>349</v>
      </c>
      <c r="U413">
        <v>2.35</v>
      </c>
      <c r="X413">
        <v>3.25</v>
      </c>
      <c r="BQ413" t="s">
        <v>350</v>
      </c>
      <c r="BR413" t="s">
        <v>67</v>
      </c>
      <c r="BS413"/>
      <c r="BT413" t="s">
        <v>351</v>
      </c>
      <c r="BU413">
        <v>34668</v>
      </c>
      <c r="BV413" t="s">
        <v>60</v>
      </c>
      <c r="BW413" t="s">
        <v>351</v>
      </c>
    </row>
    <row r="414" spans="1:78" x14ac:dyDescent="0.2">
      <c r="A414" t="s">
        <v>353</v>
      </c>
      <c r="C414" t="s">
        <v>1487</v>
      </c>
      <c r="D414" t="s">
        <v>125</v>
      </c>
      <c r="E414" t="s">
        <v>348</v>
      </c>
      <c r="F414" t="s">
        <v>349</v>
      </c>
      <c r="G414" t="s">
        <v>348</v>
      </c>
      <c r="H414" t="s">
        <v>349</v>
      </c>
      <c r="AO414">
        <v>2.15</v>
      </c>
      <c r="AP414">
        <v>1.55</v>
      </c>
      <c r="AR414">
        <v>1.55</v>
      </c>
      <c r="BQ414" t="s">
        <v>354</v>
      </c>
      <c r="BR414" t="s">
        <v>67</v>
      </c>
      <c r="BS414"/>
      <c r="BT414" t="s">
        <v>351</v>
      </c>
      <c r="BU414">
        <v>34668</v>
      </c>
      <c r="BV414" t="s">
        <v>60</v>
      </c>
      <c r="BW414" t="s">
        <v>351</v>
      </c>
    </row>
    <row r="415" spans="1:78" x14ac:dyDescent="0.2">
      <c r="A415" t="s">
        <v>355</v>
      </c>
      <c r="C415" t="s">
        <v>1487</v>
      </c>
      <c r="D415" t="s">
        <v>125</v>
      </c>
      <c r="E415" t="s">
        <v>348</v>
      </c>
      <c r="F415" t="s">
        <v>349</v>
      </c>
      <c r="G415" t="s">
        <v>348</v>
      </c>
      <c r="H415" t="s">
        <v>349</v>
      </c>
      <c r="Y415">
        <v>2.8</v>
      </c>
      <c r="Z415">
        <v>4</v>
      </c>
      <c r="AA415">
        <v>3.95</v>
      </c>
      <c r="AB415">
        <v>4</v>
      </c>
      <c r="BQ415" t="s">
        <v>350</v>
      </c>
      <c r="BR415" t="s">
        <v>67</v>
      </c>
      <c r="BS415"/>
      <c r="BT415" t="s">
        <v>351</v>
      </c>
      <c r="BU415">
        <v>34668</v>
      </c>
      <c r="BV415" t="s">
        <v>60</v>
      </c>
      <c r="BW415" t="s">
        <v>351</v>
      </c>
    </row>
    <row r="416" spans="1:78" x14ac:dyDescent="0.2">
      <c r="A416" t="s">
        <v>356</v>
      </c>
      <c r="C416" t="s">
        <v>1487</v>
      </c>
      <c r="D416" t="s">
        <v>125</v>
      </c>
      <c r="E416" t="s">
        <v>348</v>
      </c>
      <c r="F416" t="s">
        <v>349</v>
      </c>
      <c r="G416" t="s">
        <v>348</v>
      </c>
      <c r="H416" t="s">
        <v>349</v>
      </c>
      <c r="BA416">
        <v>2.6</v>
      </c>
      <c r="BB416">
        <v>2.25</v>
      </c>
      <c r="BC416">
        <v>2.15</v>
      </c>
      <c r="BD416">
        <v>2.25</v>
      </c>
      <c r="BQ416" t="s">
        <v>350</v>
      </c>
      <c r="BR416" t="s">
        <v>67</v>
      </c>
      <c r="BS416"/>
      <c r="BT416" t="s">
        <v>351</v>
      </c>
      <c r="BU416">
        <v>34668</v>
      </c>
      <c r="BV416" t="s">
        <v>60</v>
      </c>
      <c r="BW416" t="s">
        <v>351</v>
      </c>
    </row>
    <row r="417" spans="1:78" x14ac:dyDescent="0.2">
      <c r="A417" t="s">
        <v>357</v>
      </c>
      <c r="C417" t="s">
        <v>1487</v>
      </c>
      <c r="D417" t="s">
        <v>125</v>
      </c>
      <c r="E417" t="s">
        <v>348</v>
      </c>
      <c r="F417" t="s">
        <v>349</v>
      </c>
      <c r="G417" t="s">
        <v>348</v>
      </c>
      <c r="H417" t="s">
        <v>349</v>
      </c>
      <c r="AG417">
        <v>1.85</v>
      </c>
      <c r="AH417">
        <v>3.2</v>
      </c>
      <c r="AI417">
        <v>2.5</v>
      </c>
      <c r="AJ417">
        <v>3.2</v>
      </c>
      <c r="BQ417" t="s">
        <v>350</v>
      </c>
      <c r="BR417" t="s">
        <v>67</v>
      </c>
      <c r="BS417"/>
      <c r="BT417" t="s">
        <v>351</v>
      </c>
      <c r="BU417">
        <v>34668</v>
      </c>
      <c r="BV417" t="s">
        <v>60</v>
      </c>
      <c r="BW417" t="s">
        <v>351</v>
      </c>
    </row>
    <row r="418" spans="1:78" x14ac:dyDescent="0.2">
      <c r="A418" t="s">
        <v>358</v>
      </c>
      <c r="C418" t="s">
        <v>1487</v>
      </c>
      <c r="D418" t="s">
        <v>125</v>
      </c>
      <c r="E418" t="s">
        <v>348</v>
      </c>
      <c r="F418" t="s">
        <v>349</v>
      </c>
      <c r="G418" t="s">
        <v>348</v>
      </c>
      <c r="H418" t="s">
        <v>349</v>
      </c>
      <c r="AD418">
        <v>4</v>
      </c>
      <c r="AE418">
        <v>4</v>
      </c>
      <c r="AF418">
        <v>4</v>
      </c>
      <c r="BQ418" t="s">
        <v>350</v>
      </c>
      <c r="BR418" t="s">
        <v>67</v>
      </c>
      <c r="BS418"/>
      <c r="BT418" t="s">
        <v>351</v>
      </c>
      <c r="BU418">
        <v>34668</v>
      </c>
      <c r="BV418" t="s">
        <v>60</v>
      </c>
      <c r="BW418" t="s">
        <v>351</v>
      </c>
    </row>
    <row r="419" spans="1:78" x14ac:dyDescent="0.2">
      <c r="A419" t="s">
        <v>359</v>
      </c>
      <c r="C419" t="s">
        <v>1487</v>
      </c>
      <c r="D419" t="s">
        <v>125</v>
      </c>
      <c r="E419" t="s">
        <v>348</v>
      </c>
      <c r="F419" t="s">
        <v>349</v>
      </c>
      <c r="G419" t="s">
        <v>348</v>
      </c>
      <c r="H419" t="s">
        <v>349</v>
      </c>
      <c r="BE419">
        <v>2.8</v>
      </c>
      <c r="BF419">
        <v>1.9</v>
      </c>
      <c r="BG419">
        <v>1.65</v>
      </c>
      <c r="BH419">
        <v>1.9</v>
      </c>
      <c r="BQ419" t="s">
        <v>350</v>
      </c>
      <c r="BR419" t="s">
        <v>67</v>
      </c>
      <c r="BS419"/>
      <c r="BT419" t="s">
        <v>351</v>
      </c>
      <c r="BU419">
        <v>34668</v>
      </c>
      <c r="BV419" t="s">
        <v>60</v>
      </c>
      <c r="BW419" t="s">
        <v>351</v>
      </c>
    </row>
    <row r="420" spans="1:78" x14ac:dyDescent="0.2">
      <c r="A420" s="11" t="s">
        <v>1700</v>
      </c>
      <c r="B420" s="11"/>
      <c r="C420" s="11" t="s">
        <v>1487</v>
      </c>
      <c r="D420" s="11" t="s">
        <v>125</v>
      </c>
      <c r="E420" s="11" t="s">
        <v>348</v>
      </c>
      <c r="F420" s="11"/>
      <c r="G420" s="11" t="s">
        <v>348</v>
      </c>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1"/>
      <c r="BH420" s="11"/>
      <c r="BI420" s="11"/>
      <c r="BJ420" s="11"/>
      <c r="BK420" s="11"/>
      <c r="BL420" s="11"/>
      <c r="BM420" s="11"/>
      <c r="BN420" s="11"/>
      <c r="BO420" s="11"/>
      <c r="BP420" s="11"/>
      <c r="BQ420" s="11"/>
      <c r="BR420" s="11"/>
      <c r="BS420" s="11"/>
      <c r="BT420" s="11"/>
      <c r="BU420" s="11"/>
      <c r="BV420" s="11"/>
      <c r="BW420" s="11"/>
    </row>
    <row r="421" spans="1:78" x14ac:dyDescent="0.2">
      <c r="A421" s="11" t="s">
        <v>1700</v>
      </c>
      <c r="B421" s="11"/>
      <c r="C421" s="11" t="s">
        <v>1487</v>
      </c>
      <c r="D421" s="11" t="s">
        <v>125</v>
      </c>
      <c r="E421" s="11" t="s">
        <v>362</v>
      </c>
      <c r="F421" s="11" t="s">
        <v>360</v>
      </c>
      <c r="G421" s="11" t="s">
        <v>362</v>
      </c>
      <c r="H421" s="11" t="s">
        <v>360</v>
      </c>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c r="AW421" s="11"/>
      <c r="AX421" s="11"/>
      <c r="AY421" s="11"/>
      <c r="AZ421" s="11"/>
      <c r="BA421" s="11"/>
      <c r="BB421" s="11"/>
      <c r="BC421" s="11"/>
      <c r="BD421" s="11"/>
      <c r="BE421" s="11"/>
      <c r="BF421" s="11"/>
      <c r="BG421" s="11"/>
      <c r="BH421" s="11"/>
      <c r="BI421" s="11"/>
      <c r="BJ421" s="11"/>
      <c r="BK421" s="11"/>
      <c r="BL421" s="11"/>
      <c r="BM421" s="11"/>
      <c r="BN421" s="11"/>
      <c r="BO421" s="11"/>
      <c r="BP421" s="11"/>
      <c r="BQ421" s="11"/>
      <c r="BR421" s="11"/>
      <c r="BS421" s="11"/>
      <c r="BT421" s="11"/>
      <c r="BU421" s="11"/>
      <c r="BV421" s="11"/>
      <c r="BW421" s="11"/>
    </row>
    <row r="422" spans="1:78" x14ac:dyDescent="0.2">
      <c r="A422" t="s">
        <v>361</v>
      </c>
      <c r="C422" t="s">
        <v>1487</v>
      </c>
      <c r="D422" t="s">
        <v>125</v>
      </c>
      <c r="E422" t="s">
        <v>362</v>
      </c>
      <c r="F422" t="s">
        <v>360</v>
      </c>
      <c r="G422" t="s">
        <v>362</v>
      </c>
      <c r="H422" t="s">
        <v>360</v>
      </c>
      <c r="AW422">
        <v>3.87</v>
      </c>
      <c r="AX422">
        <v>2.78</v>
      </c>
      <c r="AY422">
        <v>2.8</v>
      </c>
      <c r="AZ422">
        <v>2.8</v>
      </c>
      <c r="BA422">
        <v>4.2</v>
      </c>
      <c r="BB422">
        <v>3.71</v>
      </c>
      <c r="BC422">
        <v>3.3</v>
      </c>
      <c r="BD422">
        <v>3.71</v>
      </c>
      <c r="BE422">
        <v>4.29</v>
      </c>
      <c r="BQ422" t="s">
        <v>288</v>
      </c>
      <c r="BR422" t="s">
        <v>67</v>
      </c>
      <c r="BS422"/>
      <c r="BT422" t="s">
        <v>289</v>
      </c>
      <c r="BU422">
        <v>7306</v>
      </c>
    </row>
    <row r="423" spans="1:78" x14ac:dyDescent="0.2">
      <c r="A423" t="s">
        <v>363</v>
      </c>
      <c r="C423" t="s">
        <v>1487</v>
      </c>
      <c r="D423" t="s">
        <v>125</v>
      </c>
      <c r="E423" t="s">
        <v>362</v>
      </c>
      <c r="F423" t="s">
        <v>360</v>
      </c>
      <c r="G423" t="s">
        <v>362</v>
      </c>
      <c r="H423" t="s">
        <v>360</v>
      </c>
      <c r="AW423">
        <v>4.1900000000000004</v>
      </c>
      <c r="AX423">
        <v>2.89</v>
      </c>
      <c r="AY423">
        <v>3.02</v>
      </c>
      <c r="AZ423">
        <v>3.02</v>
      </c>
      <c r="BA423">
        <v>4.41</v>
      </c>
      <c r="BB423">
        <v>3.65</v>
      </c>
      <c r="BC423">
        <v>3.51</v>
      </c>
      <c r="BD423">
        <v>3.65</v>
      </c>
      <c r="BE423">
        <v>4.22</v>
      </c>
      <c r="BQ423" t="s">
        <v>288</v>
      </c>
      <c r="BR423" t="s">
        <v>67</v>
      </c>
      <c r="BS423"/>
      <c r="BT423" t="s">
        <v>289</v>
      </c>
      <c r="BU423">
        <v>7306</v>
      </c>
    </row>
    <row r="424" spans="1:78" x14ac:dyDescent="0.2">
      <c r="A424" s="10" t="s">
        <v>2269</v>
      </c>
      <c r="B424" s="10"/>
      <c r="C424" s="10" t="s">
        <v>1487</v>
      </c>
      <c r="D424" s="10" t="s">
        <v>125</v>
      </c>
      <c r="E424" s="10" t="s">
        <v>362</v>
      </c>
      <c r="F424" s="10" t="s">
        <v>360</v>
      </c>
      <c r="G424" s="10" t="s">
        <v>126</v>
      </c>
      <c r="H424" s="10" t="s">
        <v>360</v>
      </c>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c r="BI424" s="10"/>
      <c r="BJ424" s="10"/>
      <c r="BK424" s="10"/>
      <c r="BL424" s="10"/>
      <c r="BM424" s="10"/>
      <c r="BN424" s="10"/>
      <c r="BO424" s="10"/>
      <c r="BP424" s="10"/>
      <c r="BQ424" s="10"/>
      <c r="BR424" s="10" t="s">
        <v>67</v>
      </c>
      <c r="BS424" s="12">
        <v>44820</v>
      </c>
      <c r="BT424" s="10" t="s">
        <v>2256</v>
      </c>
      <c r="BU424" s="28">
        <v>82637</v>
      </c>
      <c r="BV424" s="10" t="s">
        <v>60</v>
      </c>
      <c r="BW424" s="10" t="s">
        <v>2256</v>
      </c>
    </row>
    <row r="425" spans="1:78" x14ac:dyDescent="0.2">
      <c r="A425" s="6" t="s">
        <v>94</v>
      </c>
      <c r="B425" s="6"/>
      <c r="C425" s="6" t="s">
        <v>1487</v>
      </c>
      <c r="D425" s="6" t="s">
        <v>125</v>
      </c>
      <c r="E425" s="6" t="s">
        <v>362</v>
      </c>
      <c r="F425" s="6" t="s">
        <v>360</v>
      </c>
      <c r="G425" s="6" t="s">
        <v>126</v>
      </c>
      <c r="H425" s="6" t="s">
        <v>360</v>
      </c>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v>11.8</v>
      </c>
      <c r="BK425" s="6"/>
      <c r="BL425" s="6"/>
      <c r="BM425" s="6"/>
      <c r="BN425" s="6"/>
      <c r="BO425" s="6"/>
      <c r="BP425" s="6"/>
      <c r="BQ425" s="6"/>
      <c r="BR425" s="6" t="s">
        <v>67</v>
      </c>
      <c r="BS425" s="7">
        <v>44964</v>
      </c>
      <c r="BT425" s="6" t="s">
        <v>2256</v>
      </c>
      <c r="BU425" s="6">
        <v>82637</v>
      </c>
      <c r="BV425" s="6"/>
      <c r="BW425" s="6"/>
      <c r="BX425" s="6"/>
      <c r="BY425" s="6"/>
      <c r="BZ425" s="6"/>
    </row>
    <row r="426" spans="1:78" x14ac:dyDescent="0.2">
      <c r="A426" s="6"/>
      <c r="B426" s="6"/>
      <c r="C426" s="6" t="s">
        <v>1487</v>
      </c>
      <c r="D426" s="6" t="s">
        <v>125</v>
      </c>
      <c r="E426" s="6" t="s">
        <v>362</v>
      </c>
      <c r="F426" s="6" t="s">
        <v>360</v>
      </c>
      <c r="G426" s="6" t="s">
        <v>126</v>
      </c>
      <c r="H426" s="6" t="s">
        <v>360</v>
      </c>
      <c r="I426" s="6"/>
      <c r="J426" s="6"/>
      <c r="K426" s="6"/>
      <c r="L426" s="6"/>
      <c r="M426" s="6"/>
      <c r="N426" s="6"/>
      <c r="O426" s="6"/>
      <c r="P426" s="6"/>
      <c r="Q426" s="6"/>
      <c r="R426" s="6"/>
      <c r="S426" s="6"/>
      <c r="T426" s="6"/>
      <c r="U426" s="6"/>
      <c r="V426" s="6"/>
      <c r="W426" s="6"/>
      <c r="X426" s="6"/>
      <c r="Y426" s="6">
        <v>4</v>
      </c>
      <c r="Z426" s="6"/>
      <c r="AA426" s="6"/>
      <c r="AB426" s="6">
        <v>4.5</v>
      </c>
      <c r="AC426" s="6">
        <v>5</v>
      </c>
      <c r="AD426" s="6"/>
      <c r="AE426" s="6"/>
      <c r="AF426" s="6">
        <v>5.5</v>
      </c>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v>11</v>
      </c>
      <c r="BJ426" s="6">
        <v>12.5</v>
      </c>
      <c r="BK426" s="6"/>
      <c r="BL426" s="6"/>
      <c r="BM426" s="6"/>
      <c r="BN426" s="6"/>
      <c r="BO426" s="6"/>
      <c r="BP426" s="6"/>
      <c r="BQ426" s="6"/>
      <c r="BR426" s="6" t="s">
        <v>67</v>
      </c>
      <c r="BS426" s="7">
        <v>44964</v>
      </c>
      <c r="BT426" s="6" t="s">
        <v>3669</v>
      </c>
      <c r="BU426" s="57" t="s">
        <v>3702</v>
      </c>
      <c r="BV426" s="6"/>
      <c r="BW426" s="6"/>
      <c r="BX426" s="6"/>
      <c r="BY426" s="6"/>
      <c r="BZ426" s="6"/>
    </row>
    <row r="427" spans="1:78" x14ac:dyDescent="0.2">
      <c r="A427" s="11" t="s">
        <v>1700</v>
      </c>
      <c r="B427" s="11"/>
      <c r="C427" s="11" t="s">
        <v>1487</v>
      </c>
      <c r="D427" s="11" t="s">
        <v>125</v>
      </c>
      <c r="E427" s="11" t="s">
        <v>362</v>
      </c>
      <c r="F427" s="11"/>
      <c r="G427" s="11" t="s">
        <v>362</v>
      </c>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c r="AY427" s="11"/>
      <c r="AZ427" s="11"/>
      <c r="BA427" s="11"/>
      <c r="BB427" s="11"/>
      <c r="BC427" s="11"/>
      <c r="BD427" s="11"/>
      <c r="BE427" s="11"/>
      <c r="BF427" s="11"/>
      <c r="BG427" s="11"/>
      <c r="BH427" s="11"/>
      <c r="BI427" s="11"/>
      <c r="BJ427" s="11"/>
      <c r="BK427" s="11"/>
      <c r="BL427" s="11"/>
      <c r="BM427" s="11"/>
      <c r="BN427" s="11"/>
      <c r="BO427" s="11"/>
      <c r="BP427" s="11"/>
      <c r="BQ427" s="11"/>
      <c r="BR427" s="11"/>
      <c r="BS427" s="11"/>
      <c r="BT427" s="11"/>
      <c r="BU427" s="11"/>
      <c r="BV427" s="11"/>
      <c r="BW427" s="11"/>
    </row>
    <row r="428" spans="1:78" x14ac:dyDescent="0.2">
      <c r="A428" s="11" t="s">
        <v>1700</v>
      </c>
      <c r="B428" s="11"/>
      <c r="C428" s="11" t="s">
        <v>1487</v>
      </c>
      <c r="D428" s="11" t="s">
        <v>125</v>
      </c>
      <c r="E428" s="11" t="s">
        <v>1608</v>
      </c>
      <c r="F428" s="11"/>
      <c r="G428" s="11" t="s">
        <v>1608</v>
      </c>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11"/>
      <c r="BH428" s="11"/>
      <c r="BI428" s="11"/>
      <c r="BJ428" s="11"/>
      <c r="BK428" s="11"/>
      <c r="BL428" s="11"/>
      <c r="BM428" s="11"/>
      <c r="BN428" s="11"/>
      <c r="BO428" s="11"/>
      <c r="BP428" s="11"/>
      <c r="BQ428" s="11"/>
      <c r="BR428" s="11"/>
      <c r="BS428" s="11"/>
      <c r="BT428" s="11"/>
      <c r="BU428" s="11"/>
      <c r="BV428" s="11"/>
      <c r="BW428" s="11"/>
    </row>
    <row r="429" spans="1:78" x14ac:dyDescent="0.2">
      <c r="A429" s="11" t="s">
        <v>1700</v>
      </c>
      <c r="B429" s="11"/>
      <c r="C429" s="11" t="s">
        <v>1487</v>
      </c>
      <c r="D429" s="11" t="s">
        <v>125</v>
      </c>
      <c r="E429" s="11" t="s">
        <v>573</v>
      </c>
      <c r="F429" s="11" t="s">
        <v>574</v>
      </c>
      <c r="G429" s="11" t="s">
        <v>573</v>
      </c>
      <c r="H429" s="11" t="s">
        <v>574</v>
      </c>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11"/>
      <c r="BH429" s="11"/>
      <c r="BI429" s="11"/>
      <c r="BJ429" s="11"/>
      <c r="BK429" s="11"/>
      <c r="BL429" s="11"/>
      <c r="BM429" s="11"/>
      <c r="BN429" s="11"/>
      <c r="BO429" s="11"/>
      <c r="BP429" s="11"/>
      <c r="BQ429" s="11"/>
      <c r="BR429" s="11"/>
      <c r="BS429" s="11"/>
      <c r="BT429" s="11"/>
      <c r="BU429" s="11"/>
      <c r="BV429" s="11"/>
      <c r="BW429" s="11"/>
    </row>
    <row r="430" spans="1:78" x14ac:dyDescent="0.2">
      <c r="A430" t="s">
        <v>2403</v>
      </c>
      <c r="C430" t="s">
        <v>1487</v>
      </c>
      <c r="D430" t="s">
        <v>125</v>
      </c>
      <c r="E430" t="s">
        <v>573</v>
      </c>
      <c r="F430" t="s">
        <v>574</v>
      </c>
      <c r="G430" t="s">
        <v>573</v>
      </c>
      <c r="H430" t="s">
        <v>574</v>
      </c>
      <c r="BA430">
        <v>5.4</v>
      </c>
      <c r="BB430">
        <v>4.6500000000000004</v>
      </c>
      <c r="BC430">
        <v>4.0999999999999996</v>
      </c>
      <c r="BD430">
        <v>4.6500000000000004</v>
      </c>
      <c r="BR430" t="s">
        <v>67</v>
      </c>
      <c r="BS430" s="1">
        <v>44824</v>
      </c>
      <c r="BT430" t="s">
        <v>2329</v>
      </c>
      <c r="BU430">
        <v>2930</v>
      </c>
    </row>
    <row r="431" spans="1:78" x14ac:dyDescent="0.2">
      <c r="A431" t="s">
        <v>576</v>
      </c>
      <c r="C431" t="s">
        <v>1487</v>
      </c>
      <c r="D431" t="s">
        <v>125</v>
      </c>
      <c r="E431" t="s">
        <v>573</v>
      </c>
      <c r="F431" t="s">
        <v>574</v>
      </c>
      <c r="G431" t="s">
        <v>573</v>
      </c>
      <c r="H431" t="s">
        <v>574</v>
      </c>
      <c r="AW431">
        <v>4.7</v>
      </c>
      <c r="AZ431">
        <v>4</v>
      </c>
      <c r="BA431">
        <v>5.2</v>
      </c>
      <c r="BB431">
        <v>4.7</v>
      </c>
      <c r="BD431">
        <v>4.7</v>
      </c>
      <c r="BE431">
        <v>4.2</v>
      </c>
      <c r="BF431">
        <v>2.9</v>
      </c>
      <c r="BH431">
        <v>2.9</v>
      </c>
      <c r="BQ431" s="5" t="s">
        <v>577</v>
      </c>
      <c r="BR431" t="s">
        <v>58</v>
      </c>
      <c r="BS431"/>
      <c r="BT431" t="s">
        <v>316</v>
      </c>
      <c r="BU431">
        <v>42804</v>
      </c>
    </row>
    <row r="432" spans="1:78" x14ac:dyDescent="0.2">
      <c r="A432" t="s">
        <v>578</v>
      </c>
      <c r="C432" t="s">
        <v>1487</v>
      </c>
      <c r="D432" t="s">
        <v>125</v>
      </c>
      <c r="E432" t="s">
        <v>573</v>
      </c>
      <c r="F432" t="s">
        <v>574</v>
      </c>
      <c r="G432" t="s">
        <v>573</v>
      </c>
      <c r="H432" t="s">
        <v>574</v>
      </c>
      <c r="BA432">
        <v>5.5</v>
      </c>
      <c r="BB432">
        <v>4.8</v>
      </c>
      <c r="BC432">
        <v>4.3</v>
      </c>
      <c r="BD432">
        <v>4.8</v>
      </c>
      <c r="BR432" t="s">
        <v>58</v>
      </c>
      <c r="BS432"/>
      <c r="BT432" t="s">
        <v>316</v>
      </c>
      <c r="BU432">
        <v>42804</v>
      </c>
    </row>
    <row r="433" spans="1:78" x14ac:dyDescent="0.2">
      <c r="A433" t="s">
        <v>579</v>
      </c>
      <c r="C433" t="s">
        <v>1487</v>
      </c>
      <c r="D433" t="s">
        <v>125</v>
      </c>
      <c r="E433" t="s">
        <v>573</v>
      </c>
      <c r="F433" t="s">
        <v>574</v>
      </c>
      <c r="G433" t="s">
        <v>573</v>
      </c>
      <c r="H433" t="s">
        <v>574</v>
      </c>
      <c r="BA433">
        <v>5.2</v>
      </c>
      <c r="BB433">
        <v>4.2</v>
      </c>
      <c r="BQ433" s="5" t="s">
        <v>577</v>
      </c>
      <c r="BR433" t="s">
        <v>58</v>
      </c>
      <c r="BS433"/>
      <c r="BT433" t="s">
        <v>316</v>
      </c>
      <c r="BU433">
        <v>42804</v>
      </c>
    </row>
    <row r="434" spans="1:78" x14ac:dyDescent="0.2">
      <c r="A434" t="s">
        <v>580</v>
      </c>
      <c r="C434" t="s">
        <v>1487</v>
      </c>
      <c r="D434" t="s">
        <v>125</v>
      </c>
      <c r="E434" t="s">
        <v>573</v>
      </c>
      <c r="F434" t="s">
        <v>574</v>
      </c>
      <c r="G434" t="s">
        <v>573</v>
      </c>
      <c r="H434" t="s">
        <v>574</v>
      </c>
      <c r="AK434">
        <v>3.5</v>
      </c>
      <c r="AN434">
        <v>2.2999999999999998</v>
      </c>
      <c r="AO434">
        <v>4</v>
      </c>
      <c r="AR434">
        <v>2.7</v>
      </c>
      <c r="AV434">
        <v>3.2</v>
      </c>
      <c r="AW434">
        <v>4.3</v>
      </c>
      <c r="AX434">
        <v>3.5</v>
      </c>
      <c r="AY434">
        <v>3.7</v>
      </c>
      <c r="AZ434">
        <v>3.7</v>
      </c>
      <c r="BA434">
        <v>5.0999999999999996</v>
      </c>
      <c r="BB434">
        <v>4.5</v>
      </c>
      <c r="BC434">
        <v>4.0999999999999996</v>
      </c>
      <c r="BD434">
        <v>4.5</v>
      </c>
      <c r="BE434">
        <v>4.3</v>
      </c>
      <c r="BF434">
        <v>3.2</v>
      </c>
      <c r="BG434">
        <v>2.5</v>
      </c>
      <c r="BH434">
        <v>3.2</v>
      </c>
      <c r="BR434" t="s">
        <v>58</v>
      </c>
      <c r="BS434"/>
      <c r="BT434" t="s">
        <v>316</v>
      </c>
      <c r="BU434">
        <v>42804</v>
      </c>
      <c r="BV434" t="s">
        <v>69</v>
      </c>
      <c r="BW434" t="s">
        <v>316</v>
      </c>
    </row>
    <row r="435" spans="1:78" x14ac:dyDescent="0.2">
      <c r="A435" t="s">
        <v>581</v>
      </c>
      <c r="C435" t="s">
        <v>1487</v>
      </c>
      <c r="D435" t="s">
        <v>125</v>
      </c>
      <c r="E435" t="s">
        <v>573</v>
      </c>
      <c r="F435" t="s">
        <v>574</v>
      </c>
      <c r="G435" t="s">
        <v>573</v>
      </c>
      <c r="H435" t="s">
        <v>574</v>
      </c>
      <c r="BA435">
        <v>5.4</v>
      </c>
      <c r="BB435">
        <v>4.4000000000000004</v>
      </c>
      <c r="BD435">
        <v>4.4000000000000004</v>
      </c>
      <c r="BQ435" s="5" t="s">
        <v>577</v>
      </c>
      <c r="BR435" t="s">
        <v>58</v>
      </c>
      <c r="BS435"/>
      <c r="BT435" t="s">
        <v>316</v>
      </c>
      <c r="BU435">
        <v>42804</v>
      </c>
    </row>
    <row r="436" spans="1:78" x14ac:dyDescent="0.2">
      <c r="A436" t="s">
        <v>582</v>
      </c>
      <c r="C436" t="s">
        <v>1487</v>
      </c>
      <c r="D436" t="s">
        <v>125</v>
      </c>
      <c r="E436" t="s">
        <v>573</v>
      </c>
      <c r="F436" t="s">
        <v>574</v>
      </c>
      <c r="G436" t="s">
        <v>573</v>
      </c>
      <c r="H436" t="s">
        <v>574</v>
      </c>
      <c r="AS436">
        <v>3.8</v>
      </c>
      <c r="AV436">
        <v>3.1</v>
      </c>
      <c r="BR436" t="s">
        <v>58</v>
      </c>
      <c r="BS436"/>
      <c r="BT436" t="s">
        <v>316</v>
      </c>
      <c r="BU436">
        <v>42804</v>
      </c>
      <c r="BV436" t="s">
        <v>69</v>
      </c>
      <c r="BW436" t="s">
        <v>316</v>
      </c>
    </row>
    <row r="437" spans="1:78" x14ac:dyDescent="0.2">
      <c r="A437" t="s">
        <v>3516</v>
      </c>
      <c r="B437" t="s">
        <v>322</v>
      </c>
      <c r="C437" t="s">
        <v>1487</v>
      </c>
      <c r="D437" t="s">
        <v>125</v>
      </c>
      <c r="E437" t="s">
        <v>573</v>
      </c>
      <c r="F437" t="s">
        <v>574</v>
      </c>
      <c r="G437" t="s">
        <v>573</v>
      </c>
      <c r="H437" t="s">
        <v>574</v>
      </c>
      <c r="AW437">
        <v>4.7</v>
      </c>
      <c r="AZ437">
        <v>4</v>
      </c>
      <c r="BA437">
        <v>5.2</v>
      </c>
      <c r="BD437">
        <v>4.7</v>
      </c>
      <c r="BE437">
        <v>4.2</v>
      </c>
      <c r="BH437">
        <v>2.9</v>
      </c>
      <c r="BR437" t="s">
        <v>67</v>
      </c>
      <c r="BS437" s="1">
        <v>44798</v>
      </c>
      <c r="BT437" t="s">
        <v>587</v>
      </c>
      <c r="BU437">
        <v>3701</v>
      </c>
      <c r="BV437" t="s">
        <v>60</v>
      </c>
      <c r="BW437" t="s">
        <v>587</v>
      </c>
      <c r="BX437" s="2"/>
      <c r="BY437" s="2"/>
      <c r="BZ437" s="2"/>
    </row>
    <row r="438" spans="1:78" x14ac:dyDescent="0.2">
      <c r="A438" t="s">
        <v>3517</v>
      </c>
      <c r="C438" t="s">
        <v>1487</v>
      </c>
      <c r="D438" t="s">
        <v>125</v>
      </c>
      <c r="E438" t="s">
        <v>573</v>
      </c>
      <c r="F438" t="s">
        <v>574</v>
      </c>
      <c r="G438" t="s">
        <v>573</v>
      </c>
      <c r="H438" t="s">
        <v>574</v>
      </c>
      <c r="BA438">
        <v>4.8</v>
      </c>
      <c r="BD438">
        <v>4.8</v>
      </c>
      <c r="BE438">
        <v>4.0999999999999996</v>
      </c>
      <c r="BH438">
        <v>3</v>
      </c>
      <c r="BR438" t="s">
        <v>67</v>
      </c>
      <c r="BS438" s="1">
        <v>44798</v>
      </c>
      <c r="BT438" t="s">
        <v>587</v>
      </c>
      <c r="BU438">
        <v>3701</v>
      </c>
      <c r="BX438" s="2"/>
      <c r="BY438" s="2"/>
      <c r="BZ438" s="2"/>
    </row>
    <row r="439" spans="1:78" x14ac:dyDescent="0.2">
      <c r="A439" t="s">
        <v>3518</v>
      </c>
      <c r="C439" t="s">
        <v>1487</v>
      </c>
      <c r="D439" t="s">
        <v>125</v>
      </c>
      <c r="E439" t="s">
        <v>573</v>
      </c>
      <c r="F439" t="s">
        <v>574</v>
      </c>
      <c r="G439" t="s">
        <v>573</v>
      </c>
      <c r="H439" t="s">
        <v>574</v>
      </c>
      <c r="BA439">
        <v>5.2</v>
      </c>
      <c r="BD439">
        <v>4.2</v>
      </c>
      <c r="BQ439" t="s">
        <v>588</v>
      </c>
      <c r="BR439" t="s">
        <v>67</v>
      </c>
      <c r="BS439" s="1">
        <v>44798</v>
      </c>
      <c r="BT439" t="s">
        <v>587</v>
      </c>
      <c r="BU439">
        <v>3701</v>
      </c>
      <c r="BX439" s="18"/>
      <c r="BY439" s="18"/>
      <c r="BZ439" s="18"/>
    </row>
    <row r="440" spans="1:78" x14ac:dyDescent="0.2">
      <c r="A440" t="s">
        <v>3520</v>
      </c>
      <c r="C440" t="s">
        <v>1487</v>
      </c>
      <c r="D440" t="s">
        <v>125</v>
      </c>
      <c r="E440" t="s">
        <v>573</v>
      </c>
      <c r="F440" t="s">
        <v>574</v>
      </c>
      <c r="G440" t="s">
        <v>573</v>
      </c>
      <c r="H440" t="s">
        <v>574</v>
      </c>
      <c r="AV440">
        <v>3.5</v>
      </c>
      <c r="AW440">
        <v>4.3</v>
      </c>
      <c r="AZ440">
        <v>4</v>
      </c>
      <c r="BA440">
        <v>5.0999999999999996</v>
      </c>
      <c r="BD440">
        <v>4.8</v>
      </c>
      <c r="BE440">
        <v>4.2</v>
      </c>
      <c r="BH440">
        <v>3.4</v>
      </c>
      <c r="BQ440" s="41" t="s">
        <v>3519</v>
      </c>
      <c r="BR440" t="s">
        <v>67</v>
      </c>
      <c r="BS440" s="1">
        <v>44798</v>
      </c>
      <c r="BT440" t="s">
        <v>587</v>
      </c>
      <c r="BU440">
        <v>3701</v>
      </c>
      <c r="BV440" t="s">
        <v>60</v>
      </c>
      <c r="BW440" t="s">
        <v>587</v>
      </c>
    </row>
    <row r="441" spans="1:78" x14ac:dyDescent="0.2">
      <c r="A441" t="s">
        <v>3521</v>
      </c>
      <c r="C441" t="s">
        <v>1487</v>
      </c>
      <c r="D441" t="s">
        <v>125</v>
      </c>
      <c r="E441" t="s">
        <v>573</v>
      </c>
      <c r="F441" t="s">
        <v>574</v>
      </c>
      <c r="G441" t="s">
        <v>573</v>
      </c>
      <c r="H441" t="s">
        <v>574</v>
      </c>
      <c r="BA441">
        <v>5.4</v>
      </c>
      <c r="BD441">
        <v>4.4000000000000004</v>
      </c>
      <c r="BQ441" s="42" t="s">
        <v>3522</v>
      </c>
      <c r="BR441" t="s">
        <v>67</v>
      </c>
      <c r="BS441" s="1">
        <v>44798</v>
      </c>
      <c r="BT441" t="s">
        <v>587</v>
      </c>
      <c r="BU441">
        <v>3701</v>
      </c>
    </row>
    <row r="442" spans="1:78" x14ac:dyDescent="0.2">
      <c r="A442" t="s">
        <v>3523</v>
      </c>
      <c r="C442" t="s">
        <v>1487</v>
      </c>
      <c r="D442" t="s">
        <v>125</v>
      </c>
      <c r="E442" t="s">
        <v>573</v>
      </c>
      <c r="F442" t="s">
        <v>574</v>
      </c>
      <c r="G442" t="s">
        <v>573</v>
      </c>
      <c r="H442" t="s">
        <v>574</v>
      </c>
      <c r="AS442">
        <v>4</v>
      </c>
      <c r="AV442">
        <v>3.1</v>
      </c>
      <c r="BQ442" s="41" t="s">
        <v>3522</v>
      </c>
      <c r="BR442" t="s">
        <v>67</v>
      </c>
      <c r="BS442" s="1">
        <v>44798</v>
      </c>
      <c r="BT442" t="s">
        <v>587</v>
      </c>
      <c r="BU442">
        <v>3701</v>
      </c>
      <c r="BV442" t="s">
        <v>60</v>
      </c>
      <c r="BW442" t="s">
        <v>587</v>
      </c>
    </row>
    <row r="443" spans="1:78" x14ac:dyDescent="0.2">
      <c r="A443" t="s">
        <v>3524</v>
      </c>
      <c r="C443" t="s">
        <v>1487</v>
      </c>
      <c r="D443" t="s">
        <v>125</v>
      </c>
      <c r="E443" t="s">
        <v>573</v>
      </c>
      <c r="F443" t="s">
        <v>574</v>
      </c>
      <c r="G443" t="s">
        <v>573</v>
      </c>
      <c r="H443" t="s">
        <v>574</v>
      </c>
      <c r="AC443">
        <v>4.8</v>
      </c>
      <c r="AF443">
        <v>7.1</v>
      </c>
      <c r="BQ443" s="41" t="s">
        <v>3522</v>
      </c>
      <c r="BR443" t="s">
        <v>67</v>
      </c>
      <c r="BS443" s="1">
        <v>44798</v>
      </c>
      <c r="BT443" t="s">
        <v>587</v>
      </c>
      <c r="BU443">
        <v>3701</v>
      </c>
      <c r="BV443" t="s">
        <v>60</v>
      </c>
      <c r="BW443" t="s">
        <v>587</v>
      </c>
    </row>
    <row r="444" spans="1:78" x14ac:dyDescent="0.2">
      <c r="A444" t="s">
        <v>583</v>
      </c>
      <c r="C444" t="s">
        <v>1487</v>
      </c>
      <c r="D444" t="s">
        <v>125</v>
      </c>
      <c r="E444" t="s">
        <v>573</v>
      </c>
      <c r="F444" t="s">
        <v>574</v>
      </c>
      <c r="G444" t="s">
        <v>573</v>
      </c>
      <c r="H444" t="s">
        <v>574</v>
      </c>
      <c r="Y444">
        <v>4.7</v>
      </c>
      <c r="AC444">
        <v>4.5</v>
      </c>
      <c r="AD444">
        <v>7.5</v>
      </c>
      <c r="AE444">
        <v>6.4</v>
      </c>
      <c r="AF444">
        <v>7.5</v>
      </c>
      <c r="BR444" t="s">
        <v>58</v>
      </c>
      <c r="BS444"/>
      <c r="BT444" t="s">
        <v>316</v>
      </c>
      <c r="BU444">
        <v>42804</v>
      </c>
      <c r="BX444" s="2"/>
      <c r="BY444" s="2"/>
      <c r="BZ444" s="2"/>
    </row>
    <row r="445" spans="1:78" x14ac:dyDescent="0.2">
      <c r="A445" t="s">
        <v>584</v>
      </c>
      <c r="C445" t="s">
        <v>1487</v>
      </c>
      <c r="D445" t="s">
        <v>125</v>
      </c>
      <c r="E445" t="s">
        <v>573</v>
      </c>
      <c r="F445" t="s">
        <v>574</v>
      </c>
      <c r="G445" t="s">
        <v>573</v>
      </c>
      <c r="H445" t="s">
        <v>574</v>
      </c>
      <c r="Y445">
        <v>4.5999999999999996</v>
      </c>
      <c r="Z445">
        <v>5.3</v>
      </c>
      <c r="AA445">
        <v>5.8</v>
      </c>
      <c r="AB445">
        <v>5.8</v>
      </c>
      <c r="BR445" t="s">
        <v>58</v>
      </c>
      <c r="BS445"/>
      <c r="BT445" t="s">
        <v>316</v>
      </c>
      <c r="BU445">
        <v>42804</v>
      </c>
    </row>
    <row r="446" spans="1:78" x14ac:dyDescent="0.2">
      <c r="A446" t="s">
        <v>585</v>
      </c>
      <c r="C446" t="s">
        <v>1487</v>
      </c>
      <c r="D446" t="s">
        <v>125</v>
      </c>
      <c r="E446" t="s">
        <v>573</v>
      </c>
      <c r="F446" t="s">
        <v>574</v>
      </c>
      <c r="G446" t="s">
        <v>573</v>
      </c>
      <c r="H446" t="s">
        <v>574</v>
      </c>
      <c r="AW446">
        <v>4.5</v>
      </c>
      <c r="AX446">
        <v>3.6</v>
      </c>
      <c r="AY446">
        <v>3.6</v>
      </c>
      <c r="AZ446">
        <v>3.6</v>
      </c>
      <c r="BA446">
        <v>5</v>
      </c>
      <c r="BB446">
        <v>4.4000000000000004</v>
      </c>
      <c r="BC446">
        <v>4.2</v>
      </c>
      <c r="BD446">
        <v>4.4000000000000004</v>
      </c>
      <c r="BE446">
        <v>3.9</v>
      </c>
      <c r="BF446">
        <v>2.7</v>
      </c>
      <c r="BG446">
        <v>2.2000000000000002</v>
      </c>
      <c r="BH446">
        <v>2.7</v>
      </c>
      <c r="BR446" t="s">
        <v>58</v>
      </c>
      <c r="BS446"/>
      <c r="BT446" t="s">
        <v>316</v>
      </c>
      <c r="BU446">
        <v>42804</v>
      </c>
    </row>
    <row r="447" spans="1:78" x14ac:dyDescent="0.2">
      <c r="A447" t="s">
        <v>586</v>
      </c>
      <c r="C447" t="s">
        <v>1487</v>
      </c>
      <c r="D447" t="s">
        <v>125</v>
      </c>
      <c r="E447" t="s">
        <v>573</v>
      </c>
      <c r="F447" t="s">
        <v>574</v>
      </c>
      <c r="G447" t="s">
        <v>573</v>
      </c>
      <c r="H447" t="s">
        <v>574</v>
      </c>
      <c r="U447">
        <v>3.4</v>
      </c>
      <c r="X447">
        <v>4.5999999999999996</v>
      </c>
      <c r="AC447">
        <v>4.4000000000000004</v>
      </c>
      <c r="AD447">
        <v>7.4</v>
      </c>
      <c r="AE447">
        <v>6</v>
      </c>
      <c r="AF447">
        <v>7.4</v>
      </c>
      <c r="AG447">
        <v>1.8</v>
      </c>
      <c r="AH447">
        <v>2.9</v>
      </c>
      <c r="AI447">
        <v>2.2000000000000002</v>
      </c>
      <c r="AJ447">
        <v>2.9</v>
      </c>
      <c r="BR447" t="s">
        <v>58</v>
      </c>
      <c r="BS447"/>
      <c r="BT447" t="s">
        <v>316</v>
      </c>
      <c r="BU447">
        <v>42804</v>
      </c>
      <c r="BV447" t="s">
        <v>69</v>
      </c>
      <c r="BW447" t="s">
        <v>316</v>
      </c>
    </row>
    <row r="448" spans="1:78" x14ac:dyDescent="0.2">
      <c r="A448" s="11" t="s">
        <v>1700</v>
      </c>
      <c r="B448" s="11"/>
      <c r="C448" s="11" t="s">
        <v>1487</v>
      </c>
      <c r="D448" s="11" t="s">
        <v>125</v>
      </c>
      <c r="E448" s="11" t="s">
        <v>573</v>
      </c>
      <c r="F448" s="11" t="s">
        <v>574</v>
      </c>
      <c r="G448" s="11" t="s">
        <v>573</v>
      </c>
      <c r="H448" s="11" t="s">
        <v>575</v>
      </c>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c r="AW448" s="11"/>
      <c r="AX448" s="11"/>
      <c r="AY448" s="11"/>
      <c r="AZ448" s="11"/>
      <c r="BA448" s="11"/>
      <c r="BB448" s="11"/>
      <c r="BC448" s="11"/>
      <c r="BD448" s="11"/>
      <c r="BE448" s="11"/>
      <c r="BF448" s="11"/>
      <c r="BG448" s="11"/>
      <c r="BH448" s="11"/>
      <c r="BI448" s="11"/>
      <c r="BJ448" s="11"/>
      <c r="BK448" s="11"/>
      <c r="BL448" s="11"/>
      <c r="BM448" s="11"/>
      <c r="BN448" s="11"/>
      <c r="BO448" s="11"/>
      <c r="BP448" s="11"/>
      <c r="BQ448" s="11"/>
      <c r="BR448" s="11"/>
      <c r="BS448" s="11"/>
      <c r="BT448" s="11"/>
      <c r="BU448" s="11"/>
      <c r="BV448" s="11"/>
      <c r="BW448" s="11"/>
    </row>
    <row r="449" spans="1:78" x14ac:dyDescent="0.2">
      <c r="A449" t="s">
        <v>572</v>
      </c>
      <c r="B449" t="s">
        <v>322</v>
      </c>
      <c r="C449" t="s">
        <v>1487</v>
      </c>
      <c r="D449" t="s">
        <v>125</v>
      </c>
      <c r="E449" t="s">
        <v>573</v>
      </c>
      <c r="F449" t="s">
        <v>574</v>
      </c>
      <c r="G449" t="s">
        <v>573</v>
      </c>
      <c r="H449" t="s">
        <v>575</v>
      </c>
      <c r="AC449">
        <v>4.9000000000000004</v>
      </c>
      <c r="AF449">
        <v>8.1999999999999993</v>
      </c>
      <c r="BR449" t="s">
        <v>58</v>
      </c>
      <c r="BS449" s="1">
        <v>44819</v>
      </c>
      <c r="BT449" t="s">
        <v>59</v>
      </c>
      <c r="BU449">
        <v>3485</v>
      </c>
      <c r="BV449" t="s">
        <v>60</v>
      </c>
      <c r="BW449" t="s">
        <v>59</v>
      </c>
    </row>
    <row r="450" spans="1:78" x14ac:dyDescent="0.2">
      <c r="A450" s="11" t="s">
        <v>1700</v>
      </c>
      <c r="B450" s="11"/>
      <c r="C450" s="11" t="s">
        <v>1487</v>
      </c>
      <c r="D450" s="11" t="s">
        <v>125</v>
      </c>
      <c r="E450" s="11" t="s">
        <v>573</v>
      </c>
      <c r="F450" s="11" t="s">
        <v>590</v>
      </c>
      <c r="G450" s="11" t="s">
        <v>573</v>
      </c>
      <c r="H450" s="11" t="s">
        <v>590</v>
      </c>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c r="AW450" s="11"/>
      <c r="AX450" s="11"/>
      <c r="AY450" s="11"/>
      <c r="AZ450" s="11"/>
      <c r="BA450" s="11"/>
      <c r="BB450" s="11"/>
      <c r="BC450" s="11"/>
      <c r="BD450" s="11"/>
      <c r="BE450" s="11"/>
      <c r="BF450" s="11"/>
      <c r="BG450" s="11"/>
      <c r="BH450" s="11"/>
      <c r="BI450" s="11"/>
      <c r="BJ450" s="11"/>
      <c r="BK450" s="11"/>
      <c r="BL450" s="11"/>
      <c r="BM450" s="11"/>
      <c r="BN450" s="11"/>
      <c r="BO450" s="11"/>
      <c r="BP450" s="11"/>
      <c r="BQ450" s="11"/>
      <c r="BR450" s="11"/>
      <c r="BS450" s="11"/>
      <c r="BT450" s="11"/>
      <c r="BU450" s="11"/>
      <c r="BV450" s="11"/>
      <c r="BW450" s="11"/>
    </row>
    <row r="451" spans="1:78" x14ac:dyDescent="0.2">
      <c r="A451" t="s">
        <v>589</v>
      </c>
      <c r="C451" t="s">
        <v>1487</v>
      </c>
      <c r="D451" t="s">
        <v>125</v>
      </c>
      <c r="E451" t="s">
        <v>573</v>
      </c>
      <c r="F451" t="s">
        <v>590</v>
      </c>
      <c r="G451" t="s">
        <v>573</v>
      </c>
      <c r="H451" t="s">
        <v>590</v>
      </c>
      <c r="Y451">
        <v>4</v>
      </c>
      <c r="Z451">
        <v>5.6</v>
      </c>
      <c r="AB451">
        <v>5.6</v>
      </c>
      <c r="AC451">
        <v>4</v>
      </c>
      <c r="AD451">
        <v>5.4</v>
      </c>
      <c r="AF451">
        <v>5.4</v>
      </c>
      <c r="BR451" t="s">
        <v>58</v>
      </c>
      <c r="BS451"/>
      <c r="BT451" t="s">
        <v>316</v>
      </c>
      <c r="BU451">
        <v>42804</v>
      </c>
    </row>
    <row r="452" spans="1:78" x14ac:dyDescent="0.2">
      <c r="A452" t="s">
        <v>591</v>
      </c>
      <c r="B452" t="s">
        <v>322</v>
      </c>
      <c r="C452" t="s">
        <v>1487</v>
      </c>
      <c r="D452" t="s">
        <v>125</v>
      </c>
      <c r="E452" t="s">
        <v>573</v>
      </c>
      <c r="F452" t="s">
        <v>590</v>
      </c>
      <c r="G452" t="s">
        <v>573</v>
      </c>
      <c r="H452" t="s">
        <v>590</v>
      </c>
      <c r="U452">
        <v>3</v>
      </c>
      <c r="X452">
        <v>4.3</v>
      </c>
      <c r="AC452">
        <v>3.9</v>
      </c>
      <c r="AD452">
        <v>6.2</v>
      </c>
      <c r="AE452">
        <v>5.3</v>
      </c>
      <c r="AF452">
        <v>6.2</v>
      </c>
      <c r="BR452" t="s">
        <v>58</v>
      </c>
      <c r="BS452"/>
      <c r="BT452" t="s">
        <v>316</v>
      </c>
      <c r="BU452">
        <v>42804</v>
      </c>
      <c r="BV452" t="s">
        <v>60</v>
      </c>
      <c r="BW452" t="s">
        <v>316</v>
      </c>
    </row>
    <row r="453" spans="1:78" x14ac:dyDescent="0.2">
      <c r="A453" t="s">
        <v>592</v>
      </c>
      <c r="C453" t="s">
        <v>1487</v>
      </c>
      <c r="D453" t="s">
        <v>125</v>
      </c>
      <c r="E453" t="s">
        <v>573</v>
      </c>
      <c r="F453" t="s">
        <v>590</v>
      </c>
      <c r="G453" t="s">
        <v>573</v>
      </c>
      <c r="H453" t="s">
        <v>590</v>
      </c>
      <c r="U453">
        <v>3.6</v>
      </c>
      <c r="X453">
        <v>5.0999999999999996</v>
      </c>
      <c r="Y453">
        <v>4.2</v>
      </c>
      <c r="Z453">
        <v>5.8</v>
      </c>
      <c r="AA453">
        <v>5.8</v>
      </c>
      <c r="AB453">
        <v>5.8</v>
      </c>
      <c r="AC453">
        <v>4</v>
      </c>
      <c r="AD453">
        <v>6.5</v>
      </c>
      <c r="AE453">
        <v>5.2</v>
      </c>
      <c r="AF453">
        <v>6.5</v>
      </c>
      <c r="AG453">
        <v>1.9</v>
      </c>
      <c r="AH453">
        <v>2.9</v>
      </c>
      <c r="AI453">
        <v>2.2000000000000002</v>
      </c>
      <c r="AJ453">
        <v>2.9</v>
      </c>
      <c r="BR453" t="s">
        <v>58</v>
      </c>
      <c r="BS453"/>
      <c r="BT453" t="s">
        <v>316</v>
      </c>
      <c r="BU453">
        <v>42804</v>
      </c>
    </row>
    <row r="454" spans="1:78" x14ac:dyDescent="0.2">
      <c r="A454" t="s">
        <v>593</v>
      </c>
      <c r="C454" t="s">
        <v>1487</v>
      </c>
      <c r="D454" t="s">
        <v>125</v>
      </c>
      <c r="E454" t="s">
        <v>573</v>
      </c>
      <c r="F454" t="s">
        <v>590</v>
      </c>
      <c r="G454" t="s">
        <v>573</v>
      </c>
      <c r="H454" t="s">
        <v>590</v>
      </c>
      <c r="BA454">
        <v>4</v>
      </c>
      <c r="BB454">
        <v>3.6</v>
      </c>
      <c r="BC454">
        <v>3.3</v>
      </c>
      <c r="BD454">
        <v>3.6</v>
      </c>
      <c r="BR454" t="s">
        <v>58</v>
      </c>
      <c r="BS454"/>
      <c r="BT454" t="s">
        <v>316</v>
      </c>
      <c r="BU454">
        <v>42804</v>
      </c>
    </row>
    <row r="455" spans="1:78" x14ac:dyDescent="0.2">
      <c r="A455" t="s">
        <v>594</v>
      </c>
      <c r="C455" t="s">
        <v>1487</v>
      </c>
      <c r="D455" t="s">
        <v>125</v>
      </c>
      <c r="E455" t="s">
        <v>573</v>
      </c>
      <c r="F455" t="s">
        <v>590</v>
      </c>
      <c r="G455" t="s">
        <v>573</v>
      </c>
      <c r="H455" t="s">
        <v>590</v>
      </c>
      <c r="Y455">
        <v>4.0999999999999996</v>
      </c>
      <c r="Z455">
        <v>4.7</v>
      </c>
      <c r="AA455">
        <v>4.5999999999999996</v>
      </c>
      <c r="AB455">
        <v>4.7</v>
      </c>
      <c r="AC455">
        <v>4.0999999999999996</v>
      </c>
      <c r="AD455">
        <v>6.2</v>
      </c>
      <c r="AE455">
        <v>6</v>
      </c>
      <c r="AF455">
        <v>6.2</v>
      </c>
      <c r="BA455">
        <v>4.2</v>
      </c>
      <c r="BB455">
        <v>3.8</v>
      </c>
      <c r="BC455">
        <v>3.5</v>
      </c>
      <c r="BD455">
        <v>3.8</v>
      </c>
      <c r="BE455">
        <v>3.9</v>
      </c>
      <c r="BF455">
        <v>2.4</v>
      </c>
      <c r="BG455">
        <v>2.2000000000000002</v>
      </c>
      <c r="BH455">
        <v>2.4</v>
      </c>
      <c r="BR455" t="s">
        <v>58</v>
      </c>
      <c r="BS455"/>
      <c r="BT455" t="s">
        <v>316</v>
      </c>
      <c r="BU455">
        <v>42804</v>
      </c>
    </row>
    <row r="456" spans="1:78" x14ac:dyDescent="0.2">
      <c r="A456" t="s">
        <v>595</v>
      </c>
      <c r="C456" t="s">
        <v>1487</v>
      </c>
      <c r="D456" t="s">
        <v>125</v>
      </c>
      <c r="E456" t="s">
        <v>573</v>
      </c>
      <c r="F456" t="s">
        <v>590</v>
      </c>
      <c r="G456" t="s">
        <v>573</v>
      </c>
      <c r="H456" t="s">
        <v>590</v>
      </c>
      <c r="AS456">
        <v>3.3</v>
      </c>
      <c r="AV456">
        <v>2.8</v>
      </c>
      <c r="AW456">
        <v>4</v>
      </c>
      <c r="AX456">
        <v>3.3</v>
      </c>
      <c r="AY456">
        <v>3.6</v>
      </c>
      <c r="AZ456">
        <v>3.6</v>
      </c>
      <c r="BA456">
        <v>5</v>
      </c>
      <c r="BB456">
        <v>3.9</v>
      </c>
      <c r="BC456">
        <v>3.7</v>
      </c>
      <c r="BD456">
        <v>3.9</v>
      </c>
      <c r="BR456" t="s">
        <v>58</v>
      </c>
      <c r="BS456"/>
      <c r="BT456" t="s">
        <v>316</v>
      </c>
      <c r="BU456">
        <v>42804</v>
      </c>
    </row>
    <row r="457" spans="1:78" x14ac:dyDescent="0.2">
      <c r="A457" t="s">
        <v>596</v>
      </c>
      <c r="C457" t="s">
        <v>1487</v>
      </c>
      <c r="D457" t="s">
        <v>125</v>
      </c>
      <c r="E457" t="s">
        <v>573</v>
      </c>
      <c r="F457" t="s">
        <v>590</v>
      </c>
      <c r="G457" t="s">
        <v>573</v>
      </c>
      <c r="H457" t="s">
        <v>590</v>
      </c>
      <c r="M457">
        <v>2.8</v>
      </c>
      <c r="P457">
        <v>1.9</v>
      </c>
      <c r="Q457">
        <v>3.1</v>
      </c>
      <c r="T457">
        <v>2.9</v>
      </c>
      <c r="U457">
        <v>3.1</v>
      </c>
      <c r="X457">
        <v>4.3</v>
      </c>
      <c r="Y457">
        <v>4.2</v>
      </c>
      <c r="Z457">
        <v>5.4</v>
      </c>
      <c r="AA457">
        <v>5.7</v>
      </c>
      <c r="AB457">
        <v>5.7</v>
      </c>
      <c r="AC457">
        <v>4.4000000000000004</v>
      </c>
      <c r="AD457">
        <v>5.8</v>
      </c>
      <c r="AE457">
        <v>4.9000000000000004</v>
      </c>
      <c r="AF457">
        <v>5.8</v>
      </c>
      <c r="AG457">
        <v>1.9</v>
      </c>
      <c r="BQ457" t="s">
        <v>597</v>
      </c>
      <c r="BR457" t="s">
        <v>58</v>
      </c>
      <c r="BS457"/>
      <c r="BT457" t="s">
        <v>316</v>
      </c>
      <c r="BU457">
        <v>42804</v>
      </c>
      <c r="BV457" t="s">
        <v>69</v>
      </c>
      <c r="BW457" t="s">
        <v>316</v>
      </c>
    </row>
    <row r="458" spans="1:78" x14ac:dyDescent="0.2">
      <c r="A458" t="s">
        <v>598</v>
      </c>
      <c r="C458" t="s">
        <v>1487</v>
      </c>
      <c r="D458" t="s">
        <v>125</v>
      </c>
      <c r="E458" t="s">
        <v>573</v>
      </c>
      <c r="F458" t="s">
        <v>590</v>
      </c>
      <c r="G458" t="s">
        <v>573</v>
      </c>
      <c r="H458" t="s">
        <v>590</v>
      </c>
      <c r="BB458">
        <v>4.3</v>
      </c>
      <c r="BD458">
        <v>4.3</v>
      </c>
      <c r="BR458" t="s">
        <v>58</v>
      </c>
      <c r="BS458"/>
      <c r="BT458" t="s">
        <v>316</v>
      </c>
      <c r="BU458">
        <v>42804</v>
      </c>
    </row>
    <row r="459" spans="1:78" x14ac:dyDescent="0.2">
      <c r="A459" t="s">
        <v>599</v>
      </c>
      <c r="C459" t="s">
        <v>1487</v>
      </c>
      <c r="D459" t="s">
        <v>125</v>
      </c>
      <c r="E459" t="s">
        <v>573</v>
      </c>
      <c r="F459" t="s">
        <v>590</v>
      </c>
      <c r="G459" t="s">
        <v>573</v>
      </c>
      <c r="H459" t="s">
        <v>590</v>
      </c>
      <c r="M459">
        <v>2.6</v>
      </c>
      <c r="P459">
        <v>1.9</v>
      </c>
      <c r="Q459">
        <v>3.2</v>
      </c>
      <c r="Y459">
        <v>4</v>
      </c>
      <c r="Z459">
        <v>5</v>
      </c>
      <c r="AA459">
        <v>5</v>
      </c>
      <c r="AB459">
        <v>5</v>
      </c>
      <c r="AC459">
        <v>4.4000000000000004</v>
      </c>
      <c r="AD459">
        <v>6.6</v>
      </c>
      <c r="AE459">
        <v>5.4</v>
      </c>
      <c r="AF459">
        <v>6.6</v>
      </c>
      <c r="BR459" t="s">
        <v>58</v>
      </c>
      <c r="BS459"/>
      <c r="BT459" t="s">
        <v>316</v>
      </c>
      <c r="BU459">
        <v>42804</v>
      </c>
      <c r="BV459" t="s">
        <v>69</v>
      </c>
      <c r="BW459" t="s">
        <v>316</v>
      </c>
    </row>
    <row r="460" spans="1:78" x14ac:dyDescent="0.2">
      <c r="A460" t="s">
        <v>600</v>
      </c>
      <c r="C460" t="s">
        <v>1487</v>
      </c>
      <c r="D460" t="s">
        <v>125</v>
      </c>
      <c r="E460" t="s">
        <v>573</v>
      </c>
      <c r="F460" t="s">
        <v>590</v>
      </c>
      <c r="G460" t="s">
        <v>573</v>
      </c>
      <c r="H460" t="s">
        <v>590</v>
      </c>
      <c r="U460">
        <v>4.3</v>
      </c>
      <c r="X460">
        <v>4.2</v>
      </c>
      <c r="Y460">
        <v>4</v>
      </c>
      <c r="Z460">
        <v>4.5999999999999996</v>
      </c>
      <c r="AA460">
        <v>4.5999999999999996</v>
      </c>
      <c r="AB460">
        <v>4.5999999999999996</v>
      </c>
      <c r="AC460">
        <v>4.3</v>
      </c>
      <c r="AD460">
        <v>6.6</v>
      </c>
      <c r="AE460">
        <v>5.5</v>
      </c>
      <c r="AF460">
        <v>6.6</v>
      </c>
      <c r="AG460">
        <v>2.1</v>
      </c>
      <c r="BR460" t="s">
        <v>58</v>
      </c>
      <c r="BS460"/>
      <c r="BT460" t="s">
        <v>316</v>
      </c>
      <c r="BU460">
        <v>42804</v>
      </c>
    </row>
    <row r="461" spans="1:78" s="10" customFormat="1" ht="13.5" customHeight="1" x14ac:dyDescent="0.2">
      <c r="A461" t="s">
        <v>601</v>
      </c>
      <c r="B461"/>
      <c r="C461" t="s">
        <v>1487</v>
      </c>
      <c r="D461" t="s">
        <v>125</v>
      </c>
      <c r="E461" t="s">
        <v>573</v>
      </c>
      <c r="F461" t="s">
        <v>590</v>
      </c>
      <c r="G461" t="s">
        <v>573</v>
      </c>
      <c r="H461" t="s">
        <v>590</v>
      </c>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v>3.7</v>
      </c>
      <c r="AT461"/>
      <c r="AU461"/>
      <c r="AV461">
        <v>3</v>
      </c>
      <c r="AW461"/>
      <c r="AX461"/>
      <c r="AY461"/>
      <c r="AZ461"/>
      <c r="BA461">
        <v>4.5</v>
      </c>
      <c r="BB461">
        <v>4.0999999999999996</v>
      </c>
      <c r="BC461">
        <v>4</v>
      </c>
      <c r="BD461">
        <v>4.0999999999999996</v>
      </c>
      <c r="BE461"/>
      <c r="BF461"/>
      <c r="BG461"/>
      <c r="BH461"/>
      <c r="BI461"/>
      <c r="BJ461"/>
      <c r="BK461"/>
      <c r="BL461"/>
      <c r="BM461"/>
      <c r="BN461"/>
      <c r="BO461"/>
      <c r="BP461"/>
      <c r="BQ461"/>
      <c r="BR461" t="s">
        <v>58</v>
      </c>
      <c r="BS461"/>
      <c r="BT461" t="s">
        <v>316</v>
      </c>
      <c r="BU461">
        <v>42804</v>
      </c>
      <c r="BV461"/>
      <c r="BW461"/>
      <c r="BX461"/>
      <c r="BY461"/>
      <c r="BZ461"/>
    </row>
    <row r="462" spans="1:78" s="10" customFormat="1" x14ac:dyDescent="0.2">
      <c r="A462" t="s">
        <v>602</v>
      </c>
      <c r="B462"/>
      <c r="C462" t="s">
        <v>1487</v>
      </c>
      <c r="D462" t="s">
        <v>125</v>
      </c>
      <c r="E462" t="s">
        <v>573</v>
      </c>
      <c r="F462" t="s">
        <v>590</v>
      </c>
      <c r="G462" t="s">
        <v>573</v>
      </c>
      <c r="H462" t="s">
        <v>590</v>
      </c>
      <c r="I462"/>
      <c r="J462"/>
      <c r="K462"/>
      <c r="L462"/>
      <c r="M462"/>
      <c r="N462"/>
      <c r="O462"/>
      <c r="P462"/>
      <c r="Q462"/>
      <c r="R462"/>
      <c r="S462"/>
      <c r="T462"/>
      <c r="U462">
        <v>3.5</v>
      </c>
      <c r="V462"/>
      <c r="W462"/>
      <c r="X462">
        <v>4.8</v>
      </c>
      <c r="Y462">
        <v>4.2</v>
      </c>
      <c r="Z462">
        <v>5.7</v>
      </c>
      <c r="AA462">
        <v>5.6</v>
      </c>
      <c r="AB462">
        <v>5.7</v>
      </c>
      <c r="AC462"/>
      <c r="AD462"/>
      <c r="AE462"/>
      <c r="AF462"/>
      <c r="AG462"/>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c r="BO462"/>
      <c r="BP462"/>
      <c r="BQ462"/>
      <c r="BR462" t="s">
        <v>58</v>
      </c>
      <c r="BS462"/>
      <c r="BT462" t="s">
        <v>316</v>
      </c>
      <c r="BU462">
        <v>42804</v>
      </c>
      <c r="BV462" t="s">
        <v>69</v>
      </c>
      <c r="BW462" t="s">
        <v>316</v>
      </c>
      <c r="BX462"/>
      <c r="BY462"/>
      <c r="BZ462"/>
    </row>
    <row r="463" spans="1:78" x14ac:dyDescent="0.2">
      <c r="A463" t="s">
        <v>603</v>
      </c>
      <c r="C463" t="s">
        <v>1487</v>
      </c>
      <c r="D463" t="s">
        <v>125</v>
      </c>
      <c r="E463" t="s">
        <v>573</v>
      </c>
      <c r="F463" t="s">
        <v>590</v>
      </c>
      <c r="G463" t="s">
        <v>573</v>
      </c>
      <c r="H463" t="s">
        <v>590</v>
      </c>
      <c r="AS463">
        <v>3.8</v>
      </c>
      <c r="AV463">
        <v>2.9</v>
      </c>
      <c r="AX463">
        <v>3.5</v>
      </c>
      <c r="AZ463">
        <v>3.5</v>
      </c>
      <c r="BR463" t="s">
        <v>58</v>
      </c>
      <c r="BS463"/>
      <c r="BT463" t="s">
        <v>316</v>
      </c>
      <c r="BU463">
        <v>42804</v>
      </c>
    </row>
    <row r="464" spans="1:78" x14ac:dyDescent="0.2">
      <c r="A464" t="s">
        <v>604</v>
      </c>
      <c r="C464" t="s">
        <v>1487</v>
      </c>
      <c r="D464" t="s">
        <v>125</v>
      </c>
      <c r="E464" t="s">
        <v>573</v>
      </c>
      <c r="F464" t="s">
        <v>590</v>
      </c>
      <c r="G464" t="s">
        <v>573</v>
      </c>
      <c r="H464" t="s">
        <v>590</v>
      </c>
      <c r="U464">
        <v>3.4</v>
      </c>
      <c r="X464">
        <v>4.7</v>
      </c>
      <c r="Y464">
        <v>4</v>
      </c>
      <c r="Z464">
        <v>5.4</v>
      </c>
      <c r="AA464">
        <v>5.6</v>
      </c>
      <c r="AB464">
        <v>5.6</v>
      </c>
      <c r="AC464">
        <v>4.2</v>
      </c>
      <c r="AD464">
        <v>7.1</v>
      </c>
      <c r="AE464">
        <v>5.8</v>
      </c>
      <c r="AF464">
        <v>7.1</v>
      </c>
      <c r="BR464" t="s">
        <v>58</v>
      </c>
      <c r="BS464"/>
      <c r="BT464" t="s">
        <v>316</v>
      </c>
      <c r="BU464">
        <v>42804</v>
      </c>
      <c r="BV464" t="s">
        <v>69</v>
      </c>
      <c r="BW464" t="s">
        <v>316</v>
      </c>
    </row>
    <row r="465" spans="1:78" x14ac:dyDescent="0.2">
      <c r="A465" t="s">
        <v>605</v>
      </c>
      <c r="C465" t="s">
        <v>1487</v>
      </c>
      <c r="D465" t="s">
        <v>125</v>
      </c>
      <c r="E465" t="s">
        <v>573</v>
      </c>
      <c r="F465" t="s">
        <v>590</v>
      </c>
      <c r="G465" t="s">
        <v>573</v>
      </c>
      <c r="H465" t="s">
        <v>590</v>
      </c>
      <c r="AS465">
        <v>3.6</v>
      </c>
      <c r="AV465">
        <v>2.9</v>
      </c>
      <c r="AW465">
        <v>4</v>
      </c>
      <c r="AX465">
        <v>3.4</v>
      </c>
      <c r="AY465">
        <v>3.7</v>
      </c>
      <c r="AZ465">
        <v>3.7</v>
      </c>
      <c r="BA465">
        <v>4.5999999999999996</v>
      </c>
      <c r="BB465">
        <v>4</v>
      </c>
      <c r="BC465">
        <v>3.8</v>
      </c>
      <c r="BD465">
        <v>4</v>
      </c>
      <c r="BE465">
        <v>3.9</v>
      </c>
      <c r="BF465">
        <v>2.6</v>
      </c>
      <c r="BG465">
        <v>2.6</v>
      </c>
      <c r="BH465">
        <v>2.6</v>
      </c>
      <c r="BR465" t="s">
        <v>58</v>
      </c>
      <c r="BS465"/>
      <c r="BT465" t="s">
        <v>316</v>
      </c>
      <c r="BU465">
        <v>42804</v>
      </c>
      <c r="BV465" t="s">
        <v>69</v>
      </c>
      <c r="BW465" t="s">
        <v>316</v>
      </c>
    </row>
    <row r="466" spans="1:78" x14ac:dyDescent="0.2">
      <c r="A466" t="s">
        <v>606</v>
      </c>
      <c r="C466" t="s">
        <v>1487</v>
      </c>
      <c r="D466" t="s">
        <v>125</v>
      </c>
      <c r="E466" t="s">
        <v>573</v>
      </c>
      <c r="F466" t="s">
        <v>590</v>
      </c>
      <c r="G466" t="s">
        <v>573</v>
      </c>
      <c r="H466" t="s">
        <v>590</v>
      </c>
      <c r="AO466">
        <v>3.2</v>
      </c>
      <c r="AP466">
        <v>2.2000000000000002</v>
      </c>
      <c r="AQ466">
        <v>3.9</v>
      </c>
      <c r="AR466">
        <v>3.9</v>
      </c>
      <c r="BR466" t="s">
        <v>58</v>
      </c>
      <c r="BS466"/>
      <c r="BT466" t="s">
        <v>316</v>
      </c>
      <c r="BU466">
        <v>42804</v>
      </c>
    </row>
    <row r="467" spans="1:78" x14ac:dyDescent="0.2">
      <c r="A467" t="s">
        <v>607</v>
      </c>
      <c r="C467" t="s">
        <v>1487</v>
      </c>
      <c r="D467" t="s">
        <v>125</v>
      </c>
      <c r="E467" t="s">
        <v>573</v>
      </c>
      <c r="F467" t="s">
        <v>590</v>
      </c>
      <c r="G467" t="s">
        <v>573</v>
      </c>
      <c r="H467" t="s">
        <v>590</v>
      </c>
      <c r="BA467">
        <v>4</v>
      </c>
      <c r="BB467">
        <v>3.7</v>
      </c>
      <c r="BC467">
        <v>3.8</v>
      </c>
      <c r="BD467">
        <v>3.8</v>
      </c>
      <c r="BR467" t="s">
        <v>58</v>
      </c>
      <c r="BS467"/>
      <c r="BT467" t="s">
        <v>316</v>
      </c>
      <c r="BU467">
        <v>42804</v>
      </c>
    </row>
    <row r="468" spans="1:78" x14ac:dyDescent="0.2">
      <c r="A468" s="10" t="s">
        <v>591</v>
      </c>
      <c r="B468" s="10" t="s">
        <v>322</v>
      </c>
      <c r="C468" s="10" t="s">
        <v>1487</v>
      </c>
      <c r="D468" s="10" t="s">
        <v>125</v>
      </c>
      <c r="E468" s="10" t="s">
        <v>573</v>
      </c>
      <c r="F468" s="10" t="s">
        <v>590</v>
      </c>
      <c r="G468" s="10" t="s">
        <v>126</v>
      </c>
      <c r="H468" s="10" t="s">
        <v>590</v>
      </c>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c r="BK468" s="10"/>
      <c r="BL468" s="10"/>
      <c r="BM468" s="10"/>
      <c r="BN468" s="10"/>
      <c r="BO468" s="10"/>
      <c r="BP468" s="10"/>
      <c r="BQ468" s="10"/>
      <c r="BR468" s="10" t="s">
        <v>67</v>
      </c>
      <c r="BS468" s="12">
        <v>44820</v>
      </c>
      <c r="BT468" s="10" t="s">
        <v>2256</v>
      </c>
      <c r="BU468" s="28">
        <v>82637</v>
      </c>
      <c r="BV468" s="10" t="s">
        <v>60</v>
      </c>
      <c r="BW468" s="10" t="s">
        <v>2256</v>
      </c>
    </row>
    <row r="469" spans="1:78" x14ac:dyDescent="0.2">
      <c r="A469" s="10" t="s">
        <v>594</v>
      </c>
      <c r="B469" s="10"/>
      <c r="C469" s="10" t="s">
        <v>1487</v>
      </c>
      <c r="D469" s="10" t="s">
        <v>125</v>
      </c>
      <c r="E469" s="10" t="s">
        <v>573</v>
      </c>
      <c r="F469" s="10" t="s">
        <v>590</v>
      </c>
      <c r="G469" s="10" t="s">
        <v>126</v>
      </c>
      <c r="H469" s="10" t="s">
        <v>590</v>
      </c>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c r="BI469" s="10"/>
      <c r="BJ469" s="10"/>
      <c r="BK469" s="10"/>
      <c r="BL469" s="10"/>
      <c r="BM469" s="10"/>
      <c r="BN469" s="10"/>
      <c r="BO469" s="10"/>
      <c r="BP469" s="10"/>
      <c r="BQ469" s="10"/>
      <c r="BR469" s="10" t="s">
        <v>67</v>
      </c>
      <c r="BS469" s="12">
        <v>44820</v>
      </c>
      <c r="BT469" s="10" t="s">
        <v>2256</v>
      </c>
      <c r="BU469" s="28">
        <v>82637</v>
      </c>
      <c r="BV469" s="10" t="s">
        <v>60</v>
      </c>
      <c r="BW469" s="10" t="s">
        <v>2256</v>
      </c>
    </row>
    <row r="470" spans="1:78" x14ac:dyDescent="0.2">
      <c r="A470" s="6" t="s">
        <v>94</v>
      </c>
      <c r="B470" s="6"/>
      <c r="C470" s="6" t="s">
        <v>1487</v>
      </c>
      <c r="D470" s="6" t="s">
        <v>125</v>
      </c>
      <c r="E470" s="6" t="s">
        <v>573</v>
      </c>
      <c r="F470" s="6" t="s">
        <v>590</v>
      </c>
      <c r="G470" s="6" t="s">
        <v>126</v>
      </c>
      <c r="H470" s="6" t="s">
        <v>590</v>
      </c>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v>11.3</v>
      </c>
      <c r="BK470" s="6"/>
      <c r="BL470" s="6"/>
      <c r="BM470" s="6"/>
      <c r="BN470" s="6"/>
      <c r="BO470" s="6"/>
      <c r="BP470" s="6"/>
      <c r="BQ470" s="6"/>
      <c r="BR470" s="6" t="s">
        <v>67</v>
      </c>
      <c r="BS470" s="7">
        <v>44964</v>
      </c>
      <c r="BT470" s="6" t="s">
        <v>2256</v>
      </c>
      <c r="BU470" s="6">
        <v>82637</v>
      </c>
      <c r="BV470" s="6"/>
      <c r="BW470" s="6"/>
      <c r="BX470" s="6"/>
      <c r="BY470" s="6"/>
      <c r="BZ470" s="6"/>
    </row>
    <row r="471" spans="1:78" x14ac:dyDescent="0.2">
      <c r="C471" t="s">
        <v>1487</v>
      </c>
      <c r="D471" t="s">
        <v>125</v>
      </c>
      <c r="E471" t="s">
        <v>573</v>
      </c>
      <c r="F471" t="s">
        <v>590</v>
      </c>
      <c r="G471" t="s">
        <v>946</v>
      </c>
      <c r="H471" t="s">
        <v>590</v>
      </c>
      <c r="Q471">
        <f>0.0028*1000</f>
        <v>2.8</v>
      </c>
      <c r="T471">
        <f>0.0025*1000</f>
        <v>2.5</v>
      </c>
      <c r="U471">
        <f>0.003*1000</f>
        <v>3</v>
      </c>
      <c r="X471">
        <f>0.0042*1000</f>
        <v>4.2</v>
      </c>
      <c r="Y471">
        <f>0.0038*1000</f>
        <v>3.8</v>
      </c>
      <c r="AB471">
        <f>0.0048*1000</f>
        <v>4.8</v>
      </c>
      <c r="AC471">
        <f>0.0039*1000</f>
        <v>3.9</v>
      </c>
      <c r="AF471">
        <f>0.0059*1000</f>
        <v>5.8999999999999995</v>
      </c>
      <c r="AG471">
        <f>0.0015*1000</f>
        <v>1.5</v>
      </c>
      <c r="AJ471">
        <f>0.0024*1000</f>
        <v>2.4</v>
      </c>
      <c r="BR471" t="s">
        <v>67</v>
      </c>
      <c r="BS471" s="1">
        <v>44826</v>
      </c>
      <c r="BT471" t="s">
        <v>2504</v>
      </c>
      <c r="BU471">
        <v>53560</v>
      </c>
    </row>
    <row r="472" spans="1:78" x14ac:dyDescent="0.2">
      <c r="A472" t="s">
        <v>608</v>
      </c>
      <c r="C472" t="s">
        <v>1487</v>
      </c>
      <c r="D472" t="s">
        <v>125</v>
      </c>
      <c r="E472" t="s">
        <v>573</v>
      </c>
      <c r="F472" t="s">
        <v>267</v>
      </c>
      <c r="G472" t="s">
        <v>573</v>
      </c>
      <c r="H472" t="s">
        <v>267</v>
      </c>
      <c r="AS472">
        <v>4.2</v>
      </c>
      <c r="AV472">
        <v>2.6</v>
      </c>
      <c r="BR472" t="s">
        <v>67</v>
      </c>
      <c r="BS472"/>
      <c r="BT472" t="s">
        <v>95</v>
      </c>
      <c r="BU472">
        <v>3144</v>
      </c>
    </row>
    <row r="473" spans="1:78" x14ac:dyDescent="0.2">
      <c r="A473" t="s">
        <v>2289</v>
      </c>
      <c r="C473" t="s">
        <v>1487</v>
      </c>
      <c r="D473" t="s">
        <v>125</v>
      </c>
      <c r="E473" t="s">
        <v>573</v>
      </c>
      <c r="F473" t="s">
        <v>267</v>
      </c>
      <c r="G473" t="s">
        <v>1437</v>
      </c>
      <c r="H473" t="s">
        <v>267</v>
      </c>
      <c r="BA473">
        <v>4.5999999999999996</v>
      </c>
      <c r="BD473">
        <v>3.9</v>
      </c>
      <c r="BR473" t="s">
        <v>67</v>
      </c>
      <c r="BS473" s="1">
        <v>44820</v>
      </c>
      <c r="BT473" t="s">
        <v>2276</v>
      </c>
      <c r="BU473" t="s">
        <v>2308</v>
      </c>
    </row>
    <row r="474" spans="1:78" x14ac:dyDescent="0.2">
      <c r="A474" t="s">
        <v>2290</v>
      </c>
      <c r="C474" t="s">
        <v>1487</v>
      </c>
      <c r="D474" t="s">
        <v>125</v>
      </c>
      <c r="E474" t="s">
        <v>573</v>
      </c>
      <c r="F474" t="s">
        <v>267</v>
      </c>
      <c r="G474" t="s">
        <v>1437</v>
      </c>
      <c r="H474" t="s">
        <v>267</v>
      </c>
      <c r="BE474">
        <v>4.2</v>
      </c>
      <c r="BH474">
        <v>3</v>
      </c>
      <c r="BR474" t="s">
        <v>67</v>
      </c>
      <c r="BS474" s="1">
        <v>44820</v>
      </c>
      <c r="BT474" t="s">
        <v>2276</v>
      </c>
      <c r="BU474" t="s">
        <v>2308</v>
      </c>
    </row>
    <row r="475" spans="1:78" x14ac:dyDescent="0.2">
      <c r="A475" s="11" t="s">
        <v>1700</v>
      </c>
      <c r="B475" s="11"/>
      <c r="C475" s="11" t="s">
        <v>1487</v>
      </c>
      <c r="D475" s="11" t="s">
        <v>125</v>
      </c>
      <c r="E475" s="11" t="s">
        <v>573</v>
      </c>
      <c r="F475" s="11" t="s">
        <v>609</v>
      </c>
      <c r="G475" s="11" t="s">
        <v>573</v>
      </c>
      <c r="H475" s="11" t="s">
        <v>609</v>
      </c>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c r="AW475" s="11"/>
      <c r="AX475" s="11"/>
      <c r="AY475" s="11"/>
      <c r="AZ475" s="11"/>
      <c r="BA475" s="11"/>
      <c r="BB475" s="11"/>
      <c r="BC475" s="11"/>
      <c r="BD475" s="11"/>
      <c r="BE475" s="11"/>
      <c r="BF475" s="11"/>
      <c r="BG475" s="11"/>
      <c r="BH475" s="11"/>
      <c r="BI475" s="11"/>
      <c r="BJ475" s="11"/>
      <c r="BK475" s="11"/>
      <c r="BL475" s="11"/>
      <c r="BM475" s="11"/>
      <c r="BN475" s="11"/>
      <c r="BO475" s="11"/>
      <c r="BP475" s="11"/>
      <c r="BQ475" s="11"/>
      <c r="BR475" s="11"/>
      <c r="BS475" s="11"/>
      <c r="BT475" s="11"/>
      <c r="BU475" s="11"/>
      <c r="BV475" s="11"/>
      <c r="BW475" s="11"/>
    </row>
    <row r="476" spans="1:78" x14ac:dyDescent="0.2">
      <c r="A476" t="s">
        <v>1438</v>
      </c>
      <c r="B476" t="s">
        <v>63</v>
      </c>
      <c r="C476" t="s">
        <v>1487</v>
      </c>
      <c r="D476" t="s">
        <v>125</v>
      </c>
      <c r="E476" t="s">
        <v>573</v>
      </c>
      <c r="F476" t="s">
        <v>609</v>
      </c>
      <c r="G476" t="s">
        <v>1437</v>
      </c>
      <c r="H476" t="s">
        <v>609</v>
      </c>
      <c r="BD476">
        <v>5</v>
      </c>
      <c r="BE476">
        <v>4.4000000000000004</v>
      </c>
      <c r="BH476">
        <v>3.3</v>
      </c>
      <c r="BR476" t="s">
        <v>67</v>
      </c>
      <c r="BS476" s="1">
        <v>44806</v>
      </c>
      <c r="BT476" t="s">
        <v>1422</v>
      </c>
      <c r="BU476">
        <v>6619</v>
      </c>
    </row>
    <row r="477" spans="1:78" x14ac:dyDescent="0.2">
      <c r="A477" t="s">
        <v>1438</v>
      </c>
      <c r="B477" t="s">
        <v>322</v>
      </c>
      <c r="C477" t="s">
        <v>1487</v>
      </c>
      <c r="D477" t="s">
        <v>125</v>
      </c>
      <c r="E477" t="s">
        <v>573</v>
      </c>
      <c r="F477" t="s">
        <v>609</v>
      </c>
      <c r="G477" t="s">
        <v>1437</v>
      </c>
      <c r="H477" t="s">
        <v>609</v>
      </c>
      <c r="I477" t="b">
        <v>0</v>
      </c>
      <c r="BE477">
        <v>4.4000000000000004</v>
      </c>
      <c r="BH477">
        <v>3.3</v>
      </c>
      <c r="BR477" t="s">
        <v>67</v>
      </c>
      <c r="BS477" s="1">
        <v>44820</v>
      </c>
      <c r="BT477" t="s">
        <v>2276</v>
      </c>
      <c r="BU477" t="s">
        <v>2308</v>
      </c>
      <c r="BV477" t="s">
        <v>60</v>
      </c>
      <c r="BW477" t="s">
        <v>2276</v>
      </c>
    </row>
    <row r="478" spans="1:78" x14ac:dyDescent="0.2">
      <c r="A478" t="s">
        <v>610</v>
      </c>
      <c r="C478" t="s">
        <v>1487</v>
      </c>
      <c r="D478" t="s">
        <v>125</v>
      </c>
      <c r="E478" t="s">
        <v>573</v>
      </c>
      <c r="F478" t="s">
        <v>609</v>
      </c>
      <c r="G478" t="s">
        <v>611</v>
      </c>
      <c r="H478" t="s">
        <v>612</v>
      </c>
      <c r="AC478">
        <v>3.96</v>
      </c>
      <c r="AD478">
        <v>5.54</v>
      </c>
      <c r="AE478">
        <v>5.48</v>
      </c>
      <c r="AF478">
        <v>5.54</v>
      </c>
      <c r="BR478" t="s">
        <v>67</v>
      </c>
      <c r="BS478"/>
      <c r="BT478" t="s">
        <v>79</v>
      </c>
      <c r="BU478">
        <v>42805</v>
      </c>
    </row>
    <row r="479" spans="1:78" x14ac:dyDescent="0.2">
      <c r="A479" t="s">
        <v>613</v>
      </c>
      <c r="C479" t="s">
        <v>1487</v>
      </c>
      <c r="D479" t="s">
        <v>125</v>
      </c>
      <c r="E479" t="s">
        <v>573</v>
      </c>
      <c r="F479" t="s">
        <v>609</v>
      </c>
      <c r="G479" t="s">
        <v>611</v>
      </c>
      <c r="H479" t="s">
        <v>612</v>
      </c>
      <c r="AG479">
        <v>2.65</v>
      </c>
      <c r="AH479">
        <v>3.78</v>
      </c>
      <c r="AI479">
        <v>3.45</v>
      </c>
      <c r="AJ479">
        <v>3.78</v>
      </c>
      <c r="BR479" t="s">
        <v>67</v>
      </c>
      <c r="BS479"/>
      <c r="BT479" t="s">
        <v>79</v>
      </c>
      <c r="BU479">
        <v>42805</v>
      </c>
      <c r="BV479" t="s">
        <v>69</v>
      </c>
      <c r="BW479" t="s">
        <v>79</v>
      </c>
    </row>
    <row r="480" spans="1:78" x14ac:dyDescent="0.2">
      <c r="A480" s="11" t="s">
        <v>1700</v>
      </c>
      <c r="B480" s="11"/>
      <c r="C480" s="11" t="s">
        <v>1487</v>
      </c>
      <c r="D480" s="11" t="s">
        <v>125</v>
      </c>
      <c r="E480" s="11" t="s">
        <v>573</v>
      </c>
      <c r="F480" s="11" t="s">
        <v>615</v>
      </c>
      <c r="G480" s="11" t="s">
        <v>573</v>
      </c>
      <c r="H480" s="11" t="s">
        <v>615</v>
      </c>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c r="AW480" s="11"/>
      <c r="AX480" s="11"/>
      <c r="AY480" s="11"/>
      <c r="AZ480" s="11"/>
      <c r="BA480" s="11"/>
      <c r="BB480" s="11"/>
      <c r="BC480" s="11"/>
      <c r="BD480" s="11"/>
      <c r="BE480" s="11"/>
      <c r="BF480" s="11"/>
      <c r="BG480" s="11"/>
      <c r="BH480" s="11"/>
      <c r="BI480" s="11"/>
      <c r="BJ480" s="11"/>
      <c r="BK480" s="11"/>
      <c r="BL480" s="11"/>
      <c r="BM480" s="11"/>
      <c r="BN480" s="11"/>
      <c r="BO480" s="11"/>
      <c r="BP480" s="11"/>
      <c r="BQ480" s="11"/>
      <c r="BR480" s="11"/>
      <c r="BS480" s="11"/>
      <c r="BT480" s="11"/>
      <c r="BU480" s="11"/>
      <c r="BV480" s="11"/>
      <c r="BW480" s="11"/>
    </row>
    <row r="481" spans="1:78" x14ac:dyDescent="0.2">
      <c r="A481" t="s">
        <v>614</v>
      </c>
      <c r="B481" t="s">
        <v>322</v>
      </c>
      <c r="C481" t="s">
        <v>1487</v>
      </c>
      <c r="D481" t="s">
        <v>125</v>
      </c>
      <c r="E481" t="s">
        <v>573</v>
      </c>
      <c r="F481" t="s">
        <v>615</v>
      </c>
      <c r="G481" t="s">
        <v>573</v>
      </c>
      <c r="H481" t="s">
        <v>615</v>
      </c>
      <c r="AC481">
        <v>4.9000000000000004</v>
      </c>
      <c r="AF481">
        <v>8.6</v>
      </c>
      <c r="BR481" t="s">
        <v>58</v>
      </c>
      <c r="BS481" s="1">
        <v>44819</v>
      </c>
      <c r="BT481" t="s">
        <v>59</v>
      </c>
      <c r="BU481">
        <v>3485</v>
      </c>
      <c r="BV481" t="s">
        <v>60</v>
      </c>
      <c r="BW481" t="s">
        <v>59</v>
      </c>
    </row>
    <row r="482" spans="1:78" x14ac:dyDescent="0.2">
      <c r="A482" t="s">
        <v>614</v>
      </c>
      <c r="C482" t="s">
        <v>1487</v>
      </c>
      <c r="D482" t="s">
        <v>125</v>
      </c>
      <c r="E482" t="s">
        <v>573</v>
      </c>
      <c r="F482" t="s">
        <v>615</v>
      </c>
      <c r="G482" t="s">
        <v>573</v>
      </c>
      <c r="H482" t="s">
        <v>615</v>
      </c>
      <c r="AC482">
        <v>4.7</v>
      </c>
      <c r="AD482">
        <v>8.1999999999999993</v>
      </c>
      <c r="AE482">
        <v>7.5</v>
      </c>
      <c r="AF482">
        <v>8.1999999999999993</v>
      </c>
      <c r="BR482" t="s">
        <v>58</v>
      </c>
      <c r="BS482"/>
      <c r="BT482" t="s">
        <v>316</v>
      </c>
      <c r="BU482">
        <v>42804</v>
      </c>
      <c r="BV482" t="s">
        <v>69</v>
      </c>
      <c r="BW482" t="s">
        <v>316</v>
      </c>
    </row>
    <row r="483" spans="1:78" x14ac:dyDescent="0.2">
      <c r="A483" t="s">
        <v>572</v>
      </c>
      <c r="C483" t="s">
        <v>1487</v>
      </c>
      <c r="D483" t="s">
        <v>125</v>
      </c>
      <c r="E483" t="s">
        <v>573</v>
      </c>
      <c r="F483" t="s">
        <v>615</v>
      </c>
      <c r="G483" t="s">
        <v>573</v>
      </c>
      <c r="H483" t="s">
        <v>615</v>
      </c>
      <c r="U483">
        <v>4.0999999999999996</v>
      </c>
      <c r="X483">
        <v>5.3</v>
      </c>
      <c r="Y483">
        <v>4.7</v>
      </c>
      <c r="Z483">
        <v>6.2</v>
      </c>
      <c r="AA483">
        <v>6.2</v>
      </c>
      <c r="AB483">
        <v>6.2</v>
      </c>
      <c r="AC483">
        <v>5.3</v>
      </c>
      <c r="AD483">
        <v>7.9</v>
      </c>
      <c r="AE483">
        <v>6.9</v>
      </c>
      <c r="AF483">
        <v>7.9</v>
      </c>
      <c r="BR483" t="s">
        <v>58</v>
      </c>
      <c r="BS483"/>
      <c r="BT483" t="s">
        <v>316</v>
      </c>
      <c r="BU483">
        <v>42804</v>
      </c>
    </row>
    <row r="484" spans="1:78" x14ac:dyDescent="0.2">
      <c r="A484" t="s">
        <v>616</v>
      </c>
      <c r="C484" t="s">
        <v>1487</v>
      </c>
      <c r="D484" t="s">
        <v>125</v>
      </c>
      <c r="E484" t="s">
        <v>573</v>
      </c>
      <c r="F484" t="s">
        <v>615</v>
      </c>
      <c r="G484" t="s">
        <v>573</v>
      </c>
      <c r="H484" t="s">
        <v>615</v>
      </c>
      <c r="AW484">
        <v>4.4000000000000004</v>
      </c>
      <c r="AX484">
        <v>3.7</v>
      </c>
      <c r="AY484">
        <v>4.4000000000000004</v>
      </c>
      <c r="AZ484">
        <v>4.4000000000000004</v>
      </c>
      <c r="BA484">
        <v>5.9</v>
      </c>
      <c r="BB484">
        <v>4.8</v>
      </c>
      <c r="BC484">
        <v>4.3</v>
      </c>
      <c r="BD484">
        <v>4.8</v>
      </c>
      <c r="BR484" t="s">
        <v>58</v>
      </c>
      <c r="BS484"/>
      <c r="BT484" t="s">
        <v>316</v>
      </c>
      <c r="BU484">
        <v>42804</v>
      </c>
    </row>
    <row r="485" spans="1:78" x14ac:dyDescent="0.2">
      <c r="A485" t="s">
        <v>617</v>
      </c>
      <c r="C485" t="s">
        <v>1487</v>
      </c>
      <c r="D485" t="s">
        <v>125</v>
      </c>
      <c r="E485" t="s">
        <v>573</v>
      </c>
      <c r="F485" t="s">
        <v>615</v>
      </c>
      <c r="G485" t="s">
        <v>573</v>
      </c>
      <c r="H485" t="s">
        <v>615</v>
      </c>
      <c r="AX485">
        <v>4.5999999999999996</v>
      </c>
      <c r="BR485" t="s">
        <v>58</v>
      </c>
      <c r="BS485"/>
      <c r="BT485" t="s">
        <v>316</v>
      </c>
      <c r="BU485">
        <v>42804</v>
      </c>
    </row>
    <row r="486" spans="1:78" x14ac:dyDescent="0.2">
      <c r="A486" t="s">
        <v>618</v>
      </c>
      <c r="C486" t="s">
        <v>1487</v>
      </c>
      <c r="D486" t="s">
        <v>125</v>
      </c>
      <c r="E486" t="s">
        <v>573</v>
      </c>
      <c r="F486" t="s">
        <v>615</v>
      </c>
      <c r="G486" t="s">
        <v>573</v>
      </c>
      <c r="H486" t="s">
        <v>615</v>
      </c>
      <c r="AW486">
        <v>4.7</v>
      </c>
      <c r="AX486">
        <v>4</v>
      </c>
      <c r="AY486">
        <v>4.2</v>
      </c>
      <c r="AZ486">
        <v>4.2</v>
      </c>
      <c r="BA486">
        <v>5.2</v>
      </c>
      <c r="BB486">
        <v>4.8</v>
      </c>
      <c r="BC486">
        <v>4.4000000000000004</v>
      </c>
      <c r="BD486">
        <v>4.8</v>
      </c>
      <c r="BR486" t="s">
        <v>58</v>
      </c>
      <c r="BS486"/>
      <c r="BT486" t="s">
        <v>316</v>
      </c>
      <c r="BU486">
        <v>42804</v>
      </c>
    </row>
    <row r="487" spans="1:78" s="10" customFormat="1" x14ac:dyDescent="0.2">
      <c r="A487" t="s">
        <v>619</v>
      </c>
      <c r="B487"/>
      <c r="C487" t="s">
        <v>1487</v>
      </c>
      <c r="D487" t="s">
        <v>125</v>
      </c>
      <c r="E487" t="s">
        <v>573</v>
      </c>
      <c r="F487" t="s">
        <v>615</v>
      </c>
      <c r="G487" t="s">
        <v>573</v>
      </c>
      <c r="H487" t="s">
        <v>615</v>
      </c>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v>5.0999999999999996</v>
      </c>
      <c r="BB487">
        <v>4.4000000000000004</v>
      </c>
      <c r="BC487">
        <v>4.4000000000000004</v>
      </c>
      <c r="BD487">
        <v>4.4000000000000004</v>
      </c>
      <c r="BE487"/>
      <c r="BF487"/>
      <c r="BG487"/>
      <c r="BH487"/>
      <c r="BI487"/>
      <c r="BJ487"/>
      <c r="BK487"/>
      <c r="BL487"/>
      <c r="BM487"/>
      <c r="BN487"/>
      <c r="BO487"/>
      <c r="BP487"/>
      <c r="BQ487"/>
      <c r="BR487" t="s">
        <v>58</v>
      </c>
      <c r="BS487"/>
      <c r="BT487" t="s">
        <v>316</v>
      </c>
      <c r="BU487">
        <v>42804</v>
      </c>
      <c r="BV487"/>
      <c r="BW487"/>
      <c r="BX487"/>
      <c r="BY487"/>
      <c r="BZ487"/>
    </row>
    <row r="488" spans="1:78" s="10" customFormat="1" x14ac:dyDescent="0.2">
      <c r="A488" t="s">
        <v>620</v>
      </c>
      <c r="B488"/>
      <c r="C488" t="s">
        <v>1487</v>
      </c>
      <c r="D488" t="s">
        <v>125</v>
      </c>
      <c r="E488" t="s">
        <v>573</v>
      </c>
      <c r="F488" t="s">
        <v>615</v>
      </c>
      <c r="G488" t="s">
        <v>573</v>
      </c>
      <c r="H488" t="s">
        <v>615</v>
      </c>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v>5.6</v>
      </c>
      <c r="BB488">
        <v>5.0999999999999996</v>
      </c>
      <c r="BC488">
        <v>4.7</v>
      </c>
      <c r="BD488">
        <v>5.0999999999999996</v>
      </c>
      <c r="BE488">
        <v>5</v>
      </c>
      <c r="BF488">
        <v>3.4</v>
      </c>
      <c r="BG488">
        <v>2.9</v>
      </c>
      <c r="BH488">
        <v>3.4</v>
      </c>
      <c r="BI488"/>
      <c r="BJ488"/>
      <c r="BK488"/>
      <c r="BL488"/>
      <c r="BM488"/>
      <c r="BN488"/>
      <c r="BO488"/>
      <c r="BP488"/>
      <c r="BQ488"/>
      <c r="BR488" t="s">
        <v>58</v>
      </c>
      <c r="BS488"/>
      <c r="BT488" t="s">
        <v>316</v>
      </c>
      <c r="BU488">
        <v>42804</v>
      </c>
      <c r="BV488"/>
      <c r="BW488"/>
      <c r="BX488"/>
      <c r="BY488"/>
      <c r="BZ488"/>
    </row>
    <row r="489" spans="1:78" x14ac:dyDescent="0.2">
      <c r="A489" t="s">
        <v>621</v>
      </c>
      <c r="C489" t="s">
        <v>1487</v>
      </c>
      <c r="D489" t="s">
        <v>125</v>
      </c>
      <c r="E489" t="s">
        <v>573</v>
      </c>
      <c r="F489" t="s">
        <v>615</v>
      </c>
      <c r="G489" t="s">
        <v>573</v>
      </c>
      <c r="H489" t="s">
        <v>615</v>
      </c>
      <c r="BA489">
        <v>5.5</v>
      </c>
      <c r="BB489">
        <v>4.7</v>
      </c>
      <c r="BC489">
        <v>4.3</v>
      </c>
      <c r="BD489">
        <v>4.7</v>
      </c>
      <c r="BE489">
        <v>5</v>
      </c>
      <c r="BF489">
        <v>3.4</v>
      </c>
      <c r="BG489">
        <v>2.9</v>
      </c>
      <c r="BH489">
        <v>3.4</v>
      </c>
      <c r="BR489" t="s">
        <v>58</v>
      </c>
      <c r="BS489"/>
      <c r="BT489" t="s">
        <v>316</v>
      </c>
      <c r="BU489">
        <v>42804</v>
      </c>
    </row>
    <row r="490" spans="1:78" x14ac:dyDescent="0.2">
      <c r="A490" t="s">
        <v>622</v>
      </c>
      <c r="C490" t="s">
        <v>1487</v>
      </c>
      <c r="D490" t="s">
        <v>125</v>
      </c>
      <c r="E490" t="s">
        <v>573</v>
      </c>
      <c r="F490" t="s">
        <v>615</v>
      </c>
      <c r="G490" t="s">
        <v>573</v>
      </c>
      <c r="H490" t="s">
        <v>615</v>
      </c>
      <c r="BA490">
        <v>4.9000000000000004</v>
      </c>
      <c r="BB490">
        <v>4.5</v>
      </c>
      <c r="BC490">
        <v>4.5</v>
      </c>
      <c r="BD490">
        <v>4.5</v>
      </c>
      <c r="BR490" t="s">
        <v>58</v>
      </c>
      <c r="BS490"/>
      <c r="BT490" t="s">
        <v>316</v>
      </c>
      <c r="BU490">
        <v>42804</v>
      </c>
    </row>
    <row r="491" spans="1:78" x14ac:dyDescent="0.2">
      <c r="A491" t="s">
        <v>623</v>
      </c>
      <c r="C491" t="s">
        <v>1487</v>
      </c>
      <c r="D491" t="s">
        <v>125</v>
      </c>
      <c r="E491" t="s">
        <v>573</v>
      </c>
      <c r="F491" t="s">
        <v>615</v>
      </c>
      <c r="G491" t="s">
        <v>573</v>
      </c>
      <c r="H491" t="s">
        <v>615</v>
      </c>
      <c r="AV491">
        <v>3.7</v>
      </c>
      <c r="AW491">
        <v>5.2</v>
      </c>
      <c r="AX491">
        <v>4.2</v>
      </c>
      <c r="AY491">
        <v>4.5</v>
      </c>
      <c r="AZ491">
        <v>4.5</v>
      </c>
      <c r="BA491">
        <v>5.7</v>
      </c>
      <c r="BB491">
        <v>4.8</v>
      </c>
      <c r="BC491">
        <v>4.5999999999999996</v>
      </c>
      <c r="BD491">
        <v>4.8</v>
      </c>
      <c r="BR491" t="s">
        <v>58</v>
      </c>
      <c r="BS491"/>
      <c r="BT491" t="s">
        <v>316</v>
      </c>
      <c r="BU491">
        <v>42804</v>
      </c>
    </row>
    <row r="492" spans="1:78" x14ac:dyDescent="0.2">
      <c r="A492" t="s">
        <v>624</v>
      </c>
      <c r="C492" t="s">
        <v>1487</v>
      </c>
      <c r="D492" t="s">
        <v>125</v>
      </c>
      <c r="E492" t="s">
        <v>573</v>
      </c>
      <c r="F492" t="s">
        <v>615</v>
      </c>
      <c r="G492" t="s">
        <v>573</v>
      </c>
      <c r="H492" t="s">
        <v>615</v>
      </c>
      <c r="AW492">
        <v>4.5</v>
      </c>
      <c r="AX492">
        <v>4.0999999999999996</v>
      </c>
      <c r="AY492">
        <v>4.4000000000000004</v>
      </c>
      <c r="AZ492">
        <v>4.4000000000000004</v>
      </c>
      <c r="BA492">
        <v>5.2</v>
      </c>
      <c r="BB492">
        <v>4.5</v>
      </c>
      <c r="BC492">
        <v>4.3</v>
      </c>
      <c r="BD492">
        <v>4.5</v>
      </c>
      <c r="BR492" t="s">
        <v>58</v>
      </c>
      <c r="BS492"/>
      <c r="BT492" t="s">
        <v>316</v>
      </c>
      <c r="BU492">
        <v>42804</v>
      </c>
      <c r="BV492" t="s">
        <v>69</v>
      </c>
      <c r="BW492" t="s">
        <v>316</v>
      </c>
    </row>
    <row r="493" spans="1:78" x14ac:dyDescent="0.2">
      <c r="A493" t="s">
        <v>625</v>
      </c>
      <c r="C493" t="s">
        <v>1487</v>
      </c>
      <c r="D493" t="s">
        <v>125</v>
      </c>
      <c r="E493" t="s">
        <v>573</v>
      </c>
      <c r="F493" t="s">
        <v>615</v>
      </c>
      <c r="G493" t="s">
        <v>573</v>
      </c>
      <c r="H493" t="s">
        <v>615</v>
      </c>
      <c r="BA493">
        <v>5.4</v>
      </c>
      <c r="BB493">
        <v>4.4000000000000004</v>
      </c>
      <c r="BC493">
        <v>3.9</v>
      </c>
      <c r="BD493">
        <v>4.4000000000000004</v>
      </c>
      <c r="BR493" t="s">
        <v>58</v>
      </c>
      <c r="BS493"/>
      <c r="BT493" t="s">
        <v>316</v>
      </c>
      <c r="BU493">
        <v>42804</v>
      </c>
    </row>
    <row r="494" spans="1:78" x14ac:dyDescent="0.2">
      <c r="A494" s="11" t="s">
        <v>1700</v>
      </c>
      <c r="B494" s="11"/>
      <c r="C494" s="11" t="s">
        <v>1487</v>
      </c>
      <c r="D494" s="11" t="s">
        <v>125</v>
      </c>
      <c r="E494" s="11" t="s">
        <v>573</v>
      </c>
      <c r="F494" s="11"/>
      <c r="G494" s="11" t="s">
        <v>573</v>
      </c>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1"/>
      <c r="BE494" s="11"/>
      <c r="BF494" s="11"/>
      <c r="BG494" s="11"/>
      <c r="BH494" s="11"/>
      <c r="BI494" s="11"/>
      <c r="BJ494" s="11"/>
      <c r="BK494" s="11"/>
      <c r="BL494" s="11"/>
      <c r="BM494" s="11"/>
      <c r="BN494" s="11"/>
      <c r="BO494" s="11"/>
      <c r="BP494" s="11"/>
      <c r="BQ494" s="11"/>
      <c r="BR494" s="11"/>
      <c r="BS494" s="11"/>
      <c r="BT494" s="11"/>
      <c r="BU494" s="11"/>
      <c r="BV494" s="11"/>
      <c r="BW494" s="11"/>
    </row>
    <row r="495" spans="1:78" x14ac:dyDescent="0.2">
      <c r="A495" s="11" t="s">
        <v>1700</v>
      </c>
      <c r="B495" s="11"/>
      <c r="C495" s="11" t="s">
        <v>1487</v>
      </c>
      <c r="D495" s="11" t="s">
        <v>125</v>
      </c>
      <c r="E495" s="11" t="s">
        <v>125</v>
      </c>
      <c r="F495" s="11"/>
      <c r="G495" s="11" t="s">
        <v>125</v>
      </c>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c r="AW495" s="11"/>
      <c r="AX495" s="11"/>
      <c r="AY495" s="11"/>
      <c r="AZ495" s="11"/>
      <c r="BA495" s="11"/>
      <c r="BB495" s="11"/>
      <c r="BC495" s="11"/>
      <c r="BD495" s="11"/>
      <c r="BE495" s="11"/>
      <c r="BF495" s="11"/>
      <c r="BG495" s="11"/>
      <c r="BH495" s="11"/>
      <c r="BI495" s="11"/>
      <c r="BJ495" s="11"/>
      <c r="BK495" s="11"/>
      <c r="BL495" s="11"/>
      <c r="BM495" s="11"/>
      <c r="BN495" s="11"/>
      <c r="BO495" s="11"/>
      <c r="BP495" s="11"/>
      <c r="BQ495" s="11"/>
      <c r="BR495" s="11"/>
      <c r="BS495" s="11"/>
      <c r="BT495" s="11"/>
      <c r="BU495" s="11"/>
      <c r="BV495" s="11"/>
      <c r="BW495" s="11"/>
    </row>
    <row r="496" spans="1:78" x14ac:dyDescent="0.2">
      <c r="A496" s="11" t="s">
        <v>1700</v>
      </c>
      <c r="B496" s="11"/>
      <c r="C496" s="11" t="s">
        <v>1487</v>
      </c>
      <c r="D496" s="11" t="s">
        <v>125</v>
      </c>
      <c r="E496" s="11" t="s">
        <v>125</v>
      </c>
      <c r="F496" s="11"/>
      <c r="G496" s="11" t="s">
        <v>1570</v>
      </c>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c r="AW496" s="11"/>
      <c r="AX496" s="11"/>
      <c r="AY496" s="11"/>
      <c r="AZ496" s="11"/>
      <c r="BA496" s="11"/>
      <c r="BB496" s="11"/>
      <c r="BC496" s="11"/>
      <c r="BD496" s="11"/>
      <c r="BE496" s="11"/>
      <c r="BF496" s="11"/>
      <c r="BG496" s="11"/>
      <c r="BH496" s="11"/>
      <c r="BI496" s="11"/>
      <c r="BJ496" s="11"/>
      <c r="BK496" s="11"/>
      <c r="BL496" s="11"/>
      <c r="BM496" s="11"/>
      <c r="BN496" s="11"/>
      <c r="BO496" s="11"/>
      <c r="BP496" s="11"/>
      <c r="BQ496" s="11"/>
      <c r="BR496" s="11"/>
      <c r="BS496" s="11"/>
      <c r="BT496" s="11"/>
      <c r="BU496" s="11"/>
      <c r="BV496" s="11"/>
      <c r="BW496" s="11"/>
    </row>
    <row r="497" spans="1:78" x14ac:dyDescent="0.2">
      <c r="A497" s="11" t="s">
        <v>1700</v>
      </c>
      <c r="B497" s="11"/>
      <c r="C497" s="11" t="s">
        <v>1487</v>
      </c>
      <c r="D497" s="11" t="s">
        <v>125</v>
      </c>
      <c r="E497" s="11" t="s">
        <v>1605</v>
      </c>
      <c r="F497" s="11"/>
      <c r="G497" s="11" t="s">
        <v>1605</v>
      </c>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11"/>
      <c r="BH497" s="11"/>
      <c r="BI497" s="11"/>
      <c r="BJ497" s="11"/>
      <c r="BK497" s="11"/>
      <c r="BL497" s="11"/>
      <c r="BM497" s="11"/>
      <c r="BN497" s="11"/>
      <c r="BO497" s="11"/>
      <c r="BP497" s="11"/>
      <c r="BQ497" s="11"/>
      <c r="BR497" s="11"/>
      <c r="BS497" s="11"/>
      <c r="BT497" s="11"/>
      <c r="BU497" s="11"/>
      <c r="BV497" s="11"/>
      <c r="BW497" s="11"/>
      <c r="BX497" s="10"/>
      <c r="BY497" s="10"/>
      <c r="BZ497" s="10"/>
    </row>
    <row r="498" spans="1:78" x14ac:dyDescent="0.2">
      <c r="A498" s="11" t="s">
        <v>1700</v>
      </c>
      <c r="B498" s="11"/>
      <c r="C498" s="11" t="s">
        <v>1487</v>
      </c>
      <c r="D498" s="11" t="s">
        <v>125</v>
      </c>
      <c r="E498" s="11" t="s">
        <v>779</v>
      </c>
      <c r="F498" s="11" t="s">
        <v>1624</v>
      </c>
      <c r="G498" s="11" t="s">
        <v>1623</v>
      </c>
      <c r="H498" s="11" t="s">
        <v>1624</v>
      </c>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c r="AW498" s="11"/>
      <c r="AX498" s="11"/>
      <c r="AY498" s="11"/>
      <c r="AZ498" s="11"/>
      <c r="BA498" s="11"/>
      <c r="BB498" s="11"/>
      <c r="BC498" s="11"/>
      <c r="BD498" s="11"/>
      <c r="BE498" s="11"/>
      <c r="BF498" s="11"/>
      <c r="BG498" s="11"/>
      <c r="BH498" s="11"/>
      <c r="BI498" s="11"/>
      <c r="BJ498" s="11"/>
      <c r="BK498" s="11"/>
      <c r="BL498" s="11"/>
      <c r="BM498" s="11"/>
      <c r="BN498" s="11"/>
      <c r="BO498" s="11"/>
      <c r="BP498" s="11"/>
      <c r="BQ498" s="11"/>
      <c r="BR498" s="11"/>
      <c r="BS498" s="11"/>
      <c r="BT498" s="11"/>
      <c r="BU498" s="11"/>
      <c r="BV498" s="11"/>
      <c r="BW498" s="11"/>
    </row>
    <row r="499" spans="1:78" x14ac:dyDescent="0.2">
      <c r="A499" s="19" t="s">
        <v>1700</v>
      </c>
      <c r="B499" s="19"/>
      <c r="C499" s="19" t="s">
        <v>1487</v>
      </c>
      <c r="D499" s="19" t="s">
        <v>125</v>
      </c>
      <c r="E499" s="19" t="s">
        <v>779</v>
      </c>
      <c r="F499" s="19" t="s">
        <v>1625</v>
      </c>
      <c r="G499" s="19" t="s">
        <v>779</v>
      </c>
      <c r="H499" s="19" t="s">
        <v>1625</v>
      </c>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c r="AI499" s="19"/>
      <c r="AJ499" s="19"/>
      <c r="AK499" s="19"/>
      <c r="AL499" s="19"/>
      <c r="AM499" s="19"/>
      <c r="AN499" s="19"/>
      <c r="AO499" s="19"/>
      <c r="AP499" s="19"/>
      <c r="AQ499" s="19"/>
      <c r="AR499" s="19"/>
      <c r="AS499" s="19"/>
      <c r="AT499" s="19"/>
      <c r="AU499" s="19"/>
      <c r="AV499" s="19"/>
      <c r="AW499" s="19"/>
      <c r="AX499" s="19"/>
      <c r="AY499" s="19"/>
      <c r="AZ499" s="19"/>
      <c r="BA499" s="19"/>
      <c r="BB499" s="19"/>
      <c r="BC499" s="19"/>
      <c r="BD499" s="19"/>
      <c r="BE499" s="19"/>
      <c r="BF499" s="19"/>
      <c r="BG499" s="19"/>
      <c r="BH499" s="19"/>
      <c r="BI499" s="19"/>
      <c r="BJ499" s="19"/>
      <c r="BK499" s="19"/>
      <c r="BL499" s="19"/>
      <c r="BM499" s="19"/>
      <c r="BN499" s="19"/>
      <c r="BO499" s="19"/>
      <c r="BP499" s="19"/>
      <c r="BQ499" s="19"/>
      <c r="BR499" s="19"/>
      <c r="BS499" s="19"/>
      <c r="BT499" s="19"/>
      <c r="BU499" s="19"/>
      <c r="BV499" s="19"/>
      <c r="BW499" s="19"/>
    </row>
    <row r="500" spans="1:78" x14ac:dyDescent="0.2">
      <c r="A500" s="11" t="s">
        <v>1700</v>
      </c>
      <c r="B500" s="11"/>
      <c r="C500" s="11" t="s">
        <v>1487</v>
      </c>
      <c r="D500" s="11" t="s">
        <v>125</v>
      </c>
      <c r="E500" s="11" t="s">
        <v>779</v>
      </c>
      <c r="F500" s="11" t="s">
        <v>1622</v>
      </c>
      <c r="G500" s="11" t="s">
        <v>779</v>
      </c>
      <c r="H500" s="11" t="s">
        <v>1622</v>
      </c>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1"/>
      <c r="BE500" s="11"/>
      <c r="BF500" s="11"/>
      <c r="BG500" s="11"/>
      <c r="BH500" s="11"/>
      <c r="BI500" s="11"/>
      <c r="BJ500" s="11"/>
      <c r="BK500" s="11"/>
      <c r="BL500" s="11"/>
      <c r="BM500" s="11"/>
      <c r="BN500" s="11"/>
      <c r="BO500" s="11"/>
      <c r="BP500" s="11"/>
      <c r="BQ500" s="11"/>
      <c r="BR500" s="11"/>
      <c r="BS500" s="11"/>
      <c r="BT500" s="11"/>
      <c r="BU500" s="11"/>
      <c r="BV500" s="11"/>
      <c r="BW500" s="11"/>
    </row>
    <row r="501" spans="1:78" x14ac:dyDescent="0.2">
      <c r="A501" s="19" t="s">
        <v>1700</v>
      </c>
      <c r="B501" s="19"/>
      <c r="C501" s="19" t="s">
        <v>1487</v>
      </c>
      <c r="D501" s="19" t="s">
        <v>125</v>
      </c>
      <c r="E501" s="19" t="s">
        <v>779</v>
      </c>
      <c r="F501" s="19" t="s">
        <v>1633</v>
      </c>
      <c r="G501" s="19" t="s">
        <v>779</v>
      </c>
      <c r="H501" s="19" t="s">
        <v>1633</v>
      </c>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c r="AI501" s="19"/>
      <c r="AJ501" s="19"/>
      <c r="AK501" s="19"/>
      <c r="AL501" s="19"/>
      <c r="AM501" s="19"/>
      <c r="AN501" s="19"/>
      <c r="AO501" s="19"/>
      <c r="AP501" s="19"/>
      <c r="AQ501" s="19"/>
      <c r="AR501" s="19"/>
      <c r="AS501" s="19"/>
      <c r="AT501" s="19"/>
      <c r="AU501" s="19"/>
      <c r="AV501" s="19"/>
      <c r="AW501" s="19"/>
      <c r="AX501" s="19"/>
      <c r="AY501" s="19"/>
      <c r="AZ501" s="19"/>
      <c r="BA501" s="19"/>
      <c r="BB501" s="19"/>
      <c r="BC501" s="19"/>
      <c r="BD501" s="19"/>
      <c r="BE501" s="19"/>
      <c r="BF501" s="19"/>
      <c r="BG501" s="19"/>
      <c r="BH501" s="19"/>
      <c r="BI501" s="19"/>
      <c r="BJ501" s="19"/>
      <c r="BK501" s="19"/>
      <c r="BL501" s="19"/>
      <c r="BM501" s="19"/>
      <c r="BN501" s="19"/>
      <c r="BO501" s="19"/>
      <c r="BP501" s="19"/>
      <c r="BQ501" s="19"/>
      <c r="BR501" s="19"/>
      <c r="BS501" s="19"/>
      <c r="BT501" s="19"/>
      <c r="BU501" s="19"/>
      <c r="BV501" s="19"/>
      <c r="BW501" s="19"/>
    </row>
    <row r="502" spans="1:78" x14ac:dyDescent="0.2">
      <c r="A502" s="19" t="s">
        <v>1700</v>
      </c>
      <c r="B502" s="19"/>
      <c r="C502" s="19" t="s">
        <v>1487</v>
      </c>
      <c r="D502" s="19" t="s">
        <v>125</v>
      </c>
      <c r="E502" s="19" t="s">
        <v>779</v>
      </c>
      <c r="F502" s="19" t="s">
        <v>1637</v>
      </c>
      <c r="G502" s="19" t="s">
        <v>779</v>
      </c>
      <c r="H502" s="19" t="s">
        <v>1637</v>
      </c>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c r="AI502" s="19"/>
      <c r="AJ502" s="19"/>
      <c r="AK502" s="19"/>
      <c r="AL502" s="19"/>
      <c r="AM502" s="19"/>
      <c r="AN502" s="19"/>
      <c r="AO502" s="19"/>
      <c r="AP502" s="19"/>
      <c r="AQ502" s="19"/>
      <c r="AR502" s="19"/>
      <c r="AS502" s="19"/>
      <c r="AT502" s="19"/>
      <c r="AU502" s="19"/>
      <c r="AV502" s="19"/>
      <c r="AW502" s="19"/>
      <c r="AX502" s="19"/>
      <c r="AY502" s="19"/>
      <c r="AZ502" s="19"/>
      <c r="BA502" s="19"/>
      <c r="BB502" s="19"/>
      <c r="BC502" s="19"/>
      <c r="BD502" s="19"/>
      <c r="BE502" s="19"/>
      <c r="BF502" s="19"/>
      <c r="BG502" s="19"/>
      <c r="BH502" s="19"/>
      <c r="BI502" s="19"/>
      <c r="BJ502" s="19"/>
      <c r="BK502" s="19"/>
      <c r="BL502" s="19"/>
      <c r="BM502" s="19"/>
      <c r="BN502" s="19"/>
      <c r="BO502" s="19"/>
      <c r="BP502" s="19"/>
      <c r="BQ502" s="19"/>
      <c r="BR502" s="19"/>
      <c r="BS502" s="19"/>
      <c r="BT502" s="19"/>
      <c r="BU502" s="19"/>
      <c r="BV502" s="19"/>
      <c r="BW502" s="19"/>
    </row>
    <row r="503" spans="1:78" x14ac:dyDescent="0.2">
      <c r="A503" s="11" t="s">
        <v>1700</v>
      </c>
      <c r="B503" s="11"/>
      <c r="C503" s="11" t="s">
        <v>1487</v>
      </c>
      <c r="D503" s="11" t="s">
        <v>125</v>
      </c>
      <c r="E503" s="11" t="s">
        <v>779</v>
      </c>
      <c r="F503" s="11" t="s">
        <v>420</v>
      </c>
      <c r="G503" s="11" t="s">
        <v>779</v>
      </c>
      <c r="H503" s="11" t="s">
        <v>420</v>
      </c>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11"/>
      <c r="BH503" s="11"/>
      <c r="BI503" s="11"/>
      <c r="BJ503" s="11"/>
      <c r="BK503" s="11"/>
      <c r="BL503" s="11"/>
      <c r="BM503" s="11"/>
      <c r="BN503" s="11"/>
      <c r="BO503" s="11"/>
      <c r="BP503" s="11"/>
      <c r="BQ503" s="11"/>
      <c r="BR503" s="11"/>
      <c r="BS503" s="11"/>
      <c r="BT503" s="11"/>
      <c r="BU503" s="11"/>
      <c r="BV503" s="11"/>
      <c r="BW503" s="11"/>
    </row>
    <row r="504" spans="1:78" x14ac:dyDescent="0.2">
      <c r="A504" t="s">
        <v>94</v>
      </c>
      <c r="C504" t="s">
        <v>1487</v>
      </c>
      <c r="D504" t="s">
        <v>125</v>
      </c>
      <c r="E504" t="s">
        <v>779</v>
      </c>
      <c r="F504" t="s">
        <v>420</v>
      </c>
      <c r="G504" t="s">
        <v>779</v>
      </c>
      <c r="H504" t="s">
        <v>420</v>
      </c>
      <c r="Y504">
        <v>3.59</v>
      </c>
      <c r="AB504">
        <v>4.72</v>
      </c>
      <c r="AW504">
        <v>3.67</v>
      </c>
      <c r="AZ504">
        <v>3.14</v>
      </c>
      <c r="BR504" t="s">
        <v>67</v>
      </c>
      <c r="BS504" s="1">
        <v>44833</v>
      </c>
      <c r="BT504" t="s">
        <v>2902</v>
      </c>
      <c r="BU504">
        <v>1662</v>
      </c>
    </row>
    <row r="505" spans="1:78" x14ac:dyDescent="0.2">
      <c r="A505" s="11" t="s">
        <v>1700</v>
      </c>
      <c r="B505" s="11"/>
      <c r="C505" s="11" t="s">
        <v>1487</v>
      </c>
      <c r="D505" s="11" t="s">
        <v>125</v>
      </c>
      <c r="E505" s="11" t="s">
        <v>779</v>
      </c>
      <c r="F505" s="11" t="s">
        <v>1627</v>
      </c>
      <c r="G505" s="11" t="s">
        <v>779</v>
      </c>
      <c r="H505" s="11" t="s">
        <v>1627</v>
      </c>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c r="AW505" s="11"/>
      <c r="AX505" s="11"/>
      <c r="AY505" s="11"/>
      <c r="AZ505" s="11"/>
      <c r="BA505" s="11"/>
      <c r="BB505" s="11"/>
      <c r="BC505" s="11"/>
      <c r="BD505" s="11"/>
      <c r="BE505" s="11"/>
      <c r="BF505" s="11"/>
      <c r="BG505" s="11"/>
      <c r="BH505" s="11"/>
      <c r="BI505" s="11"/>
      <c r="BJ505" s="11"/>
      <c r="BK505" s="11"/>
      <c r="BL505" s="11"/>
      <c r="BM505" s="11"/>
      <c r="BN505" s="11"/>
      <c r="BO505" s="11"/>
      <c r="BP505" s="11"/>
      <c r="BQ505" s="11"/>
      <c r="BR505" s="11"/>
      <c r="BS505" s="11"/>
      <c r="BT505" s="11"/>
      <c r="BU505" s="11"/>
      <c r="BV505" s="11"/>
      <c r="BW505" s="11"/>
    </row>
    <row r="506" spans="1:78" x14ac:dyDescent="0.2">
      <c r="A506" s="6" t="s">
        <v>2974</v>
      </c>
      <c r="B506" s="6"/>
      <c r="C506" s="6" t="s">
        <v>1487</v>
      </c>
      <c r="D506" s="6" t="s">
        <v>125</v>
      </c>
      <c r="E506" s="6" t="s">
        <v>779</v>
      </c>
      <c r="F506" s="6" t="s">
        <v>1627</v>
      </c>
      <c r="G506" s="6" t="s">
        <v>779</v>
      </c>
      <c r="H506" s="6" t="s">
        <v>1627</v>
      </c>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v>10.7</v>
      </c>
      <c r="BJ506" s="6">
        <v>11.7</v>
      </c>
      <c r="BK506" s="6">
        <v>13.1</v>
      </c>
      <c r="BL506" s="6">
        <v>14.8</v>
      </c>
      <c r="BM506" s="6"/>
      <c r="BN506" s="6"/>
      <c r="BO506" s="6"/>
      <c r="BP506" s="6"/>
      <c r="BQ506" s="6" t="s">
        <v>3574</v>
      </c>
      <c r="BR506" s="6" t="s">
        <v>67</v>
      </c>
      <c r="BS506" s="7">
        <v>44832</v>
      </c>
      <c r="BT506" s="6" t="s">
        <v>2976</v>
      </c>
      <c r="BU506" s="6">
        <v>7017</v>
      </c>
      <c r="BV506" s="6"/>
      <c r="BW506" s="6"/>
    </row>
    <row r="507" spans="1:78" x14ac:dyDescent="0.2">
      <c r="A507" s="10" t="s">
        <v>3591</v>
      </c>
      <c r="B507" s="10"/>
      <c r="C507" s="10" t="s">
        <v>1487</v>
      </c>
      <c r="D507" s="10" t="s">
        <v>125</v>
      </c>
      <c r="E507" s="10" t="s">
        <v>779</v>
      </c>
      <c r="F507" s="10" t="s">
        <v>1627</v>
      </c>
      <c r="G507" s="10" t="s">
        <v>779</v>
      </c>
      <c r="H507" s="10" t="s">
        <v>1627</v>
      </c>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c r="BI507" s="10"/>
      <c r="BJ507" s="10"/>
      <c r="BK507" s="10"/>
      <c r="BL507" s="10"/>
      <c r="BM507" s="10"/>
      <c r="BN507" s="10"/>
      <c r="BO507" s="10"/>
      <c r="BP507" s="10"/>
      <c r="BQ507" s="10"/>
      <c r="BR507" s="10" t="s">
        <v>67</v>
      </c>
      <c r="BS507" s="12">
        <v>44964</v>
      </c>
      <c r="BT507" s="10" t="s">
        <v>2976</v>
      </c>
      <c r="BU507" s="10">
        <v>7017</v>
      </c>
      <c r="BV507" s="10" t="s">
        <v>60</v>
      </c>
      <c r="BW507" s="10" t="s">
        <v>2976</v>
      </c>
      <c r="BX507" s="10"/>
      <c r="BY507" s="10"/>
      <c r="BZ507" s="10"/>
    </row>
    <row r="508" spans="1:78" x14ac:dyDescent="0.2">
      <c r="A508" s="6" t="s">
        <v>3575</v>
      </c>
      <c r="B508" s="6" t="s">
        <v>63</v>
      </c>
      <c r="C508" s="6" t="s">
        <v>1487</v>
      </c>
      <c r="D508" s="6" t="s">
        <v>125</v>
      </c>
      <c r="E508" s="6" t="s">
        <v>779</v>
      </c>
      <c r="F508" s="6" t="s">
        <v>1627</v>
      </c>
      <c r="G508" s="6" t="s">
        <v>779</v>
      </c>
      <c r="H508" s="6" t="s">
        <v>1627</v>
      </c>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v>11.4</v>
      </c>
      <c r="BJ508" s="6">
        <v>12</v>
      </c>
      <c r="BK508" s="6">
        <v>13.8</v>
      </c>
      <c r="BL508" s="6">
        <v>15.2</v>
      </c>
      <c r="BM508" s="6"/>
      <c r="BN508" s="6"/>
      <c r="BO508" s="6"/>
      <c r="BP508" s="6"/>
      <c r="BQ508" s="6" t="s">
        <v>2975</v>
      </c>
      <c r="BR508" s="6" t="s">
        <v>67</v>
      </c>
      <c r="BS508" s="7">
        <v>44832</v>
      </c>
      <c r="BT508" s="6" t="s">
        <v>2976</v>
      </c>
      <c r="BU508" s="6">
        <v>7017</v>
      </c>
      <c r="BV508" s="6" t="s">
        <v>60</v>
      </c>
      <c r="BW508" s="6" t="s">
        <v>2976</v>
      </c>
    </row>
    <row r="509" spans="1:78" x14ac:dyDescent="0.2">
      <c r="A509" s="11" t="s">
        <v>1700</v>
      </c>
      <c r="B509" s="11"/>
      <c r="C509" s="11" t="s">
        <v>1487</v>
      </c>
      <c r="D509" s="11" t="s">
        <v>125</v>
      </c>
      <c r="E509" s="11" t="s">
        <v>779</v>
      </c>
      <c r="F509" s="11" t="s">
        <v>780</v>
      </c>
      <c r="G509" s="11" t="s">
        <v>779</v>
      </c>
      <c r="H509" s="11" t="s">
        <v>780</v>
      </c>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11"/>
      <c r="BH509" s="11"/>
      <c r="BI509" s="11"/>
      <c r="BJ509" s="11"/>
      <c r="BK509" s="11"/>
      <c r="BL509" s="11"/>
      <c r="BM509" s="11"/>
      <c r="BN509" s="11"/>
      <c r="BO509" s="11"/>
      <c r="BP509" s="11"/>
      <c r="BQ509" s="11"/>
      <c r="BR509" s="11"/>
      <c r="BS509" s="11"/>
      <c r="BT509" s="11"/>
      <c r="BU509" s="11"/>
      <c r="BV509" s="11"/>
      <c r="BW509" s="11"/>
    </row>
    <row r="510" spans="1:78" x14ac:dyDescent="0.2">
      <c r="A510" s="10" t="s">
        <v>2875</v>
      </c>
      <c r="B510" s="10"/>
      <c r="C510" s="10" t="s">
        <v>1487</v>
      </c>
      <c r="D510" s="10" t="s">
        <v>125</v>
      </c>
      <c r="E510" s="10" t="s">
        <v>779</v>
      </c>
      <c r="F510" s="10" t="s">
        <v>780</v>
      </c>
      <c r="G510" s="10" t="s">
        <v>779</v>
      </c>
      <c r="H510" s="10" t="s">
        <v>780</v>
      </c>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c r="BI510" s="10"/>
      <c r="BJ510" s="10"/>
      <c r="BK510" s="10"/>
      <c r="BL510" s="10"/>
      <c r="BM510" s="10"/>
      <c r="BN510" s="10"/>
      <c r="BO510" s="10"/>
      <c r="BP510" s="10"/>
      <c r="BQ510" s="10"/>
      <c r="BR510" s="10" t="s">
        <v>67</v>
      </c>
      <c r="BS510" s="12">
        <v>44831</v>
      </c>
      <c r="BT510" s="10" t="s">
        <v>2823</v>
      </c>
      <c r="BU510" s="10">
        <v>6223</v>
      </c>
      <c r="BV510" s="10" t="s">
        <v>60</v>
      </c>
      <c r="BW510" s="10" t="s">
        <v>2823</v>
      </c>
    </row>
    <row r="511" spans="1:78" x14ac:dyDescent="0.2">
      <c r="A511" s="10" t="s">
        <v>2874</v>
      </c>
      <c r="B511" s="10"/>
      <c r="C511" s="10" t="s">
        <v>1487</v>
      </c>
      <c r="D511" s="10" t="s">
        <v>125</v>
      </c>
      <c r="E511" s="10" t="s">
        <v>779</v>
      </c>
      <c r="F511" s="10" t="s">
        <v>780</v>
      </c>
      <c r="G511" s="10" t="s">
        <v>779</v>
      </c>
      <c r="H511" s="10" t="s">
        <v>780</v>
      </c>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c r="BI511" s="10"/>
      <c r="BJ511" s="10"/>
      <c r="BK511" s="10"/>
      <c r="BL511" s="10"/>
      <c r="BM511" s="10"/>
      <c r="BN511" s="10"/>
      <c r="BO511" s="10"/>
      <c r="BP511" s="10"/>
      <c r="BQ511" s="10"/>
      <c r="BR511" s="10" t="s">
        <v>67</v>
      </c>
      <c r="BS511" s="12">
        <v>44831</v>
      </c>
      <c r="BT511" s="10" t="s">
        <v>2823</v>
      </c>
      <c r="BU511" s="10">
        <v>6223</v>
      </c>
      <c r="BV511" s="10" t="s">
        <v>60</v>
      </c>
      <c r="BW511" s="10" t="s">
        <v>2823</v>
      </c>
    </row>
    <row r="512" spans="1:78" s="10" customFormat="1" x14ac:dyDescent="0.2">
      <c r="A512" s="10" t="s">
        <v>2872</v>
      </c>
      <c r="C512" s="10" t="s">
        <v>1487</v>
      </c>
      <c r="D512" s="10" t="s">
        <v>125</v>
      </c>
      <c r="E512" s="10" t="s">
        <v>779</v>
      </c>
      <c r="F512" s="10" t="s">
        <v>780</v>
      </c>
      <c r="G512" s="10" t="s">
        <v>779</v>
      </c>
      <c r="H512" s="10" t="s">
        <v>780</v>
      </c>
      <c r="BR512" s="10" t="s">
        <v>67</v>
      </c>
      <c r="BS512" s="12">
        <v>44831</v>
      </c>
      <c r="BT512" s="10" t="s">
        <v>2823</v>
      </c>
      <c r="BU512" s="10">
        <v>6223</v>
      </c>
      <c r="BV512" s="10" t="s">
        <v>60</v>
      </c>
      <c r="BW512" s="10" t="s">
        <v>2823</v>
      </c>
      <c r="BX512"/>
      <c r="BY512"/>
      <c r="BZ512"/>
    </row>
    <row r="513" spans="1:78" s="50" customFormat="1" x14ac:dyDescent="0.2">
      <c r="A513" s="10" t="s">
        <v>2871</v>
      </c>
      <c r="B513" s="10"/>
      <c r="C513" s="10" t="s">
        <v>1487</v>
      </c>
      <c r="D513" s="10" t="s">
        <v>125</v>
      </c>
      <c r="E513" s="10" t="s">
        <v>779</v>
      </c>
      <c r="F513" s="10" t="s">
        <v>780</v>
      </c>
      <c r="G513" s="10" t="s">
        <v>779</v>
      </c>
      <c r="H513" s="10" t="s">
        <v>780</v>
      </c>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c r="BI513" s="10"/>
      <c r="BJ513" s="10"/>
      <c r="BK513" s="10"/>
      <c r="BL513" s="10"/>
      <c r="BM513" s="10"/>
      <c r="BN513" s="10"/>
      <c r="BO513" s="10"/>
      <c r="BP513" s="10"/>
      <c r="BQ513" s="10"/>
      <c r="BR513" s="10" t="s">
        <v>67</v>
      </c>
      <c r="BS513" s="12">
        <v>44831</v>
      </c>
      <c r="BT513" s="10" t="s">
        <v>2823</v>
      </c>
      <c r="BU513" s="10">
        <v>6223</v>
      </c>
      <c r="BV513" s="10" t="s">
        <v>60</v>
      </c>
      <c r="BW513" s="10" t="s">
        <v>2823</v>
      </c>
      <c r="BX513"/>
      <c r="BY513"/>
      <c r="BZ513"/>
    </row>
    <row r="514" spans="1:78" s="50" customFormat="1" x14ac:dyDescent="0.2">
      <c r="A514" s="10" t="s">
        <v>2870</v>
      </c>
      <c r="B514" s="10"/>
      <c r="C514" s="10" t="s">
        <v>1487</v>
      </c>
      <c r="D514" s="10" t="s">
        <v>125</v>
      </c>
      <c r="E514" s="10" t="s">
        <v>779</v>
      </c>
      <c r="F514" s="10" t="s">
        <v>780</v>
      </c>
      <c r="G514" s="10" t="s">
        <v>779</v>
      </c>
      <c r="H514" s="10" t="s">
        <v>780</v>
      </c>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c r="BI514" s="10"/>
      <c r="BJ514" s="10"/>
      <c r="BK514" s="10"/>
      <c r="BL514" s="10"/>
      <c r="BM514" s="10"/>
      <c r="BN514" s="10"/>
      <c r="BO514" s="10"/>
      <c r="BP514" s="10"/>
      <c r="BQ514" s="10"/>
      <c r="BR514" s="10" t="s">
        <v>67</v>
      </c>
      <c r="BS514" s="12">
        <v>44831</v>
      </c>
      <c r="BT514" s="10" t="s">
        <v>2823</v>
      </c>
      <c r="BU514" s="10">
        <v>6223</v>
      </c>
      <c r="BV514" s="10" t="s">
        <v>60</v>
      </c>
      <c r="BW514" s="10" t="s">
        <v>2823</v>
      </c>
      <c r="BX514"/>
      <c r="BY514"/>
      <c r="BZ514"/>
    </row>
    <row r="515" spans="1:78" s="50" customFormat="1" x14ac:dyDescent="0.2">
      <c r="A515" s="10" t="s">
        <v>2873</v>
      </c>
      <c r="B515" s="10"/>
      <c r="C515" s="10" t="s">
        <v>1487</v>
      </c>
      <c r="D515" s="10" t="s">
        <v>125</v>
      </c>
      <c r="E515" s="10" t="s">
        <v>779</v>
      </c>
      <c r="F515" s="10" t="s">
        <v>780</v>
      </c>
      <c r="G515" s="10" t="s">
        <v>779</v>
      </c>
      <c r="H515" s="10" t="s">
        <v>780</v>
      </c>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c r="BI515" s="10"/>
      <c r="BJ515" s="10"/>
      <c r="BK515" s="10"/>
      <c r="BL515" s="10"/>
      <c r="BM515" s="10"/>
      <c r="BN515" s="10"/>
      <c r="BO515" s="10"/>
      <c r="BP515" s="10"/>
      <c r="BQ515" s="10"/>
      <c r="BR515" s="10" t="s">
        <v>67</v>
      </c>
      <c r="BS515" s="12">
        <v>44831</v>
      </c>
      <c r="BT515" s="10" t="s">
        <v>2823</v>
      </c>
      <c r="BU515" s="10">
        <v>6223</v>
      </c>
      <c r="BV515" s="10" t="s">
        <v>60</v>
      </c>
      <c r="BW515" s="10" t="s">
        <v>2823</v>
      </c>
      <c r="BX515"/>
      <c r="BY515"/>
      <c r="BZ515"/>
    </row>
    <row r="516" spans="1:78" s="50" customFormat="1" x14ac:dyDescent="0.2">
      <c r="A516" t="s">
        <v>94</v>
      </c>
      <c r="B516"/>
      <c r="C516" t="s">
        <v>1487</v>
      </c>
      <c r="D516" t="s">
        <v>125</v>
      </c>
      <c r="E516" t="s">
        <v>779</v>
      </c>
      <c r="F516" t="s">
        <v>780</v>
      </c>
      <c r="G516" t="s">
        <v>779</v>
      </c>
      <c r="H516" t="s">
        <v>780</v>
      </c>
      <c r="I516"/>
      <c r="J516"/>
      <c r="K516"/>
      <c r="L516"/>
      <c r="M516"/>
      <c r="N516"/>
      <c r="O516"/>
      <c r="P516"/>
      <c r="Q516">
        <v>3</v>
      </c>
      <c r="R516"/>
      <c r="S516"/>
      <c r="T516">
        <v>3.2</v>
      </c>
      <c r="U516">
        <v>2.8</v>
      </c>
      <c r="V516"/>
      <c r="W516"/>
      <c r="X516">
        <v>3.9</v>
      </c>
      <c r="Y516">
        <v>3.1</v>
      </c>
      <c r="Z516"/>
      <c r="AA516"/>
      <c r="AB516">
        <v>4.3</v>
      </c>
      <c r="AC516">
        <v>3.3</v>
      </c>
      <c r="AD516"/>
      <c r="AE516"/>
      <c r="AF516">
        <v>4.9000000000000004</v>
      </c>
      <c r="AG516">
        <v>2.2999999999999998</v>
      </c>
      <c r="AH516"/>
      <c r="AI516"/>
      <c r="AJ516">
        <v>3.6</v>
      </c>
      <c r="AK516"/>
      <c r="AL516"/>
      <c r="AM516"/>
      <c r="AN516"/>
      <c r="AO516">
        <v>2.5499999999999998</v>
      </c>
      <c r="AP516"/>
      <c r="AQ516"/>
      <c r="AR516">
        <v>2.0499999999999998</v>
      </c>
      <c r="AS516">
        <v>2.9</v>
      </c>
      <c r="AT516"/>
      <c r="AU516"/>
      <c r="AV516">
        <v>2.2200000000000002</v>
      </c>
      <c r="AW516">
        <v>3.08</v>
      </c>
      <c r="AX516"/>
      <c r="AY516"/>
      <c r="AZ516">
        <v>2.48</v>
      </c>
      <c r="BA516">
        <v>3.34</v>
      </c>
      <c r="BB516"/>
      <c r="BC516"/>
      <c r="BD516">
        <v>2.91</v>
      </c>
      <c r="BE516">
        <v>3.25</v>
      </c>
      <c r="BF516"/>
      <c r="BG516"/>
      <c r="BH516">
        <v>2.52</v>
      </c>
      <c r="BI516"/>
      <c r="BJ516"/>
      <c r="BK516"/>
      <c r="BL516"/>
      <c r="BM516"/>
      <c r="BN516"/>
      <c r="BO516"/>
      <c r="BP516"/>
      <c r="BQ516"/>
      <c r="BR516" t="s">
        <v>67</v>
      </c>
      <c r="BS516"/>
      <c r="BT516" t="s">
        <v>268</v>
      </c>
      <c r="BU516">
        <v>1657</v>
      </c>
      <c r="BV516"/>
      <c r="BW516"/>
      <c r="BX516"/>
      <c r="BY516"/>
      <c r="BZ516"/>
    </row>
    <row r="517" spans="1:78" s="50" customFormat="1" x14ac:dyDescent="0.2">
      <c r="A517" t="s">
        <v>94</v>
      </c>
      <c r="B517"/>
      <c r="C517" t="s">
        <v>1487</v>
      </c>
      <c r="D517" t="s">
        <v>125</v>
      </c>
      <c r="E517" t="s">
        <v>779</v>
      </c>
      <c r="F517" t="s">
        <v>780</v>
      </c>
      <c r="G517" t="s">
        <v>779</v>
      </c>
      <c r="H517" t="s">
        <v>780</v>
      </c>
      <c r="I517"/>
      <c r="J517"/>
      <c r="K517"/>
      <c r="L517"/>
      <c r="M517"/>
      <c r="N517"/>
      <c r="O517"/>
      <c r="P517"/>
      <c r="Q517"/>
      <c r="R517"/>
      <c r="S517"/>
      <c r="T517"/>
      <c r="U517"/>
      <c r="V517"/>
      <c r="W517"/>
      <c r="X517"/>
      <c r="Y517">
        <v>3.3</v>
      </c>
      <c r="Z517"/>
      <c r="AA517"/>
      <c r="AB517">
        <v>4.38</v>
      </c>
      <c r="AC517"/>
      <c r="AD517"/>
      <c r="AE517"/>
      <c r="AF517"/>
      <c r="AG517"/>
      <c r="AH517"/>
      <c r="AI517"/>
      <c r="AJ517"/>
      <c r="AK517"/>
      <c r="AL517"/>
      <c r="AM517"/>
      <c r="AN517"/>
      <c r="AO517"/>
      <c r="AP517"/>
      <c r="AQ517"/>
      <c r="AR517"/>
      <c r="AS517"/>
      <c r="AT517"/>
      <c r="AU517"/>
      <c r="AV517"/>
      <c r="AW517">
        <v>3.37</v>
      </c>
      <c r="AX517"/>
      <c r="AY517"/>
      <c r="AZ517">
        <v>2.85</v>
      </c>
      <c r="BA517"/>
      <c r="BB517"/>
      <c r="BC517"/>
      <c r="BD517"/>
      <c r="BE517"/>
      <c r="BF517"/>
      <c r="BG517"/>
      <c r="BH517"/>
      <c r="BI517"/>
      <c r="BJ517"/>
      <c r="BK517"/>
      <c r="BL517"/>
      <c r="BM517"/>
      <c r="BN517"/>
      <c r="BO517"/>
      <c r="BP517"/>
      <c r="BQ517"/>
      <c r="BR517" t="s">
        <v>67</v>
      </c>
      <c r="BS517" s="1">
        <v>44832</v>
      </c>
      <c r="BT517" t="s">
        <v>2902</v>
      </c>
      <c r="BU517">
        <v>1662</v>
      </c>
      <c r="BV517"/>
      <c r="BW517"/>
      <c r="BX517"/>
      <c r="BY517"/>
      <c r="BZ517"/>
    </row>
    <row r="518" spans="1:78" s="10" customFormat="1" x14ac:dyDescent="0.2">
      <c r="A518" t="s">
        <v>94</v>
      </c>
      <c r="B518"/>
      <c r="C518" t="s">
        <v>1487</v>
      </c>
      <c r="D518" t="s">
        <v>125</v>
      </c>
      <c r="E518" t="s">
        <v>779</v>
      </c>
      <c r="F518" t="s">
        <v>780</v>
      </c>
      <c r="G518" t="s">
        <v>779</v>
      </c>
      <c r="H518" t="s">
        <v>780</v>
      </c>
      <c r="I518"/>
      <c r="J518"/>
      <c r="K518"/>
      <c r="L518"/>
      <c r="M518"/>
      <c r="N518"/>
      <c r="O518"/>
      <c r="P518"/>
      <c r="Q518">
        <v>3</v>
      </c>
      <c r="R518"/>
      <c r="S518"/>
      <c r="T518">
        <v>3</v>
      </c>
      <c r="U518">
        <v>3.1</v>
      </c>
      <c r="V518"/>
      <c r="W518"/>
      <c r="X518">
        <v>4.0999999999999996</v>
      </c>
      <c r="Y518">
        <v>3.3</v>
      </c>
      <c r="Z518"/>
      <c r="AA518"/>
      <c r="AB518">
        <v>4.2</v>
      </c>
      <c r="AC518">
        <v>3.7</v>
      </c>
      <c r="AD518"/>
      <c r="AE518"/>
      <c r="AF518">
        <v>5</v>
      </c>
      <c r="AG518">
        <v>2.6</v>
      </c>
      <c r="AH518"/>
      <c r="AI518"/>
      <c r="AJ518">
        <v>3.5</v>
      </c>
      <c r="AK518"/>
      <c r="AL518"/>
      <c r="AM518"/>
      <c r="AN518"/>
      <c r="AO518">
        <v>2.7</v>
      </c>
      <c r="AP518"/>
      <c r="AQ518"/>
      <c r="AR518">
        <v>2.1</v>
      </c>
      <c r="AS518">
        <v>3.2</v>
      </c>
      <c r="AT518"/>
      <c r="AU518"/>
      <c r="AV518">
        <v>2.4</v>
      </c>
      <c r="AW518">
        <v>3.5</v>
      </c>
      <c r="AX518"/>
      <c r="AY518"/>
      <c r="AZ518">
        <v>2.9</v>
      </c>
      <c r="BA518">
        <v>3.8</v>
      </c>
      <c r="BB518"/>
      <c r="BC518"/>
      <c r="BD518">
        <v>3.2</v>
      </c>
      <c r="BE518">
        <v>3.8</v>
      </c>
      <c r="BF518"/>
      <c r="BG518"/>
      <c r="BH518">
        <v>2.8</v>
      </c>
      <c r="BI518"/>
      <c r="BJ518"/>
      <c r="BK518"/>
      <c r="BL518"/>
      <c r="BM518"/>
      <c r="BN518"/>
      <c r="BO518"/>
      <c r="BP518"/>
      <c r="BQ518"/>
      <c r="BR518" t="s">
        <v>67</v>
      </c>
      <c r="BS518" s="1">
        <v>44832</v>
      </c>
      <c r="BT518" t="s">
        <v>2876</v>
      </c>
      <c r="BU518">
        <v>6224</v>
      </c>
      <c r="BV518" t="s">
        <v>60</v>
      </c>
      <c r="BW518"/>
      <c r="BX518"/>
      <c r="BY518"/>
      <c r="BZ518"/>
    </row>
    <row r="519" spans="1:78" s="10" customFormat="1" x14ac:dyDescent="0.2">
      <c r="A519" t="s">
        <v>2941</v>
      </c>
      <c r="B519" t="s">
        <v>322</v>
      </c>
      <c r="C519" t="s">
        <v>1487</v>
      </c>
      <c r="D519" t="s">
        <v>125</v>
      </c>
      <c r="E519" t="s">
        <v>779</v>
      </c>
      <c r="F519" t="s">
        <v>780</v>
      </c>
      <c r="G519" t="s">
        <v>779</v>
      </c>
      <c r="H519" t="s">
        <v>780</v>
      </c>
      <c r="I519"/>
      <c r="J519"/>
      <c r="K519"/>
      <c r="L519" t="s">
        <v>2942</v>
      </c>
      <c r="M519">
        <v>2.4</v>
      </c>
      <c r="N519"/>
      <c r="O519"/>
      <c r="P519">
        <v>1.8</v>
      </c>
      <c r="Q519">
        <v>3.1</v>
      </c>
      <c r="R519"/>
      <c r="S519"/>
      <c r="T519">
        <v>3.4</v>
      </c>
      <c r="U519">
        <v>2.9</v>
      </c>
      <c r="V519"/>
      <c r="W519"/>
      <c r="X519">
        <v>4.3</v>
      </c>
      <c r="Y519">
        <v>3.2</v>
      </c>
      <c r="Z519"/>
      <c r="AA519"/>
      <c r="AB519">
        <v>4.2</v>
      </c>
      <c r="AC519">
        <v>3.4</v>
      </c>
      <c r="AD519"/>
      <c r="AE519"/>
      <c r="AF519">
        <v>5</v>
      </c>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t="s">
        <v>3611</v>
      </c>
      <c r="BR519" t="s">
        <v>67</v>
      </c>
      <c r="BS519" s="1">
        <v>44832</v>
      </c>
      <c r="BT519" t="s">
        <v>2920</v>
      </c>
      <c r="BU519">
        <v>2528</v>
      </c>
      <c r="BV519" t="s">
        <v>60</v>
      </c>
      <c r="BW519" t="s">
        <v>2920</v>
      </c>
      <c r="BX519"/>
      <c r="BY519"/>
      <c r="BZ519"/>
    </row>
    <row r="520" spans="1:78" x14ac:dyDescent="0.2">
      <c r="A520" s="10" t="s">
        <v>2818</v>
      </c>
      <c r="B520" s="10" t="s">
        <v>322</v>
      </c>
      <c r="C520" s="10" t="s">
        <v>1487</v>
      </c>
      <c r="D520" s="10" t="s">
        <v>125</v>
      </c>
      <c r="E520" s="10" t="s">
        <v>779</v>
      </c>
      <c r="F520" s="10" t="s">
        <v>780</v>
      </c>
      <c r="G520" s="10" t="s">
        <v>779</v>
      </c>
      <c r="H520" s="10" t="s">
        <v>780</v>
      </c>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c r="BI520" s="10"/>
      <c r="BJ520" s="10"/>
      <c r="BK520" s="10"/>
      <c r="BL520" s="10"/>
      <c r="BM520" s="10"/>
      <c r="BN520" s="10"/>
      <c r="BO520" s="10"/>
      <c r="BP520" s="10"/>
      <c r="BQ520" s="10"/>
      <c r="BR520" s="10" t="s">
        <v>67</v>
      </c>
      <c r="BS520" s="12">
        <v>44831</v>
      </c>
      <c r="BT520" s="10" t="s">
        <v>2822</v>
      </c>
      <c r="BU520" s="10">
        <v>6223</v>
      </c>
      <c r="BV520" s="10" t="s">
        <v>60</v>
      </c>
      <c r="BW520" s="10" t="s">
        <v>2823</v>
      </c>
    </row>
    <row r="521" spans="1:78" x14ac:dyDescent="0.2">
      <c r="A521" s="11" t="s">
        <v>1700</v>
      </c>
      <c r="B521" s="11"/>
      <c r="C521" s="11" t="s">
        <v>1487</v>
      </c>
      <c r="D521" s="11" t="s">
        <v>125</v>
      </c>
      <c r="E521" s="11" t="s">
        <v>779</v>
      </c>
      <c r="F521" s="11" t="s">
        <v>1632</v>
      </c>
      <c r="G521" s="11" t="s">
        <v>779</v>
      </c>
      <c r="H521" s="11" t="s">
        <v>1632</v>
      </c>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c r="AW521" s="11"/>
      <c r="AX521" s="11"/>
      <c r="AY521" s="11"/>
      <c r="AZ521" s="11"/>
      <c r="BA521" s="11"/>
      <c r="BB521" s="11"/>
      <c r="BC521" s="11"/>
      <c r="BD521" s="11"/>
      <c r="BE521" s="11"/>
      <c r="BF521" s="11"/>
      <c r="BG521" s="11"/>
      <c r="BH521" s="11"/>
      <c r="BI521" s="11"/>
      <c r="BJ521" s="11"/>
      <c r="BK521" s="11"/>
      <c r="BL521" s="11"/>
      <c r="BM521" s="11"/>
      <c r="BN521" s="11"/>
      <c r="BO521" s="11"/>
      <c r="BP521" s="11"/>
      <c r="BQ521" s="11"/>
      <c r="BR521" s="11"/>
      <c r="BS521" s="11"/>
      <c r="BT521" s="11"/>
      <c r="BU521" s="11"/>
      <c r="BV521" s="11"/>
      <c r="BW521" s="11"/>
    </row>
    <row r="522" spans="1:78" x14ac:dyDescent="0.2">
      <c r="A522" s="10" t="s">
        <v>2846</v>
      </c>
      <c r="B522" s="10"/>
      <c r="C522" s="10" t="s">
        <v>1487</v>
      </c>
      <c r="D522" s="10" t="s">
        <v>125</v>
      </c>
      <c r="E522" s="10" t="s">
        <v>779</v>
      </c>
      <c r="F522" s="10" t="s">
        <v>1632</v>
      </c>
      <c r="G522" s="10" t="s">
        <v>779</v>
      </c>
      <c r="H522" s="10" t="s">
        <v>1632</v>
      </c>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c r="BI522" s="10"/>
      <c r="BJ522" s="10"/>
      <c r="BK522" s="10"/>
      <c r="BL522" s="10"/>
      <c r="BM522" s="10"/>
      <c r="BN522" s="10"/>
      <c r="BO522" s="10"/>
      <c r="BP522" s="10"/>
      <c r="BQ522" s="10" t="s">
        <v>2826</v>
      </c>
      <c r="BR522" s="10" t="s">
        <v>67</v>
      </c>
      <c r="BS522" s="12">
        <v>44831</v>
      </c>
      <c r="BT522" s="10" t="s">
        <v>2823</v>
      </c>
      <c r="BU522" s="10">
        <v>6223</v>
      </c>
      <c r="BV522" s="10" t="s">
        <v>60</v>
      </c>
      <c r="BW522" s="10" t="s">
        <v>2823</v>
      </c>
    </row>
    <row r="523" spans="1:78" x14ac:dyDescent="0.2">
      <c r="A523" s="10" t="s">
        <v>2847</v>
      </c>
      <c r="B523" s="10"/>
      <c r="C523" s="10" t="s">
        <v>1487</v>
      </c>
      <c r="D523" s="10" t="s">
        <v>125</v>
      </c>
      <c r="E523" s="10" t="s">
        <v>779</v>
      </c>
      <c r="F523" s="10" t="s">
        <v>1632</v>
      </c>
      <c r="G523" s="10" t="s">
        <v>779</v>
      </c>
      <c r="H523" s="10" t="s">
        <v>1632</v>
      </c>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c r="BI523" s="10"/>
      <c r="BJ523" s="10"/>
      <c r="BK523" s="10"/>
      <c r="BL523" s="10"/>
      <c r="BM523" s="10"/>
      <c r="BN523" s="10"/>
      <c r="BO523" s="10"/>
      <c r="BP523" s="10"/>
      <c r="BQ523" s="10" t="s">
        <v>2826</v>
      </c>
      <c r="BR523" s="10" t="s">
        <v>67</v>
      </c>
      <c r="BS523" s="12">
        <v>44831</v>
      </c>
      <c r="BT523" s="10" t="s">
        <v>2823</v>
      </c>
      <c r="BU523" s="10">
        <v>6223</v>
      </c>
      <c r="BV523" s="10" t="s">
        <v>60</v>
      </c>
      <c r="BW523" s="10" t="s">
        <v>2823</v>
      </c>
    </row>
    <row r="524" spans="1:78" ht="16" x14ac:dyDescent="0.2">
      <c r="A524" s="10" t="s">
        <v>2843</v>
      </c>
      <c r="B524" s="10"/>
      <c r="C524" s="10" t="s">
        <v>1487</v>
      </c>
      <c r="D524" s="10" t="s">
        <v>125</v>
      </c>
      <c r="E524" s="10" t="s">
        <v>779</v>
      </c>
      <c r="F524" s="10" t="s">
        <v>1632</v>
      </c>
      <c r="G524" s="10" t="s">
        <v>779</v>
      </c>
      <c r="H524" s="10" t="s">
        <v>1632</v>
      </c>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c r="BI524" s="10"/>
      <c r="BJ524" s="10"/>
      <c r="BK524" s="10"/>
      <c r="BL524" s="10"/>
      <c r="BM524" s="10"/>
      <c r="BN524" s="10"/>
      <c r="BO524" s="10"/>
      <c r="BP524" s="10"/>
      <c r="BQ524" s="10" t="s">
        <v>2826</v>
      </c>
      <c r="BR524" s="10" t="s">
        <v>67</v>
      </c>
      <c r="BS524" s="12">
        <v>44831</v>
      </c>
      <c r="BT524" s="10" t="s">
        <v>2823</v>
      </c>
      <c r="BU524" s="10">
        <v>6223</v>
      </c>
      <c r="BV524" s="10" t="s">
        <v>60</v>
      </c>
      <c r="BW524" s="10" t="s">
        <v>2823</v>
      </c>
    </row>
    <row r="525" spans="1:78" x14ac:dyDescent="0.2">
      <c r="A525" s="10" t="s">
        <v>2844</v>
      </c>
      <c r="B525" s="10"/>
      <c r="C525" s="10" t="s">
        <v>1487</v>
      </c>
      <c r="D525" s="10" t="s">
        <v>125</v>
      </c>
      <c r="E525" s="10" t="s">
        <v>779</v>
      </c>
      <c r="F525" s="10" t="s">
        <v>1632</v>
      </c>
      <c r="G525" s="10" t="s">
        <v>779</v>
      </c>
      <c r="H525" s="10" t="s">
        <v>1632</v>
      </c>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c r="BI525" s="10"/>
      <c r="BJ525" s="10"/>
      <c r="BK525" s="10"/>
      <c r="BL525" s="10"/>
      <c r="BM525" s="10"/>
      <c r="BN525" s="10"/>
      <c r="BO525" s="10"/>
      <c r="BP525" s="10"/>
      <c r="BQ525" s="10" t="s">
        <v>2826</v>
      </c>
      <c r="BR525" s="10" t="s">
        <v>67</v>
      </c>
      <c r="BS525" s="12">
        <v>44831</v>
      </c>
      <c r="BT525" s="10" t="s">
        <v>2823</v>
      </c>
      <c r="BU525" s="10">
        <v>6223</v>
      </c>
      <c r="BV525" s="10" t="s">
        <v>60</v>
      </c>
      <c r="BW525" s="10" t="s">
        <v>2823</v>
      </c>
    </row>
    <row r="526" spans="1:78" x14ac:dyDescent="0.2">
      <c r="A526" s="10" t="s">
        <v>2848</v>
      </c>
      <c r="B526" s="10"/>
      <c r="C526" s="10" t="s">
        <v>1487</v>
      </c>
      <c r="D526" s="10" t="s">
        <v>125</v>
      </c>
      <c r="E526" s="10" t="s">
        <v>779</v>
      </c>
      <c r="F526" s="10" t="s">
        <v>1632</v>
      </c>
      <c r="G526" s="10" t="s">
        <v>779</v>
      </c>
      <c r="H526" s="10" t="s">
        <v>1632</v>
      </c>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c r="BI526" s="10"/>
      <c r="BJ526" s="10"/>
      <c r="BK526" s="10"/>
      <c r="BL526" s="10"/>
      <c r="BM526" s="10"/>
      <c r="BN526" s="10"/>
      <c r="BO526" s="10"/>
      <c r="BP526" s="10"/>
      <c r="BQ526" s="10" t="s">
        <v>2826</v>
      </c>
      <c r="BR526" s="10" t="s">
        <v>67</v>
      </c>
      <c r="BS526" s="12">
        <v>44831</v>
      </c>
      <c r="BT526" s="10" t="s">
        <v>2823</v>
      </c>
      <c r="BU526" s="10">
        <v>6223</v>
      </c>
      <c r="BV526" s="10" t="s">
        <v>60</v>
      </c>
      <c r="BW526" s="10" t="s">
        <v>2823</v>
      </c>
    </row>
    <row r="527" spans="1:78" x14ac:dyDescent="0.2">
      <c r="A527" s="10" t="s">
        <v>2845</v>
      </c>
      <c r="B527" s="10"/>
      <c r="C527" s="10" t="s">
        <v>1487</v>
      </c>
      <c r="D527" s="10" t="s">
        <v>125</v>
      </c>
      <c r="E527" s="10" t="s">
        <v>779</v>
      </c>
      <c r="F527" s="10" t="s">
        <v>1632</v>
      </c>
      <c r="G527" s="10" t="s">
        <v>779</v>
      </c>
      <c r="H527" s="10" t="s">
        <v>1632</v>
      </c>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c r="BK527" s="10"/>
      <c r="BL527" s="10"/>
      <c r="BM527" s="10"/>
      <c r="BN527" s="10"/>
      <c r="BO527" s="10"/>
      <c r="BP527" s="10"/>
      <c r="BQ527" s="10" t="s">
        <v>2826</v>
      </c>
      <c r="BR527" s="10" t="s">
        <v>67</v>
      </c>
      <c r="BS527" s="12">
        <v>44831</v>
      </c>
      <c r="BT527" s="10" t="s">
        <v>2823</v>
      </c>
      <c r="BU527" s="10">
        <v>6223</v>
      </c>
      <c r="BV527" s="10" t="s">
        <v>60</v>
      </c>
      <c r="BW527" s="10" t="s">
        <v>2823</v>
      </c>
    </row>
    <row r="528" spans="1:78" x14ac:dyDescent="0.2">
      <c r="A528" t="s">
        <v>94</v>
      </c>
      <c r="C528" t="s">
        <v>1487</v>
      </c>
      <c r="D528" t="s">
        <v>125</v>
      </c>
      <c r="E528" t="s">
        <v>779</v>
      </c>
      <c r="F528" t="s">
        <v>1632</v>
      </c>
      <c r="G528" t="s">
        <v>779</v>
      </c>
      <c r="H528" t="s">
        <v>1632</v>
      </c>
      <c r="Q528">
        <v>3.2</v>
      </c>
      <c r="T528">
        <v>3.3</v>
      </c>
      <c r="U528">
        <v>3.2</v>
      </c>
      <c r="X528">
        <v>4.2</v>
      </c>
      <c r="Y528">
        <v>3.9</v>
      </c>
      <c r="AB528">
        <v>4.8</v>
      </c>
      <c r="AC528">
        <v>4.0999999999999996</v>
      </c>
      <c r="AF528">
        <v>5.5</v>
      </c>
      <c r="AG528">
        <v>3.4</v>
      </c>
      <c r="AJ528">
        <v>4.5999999999999996</v>
      </c>
      <c r="AO528">
        <v>3.2</v>
      </c>
      <c r="AR528">
        <v>2.2000000000000002</v>
      </c>
      <c r="AS528">
        <v>3.5</v>
      </c>
      <c r="AV528">
        <v>2.6</v>
      </c>
      <c r="AW528">
        <v>3.9</v>
      </c>
      <c r="AZ528">
        <v>3.2</v>
      </c>
      <c r="BA528">
        <v>4.2</v>
      </c>
      <c r="BD528">
        <v>3.5</v>
      </c>
      <c r="BE528">
        <v>4.5</v>
      </c>
      <c r="BH528">
        <v>3.1</v>
      </c>
      <c r="BQ528" t="s">
        <v>2826</v>
      </c>
      <c r="BR528" t="s">
        <v>67</v>
      </c>
      <c r="BS528" s="1">
        <v>44831</v>
      </c>
      <c r="BT528" t="s">
        <v>2823</v>
      </c>
      <c r="BU528">
        <v>6223</v>
      </c>
    </row>
    <row r="529" spans="1:78" x14ac:dyDescent="0.2">
      <c r="A529" s="11" t="s">
        <v>1700</v>
      </c>
      <c r="B529" s="11"/>
      <c r="C529" s="11" t="s">
        <v>1487</v>
      </c>
      <c r="D529" s="11" t="s">
        <v>125</v>
      </c>
      <c r="E529" s="11" t="s">
        <v>779</v>
      </c>
      <c r="F529" s="11" t="s">
        <v>1635</v>
      </c>
      <c r="G529" s="11" t="s">
        <v>779</v>
      </c>
      <c r="H529" s="11" t="s">
        <v>1635</v>
      </c>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AV529" s="11"/>
      <c r="AW529" s="11"/>
      <c r="AX529" s="11"/>
      <c r="AY529" s="11"/>
      <c r="AZ529" s="11"/>
      <c r="BA529" s="11"/>
      <c r="BB529" s="11"/>
      <c r="BC529" s="11"/>
      <c r="BD529" s="11"/>
      <c r="BE529" s="11"/>
      <c r="BF529" s="11"/>
      <c r="BG529" s="11"/>
      <c r="BH529" s="11"/>
      <c r="BI529" s="11"/>
      <c r="BJ529" s="11"/>
      <c r="BK529" s="11"/>
      <c r="BL529" s="11"/>
      <c r="BM529" s="11"/>
      <c r="BN529" s="11"/>
      <c r="BO529" s="11"/>
      <c r="BP529" s="11"/>
      <c r="BQ529" s="11"/>
      <c r="BR529" s="11"/>
      <c r="BS529" s="11"/>
      <c r="BT529" s="11"/>
      <c r="BU529" s="11"/>
      <c r="BV529" s="11"/>
      <c r="BW529" s="11"/>
    </row>
    <row r="530" spans="1:78" x14ac:dyDescent="0.2">
      <c r="A530" s="11" t="s">
        <v>1700</v>
      </c>
      <c r="B530" s="11"/>
      <c r="C530" s="11" t="s">
        <v>1487</v>
      </c>
      <c r="D530" s="11" t="s">
        <v>125</v>
      </c>
      <c r="E530" s="11" t="s">
        <v>779</v>
      </c>
      <c r="F530" s="11" t="s">
        <v>1621</v>
      </c>
      <c r="G530" s="11" t="s">
        <v>779</v>
      </c>
      <c r="H530" s="11" t="s">
        <v>1621</v>
      </c>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1"/>
      <c r="BH530" s="11"/>
      <c r="BI530" s="11"/>
      <c r="BJ530" s="11"/>
      <c r="BK530" s="11"/>
      <c r="BL530" s="11"/>
      <c r="BM530" s="11"/>
      <c r="BN530" s="11"/>
      <c r="BO530" s="11"/>
      <c r="BP530" s="11"/>
      <c r="BQ530" s="11"/>
      <c r="BR530" s="11"/>
      <c r="BS530" s="11"/>
      <c r="BT530" s="11"/>
      <c r="BU530" s="11"/>
      <c r="BV530" s="11"/>
      <c r="BW530" s="11"/>
    </row>
    <row r="531" spans="1:78" x14ac:dyDescent="0.2">
      <c r="A531" s="6" t="s">
        <v>3529</v>
      </c>
      <c r="B531" s="6"/>
      <c r="C531" s="6" t="s">
        <v>1487</v>
      </c>
      <c r="D531" s="6" t="s">
        <v>125</v>
      </c>
      <c r="E531" s="6" t="s">
        <v>779</v>
      </c>
      <c r="F531" s="6" t="s">
        <v>1621</v>
      </c>
      <c r="G531" s="6" t="s">
        <v>779</v>
      </c>
      <c r="H531" s="6" t="s">
        <v>1621</v>
      </c>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v>12.8</v>
      </c>
      <c r="BJ531" s="6">
        <v>15</v>
      </c>
      <c r="BK531" s="6">
        <v>15.6</v>
      </c>
      <c r="BL531" s="6"/>
      <c r="BM531" s="6"/>
      <c r="BN531" s="6"/>
      <c r="BO531" s="6"/>
      <c r="BP531" s="6"/>
      <c r="BQ531" s="6" t="s">
        <v>2975</v>
      </c>
      <c r="BR531" s="6" t="s">
        <v>67</v>
      </c>
      <c r="BS531" s="7">
        <v>44832</v>
      </c>
      <c r="BT531" s="6" t="s">
        <v>2976</v>
      </c>
      <c r="BU531" s="6">
        <v>7017</v>
      </c>
      <c r="BV531" s="6" t="s">
        <v>60</v>
      </c>
      <c r="BW531" s="6" t="s">
        <v>2976</v>
      </c>
    </row>
    <row r="532" spans="1:78" x14ac:dyDescent="0.2">
      <c r="A532" s="6" t="s">
        <v>3530</v>
      </c>
      <c r="B532" s="6"/>
      <c r="C532" s="6" t="s">
        <v>1487</v>
      </c>
      <c r="D532" s="6" t="s">
        <v>125</v>
      </c>
      <c r="E532" s="6" t="s">
        <v>779</v>
      </c>
      <c r="F532" s="6" t="s">
        <v>1621</v>
      </c>
      <c r="G532" s="6" t="s">
        <v>779</v>
      </c>
      <c r="H532" s="6" t="s">
        <v>1621</v>
      </c>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v>14.6</v>
      </c>
      <c r="BK532" s="6"/>
      <c r="BL532" s="6">
        <v>18.100000000000001</v>
      </c>
      <c r="BM532" s="6"/>
      <c r="BN532" s="6"/>
      <c r="BO532" s="6"/>
      <c r="BP532" s="6"/>
      <c r="BQ532" s="6" t="s">
        <v>2975</v>
      </c>
      <c r="BR532" s="6" t="s">
        <v>67</v>
      </c>
      <c r="BS532" s="7">
        <v>44832</v>
      </c>
      <c r="BT532" s="6" t="s">
        <v>2976</v>
      </c>
      <c r="BU532" s="6">
        <v>7017</v>
      </c>
      <c r="BV532" s="6"/>
      <c r="BW532" s="6"/>
    </row>
    <row r="533" spans="1:78" x14ac:dyDescent="0.2">
      <c r="A533" s="6" t="s">
        <v>3531</v>
      </c>
      <c r="B533" s="6"/>
      <c r="C533" s="6" t="s">
        <v>1487</v>
      </c>
      <c r="D533" s="6" t="s">
        <v>125</v>
      </c>
      <c r="E533" s="6" t="s">
        <v>779</v>
      </c>
      <c r="F533" s="6" t="s">
        <v>1621</v>
      </c>
      <c r="G533" s="6" t="s">
        <v>779</v>
      </c>
      <c r="H533" s="6" t="s">
        <v>1621</v>
      </c>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v>13.7</v>
      </c>
      <c r="BJ533" s="6"/>
      <c r="BK533" s="6"/>
      <c r="BL533" s="6"/>
      <c r="BM533" s="6"/>
      <c r="BN533" s="6"/>
      <c r="BO533" s="6"/>
      <c r="BP533" s="6"/>
      <c r="BQ533" s="6" t="s">
        <v>2975</v>
      </c>
      <c r="BR533" s="6" t="s">
        <v>67</v>
      </c>
      <c r="BS533" s="7">
        <v>44832</v>
      </c>
      <c r="BT533" s="6" t="s">
        <v>2976</v>
      </c>
      <c r="BU533" s="6">
        <v>7017</v>
      </c>
      <c r="BV533" s="6"/>
      <c r="BW533" s="6"/>
    </row>
    <row r="534" spans="1:78" x14ac:dyDescent="0.2">
      <c r="A534" s="6" t="s">
        <v>3528</v>
      </c>
      <c r="B534" s="6" t="s">
        <v>322</v>
      </c>
      <c r="C534" s="6" t="s">
        <v>1487</v>
      </c>
      <c r="D534" s="6" t="s">
        <v>125</v>
      </c>
      <c r="E534" s="6" t="s">
        <v>779</v>
      </c>
      <c r="F534" s="6" t="s">
        <v>1621</v>
      </c>
      <c r="G534" s="6" t="s">
        <v>779</v>
      </c>
      <c r="H534" s="6" t="s">
        <v>1621</v>
      </c>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v>12.8</v>
      </c>
      <c r="BJ534" s="6"/>
      <c r="BK534" s="6">
        <v>16.100000000000001</v>
      </c>
      <c r="BL534" s="6"/>
      <c r="BM534" s="6"/>
      <c r="BN534" s="6"/>
      <c r="BO534" s="6"/>
      <c r="BP534" s="6"/>
      <c r="BQ534" s="6" t="s">
        <v>2975</v>
      </c>
      <c r="BR534" s="6" t="s">
        <v>67</v>
      </c>
      <c r="BS534" s="7">
        <v>44832</v>
      </c>
      <c r="BT534" s="6" t="s">
        <v>2976</v>
      </c>
      <c r="BU534" s="6">
        <v>7017</v>
      </c>
      <c r="BV534" s="6"/>
      <c r="BW534" s="6"/>
    </row>
    <row r="535" spans="1:78" x14ac:dyDescent="0.2">
      <c r="A535" s="10" t="s">
        <v>2885</v>
      </c>
      <c r="B535" s="10"/>
      <c r="C535" s="10" t="s">
        <v>1487</v>
      </c>
      <c r="D535" s="10" t="s">
        <v>125</v>
      </c>
      <c r="E535" s="10" t="s">
        <v>779</v>
      </c>
      <c r="F535" s="10" t="s">
        <v>781</v>
      </c>
      <c r="G535" s="10" t="s">
        <v>779</v>
      </c>
      <c r="H535" s="10" t="s">
        <v>2884</v>
      </c>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c r="BI535" s="10"/>
      <c r="BJ535" s="10"/>
      <c r="BK535" s="10"/>
      <c r="BL535" s="10"/>
      <c r="BM535" s="10"/>
      <c r="BN535" s="10"/>
      <c r="BO535" s="10"/>
      <c r="BP535" s="10"/>
      <c r="BQ535" s="10"/>
      <c r="BR535" s="10" t="s">
        <v>67</v>
      </c>
      <c r="BS535" s="12">
        <v>44832</v>
      </c>
      <c r="BT535" s="10" t="s">
        <v>2876</v>
      </c>
      <c r="BU535" s="10">
        <v>6224</v>
      </c>
      <c r="BV535" s="10" t="s">
        <v>60</v>
      </c>
      <c r="BW535" s="10" t="s">
        <v>2823</v>
      </c>
    </row>
    <row r="536" spans="1:78" s="6" customFormat="1" x14ac:dyDescent="0.2">
      <c r="A536" s="10" t="s">
        <v>2894</v>
      </c>
      <c r="B536" s="10"/>
      <c r="C536" s="10" t="s">
        <v>1487</v>
      </c>
      <c r="D536" s="10" t="s">
        <v>125</v>
      </c>
      <c r="E536" s="10" t="s">
        <v>779</v>
      </c>
      <c r="F536" s="10" t="s">
        <v>781</v>
      </c>
      <c r="G536" s="10" t="s">
        <v>779</v>
      </c>
      <c r="H536" s="10" t="s">
        <v>2884</v>
      </c>
      <c r="I536" s="10"/>
      <c r="J536" s="10"/>
      <c r="K536" s="10"/>
      <c r="L536" s="10" t="s">
        <v>2895</v>
      </c>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c r="BI536" s="10"/>
      <c r="BJ536" s="10"/>
      <c r="BK536" s="10"/>
      <c r="BL536" s="10"/>
      <c r="BM536" s="10"/>
      <c r="BN536" s="10"/>
      <c r="BO536" s="10"/>
      <c r="BP536" s="10"/>
      <c r="BQ536" s="10"/>
      <c r="BR536" s="10" t="s">
        <v>67</v>
      </c>
      <c r="BS536" s="12">
        <v>44832</v>
      </c>
      <c r="BT536" s="10" t="s">
        <v>2876</v>
      </c>
      <c r="BU536" s="10">
        <v>6224</v>
      </c>
      <c r="BV536" s="10" t="s">
        <v>60</v>
      </c>
      <c r="BW536" s="10" t="s">
        <v>2823</v>
      </c>
      <c r="BX536"/>
      <c r="BY536"/>
      <c r="BZ536"/>
    </row>
    <row r="537" spans="1:78" s="6" customFormat="1" x14ac:dyDescent="0.2">
      <c r="A537" s="10" t="s">
        <v>2888</v>
      </c>
      <c r="B537" s="10"/>
      <c r="C537" s="10" t="s">
        <v>1487</v>
      </c>
      <c r="D537" s="10" t="s">
        <v>125</v>
      </c>
      <c r="E537" s="10" t="s">
        <v>779</v>
      </c>
      <c r="F537" s="10" t="s">
        <v>781</v>
      </c>
      <c r="G537" s="10" t="s">
        <v>779</v>
      </c>
      <c r="H537" s="10" t="s">
        <v>2884</v>
      </c>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c r="BI537" s="10"/>
      <c r="BJ537" s="10"/>
      <c r="BK537" s="10"/>
      <c r="BL537" s="10"/>
      <c r="BM537" s="10"/>
      <c r="BN537" s="10"/>
      <c r="BO537" s="10"/>
      <c r="BP537" s="10"/>
      <c r="BQ537" s="10"/>
      <c r="BR537" s="10" t="s">
        <v>67</v>
      </c>
      <c r="BS537" s="12">
        <v>44832</v>
      </c>
      <c r="BT537" s="10" t="s">
        <v>2876</v>
      </c>
      <c r="BU537" s="10">
        <v>6224</v>
      </c>
      <c r="BV537" s="10" t="s">
        <v>60</v>
      </c>
      <c r="BW537" s="10" t="s">
        <v>2823</v>
      </c>
      <c r="BX537"/>
      <c r="BY537"/>
      <c r="BZ537"/>
    </row>
    <row r="538" spans="1:78" x14ac:dyDescent="0.2">
      <c r="A538" s="10" t="s">
        <v>2886</v>
      </c>
      <c r="B538" s="10"/>
      <c r="C538" s="10" t="s">
        <v>1487</v>
      </c>
      <c r="D538" s="10" t="s">
        <v>125</v>
      </c>
      <c r="E538" s="10" t="s">
        <v>779</v>
      </c>
      <c r="F538" s="10" t="s">
        <v>781</v>
      </c>
      <c r="G538" s="10" t="s">
        <v>779</v>
      </c>
      <c r="H538" s="10" t="s">
        <v>2884</v>
      </c>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c r="BK538" s="10"/>
      <c r="BL538" s="10"/>
      <c r="BM538" s="10"/>
      <c r="BN538" s="10"/>
      <c r="BO538" s="10"/>
      <c r="BP538" s="10"/>
      <c r="BQ538" s="10"/>
      <c r="BR538" s="10" t="s">
        <v>67</v>
      </c>
      <c r="BS538" s="12">
        <v>44832</v>
      </c>
      <c r="BT538" s="10" t="s">
        <v>2876</v>
      </c>
      <c r="BU538" s="10">
        <v>6224</v>
      </c>
      <c r="BV538" s="10" t="s">
        <v>60</v>
      </c>
      <c r="BW538" s="10" t="s">
        <v>2823</v>
      </c>
    </row>
    <row r="539" spans="1:78" x14ac:dyDescent="0.2">
      <c r="A539" s="10" t="s">
        <v>2887</v>
      </c>
      <c r="B539" s="10"/>
      <c r="C539" s="10" t="s">
        <v>1487</v>
      </c>
      <c r="D539" s="10" t="s">
        <v>125</v>
      </c>
      <c r="E539" s="10" t="s">
        <v>779</v>
      </c>
      <c r="F539" s="10" t="s">
        <v>781</v>
      </c>
      <c r="G539" s="10" t="s">
        <v>779</v>
      </c>
      <c r="H539" s="10" t="s">
        <v>2884</v>
      </c>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c r="BI539" s="10"/>
      <c r="BJ539" s="10"/>
      <c r="BK539" s="10"/>
      <c r="BL539" s="10"/>
      <c r="BM539" s="10"/>
      <c r="BN539" s="10"/>
      <c r="BO539" s="10"/>
      <c r="BP539" s="10"/>
      <c r="BQ539" s="10"/>
      <c r="BR539" s="10" t="s">
        <v>67</v>
      </c>
      <c r="BS539" s="12">
        <v>44832</v>
      </c>
      <c r="BT539" s="10" t="s">
        <v>2876</v>
      </c>
      <c r="BU539" s="10">
        <v>6224</v>
      </c>
      <c r="BV539" s="10" t="s">
        <v>60</v>
      </c>
      <c r="BW539" s="10" t="s">
        <v>2823</v>
      </c>
    </row>
    <row r="540" spans="1:78" x14ac:dyDescent="0.2">
      <c r="A540" s="10" t="s">
        <v>2889</v>
      </c>
      <c r="B540" s="10"/>
      <c r="C540" s="10" t="s">
        <v>1487</v>
      </c>
      <c r="D540" s="10" t="s">
        <v>125</v>
      </c>
      <c r="E540" s="10" t="s">
        <v>779</v>
      </c>
      <c r="F540" s="10" t="s">
        <v>781</v>
      </c>
      <c r="G540" s="10" t="s">
        <v>779</v>
      </c>
      <c r="H540" s="10" t="s">
        <v>2884</v>
      </c>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c r="BI540" s="10"/>
      <c r="BJ540" s="10"/>
      <c r="BK540" s="10"/>
      <c r="BL540" s="10"/>
      <c r="BM540" s="10"/>
      <c r="BN540" s="10"/>
      <c r="BO540" s="10"/>
      <c r="BP540" s="10"/>
      <c r="BQ540" s="10"/>
      <c r="BR540" s="10" t="s">
        <v>67</v>
      </c>
      <c r="BS540" s="12">
        <v>44832</v>
      </c>
      <c r="BT540" s="10" t="s">
        <v>2876</v>
      </c>
      <c r="BU540" s="10">
        <v>6224</v>
      </c>
      <c r="BV540" s="10" t="s">
        <v>60</v>
      </c>
      <c r="BW540" s="10" t="s">
        <v>2823</v>
      </c>
    </row>
    <row r="541" spans="1:78" x14ac:dyDescent="0.2">
      <c r="A541" t="s">
        <v>94</v>
      </c>
      <c r="C541" t="s">
        <v>1487</v>
      </c>
      <c r="D541" t="s">
        <v>125</v>
      </c>
      <c r="E541" t="s">
        <v>779</v>
      </c>
      <c r="F541" t="s">
        <v>781</v>
      </c>
      <c r="G541" t="s">
        <v>779</v>
      </c>
      <c r="H541" t="s">
        <v>2884</v>
      </c>
      <c r="Q541">
        <v>3.1</v>
      </c>
      <c r="T541">
        <v>3.7</v>
      </c>
      <c r="U541">
        <v>3.9</v>
      </c>
      <c r="X541">
        <v>5.0999999999999996</v>
      </c>
      <c r="Y541">
        <v>4.2</v>
      </c>
      <c r="AB541">
        <v>5.0999999999999996</v>
      </c>
      <c r="AC541">
        <v>4.7</v>
      </c>
      <c r="AF541">
        <v>6.2</v>
      </c>
      <c r="AG541">
        <v>3.8</v>
      </c>
      <c r="AJ541">
        <v>5.0999999999999996</v>
      </c>
      <c r="AO541">
        <v>3.6</v>
      </c>
      <c r="AR541">
        <v>2.4</v>
      </c>
      <c r="AS541">
        <v>4</v>
      </c>
      <c r="AV541">
        <v>2.9</v>
      </c>
      <c r="AW541">
        <v>4.5</v>
      </c>
      <c r="AZ541">
        <v>3.6</v>
      </c>
      <c r="BA541">
        <v>4.8</v>
      </c>
      <c r="BD541">
        <v>4.0999999999999996</v>
      </c>
      <c r="BE541">
        <v>5.2</v>
      </c>
      <c r="BH541">
        <v>3.4</v>
      </c>
      <c r="BR541" t="s">
        <v>67</v>
      </c>
      <c r="BS541" s="1">
        <v>44832</v>
      </c>
      <c r="BT541" t="s">
        <v>2876</v>
      </c>
      <c r="BU541">
        <v>6224</v>
      </c>
    </row>
    <row r="542" spans="1:78" x14ac:dyDescent="0.2">
      <c r="A542" s="11" t="s">
        <v>1700</v>
      </c>
      <c r="B542" s="11"/>
      <c r="C542" s="11" t="s">
        <v>1487</v>
      </c>
      <c r="D542" s="11" t="s">
        <v>125</v>
      </c>
      <c r="E542" s="11" t="s">
        <v>779</v>
      </c>
      <c r="F542" s="11" t="s">
        <v>781</v>
      </c>
      <c r="G542" s="11" t="s">
        <v>779</v>
      </c>
      <c r="H542" s="11" t="s">
        <v>782</v>
      </c>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1"/>
      <c r="BH542" s="11"/>
      <c r="BI542" s="11"/>
      <c r="BJ542" s="11"/>
      <c r="BK542" s="11"/>
      <c r="BL542" s="11"/>
      <c r="BM542" s="11"/>
      <c r="BN542" s="11"/>
      <c r="BO542" s="11"/>
      <c r="BP542" s="11"/>
      <c r="BQ542" s="11"/>
      <c r="BR542" s="11"/>
      <c r="BS542" s="11"/>
      <c r="BT542" s="11"/>
      <c r="BU542" s="11"/>
      <c r="BV542" s="11"/>
      <c r="BW542" s="11"/>
    </row>
    <row r="543" spans="1:78" x14ac:dyDescent="0.2">
      <c r="A543" s="6" t="s">
        <v>3547</v>
      </c>
      <c r="B543" s="6"/>
      <c r="C543" s="6" t="s">
        <v>1487</v>
      </c>
      <c r="D543" s="6" t="s">
        <v>125</v>
      </c>
      <c r="E543" s="6" t="s">
        <v>779</v>
      </c>
      <c r="F543" s="6" t="s">
        <v>781</v>
      </c>
      <c r="G543" s="6" t="s">
        <v>779</v>
      </c>
      <c r="H543" s="6" t="s">
        <v>782</v>
      </c>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v>16.5</v>
      </c>
      <c r="BK543" s="6"/>
      <c r="BL543" s="6"/>
      <c r="BM543" s="6"/>
      <c r="BN543" s="6"/>
      <c r="BO543" s="6"/>
      <c r="BP543" s="6"/>
      <c r="BQ543" s="6" t="s">
        <v>1444</v>
      </c>
      <c r="BR543" s="6" t="s">
        <v>67</v>
      </c>
      <c r="BS543" s="7">
        <v>44806</v>
      </c>
      <c r="BT543" s="6" t="s">
        <v>1443</v>
      </c>
      <c r="BU543" s="6">
        <v>35427</v>
      </c>
      <c r="BV543" s="6"/>
      <c r="BW543" s="6"/>
    </row>
    <row r="544" spans="1:78" x14ac:dyDescent="0.2">
      <c r="C544" t="s">
        <v>1487</v>
      </c>
      <c r="D544" t="s">
        <v>125</v>
      </c>
      <c r="E544" t="s">
        <v>779</v>
      </c>
      <c r="F544" t="s">
        <v>781</v>
      </c>
      <c r="G544" t="s">
        <v>779</v>
      </c>
      <c r="H544" t="s">
        <v>782</v>
      </c>
      <c r="AS544">
        <v>4.5</v>
      </c>
      <c r="AV544">
        <v>3</v>
      </c>
      <c r="BA544">
        <v>5</v>
      </c>
      <c r="BD544">
        <v>4</v>
      </c>
      <c r="BE544">
        <v>5.6</v>
      </c>
      <c r="BR544" t="s">
        <v>67</v>
      </c>
      <c r="BS544" s="1">
        <v>44797</v>
      </c>
      <c r="BT544" t="s">
        <v>73</v>
      </c>
      <c r="BU544">
        <v>36083</v>
      </c>
      <c r="BV544" t="s">
        <v>60</v>
      </c>
      <c r="BW544" t="s">
        <v>73</v>
      </c>
    </row>
    <row r="545" spans="1:75" x14ac:dyDescent="0.2">
      <c r="A545" s="11" t="s">
        <v>1700</v>
      </c>
      <c r="B545" s="11"/>
      <c r="C545" s="11" t="s">
        <v>1487</v>
      </c>
      <c r="D545" s="11" t="s">
        <v>125</v>
      </c>
      <c r="E545" s="11" t="s">
        <v>779</v>
      </c>
      <c r="F545" s="11" t="s">
        <v>781</v>
      </c>
      <c r="G545" s="11" t="s">
        <v>779</v>
      </c>
      <c r="H545" s="11" t="s">
        <v>781</v>
      </c>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1"/>
      <c r="BH545" s="11"/>
      <c r="BI545" s="11"/>
      <c r="BJ545" s="11"/>
      <c r="BK545" s="11"/>
      <c r="BL545" s="11"/>
      <c r="BM545" s="11"/>
      <c r="BN545" s="11"/>
      <c r="BO545" s="11"/>
      <c r="BP545" s="11"/>
      <c r="BQ545" s="11"/>
      <c r="BR545" s="11"/>
      <c r="BS545" s="11"/>
      <c r="BT545" s="11"/>
      <c r="BU545" s="11"/>
      <c r="BV545" s="11"/>
      <c r="BW545" s="11"/>
    </row>
    <row r="546" spans="1:75" x14ac:dyDescent="0.2">
      <c r="A546" s="10" t="s">
        <v>3230</v>
      </c>
      <c r="B546" s="10"/>
      <c r="C546" s="10" t="s">
        <v>1487</v>
      </c>
      <c r="D546" s="10" t="s">
        <v>125</v>
      </c>
      <c r="E546" s="10" t="s">
        <v>779</v>
      </c>
      <c r="F546" s="10" t="s">
        <v>781</v>
      </c>
      <c r="G546" s="10" t="s">
        <v>779</v>
      </c>
      <c r="H546" s="10" t="s">
        <v>781</v>
      </c>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c r="BI546" s="10"/>
      <c r="BJ546" s="10"/>
      <c r="BK546" s="10"/>
      <c r="BL546" s="10"/>
      <c r="BM546" s="10"/>
      <c r="BN546" s="10"/>
      <c r="BO546" s="10"/>
      <c r="BP546" s="10"/>
      <c r="BQ546" s="10"/>
      <c r="BR546" s="10" t="s">
        <v>67</v>
      </c>
      <c r="BS546" s="12">
        <v>44883</v>
      </c>
      <c r="BT546" s="10" t="s">
        <v>3210</v>
      </c>
      <c r="BU546" s="10">
        <v>19812</v>
      </c>
      <c r="BV546" s="10" t="s">
        <v>60</v>
      </c>
      <c r="BW546" s="35" t="s">
        <v>3210</v>
      </c>
    </row>
    <row r="547" spans="1:75" x14ac:dyDescent="0.2">
      <c r="A547" s="10" t="s">
        <v>3227</v>
      </c>
      <c r="B547" s="10"/>
      <c r="C547" s="10" t="s">
        <v>1487</v>
      </c>
      <c r="D547" s="10" t="s">
        <v>125</v>
      </c>
      <c r="E547" s="10" t="s">
        <v>779</v>
      </c>
      <c r="F547" s="10" t="s">
        <v>781</v>
      </c>
      <c r="G547" s="10" t="s">
        <v>779</v>
      </c>
      <c r="H547" s="10" t="s">
        <v>781</v>
      </c>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c r="BI547" s="10"/>
      <c r="BJ547" s="10"/>
      <c r="BK547" s="10"/>
      <c r="BL547" s="10"/>
      <c r="BM547" s="10"/>
      <c r="BN547" s="10"/>
      <c r="BO547" s="10"/>
      <c r="BP547" s="10"/>
      <c r="BQ547" s="10"/>
      <c r="BR547" s="10" t="s">
        <v>67</v>
      </c>
      <c r="BS547" s="12">
        <v>44883</v>
      </c>
      <c r="BT547" s="10" t="s">
        <v>3210</v>
      </c>
      <c r="BU547" s="10">
        <v>19812</v>
      </c>
      <c r="BV547" s="10" t="s">
        <v>60</v>
      </c>
      <c r="BW547" s="35" t="s">
        <v>3210</v>
      </c>
    </row>
    <row r="548" spans="1:75" x14ac:dyDescent="0.2">
      <c r="A548" s="10" t="s">
        <v>3229</v>
      </c>
      <c r="B548" s="10"/>
      <c r="C548" s="10" t="s">
        <v>1487</v>
      </c>
      <c r="D548" s="10" t="s">
        <v>125</v>
      </c>
      <c r="E548" s="10" t="s">
        <v>779</v>
      </c>
      <c r="F548" s="10" t="s">
        <v>781</v>
      </c>
      <c r="G548" s="10" t="s">
        <v>779</v>
      </c>
      <c r="H548" s="10" t="s">
        <v>781</v>
      </c>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c r="BI548" s="10"/>
      <c r="BJ548" s="10"/>
      <c r="BK548" s="10"/>
      <c r="BL548" s="10"/>
      <c r="BM548" s="10"/>
      <c r="BN548" s="10"/>
      <c r="BO548" s="10"/>
      <c r="BP548" s="10"/>
      <c r="BQ548" s="10"/>
      <c r="BR548" s="10" t="s">
        <v>67</v>
      </c>
      <c r="BS548" s="12">
        <v>44883</v>
      </c>
      <c r="BT548" s="10" t="s">
        <v>3210</v>
      </c>
      <c r="BU548" s="10">
        <v>19812</v>
      </c>
      <c r="BV548" s="10" t="s">
        <v>60</v>
      </c>
      <c r="BW548" s="35" t="s">
        <v>3210</v>
      </c>
    </row>
    <row r="549" spans="1:75" x14ac:dyDescent="0.2">
      <c r="A549" s="10" t="s">
        <v>3228</v>
      </c>
      <c r="B549" s="10"/>
      <c r="C549" s="10" t="s">
        <v>1487</v>
      </c>
      <c r="D549" s="10" t="s">
        <v>125</v>
      </c>
      <c r="E549" s="10" t="s">
        <v>779</v>
      </c>
      <c r="F549" s="10" t="s">
        <v>781</v>
      </c>
      <c r="G549" s="10" t="s">
        <v>779</v>
      </c>
      <c r="H549" s="10" t="s">
        <v>781</v>
      </c>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c r="BL549" s="10"/>
      <c r="BM549" s="10"/>
      <c r="BN549" s="10"/>
      <c r="BO549" s="10"/>
      <c r="BP549" s="10"/>
      <c r="BQ549" s="10"/>
      <c r="BR549" s="10" t="s">
        <v>67</v>
      </c>
      <c r="BS549" s="12">
        <v>44883</v>
      </c>
      <c r="BT549" s="10" t="s">
        <v>3210</v>
      </c>
      <c r="BU549" s="10">
        <v>19812</v>
      </c>
      <c r="BV549" s="10" t="s">
        <v>60</v>
      </c>
      <c r="BW549" s="35" t="s">
        <v>3210</v>
      </c>
    </row>
    <row r="550" spans="1:75" x14ac:dyDescent="0.2">
      <c r="A550" s="10" t="s">
        <v>3231</v>
      </c>
      <c r="B550" s="10"/>
      <c r="C550" s="10" t="s">
        <v>1487</v>
      </c>
      <c r="D550" s="10" t="s">
        <v>125</v>
      </c>
      <c r="E550" s="10" t="s">
        <v>779</v>
      </c>
      <c r="F550" s="10" t="s">
        <v>781</v>
      </c>
      <c r="G550" s="10" t="s">
        <v>779</v>
      </c>
      <c r="H550" s="10" t="s">
        <v>781</v>
      </c>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c r="BL550" s="10"/>
      <c r="BM550" s="10"/>
      <c r="BN550" s="10"/>
      <c r="BO550" s="10"/>
      <c r="BP550" s="10"/>
      <c r="BQ550" s="10"/>
      <c r="BR550" s="10" t="s">
        <v>67</v>
      </c>
      <c r="BS550" s="12">
        <v>44883</v>
      </c>
      <c r="BT550" s="10" t="s">
        <v>3210</v>
      </c>
      <c r="BU550" s="10">
        <v>19812</v>
      </c>
      <c r="BV550" s="10" t="s">
        <v>60</v>
      </c>
      <c r="BW550" s="35" t="s">
        <v>3210</v>
      </c>
    </row>
    <row r="551" spans="1:75" x14ac:dyDescent="0.2">
      <c r="A551" s="10" t="s">
        <v>2892</v>
      </c>
      <c r="B551" s="10"/>
      <c r="C551" s="10" t="s">
        <v>1487</v>
      </c>
      <c r="D551" s="10" t="s">
        <v>125</v>
      </c>
      <c r="E551" s="10" t="s">
        <v>779</v>
      </c>
      <c r="F551" s="10" t="s">
        <v>1631</v>
      </c>
      <c r="G551" s="10" t="s">
        <v>779</v>
      </c>
      <c r="H551" s="10" t="s">
        <v>2893</v>
      </c>
      <c r="I551" s="10"/>
      <c r="J551" s="10"/>
      <c r="K551" s="10"/>
      <c r="L551" s="10" t="s">
        <v>416</v>
      </c>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c r="BI551" s="10"/>
      <c r="BJ551" s="10"/>
      <c r="BK551" s="10"/>
      <c r="BL551" s="10"/>
      <c r="BM551" s="10"/>
      <c r="BN551" s="10"/>
      <c r="BO551" s="10"/>
      <c r="BP551" s="10"/>
      <c r="BQ551" s="10"/>
      <c r="BR551" s="10" t="s">
        <v>67</v>
      </c>
      <c r="BS551" s="12">
        <v>44832</v>
      </c>
      <c r="BT551" s="10" t="s">
        <v>2876</v>
      </c>
      <c r="BU551" s="10">
        <v>6224</v>
      </c>
      <c r="BV551" s="10" t="s">
        <v>60</v>
      </c>
      <c r="BW551" s="10" t="s">
        <v>2823</v>
      </c>
    </row>
    <row r="552" spans="1:75" x14ac:dyDescent="0.2">
      <c r="A552" s="11" t="s">
        <v>1700</v>
      </c>
      <c r="B552" s="11"/>
      <c r="C552" s="11" t="s">
        <v>1487</v>
      </c>
      <c r="D552" s="11" t="s">
        <v>125</v>
      </c>
      <c r="E552" s="11" t="s">
        <v>779</v>
      </c>
      <c r="F552" s="11" t="s">
        <v>1631</v>
      </c>
      <c r="G552" s="11" t="s">
        <v>779</v>
      </c>
      <c r="H552" s="11" t="s">
        <v>1631</v>
      </c>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1"/>
      <c r="BE552" s="11"/>
      <c r="BF552" s="11"/>
      <c r="BG552" s="11"/>
      <c r="BH552" s="11"/>
      <c r="BI552" s="11"/>
      <c r="BJ552" s="11"/>
      <c r="BK552" s="11"/>
      <c r="BL552" s="11"/>
      <c r="BM552" s="11"/>
      <c r="BN552" s="11"/>
      <c r="BO552" s="11"/>
      <c r="BP552" s="11"/>
      <c r="BQ552" s="11"/>
      <c r="BR552" s="11"/>
      <c r="BS552" s="11"/>
      <c r="BT552" s="11"/>
      <c r="BU552" s="11"/>
      <c r="BV552" s="11"/>
      <c r="BW552" s="11"/>
    </row>
    <row r="553" spans="1:75" x14ac:dyDescent="0.2">
      <c r="A553" s="10" t="s">
        <v>3238</v>
      </c>
      <c r="B553" s="10" t="s">
        <v>322</v>
      </c>
      <c r="C553" s="10" t="s">
        <v>1487</v>
      </c>
      <c r="D553" s="10" t="s">
        <v>125</v>
      </c>
      <c r="E553" s="10" t="s">
        <v>779</v>
      </c>
      <c r="F553" s="10" t="s">
        <v>1631</v>
      </c>
      <c r="G553" s="10" t="s">
        <v>779</v>
      </c>
      <c r="H553" s="10" t="s">
        <v>1631</v>
      </c>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c r="BI553" s="10"/>
      <c r="BJ553" s="10"/>
      <c r="BK553" s="10"/>
      <c r="BL553" s="10"/>
      <c r="BM553" s="10"/>
      <c r="BN553" s="10"/>
      <c r="BO553" s="10"/>
      <c r="BP553" s="10"/>
      <c r="BQ553" s="10"/>
      <c r="BR553" s="10" t="s">
        <v>67</v>
      </c>
      <c r="BS553" s="12">
        <v>44883</v>
      </c>
      <c r="BT553" s="10" t="s">
        <v>3210</v>
      </c>
      <c r="BU553" s="10">
        <v>19812</v>
      </c>
      <c r="BV553" s="10" t="s">
        <v>60</v>
      </c>
      <c r="BW553" s="35" t="s">
        <v>3210</v>
      </c>
    </row>
    <row r="554" spans="1:75" x14ac:dyDescent="0.2">
      <c r="A554" s="10" t="s">
        <v>2819</v>
      </c>
      <c r="B554" s="10" t="s">
        <v>322</v>
      </c>
      <c r="C554" s="10" t="s">
        <v>1487</v>
      </c>
      <c r="D554" s="10" t="s">
        <v>125</v>
      </c>
      <c r="E554" s="10" t="s">
        <v>779</v>
      </c>
      <c r="F554" s="10" t="s">
        <v>1631</v>
      </c>
      <c r="G554" s="10" t="s">
        <v>779</v>
      </c>
      <c r="H554" s="10" t="s">
        <v>1631</v>
      </c>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c r="BI554" s="10"/>
      <c r="BJ554" s="10"/>
      <c r="BK554" s="10"/>
      <c r="BL554" s="10"/>
      <c r="BM554" s="10"/>
      <c r="BN554" s="10"/>
      <c r="BO554" s="10"/>
      <c r="BP554" s="10"/>
      <c r="BQ554" s="10"/>
      <c r="BR554" s="10" t="s">
        <v>67</v>
      </c>
      <c r="BS554" s="12">
        <v>44831</v>
      </c>
      <c r="BT554" s="10" t="s">
        <v>2823</v>
      </c>
      <c r="BU554" s="10">
        <v>6223</v>
      </c>
      <c r="BV554" s="10" t="s">
        <v>60</v>
      </c>
      <c r="BW554" s="10" t="s">
        <v>2823</v>
      </c>
    </row>
    <row r="555" spans="1:75" x14ac:dyDescent="0.2">
      <c r="A555" s="10" t="s">
        <v>2891</v>
      </c>
      <c r="B555" s="10"/>
      <c r="C555" s="10" t="s">
        <v>1487</v>
      </c>
      <c r="D555" s="10" t="s">
        <v>125</v>
      </c>
      <c r="E555" s="10" t="s">
        <v>779</v>
      </c>
      <c r="F555" s="10" t="s">
        <v>1631</v>
      </c>
      <c r="G555" s="10" t="s">
        <v>779</v>
      </c>
      <c r="H555" s="10" t="s">
        <v>1631</v>
      </c>
      <c r="I555" s="10"/>
      <c r="J555" s="10"/>
      <c r="K555" s="10"/>
      <c r="L555" s="10" t="s">
        <v>534</v>
      </c>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c r="BI555" s="10"/>
      <c r="BJ555" s="10"/>
      <c r="BK555" s="10"/>
      <c r="BL555" s="10"/>
      <c r="BM555" s="10"/>
      <c r="BN555" s="10"/>
      <c r="BO555" s="10"/>
      <c r="BP555" s="10"/>
      <c r="BQ555" s="10"/>
      <c r="BR555" s="10" t="s">
        <v>67</v>
      </c>
      <c r="BS555" s="12">
        <v>44832</v>
      </c>
      <c r="BT555" s="10" t="s">
        <v>2876</v>
      </c>
      <c r="BU555" s="10">
        <v>6224</v>
      </c>
      <c r="BV555" s="10" t="s">
        <v>60</v>
      </c>
      <c r="BW555" s="10" t="s">
        <v>2823</v>
      </c>
    </row>
    <row r="556" spans="1:75" x14ac:dyDescent="0.2">
      <c r="A556" s="10" t="s">
        <v>2864</v>
      </c>
      <c r="B556" s="10"/>
      <c r="C556" s="10" t="s">
        <v>1487</v>
      </c>
      <c r="D556" s="10" t="s">
        <v>125</v>
      </c>
      <c r="E556" s="10" t="s">
        <v>779</v>
      </c>
      <c r="F556" s="10" t="s">
        <v>1631</v>
      </c>
      <c r="G556" s="10" t="s">
        <v>779</v>
      </c>
      <c r="H556" s="10" t="s">
        <v>1631</v>
      </c>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c r="BI556" s="10"/>
      <c r="BJ556" s="10"/>
      <c r="BK556" s="10"/>
      <c r="BL556" s="10"/>
      <c r="BM556" s="10"/>
      <c r="BN556" s="10"/>
      <c r="BO556" s="10"/>
      <c r="BP556" s="10"/>
      <c r="BQ556" s="10"/>
      <c r="BR556" s="10" t="s">
        <v>67</v>
      </c>
      <c r="BS556" s="12">
        <v>44831</v>
      </c>
      <c r="BT556" s="10" t="s">
        <v>2823</v>
      </c>
      <c r="BU556" s="10">
        <v>6223</v>
      </c>
      <c r="BV556" s="10" t="s">
        <v>60</v>
      </c>
      <c r="BW556" s="10" t="s">
        <v>2823</v>
      </c>
    </row>
    <row r="557" spans="1:75" x14ac:dyDescent="0.2">
      <c r="A557" s="10" t="s">
        <v>2867</v>
      </c>
      <c r="B557" s="10"/>
      <c r="C557" s="10" t="s">
        <v>1487</v>
      </c>
      <c r="D557" s="10" t="s">
        <v>125</v>
      </c>
      <c r="E557" s="10" t="s">
        <v>779</v>
      </c>
      <c r="F557" s="10" t="s">
        <v>1631</v>
      </c>
      <c r="G557" s="10" t="s">
        <v>779</v>
      </c>
      <c r="H557" s="10" t="s">
        <v>1631</v>
      </c>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c r="BI557" s="10"/>
      <c r="BJ557" s="10"/>
      <c r="BK557" s="10"/>
      <c r="BL557" s="10"/>
      <c r="BM557" s="10"/>
      <c r="BN557" s="10"/>
      <c r="BO557" s="10"/>
      <c r="BP557" s="10"/>
      <c r="BQ557" s="10"/>
      <c r="BR557" s="10" t="s">
        <v>67</v>
      </c>
      <c r="BS557" s="12">
        <v>44831</v>
      </c>
      <c r="BT557" s="10" t="s">
        <v>2823</v>
      </c>
      <c r="BU557" s="10">
        <v>6223</v>
      </c>
      <c r="BV557" s="10" t="s">
        <v>60</v>
      </c>
      <c r="BW557" s="10" t="s">
        <v>2823</v>
      </c>
    </row>
    <row r="558" spans="1:75" x14ac:dyDescent="0.2">
      <c r="A558" s="10" t="s">
        <v>2866</v>
      </c>
      <c r="B558" s="10"/>
      <c r="C558" s="10" t="s">
        <v>1487</v>
      </c>
      <c r="D558" s="10" t="s">
        <v>125</v>
      </c>
      <c r="E558" s="10" t="s">
        <v>779</v>
      </c>
      <c r="F558" s="10" t="s">
        <v>1631</v>
      </c>
      <c r="G558" s="10" t="s">
        <v>779</v>
      </c>
      <c r="H558" s="10" t="s">
        <v>1631</v>
      </c>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c r="BI558" s="10"/>
      <c r="BJ558" s="10"/>
      <c r="BK558" s="10"/>
      <c r="BL558" s="10"/>
      <c r="BM558" s="10"/>
      <c r="BN558" s="10"/>
      <c r="BO558" s="10"/>
      <c r="BP558" s="10"/>
      <c r="BQ558" s="10"/>
      <c r="BR558" s="10" t="s">
        <v>67</v>
      </c>
      <c r="BS558" s="12">
        <v>44831</v>
      </c>
      <c r="BT558" s="10" t="s">
        <v>2823</v>
      </c>
      <c r="BU558" s="10">
        <v>6223</v>
      </c>
      <c r="BV558" s="10" t="s">
        <v>60</v>
      </c>
      <c r="BW558" s="10" t="s">
        <v>2823</v>
      </c>
    </row>
    <row r="559" spans="1:75" x14ac:dyDescent="0.2">
      <c r="A559" s="10" t="s">
        <v>2862</v>
      </c>
      <c r="B559" s="10"/>
      <c r="C559" s="10" t="s">
        <v>1487</v>
      </c>
      <c r="D559" s="10" t="s">
        <v>125</v>
      </c>
      <c r="E559" s="10" t="s">
        <v>779</v>
      </c>
      <c r="F559" s="10" t="s">
        <v>1631</v>
      </c>
      <c r="G559" s="10" t="s">
        <v>779</v>
      </c>
      <c r="H559" s="10" t="s">
        <v>1631</v>
      </c>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c r="BI559" s="10"/>
      <c r="BJ559" s="10"/>
      <c r="BK559" s="10"/>
      <c r="BL559" s="10"/>
      <c r="BM559" s="10"/>
      <c r="BN559" s="10"/>
      <c r="BO559" s="10"/>
      <c r="BP559" s="10"/>
      <c r="BQ559" s="10"/>
      <c r="BR559" s="10" t="s">
        <v>67</v>
      </c>
      <c r="BS559" s="12">
        <v>44831</v>
      </c>
      <c r="BT559" s="10" t="s">
        <v>2823</v>
      </c>
      <c r="BU559" s="10">
        <v>6223</v>
      </c>
      <c r="BV559" s="10" t="s">
        <v>60</v>
      </c>
      <c r="BW559" s="10" t="s">
        <v>2823</v>
      </c>
    </row>
    <row r="560" spans="1:75" x14ac:dyDescent="0.2">
      <c r="A560" s="10" t="s">
        <v>2869</v>
      </c>
      <c r="B560" s="10"/>
      <c r="C560" s="10" t="s">
        <v>1487</v>
      </c>
      <c r="D560" s="10" t="s">
        <v>125</v>
      </c>
      <c r="E560" s="10" t="s">
        <v>779</v>
      </c>
      <c r="F560" s="10" t="s">
        <v>1631</v>
      </c>
      <c r="G560" s="10" t="s">
        <v>779</v>
      </c>
      <c r="H560" s="10" t="s">
        <v>1631</v>
      </c>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c r="BI560" s="10"/>
      <c r="BJ560" s="10"/>
      <c r="BK560" s="10"/>
      <c r="BL560" s="10"/>
      <c r="BM560" s="10"/>
      <c r="BN560" s="10"/>
      <c r="BO560" s="10"/>
      <c r="BP560" s="10"/>
      <c r="BQ560" s="10"/>
      <c r="BR560" s="10" t="s">
        <v>67</v>
      </c>
      <c r="BS560" s="12">
        <v>44831</v>
      </c>
      <c r="BT560" s="10" t="s">
        <v>2823</v>
      </c>
      <c r="BU560" s="10">
        <v>6223</v>
      </c>
      <c r="BV560" s="10" t="s">
        <v>60</v>
      </c>
      <c r="BW560" s="10" t="s">
        <v>2823</v>
      </c>
    </row>
    <row r="561" spans="1:78" x14ac:dyDescent="0.2">
      <c r="A561" s="10" t="s">
        <v>2868</v>
      </c>
      <c r="B561" s="10"/>
      <c r="C561" s="10" t="s">
        <v>1487</v>
      </c>
      <c r="D561" s="10" t="s">
        <v>125</v>
      </c>
      <c r="E561" s="10" t="s">
        <v>779</v>
      </c>
      <c r="F561" s="10" t="s">
        <v>1631</v>
      </c>
      <c r="G561" s="10" t="s">
        <v>779</v>
      </c>
      <c r="H561" s="10" t="s">
        <v>1631</v>
      </c>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c r="BI561" s="10"/>
      <c r="BJ561" s="10"/>
      <c r="BK561" s="10"/>
      <c r="BL561" s="10"/>
      <c r="BM561" s="10"/>
      <c r="BN561" s="10"/>
      <c r="BO561" s="10"/>
      <c r="BP561" s="10"/>
      <c r="BQ561" s="10"/>
      <c r="BR561" s="10" t="s">
        <v>67</v>
      </c>
      <c r="BS561" s="12">
        <v>44831</v>
      </c>
      <c r="BT561" s="10" t="s">
        <v>2823</v>
      </c>
      <c r="BU561" s="10">
        <v>6223</v>
      </c>
      <c r="BV561" s="10" t="s">
        <v>60</v>
      </c>
      <c r="BW561" s="10" t="s">
        <v>2823</v>
      </c>
    </row>
    <row r="562" spans="1:78" x14ac:dyDescent="0.2">
      <c r="A562" s="10" t="s">
        <v>2865</v>
      </c>
      <c r="B562" s="10"/>
      <c r="C562" s="10" t="s">
        <v>1487</v>
      </c>
      <c r="D562" s="10" t="s">
        <v>125</v>
      </c>
      <c r="E562" s="10" t="s">
        <v>779</v>
      </c>
      <c r="F562" s="10" t="s">
        <v>1631</v>
      </c>
      <c r="G562" s="10" t="s">
        <v>779</v>
      </c>
      <c r="H562" s="10" t="s">
        <v>1631</v>
      </c>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c r="BJ562" s="10"/>
      <c r="BK562" s="10"/>
      <c r="BL562" s="10"/>
      <c r="BM562" s="10"/>
      <c r="BN562" s="10"/>
      <c r="BO562" s="10"/>
      <c r="BP562" s="10"/>
      <c r="BQ562" s="10"/>
      <c r="BR562" s="10" t="s">
        <v>67</v>
      </c>
      <c r="BS562" s="12">
        <v>44831</v>
      </c>
      <c r="BT562" s="10" t="s">
        <v>2823</v>
      </c>
      <c r="BU562" s="10">
        <v>6223</v>
      </c>
      <c r="BV562" s="10" t="s">
        <v>60</v>
      </c>
      <c r="BW562" s="10" t="s">
        <v>2823</v>
      </c>
    </row>
    <row r="563" spans="1:78" x14ac:dyDescent="0.2">
      <c r="A563" s="10" t="s">
        <v>2863</v>
      </c>
      <c r="B563" s="10"/>
      <c r="C563" s="10" t="s">
        <v>1487</v>
      </c>
      <c r="D563" s="10" t="s">
        <v>125</v>
      </c>
      <c r="E563" s="10" t="s">
        <v>779</v>
      </c>
      <c r="F563" s="10" t="s">
        <v>1631</v>
      </c>
      <c r="G563" s="10" t="s">
        <v>779</v>
      </c>
      <c r="H563" s="10" t="s">
        <v>1631</v>
      </c>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c r="BI563" s="10"/>
      <c r="BJ563" s="10"/>
      <c r="BK563" s="10"/>
      <c r="BL563" s="10"/>
      <c r="BM563" s="10"/>
      <c r="BN563" s="10"/>
      <c r="BO563" s="10"/>
      <c r="BP563" s="10"/>
      <c r="BQ563" s="10"/>
      <c r="BR563" s="10" t="s">
        <v>67</v>
      </c>
      <c r="BS563" s="12">
        <v>44831</v>
      </c>
      <c r="BT563" s="10" t="s">
        <v>2823</v>
      </c>
      <c r="BU563" s="10">
        <v>6223</v>
      </c>
      <c r="BV563" s="10" t="s">
        <v>60</v>
      </c>
      <c r="BW563" s="10" t="s">
        <v>2823</v>
      </c>
    </row>
    <row r="564" spans="1:78" x14ac:dyDescent="0.2">
      <c r="A564" t="s">
        <v>94</v>
      </c>
      <c r="C564" t="s">
        <v>1487</v>
      </c>
      <c r="D564" t="s">
        <v>125</v>
      </c>
      <c r="E564" t="s">
        <v>779</v>
      </c>
      <c r="F564" t="s">
        <v>1631</v>
      </c>
      <c r="G564" t="s">
        <v>779</v>
      </c>
      <c r="H564" t="s">
        <v>1631</v>
      </c>
      <c r="U564">
        <v>3</v>
      </c>
      <c r="X564">
        <v>4</v>
      </c>
      <c r="Y564">
        <v>3.3</v>
      </c>
      <c r="AB564">
        <v>4.2</v>
      </c>
      <c r="AC564">
        <v>3.4</v>
      </c>
      <c r="AF564">
        <v>4.4000000000000004</v>
      </c>
      <c r="AG564">
        <v>2.9</v>
      </c>
      <c r="AJ564">
        <v>3.9</v>
      </c>
      <c r="AO564">
        <v>2.5</v>
      </c>
      <c r="AR564">
        <v>2</v>
      </c>
      <c r="AS564">
        <v>2.8</v>
      </c>
      <c r="AV564">
        <v>2.1</v>
      </c>
      <c r="AW564">
        <v>3</v>
      </c>
      <c r="AZ564">
        <v>2.5</v>
      </c>
      <c r="BA564">
        <v>3.2</v>
      </c>
      <c r="BD564">
        <v>2.7</v>
      </c>
      <c r="BE564">
        <v>3.5</v>
      </c>
      <c r="BH564">
        <v>2.4</v>
      </c>
      <c r="BR564" t="s">
        <v>67</v>
      </c>
      <c r="BS564" s="1">
        <v>44831</v>
      </c>
      <c r="BT564" t="s">
        <v>2823</v>
      </c>
      <c r="BU564">
        <v>6223</v>
      </c>
      <c r="BV564" t="s">
        <v>60</v>
      </c>
    </row>
    <row r="565" spans="1:78" x14ac:dyDescent="0.2">
      <c r="A565" s="11" t="s">
        <v>1700</v>
      </c>
      <c r="B565" s="11"/>
      <c r="C565" s="11" t="s">
        <v>1487</v>
      </c>
      <c r="D565" s="11" t="s">
        <v>125</v>
      </c>
      <c r="E565" s="11" t="s">
        <v>779</v>
      </c>
      <c r="F565" s="11" t="s">
        <v>783</v>
      </c>
      <c r="G565" s="11" t="s">
        <v>779</v>
      </c>
      <c r="H565" s="11" t="s">
        <v>783</v>
      </c>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c r="AV565" s="11"/>
      <c r="AW565" s="11"/>
      <c r="AX565" s="11"/>
      <c r="AY565" s="11"/>
      <c r="AZ565" s="11"/>
      <c r="BA565" s="11"/>
      <c r="BB565" s="11"/>
      <c r="BC565" s="11"/>
      <c r="BD565" s="11"/>
      <c r="BE565" s="11"/>
      <c r="BF565" s="11"/>
      <c r="BG565" s="11"/>
      <c r="BH565" s="11"/>
      <c r="BI565" s="11"/>
      <c r="BJ565" s="11"/>
      <c r="BK565" s="11"/>
      <c r="BL565" s="11"/>
      <c r="BM565" s="11"/>
      <c r="BN565" s="11"/>
      <c r="BO565" s="11"/>
      <c r="BP565" s="11"/>
      <c r="BQ565" s="11"/>
      <c r="BR565" s="11"/>
      <c r="BS565" s="11"/>
      <c r="BT565" s="11"/>
      <c r="BU565" s="11"/>
      <c r="BV565" s="11"/>
      <c r="BW565" s="11"/>
    </row>
    <row r="566" spans="1:78" x14ac:dyDescent="0.2">
      <c r="A566" s="10" t="s">
        <v>2855</v>
      </c>
      <c r="B566" s="10"/>
      <c r="C566" s="10" t="s">
        <v>1487</v>
      </c>
      <c r="D566" s="10" t="s">
        <v>125</v>
      </c>
      <c r="E566" s="10" t="s">
        <v>779</v>
      </c>
      <c r="F566" s="10" t="s">
        <v>783</v>
      </c>
      <c r="G566" s="10" t="s">
        <v>779</v>
      </c>
      <c r="H566" s="10" t="s">
        <v>783</v>
      </c>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c r="BK566" s="10"/>
      <c r="BL566" s="10"/>
      <c r="BM566" s="10"/>
      <c r="BN566" s="10"/>
      <c r="BO566" s="10"/>
      <c r="BP566" s="10"/>
      <c r="BQ566" s="10"/>
      <c r="BR566" s="10" t="s">
        <v>67</v>
      </c>
      <c r="BS566" s="12">
        <v>44831</v>
      </c>
      <c r="BT566" s="10" t="s">
        <v>2823</v>
      </c>
      <c r="BU566" s="10">
        <v>6223</v>
      </c>
      <c r="BV566" s="10" t="s">
        <v>60</v>
      </c>
      <c r="BW566" s="10" t="s">
        <v>2823</v>
      </c>
    </row>
    <row r="567" spans="1:78" x14ac:dyDescent="0.2">
      <c r="A567" s="10" t="s">
        <v>2857</v>
      </c>
      <c r="B567" s="10"/>
      <c r="C567" s="10" t="s">
        <v>1487</v>
      </c>
      <c r="D567" s="10" t="s">
        <v>125</v>
      </c>
      <c r="E567" s="10" t="s">
        <v>779</v>
      </c>
      <c r="F567" s="10" t="s">
        <v>783</v>
      </c>
      <c r="G567" s="10" t="s">
        <v>779</v>
      </c>
      <c r="H567" s="10" t="s">
        <v>783</v>
      </c>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c r="BI567" s="10"/>
      <c r="BJ567" s="10"/>
      <c r="BK567" s="10"/>
      <c r="BL567" s="10"/>
      <c r="BM567" s="10"/>
      <c r="BN567" s="10"/>
      <c r="BO567" s="10"/>
      <c r="BP567" s="10"/>
      <c r="BQ567" s="10"/>
      <c r="BR567" s="10" t="s">
        <v>67</v>
      </c>
      <c r="BS567" s="12">
        <v>44831</v>
      </c>
      <c r="BT567" s="10" t="s">
        <v>2823</v>
      </c>
      <c r="BU567" s="10">
        <v>6223</v>
      </c>
      <c r="BV567" s="10" t="s">
        <v>60</v>
      </c>
      <c r="BW567" s="10" t="s">
        <v>2823</v>
      </c>
      <c r="BX567" s="19"/>
      <c r="BY567" s="19"/>
      <c r="BZ567" s="19"/>
    </row>
    <row r="568" spans="1:78" x14ac:dyDescent="0.2">
      <c r="A568" s="10" t="s">
        <v>2860</v>
      </c>
      <c r="B568" s="10"/>
      <c r="C568" s="10" t="s">
        <v>1487</v>
      </c>
      <c r="D568" s="10" t="s">
        <v>125</v>
      </c>
      <c r="E568" s="10" t="s">
        <v>779</v>
      </c>
      <c r="F568" s="10" t="s">
        <v>783</v>
      </c>
      <c r="G568" s="10" t="s">
        <v>779</v>
      </c>
      <c r="H568" s="10" t="s">
        <v>783</v>
      </c>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c r="BK568" s="10"/>
      <c r="BL568" s="10"/>
      <c r="BM568" s="10"/>
      <c r="BN568" s="10"/>
      <c r="BO568" s="10"/>
      <c r="BP568" s="10"/>
      <c r="BQ568" s="10"/>
      <c r="BR568" s="10" t="s">
        <v>67</v>
      </c>
      <c r="BS568" s="12">
        <v>44831</v>
      </c>
      <c r="BT568" s="10" t="s">
        <v>2823</v>
      </c>
      <c r="BU568" s="10">
        <v>6223</v>
      </c>
      <c r="BV568" s="10" t="s">
        <v>60</v>
      </c>
      <c r="BW568" s="10" t="s">
        <v>2823</v>
      </c>
    </row>
    <row r="569" spans="1:78" x14ac:dyDescent="0.2">
      <c r="A569" s="10" t="s">
        <v>2861</v>
      </c>
      <c r="B569" s="10"/>
      <c r="C569" s="10" t="s">
        <v>1487</v>
      </c>
      <c r="D569" s="10" t="s">
        <v>125</v>
      </c>
      <c r="E569" s="10" t="s">
        <v>779</v>
      </c>
      <c r="F569" s="10" t="s">
        <v>783</v>
      </c>
      <c r="G569" s="10" t="s">
        <v>779</v>
      </c>
      <c r="H569" s="10" t="s">
        <v>783</v>
      </c>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c r="BK569" s="10"/>
      <c r="BL569" s="10"/>
      <c r="BM569" s="10"/>
      <c r="BN569" s="10"/>
      <c r="BO569" s="10"/>
      <c r="BP569" s="10"/>
      <c r="BQ569" s="10"/>
      <c r="BR569" s="10" t="s">
        <v>67</v>
      </c>
      <c r="BS569" s="12">
        <v>44831</v>
      </c>
      <c r="BT569" s="10" t="s">
        <v>2823</v>
      </c>
      <c r="BU569" s="10">
        <v>6223</v>
      </c>
      <c r="BV569" s="10" t="s">
        <v>60</v>
      </c>
      <c r="BW569" s="10" t="s">
        <v>2823</v>
      </c>
      <c r="BX569" s="5"/>
      <c r="BY569" s="5"/>
      <c r="BZ569" s="5"/>
    </row>
    <row r="570" spans="1:78" x14ac:dyDescent="0.2">
      <c r="A570" s="10" t="s">
        <v>2830</v>
      </c>
      <c r="B570" s="10"/>
      <c r="C570" s="10" t="s">
        <v>1487</v>
      </c>
      <c r="D570" s="10" t="s">
        <v>125</v>
      </c>
      <c r="E570" s="10" t="s">
        <v>779</v>
      </c>
      <c r="F570" s="10" t="s">
        <v>783</v>
      </c>
      <c r="G570" s="10" t="s">
        <v>779</v>
      </c>
      <c r="H570" s="10" t="s">
        <v>783</v>
      </c>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c r="BI570" s="10"/>
      <c r="BJ570" s="10"/>
      <c r="BK570" s="10"/>
      <c r="BL570" s="10"/>
      <c r="BM570" s="10"/>
      <c r="BN570" s="10"/>
      <c r="BO570" s="10"/>
      <c r="BP570" s="10"/>
      <c r="BQ570" s="10"/>
      <c r="BR570" s="10" t="s">
        <v>67</v>
      </c>
      <c r="BS570" s="12">
        <v>44831</v>
      </c>
      <c r="BT570" s="10" t="s">
        <v>2823</v>
      </c>
      <c r="BU570" s="10">
        <v>6223</v>
      </c>
      <c r="BV570" s="10" t="s">
        <v>60</v>
      </c>
      <c r="BW570" s="10" t="s">
        <v>2823</v>
      </c>
      <c r="BX570" s="19"/>
      <c r="BY570" s="19"/>
      <c r="BZ570" s="19"/>
    </row>
    <row r="571" spans="1:78" x14ac:dyDescent="0.2">
      <c r="A571" s="10" t="s">
        <v>2856</v>
      </c>
      <c r="B571" s="10"/>
      <c r="C571" s="10" t="s">
        <v>1487</v>
      </c>
      <c r="D571" s="10" t="s">
        <v>125</v>
      </c>
      <c r="E571" s="10" t="s">
        <v>779</v>
      </c>
      <c r="F571" s="10" t="s">
        <v>783</v>
      </c>
      <c r="G571" s="10" t="s">
        <v>779</v>
      </c>
      <c r="H571" s="10" t="s">
        <v>783</v>
      </c>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c r="BK571" s="10"/>
      <c r="BL571" s="10"/>
      <c r="BM571" s="10"/>
      <c r="BN571" s="10"/>
      <c r="BO571" s="10"/>
      <c r="BP571" s="10"/>
      <c r="BQ571" s="10"/>
      <c r="BR571" s="10" t="s">
        <v>67</v>
      </c>
      <c r="BS571" s="12">
        <v>44831</v>
      </c>
      <c r="BT571" s="10" t="s">
        <v>2823</v>
      </c>
      <c r="BU571" s="10">
        <v>6223</v>
      </c>
      <c r="BV571" s="10" t="s">
        <v>60</v>
      </c>
      <c r="BW571" s="10" t="s">
        <v>2823</v>
      </c>
      <c r="BX571" s="19"/>
      <c r="BY571" s="19"/>
      <c r="BZ571" s="19"/>
    </row>
    <row r="572" spans="1:78" x14ac:dyDescent="0.2">
      <c r="A572" s="10" t="s">
        <v>2859</v>
      </c>
      <c r="B572" s="10"/>
      <c r="C572" s="10" t="s">
        <v>1487</v>
      </c>
      <c r="D572" s="10" t="s">
        <v>125</v>
      </c>
      <c r="E572" s="10" t="s">
        <v>779</v>
      </c>
      <c r="F572" s="10" t="s">
        <v>783</v>
      </c>
      <c r="G572" s="10" t="s">
        <v>779</v>
      </c>
      <c r="H572" s="10" t="s">
        <v>783</v>
      </c>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c r="BK572" s="10"/>
      <c r="BL572" s="10"/>
      <c r="BM572" s="10"/>
      <c r="BN572" s="10"/>
      <c r="BO572" s="10"/>
      <c r="BP572" s="10"/>
      <c r="BQ572" s="10"/>
      <c r="BR572" s="10" t="s">
        <v>67</v>
      </c>
      <c r="BS572" s="12">
        <v>44831</v>
      </c>
      <c r="BT572" s="10" t="s">
        <v>2823</v>
      </c>
      <c r="BU572" s="10">
        <v>6223</v>
      </c>
      <c r="BV572" s="10" t="s">
        <v>60</v>
      </c>
      <c r="BW572" s="10" t="s">
        <v>2823</v>
      </c>
      <c r="BX572" s="19"/>
      <c r="BY572" s="19"/>
      <c r="BZ572" s="19"/>
    </row>
    <row r="573" spans="1:78" x14ac:dyDescent="0.2">
      <c r="A573" s="10" t="s">
        <v>2858</v>
      </c>
      <c r="B573" s="10"/>
      <c r="C573" s="10" t="s">
        <v>1487</v>
      </c>
      <c r="D573" s="10" t="s">
        <v>125</v>
      </c>
      <c r="E573" s="10" t="s">
        <v>779</v>
      </c>
      <c r="F573" s="10" t="s">
        <v>783</v>
      </c>
      <c r="G573" s="10" t="s">
        <v>779</v>
      </c>
      <c r="H573" s="10" t="s">
        <v>783</v>
      </c>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c r="BK573" s="10"/>
      <c r="BL573" s="10"/>
      <c r="BM573" s="10"/>
      <c r="BN573" s="10"/>
      <c r="BO573" s="10"/>
      <c r="BP573" s="10"/>
      <c r="BQ573" s="10"/>
      <c r="BR573" s="10" t="s">
        <v>67</v>
      </c>
      <c r="BS573" s="12">
        <v>44831</v>
      </c>
      <c r="BT573" s="10" t="s">
        <v>2823</v>
      </c>
      <c r="BU573" s="10">
        <v>6223</v>
      </c>
      <c r="BV573" s="10" t="s">
        <v>60</v>
      </c>
      <c r="BW573" s="10" t="s">
        <v>2823</v>
      </c>
      <c r="BX573" s="19"/>
      <c r="BY573" s="19"/>
      <c r="BZ573" s="19"/>
    </row>
    <row r="574" spans="1:78" x14ac:dyDescent="0.2">
      <c r="A574" t="s">
        <v>3320</v>
      </c>
      <c r="C574" t="s">
        <v>1487</v>
      </c>
      <c r="D574" t="s">
        <v>125</v>
      </c>
      <c r="E574" t="s">
        <v>779</v>
      </c>
      <c r="F574" t="s">
        <v>783</v>
      </c>
      <c r="G574" t="s">
        <v>779</v>
      </c>
      <c r="H574" t="s">
        <v>783</v>
      </c>
      <c r="Q574">
        <v>2.5299999999999998</v>
      </c>
      <c r="T574">
        <v>3</v>
      </c>
      <c r="U574">
        <v>2.4700000000000002</v>
      </c>
      <c r="X574">
        <v>3.87</v>
      </c>
      <c r="Y574">
        <v>3.26</v>
      </c>
      <c r="AB574">
        <v>3.26</v>
      </c>
      <c r="AC574">
        <v>3.43</v>
      </c>
      <c r="AF574">
        <v>4.38</v>
      </c>
      <c r="AG574">
        <v>3.01</v>
      </c>
      <c r="AJ574">
        <v>4.08</v>
      </c>
      <c r="AS574">
        <v>2.7</v>
      </c>
      <c r="AV574">
        <v>2</v>
      </c>
      <c r="AW574">
        <v>3.4</v>
      </c>
      <c r="AX574">
        <v>2.5099999999999998</v>
      </c>
      <c r="AY574">
        <v>2.68</v>
      </c>
      <c r="AZ574">
        <v>2.68</v>
      </c>
      <c r="BA574">
        <v>3.49</v>
      </c>
      <c r="BB574">
        <v>2.71</v>
      </c>
      <c r="BC574">
        <v>2.72</v>
      </c>
      <c r="BD574">
        <v>2.72</v>
      </c>
      <c r="BE574">
        <v>4.0199999999999996</v>
      </c>
      <c r="BF574">
        <v>2.62</v>
      </c>
      <c r="BG574">
        <v>2.27</v>
      </c>
      <c r="BH574">
        <v>2.62</v>
      </c>
      <c r="BQ574" t="s">
        <v>3346</v>
      </c>
      <c r="BR574" t="s">
        <v>67</v>
      </c>
      <c r="BS574" s="1">
        <v>44886</v>
      </c>
      <c r="BT574" t="s">
        <v>3311</v>
      </c>
      <c r="BU574">
        <v>3596</v>
      </c>
      <c r="BX574" s="19"/>
      <c r="BY574" s="19"/>
      <c r="BZ574" s="19"/>
    </row>
    <row r="575" spans="1:78" x14ac:dyDescent="0.2">
      <c r="A575" t="s">
        <v>3320</v>
      </c>
      <c r="C575" t="s">
        <v>1487</v>
      </c>
      <c r="D575" t="s">
        <v>125</v>
      </c>
      <c r="E575" t="s">
        <v>779</v>
      </c>
      <c r="F575" t="s">
        <v>783</v>
      </c>
      <c r="G575" t="s">
        <v>779</v>
      </c>
      <c r="H575" t="s">
        <v>783</v>
      </c>
      <c r="M575">
        <v>2.33</v>
      </c>
      <c r="P575">
        <v>1.9</v>
      </c>
      <c r="Q575">
        <v>2.68</v>
      </c>
      <c r="T575">
        <v>3.04</v>
      </c>
      <c r="U575">
        <v>2.54</v>
      </c>
      <c r="X575">
        <v>3.71</v>
      </c>
      <c r="Y575">
        <v>3.34</v>
      </c>
      <c r="AB575">
        <v>4.1100000000000003</v>
      </c>
      <c r="AC575">
        <v>3.57</v>
      </c>
      <c r="AF575">
        <v>4.8</v>
      </c>
      <c r="AG575">
        <v>2.88</v>
      </c>
      <c r="AJ575">
        <v>4.1900000000000004</v>
      </c>
      <c r="AK575">
        <v>2.0499999999999998</v>
      </c>
      <c r="AN575">
        <v>1.5</v>
      </c>
      <c r="AO575">
        <v>2.6</v>
      </c>
      <c r="AR575">
        <v>1.84</v>
      </c>
      <c r="AS575">
        <v>2.92</v>
      </c>
      <c r="AV575">
        <v>2.2200000000000002</v>
      </c>
      <c r="AW575">
        <v>3.43</v>
      </c>
      <c r="AZ575">
        <v>2.67</v>
      </c>
      <c r="BA575">
        <v>3.65</v>
      </c>
      <c r="BD575">
        <v>2.86</v>
      </c>
      <c r="BE575">
        <v>3.86</v>
      </c>
      <c r="BH575">
        <v>2.62</v>
      </c>
      <c r="BR575" t="s">
        <v>67</v>
      </c>
      <c r="BS575" s="1">
        <v>44886</v>
      </c>
      <c r="BT575" t="s">
        <v>3367</v>
      </c>
      <c r="BU575">
        <v>1737</v>
      </c>
    </row>
    <row r="576" spans="1:78" x14ac:dyDescent="0.2">
      <c r="A576" s="10" t="s">
        <v>3596</v>
      </c>
      <c r="B576" s="10"/>
      <c r="C576" s="10" t="s">
        <v>1487</v>
      </c>
      <c r="D576" s="10" t="s">
        <v>125</v>
      </c>
      <c r="E576" s="10" t="s">
        <v>779</v>
      </c>
      <c r="F576" s="10" t="s">
        <v>783</v>
      </c>
      <c r="G576" s="10" t="s">
        <v>779</v>
      </c>
      <c r="H576" s="10" t="s">
        <v>783</v>
      </c>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c r="BK576" s="10"/>
      <c r="BL576" s="10"/>
      <c r="BM576" s="10"/>
      <c r="BN576" s="10"/>
      <c r="BO576" s="10"/>
      <c r="BP576" s="10"/>
      <c r="BQ576" s="10"/>
      <c r="BR576" s="10" t="s">
        <v>67</v>
      </c>
      <c r="BS576" s="12">
        <v>44964</v>
      </c>
      <c r="BT576" s="10" t="s">
        <v>2976</v>
      </c>
      <c r="BU576" s="10">
        <v>7017</v>
      </c>
      <c r="BV576" s="10" t="s">
        <v>60</v>
      </c>
      <c r="BW576" s="10" t="s">
        <v>2976</v>
      </c>
      <c r="BX576" s="10"/>
      <c r="BY576" s="10"/>
      <c r="BZ576" s="10"/>
    </row>
    <row r="577" spans="1:78" x14ac:dyDescent="0.2">
      <c r="A577" s="10" t="s">
        <v>3589</v>
      </c>
      <c r="B577" s="10"/>
      <c r="C577" s="10" t="s">
        <v>1487</v>
      </c>
      <c r="D577" s="10" t="s">
        <v>125</v>
      </c>
      <c r="E577" s="10" t="s">
        <v>779</v>
      </c>
      <c r="F577" s="10" t="s">
        <v>783</v>
      </c>
      <c r="G577" s="10" t="s">
        <v>779</v>
      </c>
      <c r="H577" s="10" t="s">
        <v>783</v>
      </c>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c r="BI577" s="10"/>
      <c r="BJ577" s="10"/>
      <c r="BK577" s="10"/>
      <c r="BL577" s="10"/>
      <c r="BM577" s="10"/>
      <c r="BN577" s="10"/>
      <c r="BO577" s="10"/>
      <c r="BP577" s="10"/>
      <c r="BQ577" s="10"/>
      <c r="BR577" s="10" t="s">
        <v>67</v>
      </c>
      <c r="BS577" s="12">
        <v>44964</v>
      </c>
      <c r="BT577" s="10" t="s">
        <v>2976</v>
      </c>
      <c r="BU577" s="10">
        <v>7017</v>
      </c>
      <c r="BV577" s="10" t="s">
        <v>60</v>
      </c>
      <c r="BW577" s="10" t="s">
        <v>2976</v>
      </c>
      <c r="BX577" s="10"/>
      <c r="BY577" s="10"/>
      <c r="BZ577" s="10"/>
    </row>
    <row r="578" spans="1:78" x14ac:dyDescent="0.2">
      <c r="A578" s="10" t="s">
        <v>3341</v>
      </c>
      <c r="B578" s="10"/>
      <c r="C578" s="10" t="s">
        <v>1487</v>
      </c>
      <c r="D578" s="10" t="s">
        <v>125</v>
      </c>
      <c r="E578" s="10" t="s">
        <v>779</v>
      </c>
      <c r="F578" s="10" t="s">
        <v>783</v>
      </c>
      <c r="G578" s="10" t="s">
        <v>779</v>
      </c>
      <c r="H578" s="10" t="s">
        <v>783</v>
      </c>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c r="BK578" s="10"/>
      <c r="BL578" s="10"/>
      <c r="BM578" s="10"/>
      <c r="BN578" s="10"/>
      <c r="BO578" s="10"/>
      <c r="BP578" s="10"/>
      <c r="BQ578" s="10"/>
      <c r="BR578" s="10" t="s">
        <v>67</v>
      </c>
      <c r="BS578" s="12">
        <v>44886</v>
      </c>
      <c r="BT578" s="10" t="s">
        <v>3311</v>
      </c>
      <c r="BU578" s="10">
        <v>3596</v>
      </c>
      <c r="BV578" s="10" t="s">
        <v>60</v>
      </c>
      <c r="BW578" s="10" t="s">
        <v>3311</v>
      </c>
      <c r="BX578" s="20"/>
      <c r="BY578" s="20"/>
      <c r="BZ578" s="20"/>
    </row>
    <row r="579" spans="1:78" x14ac:dyDescent="0.2">
      <c r="A579" s="10" t="s">
        <v>3342</v>
      </c>
      <c r="B579" s="10"/>
      <c r="C579" s="10" t="s">
        <v>1487</v>
      </c>
      <c r="D579" s="10" t="s">
        <v>125</v>
      </c>
      <c r="E579" s="10" t="s">
        <v>779</v>
      </c>
      <c r="F579" s="10" t="s">
        <v>783</v>
      </c>
      <c r="G579" s="10" t="s">
        <v>779</v>
      </c>
      <c r="H579" s="10" t="s">
        <v>783</v>
      </c>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c r="BK579" s="10"/>
      <c r="BL579" s="10"/>
      <c r="BM579" s="10"/>
      <c r="BN579" s="10"/>
      <c r="BO579" s="10"/>
      <c r="BP579" s="10"/>
      <c r="BQ579" s="10"/>
      <c r="BR579" s="10" t="s">
        <v>67</v>
      </c>
      <c r="BS579" s="12">
        <v>44886</v>
      </c>
      <c r="BT579" s="10" t="s">
        <v>3311</v>
      </c>
      <c r="BU579" s="10">
        <v>3596</v>
      </c>
      <c r="BV579" s="10" t="s">
        <v>60</v>
      </c>
      <c r="BW579" s="10" t="s">
        <v>3311</v>
      </c>
      <c r="BX579" s="20"/>
      <c r="BY579" s="20"/>
      <c r="BZ579" s="20"/>
    </row>
    <row r="580" spans="1:78" x14ac:dyDescent="0.2">
      <c r="A580" t="s">
        <v>94</v>
      </c>
      <c r="C580" t="s">
        <v>1487</v>
      </c>
      <c r="D580" t="s">
        <v>125</v>
      </c>
      <c r="E580" t="s">
        <v>779</v>
      </c>
      <c r="F580" t="s">
        <v>783</v>
      </c>
      <c r="G580" t="s">
        <v>779</v>
      </c>
      <c r="H580" t="s">
        <v>783</v>
      </c>
      <c r="Q580">
        <v>2.5</v>
      </c>
      <c r="T580">
        <v>2.6</v>
      </c>
      <c r="U580">
        <v>2.6</v>
      </c>
      <c r="X580">
        <v>3.4</v>
      </c>
      <c r="Y580">
        <v>3.4</v>
      </c>
      <c r="AB580">
        <v>3.9</v>
      </c>
      <c r="AC580">
        <v>3.5</v>
      </c>
      <c r="AF580">
        <v>4.5</v>
      </c>
      <c r="AG580">
        <v>2.8</v>
      </c>
      <c r="AJ580">
        <v>3.7</v>
      </c>
      <c r="AO580">
        <v>2.5</v>
      </c>
      <c r="AR580">
        <v>1.8</v>
      </c>
      <c r="AS580">
        <v>2.8</v>
      </c>
      <c r="AV580">
        <v>2.2000000000000002</v>
      </c>
      <c r="AW580">
        <v>3.3</v>
      </c>
      <c r="AZ580">
        <v>2.6</v>
      </c>
      <c r="BA580">
        <v>3.5</v>
      </c>
      <c r="BD580">
        <v>3</v>
      </c>
      <c r="BE580">
        <v>3.9</v>
      </c>
      <c r="BH580">
        <v>2.6</v>
      </c>
      <c r="BR580" t="s">
        <v>67</v>
      </c>
      <c r="BS580" s="1">
        <v>44831</v>
      </c>
      <c r="BT580" t="s">
        <v>2823</v>
      </c>
      <c r="BU580">
        <v>6223</v>
      </c>
    </row>
    <row r="581" spans="1:78" x14ac:dyDescent="0.2">
      <c r="A581" t="s">
        <v>94</v>
      </c>
      <c r="C581" t="s">
        <v>1487</v>
      </c>
      <c r="D581" t="s">
        <v>125</v>
      </c>
      <c r="E581" t="s">
        <v>779</v>
      </c>
      <c r="F581" t="s">
        <v>783</v>
      </c>
      <c r="G581" t="s">
        <v>779</v>
      </c>
      <c r="H581" t="s">
        <v>783</v>
      </c>
      <c r="BR581" t="s">
        <v>67</v>
      </c>
      <c r="BS581" s="1">
        <v>44831</v>
      </c>
      <c r="BT581" t="s">
        <v>2823</v>
      </c>
      <c r="BU581">
        <v>6223</v>
      </c>
    </row>
    <row r="582" spans="1:78" x14ac:dyDescent="0.2">
      <c r="A582" t="s">
        <v>784</v>
      </c>
      <c r="C582" t="s">
        <v>1487</v>
      </c>
      <c r="D582" t="s">
        <v>125</v>
      </c>
      <c r="E582" t="s">
        <v>779</v>
      </c>
      <c r="F582" t="s">
        <v>783</v>
      </c>
      <c r="G582" t="s">
        <v>779</v>
      </c>
      <c r="H582" t="s">
        <v>783</v>
      </c>
      <c r="BA582">
        <v>3.5</v>
      </c>
      <c r="BD582">
        <v>2.8</v>
      </c>
      <c r="BR582" t="s">
        <v>67</v>
      </c>
      <c r="BS582"/>
      <c r="BT582" t="s">
        <v>785</v>
      </c>
      <c r="BU582">
        <v>3806</v>
      </c>
    </row>
    <row r="583" spans="1:78" x14ac:dyDescent="0.2">
      <c r="A583" t="s">
        <v>737</v>
      </c>
      <c r="C583" t="s">
        <v>1487</v>
      </c>
      <c r="D583" t="s">
        <v>125</v>
      </c>
      <c r="E583" t="s">
        <v>779</v>
      </c>
      <c r="F583" t="s">
        <v>787</v>
      </c>
      <c r="G583" t="s">
        <v>632</v>
      </c>
      <c r="H583" t="s">
        <v>787</v>
      </c>
      <c r="AW583">
        <v>4</v>
      </c>
      <c r="AZ583">
        <v>3</v>
      </c>
      <c r="BJ583">
        <v>12</v>
      </c>
      <c r="BR583" t="s">
        <v>67</v>
      </c>
      <c r="BS583" s="1">
        <v>44966</v>
      </c>
      <c r="BT583" t="s">
        <v>4045</v>
      </c>
      <c r="BU583">
        <v>53224</v>
      </c>
    </row>
    <row r="584" spans="1:78" s="10" customFormat="1" x14ac:dyDescent="0.2">
      <c r="A584" t="s">
        <v>790</v>
      </c>
      <c r="B584"/>
      <c r="C584" t="s">
        <v>1487</v>
      </c>
      <c r="D584" t="s">
        <v>125</v>
      </c>
      <c r="E584" t="s">
        <v>779</v>
      </c>
      <c r="F584" t="s">
        <v>787</v>
      </c>
      <c r="G584" t="s">
        <v>632</v>
      </c>
      <c r="H584" t="s">
        <v>787</v>
      </c>
      <c r="I584"/>
      <c r="J584"/>
      <c r="K584"/>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v>4</v>
      </c>
      <c r="AX584"/>
      <c r="AY584"/>
      <c r="AZ584">
        <v>3</v>
      </c>
      <c r="BA584"/>
      <c r="BB584"/>
      <c r="BC584"/>
      <c r="BD584"/>
      <c r="BE584"/>
      <c r="BF584"/>
      <c r="BG584"/>
      <c r="BH584"/>
      <c r="BI584"/>
      <c r="BJ584"/>
      <c r="BK584"/>
      <c r="BL584"/>
      <c r="BM584"/>
      <c r="BN584"/>
      <c r="BO584"/>
      <c r="BP584"/>
      <c r="BQ584" t="s">
        <v>791</v>
      </c>
      <c r="BR584" t="s">
        <v>67</v>
      </c>
      <c r="BS584"/>
      <c r="BT584" t="s">
        <v>2978</v>
      </c>
      <c r="BU584" s="39">
        <v>53224</v>
      </c>
      <c r="BV584"/>
      <c r="BW584"/>
      <c r="BX584"/>
      <c r="BY584"/>
      <c r="BZ584"/>
    </row>
    <row r="585" spans="1:78" x14ac:dyDescent="0.2">
      <c r="A585" t="s">
        <v>786</v>
      </c>
      <c r="C585" t="s">
        <v>1487</v>
      </c>
      <c r="D585" t="s">
        <v>125</v>
      </c>
      <c r="E585" t="s">
        <v>779</v>
      </c>
      <c r="F585" t="s">
        <v>787</v>
      </c>
      <c r="G585" t="s">
        <v>779</v>
      </c>
      <c r="H585" t="s">
        <v>788</v>
      </c>
      <c r="U585">
        <v>3.55</v>
      </c>
      <c r="Y585">
        <v>3.35</v>
      </c>
      <c r="AC585">
        <v>4.0999999999999996</v>
      </c>
      <c r="AG585">
        <v>2.65</v>
      </c>
      <c r="BQ585" t="s">
        <v>789</v>
      </c>
      <c r="BR585" t="s">
        <v>67</v>
      </c>
      <c r="BS585"/>
      <c r="BT585" t="s">
        <v>104</v>
      </c>
      <c r="BU585">
        <v>1358</v>
      </c>
    </row>
    <row r="586" spans="1:78" x14ac:dyDescent="0.2">
      <c r="A586" s="11" t="s">
        <v>1700</v>
      </c>
      <c r="B586" s="11"/>
      <c r="C586" s="11" t="s">
        <v>1487</v>
      </c>
      <c r="D586" s="11" t="s">
        <v>125</v>
      </c>
      <c r="E586" s="11" t="s">
        <v>779</v>
      </c>
      <c r="F586" s="11" t="s">
        <v>787</v>
      </c>
      <c r="G586" s="11" t="s">
        <v>779</v>
      </c>
      <c r="H586" s="11" t="s">
        <v>787</v>
      </c>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AV586" s="11"/>
      <c r="AW586" s="11"/>
      <c r="AX586" s="11"/>
      <c r="AY586" s="11"/>
      <c r="AZ586" s="11"/>
      <c r="BA586" s="11"/>
      <c r="BB586" s="11"/>
      <c r="BC586" s="11"/>
      <c r="BD586" s="11"/>
      <c r="BE586" s="11"/>
      <c r="BF586" s="11"/>
      <c r="BG586" s="11"/>
      <c r="BH586" s="11"/>
      <c r="BI586" s="11"/>
      <c r="BJ586" s="11"/>
      <c r="BK586" s="11"/>
      <c r="BL586" s="11"/>
      <c r="BM586" s="11"/>
      <c r="BN586" s="11"/>
      <c r="BO586" s="11"/>
      <c r="BP586" s="11"/>
      <c r="BQ586" s="11"/>
      <c r="BR586" s="11"/>
      <c r="BS586" s="11"/>
      <c r="BT586" s="11"/>
      <c r="BU586" s="11"/>
      <c r="BV586" s="11"/>
      <c r="BW586" s="11"/>
    </row>
    <row r="587" spans="1:78" x14ac:dyDescent="0.2">
      <c r="A587" t="s">
        <v>3320</v>
      </c>
      <c r="C587" t="s">
        <v>1487</v>
      </c>
      <c r="D587" t="s">
        <v>125</v>
      </c>
      <c r="E587" t="s">
        <v>779</v>
      </c>
      <c r="F587" t="s">
        <v>787</v>
      </c>
      <c r="G587" t="s">
        <v>779</v>
      </c>
      <c r="H587" t="s">
        <v>787</v>
      </c>
      <c r="Y587">
        <v>3.8</v>
      </c>
      <c r="AB587">
        <v>5</v>
      </c>
      <c r="AC587">
        <v>3.77</v>
      </c>
      <c r="AF587">
        <v>5.25</v>
      </c>
      <c r="AG587">
        <v>3.4</v>
      </c>
      <c r="AJ587">
        <v>4.9000000000000004</v>
      </c>
      <c r="AS587">
        <v>4.2</v>
      </c>
      <c r="AT587">
        <v>2.7</v>
      </c>
      <c r="AU587">
        <v>3</v>
      </c>
      <c r="AV587">
        <v>3</v>
      </c>
      <c r="BA587">
        <v>4.1500000000000004</v>
      </c>
      <c r="BB587">
        <v>3.7</v>
      </c>
      <c r="BC587">
        <v>3.75</v>
      </c>
      <c r="BD587">
        <v>3.75</v>
      </c>
      <c r="BQ587" t="s">
        <v>3340</v>
      </c>
      <c r="BR587" t="s">
        <v>67</v>
      </c>
      <c r="BS587" s="1">
        <v>44886</v>
      </c>
      <c r="BT587" t="s">
        <v>3311</v>
      </c>
      <c r="BU587">
        <v>3596</v>
      </c>
    </row>
    <row r="588" spans="1:78" x14ac:dyDescent="0.2">
      <c r="A588" s="10" t="s">
        <v>3337</v>
      </c>
      <c r="B588" s="10"/>
      <c r="C588" s="10" t="s">
        <v>1487</v>
      </c>
      <c r="D588" s="10" t="s">
        <v>125</v>
      </c>
      <c r="E588" s="10" t="s">
        <v>779</v>
      </c>
      <c r="F588" s="10" t="s">
        <v>787</v>
      </c>
      <c r="G588" s="10" t="s">
        <v>779</v>
      </c>
      <c r="H588" s="10" t="s">
        <v>787</v>
      </c>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c r="BI588" s="10"/>
      <c r="BJ588" s="10"/>
      <c r="BK588" s="10"/>
      <c r="BL588" s="10"/>
      <c r="BM588" s="10"/>
      <c r="BN588" s="10"/>
      <c r="BO588" s="10"/>
      <c r="BP588" s="10"/>
      <c r="BQ588" s="10"/>
      <c r="BR588" s="10" t="s">
        <v>67</v>
      </c>
      <c r="BS588" s="12">
        <v>44886</v>
      </c>
      <c r="BT588" s="10" t="s">
        <v>3311</v>
      </c>
      <c r="BU588" s="10">
        <v>3596</v>
      </c>
      <c r="BV588" s="10" t="s">
        <v>60</v>
      </c>
      <c r="BW588" s="10" t="s">
        <v>3311</v>
      </c>
    </row>
    <row r="589" spans="1:78" x14ac:dyDescent="0.2">
      <c r="A589" s="10" t="s">
        <v>3338</v>
      </c>
      <c r="B589" s="10"/>
      <c r="C589" s="10" t="s">
        <v>1487</v>
      </c>
      <c r="D589" s="10" t="s">
        <v>125</v>
      </c>
      <c r="E589" s="10" t="s">
        <v>779</v>
      </c>
      <c r="F589" s="10" t="s">
        <v>787</v>
      </c>
      <c r="G589" s="10" t="s">
        <v>779</v>
      </c>
      <c r="H589" s="10" t="s">
        <v>787</v>
      </c>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c r="BI589" s="10"/>
      <c r="BJ589" s="10"/>
      <c r="BK589" s="10"/>
      <c r="BL589" s="10"/>
      <c r="BM589" s="10"/>
      <c r="BN589" s="10"/>
      <c r="BO589" s="10"/>
      <c r="BP589" s="10"/>
      <c r="BQ589" s="10"/>
      <c r="BR589" s="10" t="s">
        <v>67</v>
      </c>
      <c r="BS589" s="12">
        <v>44886</v>
      </c>
      <c r="BT589" s="10" t="s">
        <v>3311</v>
      </c>
      <c r="BU589" s="10">
        <v>3596</v>
      </c>
      <c r="BV589" s="10" t="s">
        <v>60</v>
      </c>
      <c r="BW589" s="10" t="s">
        <v>3311</v>
      </c>
    </row>
    <row r="590" spans="1:78" x14ac:dyDescent="0.2">
      <c r="A590" t="s">
        <v>2949</v>
      </c>
      <c r="C590" t="s">
        <v>1487</v>
      </c>
      <c r="D590" t="s">
        <v>125</v>
      </c>
      <c r="E590" t="s">
        <v>779</v>
      </c>
      <c r="F590" t="s">
        <v>787</v>
      </c>
      <c r="G590" t="s">
        <v>779</v>
      </c>
      <c r="H590" t="s">
        <v>787</v>
      </c>
      <c r="AW590">
        <v>4</v>
      </c>
      <c r="BA590">
        <v>4.2</v>
      </c>
      <c r="BE590">
        <v>4.3</v>
      </c>
      <c r="BJ590">
        <v>12.6</v>
      </c>
      <c r="BQ590" t="s">
        <v>3612</v>
      </c>
      <c r="BR590" t="s">
        <v>67</v>
      </c>
      <c r="BS590" s="1">
        <v>44832</v>
      </c>
      <c r="BT590" t="s">
        <v>2920</v>
      </c>
      <c r="BU590">
        <v>2528</v>
      </c>
    </row>
    <row r="591" spans="1:78" x14ac:dyDescent="0.2">
      <c r="A591" s="6" t="s">
        <v>2968</v>
      </c>
      <c r="B591" s="6"/>
      <c r="C591" s="6" t="s">
        <v>1487</v>
      </c>
      <c r="D591" s="6" t="s">
        <v>125</v>
      </c>
      <c r="E591" s="6" t="s">
        <v>779</v>
      </c>
      <c r="F591" s="6" t="s">
        <v>787</v>
      </c>
      <c r="G591" s="6" t="s">
        <v>779</v>
      </c>
      <c r="H591" s="6" t="s">
        <v>787</v>
      </c>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v>10.199999999999999</v>
      </c>
      <c r="BJ591" s="6"/>
      <c r="BK591" s="6"/>
      <c r="BL591" s="6"/>
      <c r="BM591" s="6"/>
      <c r="BN591" s="6"/>
      <c r="BO591" s="6"/>
      <c r="BP591" s="6"/>
      <c r="BQ591" s="6" t="s">
        <v>2973</v>
      </c>
      <c r="BR591" s="6" t="s">
        <v>67</v>
      </c>
      <c r="BS591" s="7">
        <v>44832</v>
      </c>
      <c r="BT591" s="6" t="s">
        <v>2920</v>
      </c>
      <c r="BU591" s="6">
        <v>2528</v>
      </c>
      <c r="BV591" s="6" t="s">
        <v>60</v>
      </c>
      <c r="BW591" s="6" t="s">
        <v>2920</v>
      </c>
    </row>
    <row r="592" spans="1:78" x14ac:dyDescent="0.2">
      <c r="A592" s="6" t="s">
        <v>2966</v>
      </c>
      <c r="B592" s="6"/>
      <c r="C592" s="6" t="s">
        <v>1487</v>
      </c>
      <c r="D592" s="6" t="s">
        <v>125</v>
      </c>
      <c r="E592" s="6" t="s">
        <v>779</v>
      </c>
      <c r="F592" s="6" t="s">
        <v>787</v>
      </c>
      <c r="G592" s="6" t="s">
        <v>779</v>
      </c>
      <c r="H592" s="6" t="s">
        <v>787</v>
      </c>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t="s">
        <v>2972</v>
      </c>
      <c r="BR592" s="6" t="s">
        <v>67</v>
      </c>
      <c r="BS592" s="7">
        <v>44832</v>
      </c>
      <c r="BT592" s="6" t="s">
        <v>2920</v>
      </c>
      <c r="BU592" s="6">
        <v>2528</v>
      </c>
      <c r="BV592" s="6"/>
      <c r="BW592" s="6"/>
    </row>
    <row r="593" spans="1:75" x14ac:dyDescent="0.2">
      <c r="A593" t="s">
        <v>2954</v>
      </c>
      <c r="C593" t="s">
        <v>1487</v>
      </c>
      <c r="D593" t="s">
        <v>125</v>
      </c>
      <c r="E593" t="s">
        <v>779</v>
      </c>
      <c r="F593" t="s">
        <v>787</v>
      </c>
      <c r="G593" t="s">
        <v>779</v>
      </c>
      <c r="H593" t="s">
        <v>787</v>
      </c>
      <c r="AW593">
        <v>3.5</v>
      </c>
      <c r="BA593">
        <v>4</v>
      </c>
      <c r="BE593">
        <v>4.2</v>
      </c>
      <c r="BJ593">
        <v>11.6</v>
      </c>
      <c r="BQ593" t="s">
        <v>3619</v>
      </c>
      <c r="BR593" t="s">
        <v>67</v>
      </c>
      <c r="BS593" s="1">
        <v>44832</v>
      </c>
      <c r="BT593" t="s">
        <v>2920</v>
      </c>
      <c r="BU593">
        <v>2528</v>
      </c>
    </row>
    <row r="594" spans="1:75" x14ac:dyDescent="0.2">
      <c r="A594" s="6" t="s">
        <v>2964</v>
      </c>
      <c r="B594" s="6"/>
      <c r="C594" s="6" t="s">
        <v>1487</v>
      </c>
      <c r="D594" s="6" t="s">
        <v>125</v>
      </c>
      <c r="E594" s="6" t="s">
        <v>779</v>
      </c>
      <c r="F594" s="6" t="s">
        <v>787</v>
      </c>
      <c r="G594" s="6" t="s">
        <v>779</v>
      </c>
      <c r="H594" s="6" t="s">
        <v>787</v>
      </c>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t="s">
        <v>2970</v>
      </c>
      <c r="BR594" s="6" t="s">
        <v>67</v>
      </c>
      <c r="BS594" s="7">
        <v>44832</v>
      </c>
      <c r="BT594" s="6" t="s">
        <v>2920</v>
      </c>
      <c r="BU594" s="6">
        <v>2528</v>
      </c>
      <c r="BV594" s="6"/>
      <c r="BW594" s="6"/>
    </row>
    <row r="595" spans="1:75" x14ac:dyDescent="0.2">
      <c r="A595" t="s">
        <v>2958</v>
      </c>
      <c r="C595" t="s">
        <v>1487</v>
      </c>
      <c r="D595" t="s">
        <v>125</v>
      </c>
      <c r="E595" t="s">
        <v>779</v>
      </c>
      <c r="F595" t="s">
        <v>787</v>
      </c>
      <c r="G595" t="s">
        <v>779</v>
      </c>
      <c r="H595" t="s">
        <v>787</v>
      </c>
      <c r="BA595">
        <v>3.3</v>
      </c>
      <c r="BE595">
        <v>3.8</v>
      </c>
      <c r="BQ595" t="s">
        <v>3621</v>
      </c>
      <c r="BR595" t="s">
        <v>67</v>
      </c>
      <c r="BS595" s="1">
        <v>44832</v>
      </c>
      <c r="BT595" t="s">
        <v>2920</v>
      </c>
      <c r="BU595">
        <v>2528</v>
      </c>
    </row>
    <row r="596" spans="1:75" x14ac:dyDescent="0.2">
      <c r="A596" t="s">
        <v>2959</v>
      </c>
      <c r="C596" t="s">
        <v>1487</v>
      </c>
      <c r="D596" t="s">
        <v>125</v>
      </c>
      <c r="E596" t="s">
        <v>779</v>
      </c>
      <c r="F596" t="s">
        <v>787</v>
      </c>
      <c r="G596" t="s">
        <v>779</v>
      </c>
      <c r="H596" t="s">
        <v>787</v>
      </c>
      <c r="BA596">
        <v>3.7</v>
      </c>
      <c r="BE596">
        <v>4</v>
      </c>
      <c r="BQ596" s="6" t="s">
        <v>3622</v>
      </c>
      <c r="BR596" t="s">
        <v>67</v>
      </c>
      <c r="BS596" s="1">
        <v>44832</v>
      </c>
      <c r="BT596" t="s">
        <v>2920</v>
      </c>
      <c r="BU596">
        <v>2528</v>
      </c>
    </row>
    <row r="597" spans="1:75" x14ac:dyDescent="0.2">
      <c r="A597" s="6" t="s">
        <v>2967</v>
      </c>
      <c r="B597" s="6"/>
      <c r="C597" s="6" t="s">
        <v>1487</v>
      </c>
      <c r="D597" s="6" t="s">
        <v>125</v>
      </c>
      <c r="E597" s="6" t="s">
        <v>779</v>
      </c>
      <c r="F597" s="6" t="s">
        <v>787</v>
      </c>
      <c r="G597" s="6" t="s">
        <v>779</v>
      </c>
      <c r="H597" s="6" t="s">
        <v>787</v>
      </c>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t="s">
        <v>2969</v>
      </c>
      <c r="BR597" s="6" t="s">
        <v>67</v>
      </c>
      <c r="BS597" s="7">
        <v>44832</v>
      </c>
      <c r="BT597" s="6" t="s">
        <v>2920</v>
      </c>
      <c r="BU597" s="6">
        <v>2528</v>
      </c>
      <c r="BV597" s="6"/>
      <c r="BW597" s="6"/>
    </row>
    <row r="598" spans="1:75" x14ac:dyDescent="0.2">
      <c r="A598" t="s">
        <v>2956</v>
      </c>
      <c r="C598" t="s">
        <v>1487</v>
      </c>
      <c r="D598" t="s">
        <v>125</v>
      </c>
      <c r="E598" t="s">
        <v>779</v>
      </c>
      <c r="F598" t="s">
        <v>787</v>
      </c>
      <c r="G598" t="s">
        <v>779</v>
      </c>
      <c r="H598" t="s">
        <v>787</v>
      </c>
      <c r="BE598">
        <v>4.0999999999999996</v>
      </c>
      <c r="BR598" t="s">
        <v>67</v>
      </c>
      <c r="BS598" s="1">
        <v>44832</v>
      </c>
      <c r="BT598" t="s">
        <v>2920</v>
      </c>
      <c r="BU598">
        <v>2528</v>
      </c>
    </row>
    <row r="599" spans="1:75" x14ac:dyDescent="0.2">
      <c r="A599" t="s">
        <v>2951</v>
      </c>
      <c r="C599" t="s">
        <v>1487</v>
      </c>
      <c r="D599" t="s">
        <v>125</v>
      </c>
      <c r="E599" t="s">
        <v>779</v>
      </c>
      <c r="F599" t="s">
        <v>787</v>
      </c>
      <c r="G599" t="s">
        <v>779</v>
      </c>
      <c r="H599" t="s">
        <v>787</v>
      </c>
      <c r="AW599">
        <v>3.7</v>
      </c>
      <c r="BA599">
        <v>4.5</v>
      </c>
      <c r="BR599" t="s">
        <v>67</v>
      </c>
      <c r="BS599" s="1">
        <v>44832</v>
      </c>
      <c r="BT599" t="s">
        <v>2920</v>
      </c>
      <c r="BU599">
        <v>2528</v>
      </c>
    </row>
    <row r="600" spans="1:75" x14ac:dyDescent="0.2">
      <c r="A600" t="s">
        <v>2955</v>
      </c>
      <c r="C600" t="s">
        <v>1487</v>
      </c>
      <c r="D600" t="s">
        <v>125</v>
      </c>
      <c r="E600" t="s">
        <v>779</v>
      </c>
      <c r="F600" t="s">
        <v>787</v>
      </c>
      <c r="G600" t="s">
        <v>779</v>
      </c>
      <c r="H600" t="s">
        <v>787</v>
      </c>
      <c r="AW600">
        <v>3.7</v>
      </c>
      <c r="BA600">
        <v>4.0999999999999996</v>
      </c>
      <c r="BJ600">
        <v>7.7</v>
      </c>
      <c r="BQ600" t="s">
        <v>3620</v>
      </c>
      <c r="BR600" t="s">
        <v>67</v>
      </c>
      <c r="BS600" s="1">
        <v>44832</v>
      </c>
      <c r="BT600" t="s">
        <v>2920</v>
      </c>
      <c r="BU600">
        <v>2528</v>
      </c>
    </row>
    <row r="601" spans="1:75" x14ac:dyDescent="0.2">
      <c r="A601" t="s">
        <v>2957</v>
      </c>
      <c r="C601" t="s">
        <v>1487</v>
      </c>
      <c r="D601" t="s">
        <v>125</v>
      </c>
      <c r="E601" t="s">
        <v>779</v>
      </c>
      <c r="F601" t="s">
        <v>787</v>
      </c>
      <c r="G601" t="s">
        <v>779</v>
      </c>
      <c r="H601" t="s">
        <v>787</v>
      </c>
      <c r="AW601">
        <v>3.5</v>
      </c>
      <c r="BR601" t="s">
        <v>67</v>
      </c>
      <c r="BS601" s="1">
        <v>44832</v>
      </c>
      <c r="BT601" t="s">
        <v>2920</v>
      </c>
      <c r="BU601">
        <v>2528</v>
      </c>
    </row>
    <row r="602" spans="1:75" x14ac:dyDescent="0.2">
      <c r="A602" t="s">
        <v>2953</v>
      </c>
      <c r="C602" t="s">
        <v>1487</v>
      </c>
      <c r="D602" t="s">
        <v>125</v>
      </c>
      <c r="E602" t="s">
        <v>779</v>
      </c>
      <c r="F602" t="s">
        <v>787</v>
      </c>
      <c r="G602" t="s">
        <v>779</v>
      </c>
      <c r="H602" t="s">
        <v>787</v>
      </c>
      <c r="AW602">
        <v>3.5</v>
      </c>
      <c r="BA602">
        <v>4.3</v>
      </c>
      <c r="BL602">
        <v>11.1</v>
      </c>
      <c r="BQ602" t="s">
        <v>3618</v>
      </c>
      <c r="BR602" t="s">
        <v>67</v>
      </c>
      <c r="BS602" s="1">
        <v>44832</v>
      </c>
      <c r="BT602" t="s">
        <v>2920</v>
      </c>
      <c r="BU602">
        <v>2528</v>
      </c>
    </row>
    <row r="603" spans="1:75" x14ac:dyDescent="0.2">
      <c r="A603" t="s">
        <v>2952</v>
      </c>
      <c r="C603" t="s">
        <v>1487</v>
      </c>
      <c r="D603" t="s">
        <v>125</v>
      </c>
      <c r="E603" t="s">
        <v>779</v>
      </c>
      <c r="F603" t="s">
        <v>787</v>
      </c>
      <c r="G603" t="s">
        <v>779</v>
      </c>
      <c r="H603" t="s">
        <v>787</v>
      </c>
      <c r="AW603">
        <v>3.7</v>
      </c>
      <c r="BA603">
        <v>4</v>
      </c>
      <c r="BQ603" t="s">
        <v>3617</v>
      </c>
      <c r="BR603" t="s">
        <v>67</v>
      </c>
      <c r="BS603" s="1">
        <v>44832</v>
      </c>
      <c r="BT603" t="s">
        <v>2920</v>
      </c>
      <c r="BU603">
        <v>2528</v>
      </c>
    </row>
    <row r="604" spans="1:75" x14ac:dyDescent="0.2">
      <c r="A604" t="s">
        <v>2962</v>
      </c>
      <c r="C604" t="s">
        <v>1487</v>
      </c>
      <c r="D604" t="s">
        <v>125</v>
      </c>
      <c r="E604" t="s">
        <v>779</v>
      </c>
      <c r="F604" t="s">
        <v>787</v>
      </c>
      <c r="G604" t="s">
        <v>779</v>
      </c>
      <c r="H604" t="s">
        <v>787</v>
      </c>
      <c r="AS604">
        <v>2.9</v>
      </c>
      <c r="AW604">
        <v>3.3</v>
      </c>
      <c r="BA604">
        <v>3.6</v>
      </c>
      <c r="BE604">
        <v>3.6</v>
      </c>
      <c r="BJ604">
        <v>10.4</v>
      </c>
      <c r="BL604">
        <v>13.3</v>
      </c>
      <c r="BQ604" t="s">
        <v>3623</v>
      </c>
      <c r="BR604" t="s">
        <v>67</v>
      </c>
      <c r="BS604" s="1">
        <v>44832</v>
      </c>
      <c r="BT604" t="s">
        <v>2920</v>
      </c>
      <c r="BU604">
        <v>2528</v>
      </c>
    </row>
    <row r="605" spans="1:75" x14ac:dyDescent="0.2">
      <c r="A605" t="s">
        <v>2950</v>
      </c>
      <c r="C605" t="s">
        <v>1487</v>
      </c>
      <c r="D605" t="s">
        <v>125</v>
      </c>
      <c r="E605" t="s">
        <v>779</v>
      </c>
      <c r="F605" t="s">
        <v>787</v>
      </c>
      <c r="G605" t="s">
        <v>779</v>
      </c>
      <c r="H605" t="s">
        <v>787</v>
      </c>
      <c r="BA605">
        <v>4</v>
      </c>
      <c r="BE605">
        <v>4</v>
      </c>
      <c r="BQ605" t="s">
        <v>3616</v>
      </c>
      <c r="BR605" t="s">
        <v>67</v>
      </c>
      <c r="BS605" s="1">
        <v>44832</v>
      </c>
      <c r="BT605" t="s">
        <v>2920</v>
      </c>
      <c r="BU605">
        <v>2528</v>
      </c>
    </row>
    <row r="606" spans="1:75" x14ac:dyDescent="0.2">
      <c r="A606" s="6" t="s">
        <v>2963</v>
      </c>
      <c r="B606" s="6"/>
      <c r="C606" s="6" t="s">
        <v>1487</v>
      </c>
      <c r="D606" s="6" t="s">
        <v>125</v>
      </c>
      <c r="E606" s="6" t="s">
        <v>779</v>
      </c>
      <c r="F606" s="6" t="s">
        <v>787</v>
      </c>
      <c r="G606" s="6" t="s">
        <v>779</v>
      </c>
      <c r="H606" s="6" t="s">
        <v>787</v>
      </c>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t="s">
        <v>2969</v>
      </c>
      <c r="BR606" s="6" t="s">
        <v>67</v>
      </c>
      <c r="BS606" s="7">
        <v>44832</v>
      </c>
      <c r="BT606" s="6" t="s">
        <v>2920</v>
      </c>
      <c r="BU606" s="6">
        <v>2528</v>
      </c>
      <c r="BV606" s="6"/>
      <c r="BW606" s="6"/>
    </row>
    <row r="607" spans="1:75" x14ac:dyDescent="0.2">
      <c r="A607" t="s">
        <v>2960</v>
      </c>
      <c r="C607" t="s">
        <v>1487</v>
      </c>
      <c r="D607" t="s">
        <v>125</v>
      </c>
      <c r="E607" t="s">
        <v>779</v>
      </c>
      <c r="F607" t="s">
        <v>787</v>
      </c>
      <c r="G607" t="s">
        <v>779</v>
      </c>
      <c r="H607" t="s">
        <v>787</v>
      </c>
      <c r="AW607">
        <v>3.8</v>
      </c>
      <c r="BA607">
        <v>4</v>
      </c>
      <c r="BQ607" t="s">
        <v>3624</v>
      </c>
      <c r="BR607" t="s">
        <v>67</v>
      </c>
      <c r="BS607" s="1">
        <v>44832</v>
      </c>
      <c r="BT607" t="s">
        <v>2920</v>
      </c>
      <c r="BU607">
        <v>2528</v>
      </c>
    </row>
    <row r="608" spans="1:75" x14ac:dyDescent="0.2">
      <c r="A608" t="s">
        <v>2961</v>
      </c>
      <c r="C608" t="s">
        <v>1487</v>
      </c>
      <c r="D608" t="s">
        <v>125</v>
      </c>
      <c r="E608" t="s">
        <v>779</v>
      </c>
      <c r="F608" t="s">
        <v>787</v>
      </c>
      <c r="G608" t="s">
        <v>779</v>
      </c>
      <c r="H608" t="s">
        <v>787</v>
      </c>
      <c r="BA608">
        <v>3</v>
      </c>
      <c r="BE608">
        <v>4</v>
      </c>
      <c r="BQ608" t="s">
        <v>3625</v>
      </c>
      <c r="BR608" t="s">
        <v>67</v>
      </c>
      <c r="BS608" s="1">
        <v>44832</v>
      </c>
      <c r="BT608" t="s">
        <v>2920</v>
      </c>
      <c r="BU608">
        <v>2528</v>
      </c>
    </row>
    <row r="609" spans="1:78" x14ac:dyDescent="0.2">
      <c r="A609" t="s">
        <v>2943</v>
      </c>
      <c r="C609" t="s">
        <v>1487</v>
      </c>
      <c r="D609" t="s">
        <v>125</v>
      </c>
      <c r="E609" t="s">
        <v>779</v>
      </c>
      <c r="F609" t="s">
        <v>787</v>
      </c>
      <c r="G609" t="s">
        <v>779</v>
      </c>
      <c r="H609" t="s">
        <v>787</v>
      </c>
      <c r="BA609">
        <v>3.9</v>
      </c>
      <c r="BE609">
        <v>3.8</v>
      </c>
      <c r="BQ609" t="s">
        <v>3622</v>
      </c>
      <c r="BR609" t="s">
        <v>67</v>
      </c>
      <c r="BS609" s="1">
        <v>44832</v>
      </c>
      <c r="BT609" t="s">
        <v>2920</v>
      </c>
      <c r="BU609">
        <v>2528</v>
      </c>
    </row>
    <row r="610" spans="1:78" x14ac:dyDescent="0.2">
      <c r="A610" t="s">
        <v>2944</v>
      </c>
      <c r="C610" t="s">
        <v>1487</v>
      </c>
      <c r="D610" t="s">
        <v>125</v>
      </c>
      <c r="E610" t="s">
        <v>779</v>
      </c>
      <c r="F610" t="s">
        <v>787</v>
      </c>
      <c r="G610" t="s">
        <v>779</v>
      </c>
      <c r="H610" t="s">
        <v>787</v>
      </c>
      <c r="AO610">
        <v>2.7</v>
      </c>
      <c r="AS610">
        <v>2.8</v>
      </c>
      <c r="AW610">
        <v>3.5</v>
      </c>
      <c r="BA610">
        <v>3.9</v>
      </c>
      <c r="BE610">
        <v>3.8</v>
      </c>
      <c r="BJ610">
        <v>10.8</v>
      </c>
      <c r="BL610">
        <v>14</v>
      </c>
      <c r="BN610">
        <v>16.7</v>
      </c>
      <c r="BQ610" t="s">
        <v>3613</v>
      </c>
      <c r="BR610" t="s">
        <v>67</v>
      </c>
      <c r="BS610" s="1">
        <v>44832</v>
      </c>
      <c r="BT610" t="s">
        <v>2920</v>
      </c>
      <c r="BU610">
        <v>2528</v>
      </c>
    </row>
    <row r="611" spans="1:78" x14ac:dyDescent="0.2">
      <c r="A611" t="s">
        <v>2945</v>
      </c>
      <c r="C611" t="s">
        <v>1487</v>
      </c>
      <c r="D611" t="s">
        <v>125</v>
      </c>
      <c r="E611" t="s">
        <v>779</v>
      </c>
      <c r="F611" t="s">
        <v>787</v>
      </c>
      <c r="G611" t="s">
        <v>779</v>
      </c>
      <c r="H611" t="s">
        <v>787</v>
      </c>
      <c r="AW611">
        <v>4.0999999999999996</v>
      </c>
      <c r="BA611">
        <v>4.3</v>
      </c>
      <c r="BE611">
        <v>4.2</v>
      </c>
      <c r="BJ611">
        <v>12.6</v>
      </c>
      <c r="BQ611" t="s">
        <v>3614</v>
      </c>
      <c r="BR611" t="s">
        <v>67</v>
      </c>
      <c r="BS611" s="1">
        <v>44832</v>
      </c>
      <c r="BT611" t="s">
        <v>2920</v>
      </c>
      <c r="BU611">
        <v>2528</v>
      </c>
    </row>
    <row r="612" spans="1:78" x14ac:dyDescent="0.2">
      <c r="A612" t="s">
        <v>2948</v>
      </c>
      <c r="C612" t="s">
        <v>1487</v>
      </c>
      <c r="D612" t="s">
        <v>125</v>
      </c>
      <c r="E612" t="s">
        <v>779</v>
      </c>
      <c r="F612" t="s">
        <v>787</v>
      </c>
      <c r="G612" t="s">
        <v>779</v>
      </c>
      <c r="H612" t="s">
        <v>787</v>
      </c>
      <c r="BE612">
        <v>4.3</v>
      </c>
      <c r="BR612" t="s">
        <v>67</v>
      </c>
      <c r="BS612" s="1">
        <v>44832</v>
      </c>
      <c r="BT612" t="s">
        <v>2920</v>
      </c>
      <c r="BU612">
        <v>2528</v>
      </c>
    </row>
    <row r="613" spans="1:78" x14ac:dyDescent="0.2">
      <c r="A613" s="6" t="s">
        <v>2965</v>
      </c>
      <c r="B613" s="6"/>
      <c r="C613" s="6" t="s">
        <v>1487</v>
      </c>
      <c r="D613" s="6" t="s">
        <v>125</v>
      </c>
      <c r="E613" s="6" t="s">
        <v>779</v>
      </c>
      <c r="F613" s="6" t="s">
        <v>787</v>
      </c>
      <c r="G613" s="6" t="s">
        <v>779</v>
      </c>
      <c r="H613" s="6" t="s">
        <v>787</v>
      </c>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v>10</v>
      </c>
      <c r="BJ613" s="6"/>
      <c r="BK613" s="6"/>
      <c r="BL613" s="6"/>
      <c r="BM613" s="6"/>
      <c r="BN613" s="6"/>
      <c r="BO613" s="6"/>
      <c r="BP613" s="6"/>
      <c r="BQ613" s="6" t="s">
        <v>2971</v>
      </c>
      <c r="BR613" s="6" t="s">
        <v>67</v>
      </c>
      <c r="BS613" s="7">
        <v>44832</v>
      </c>
      <c r="BT613" s="6" t="s">
        <v>2920</v>
      </c>
      <c r="BU613" s="6">
        <v>2528</v>
      </c>
      <c r="BV613" s="6"/>
      <c r="BW613" s="6"/>
    </row>
    <row r="614" spans="1:78" x14ac:dyDescent="0.2">
      <c r="A614" t="s">
        <v>2947</v>
      </c>
      <c r="C614" t="s">
        <v>1487</v>
      </c>
      <c r="D614" t="s">
        <v>125</v>
      </c>
      <c r="E614" t="s">
        <v>779</v>
      </c>
      <c r="F614" t="s">
        <v>787</v>
      </c>
      <c r="G614" t="s">
        <v>779</v>
      </c>
      <c r="H614" t="s">
        <v>787</v>
      </c>
      <c r="AW614">
        <v>3.9</v>
      </c>
      <c r="BA614">
        <v>4.3</v>
      </c>
      <c r="BQ614" t="s">
        <v>3615</v>
      </c>
      <c r="BR614" t="s">
        <v>67</v>
      </c>
      <c r="BS614" s="1">
        <v>44832</v>
      </c>
      <c r="BT614" t="s">
        <v>2920</v>
      </c>
      <c r="BU614">
        <v>2528</v>
      </c>
    </row>
    <row r="615" spans="1:78" ht="18.75" customHeight="1" x14ac:dyDescent="0.2">
      <c r="A615" t="s">
        <v>2946</v>
      </c>
      <c r="C615" t="s">
        <v>1487</v>
      </c>
      <c r="D615" t="s">
        <v>125</v>
      </c>
      <c r="E615" t="s">
        <v>779</v>
      </c>
      <c r="F615" t="s">
        <v>787</v>
      </c>
      <c r="G615" t="s">
        <v>779</v>
      </c>
      <c r="H615" t="s">
        <v>787</v>
      </c>
      <c r="BA615">
        <v>3.9</v>
      </c>
      <c r="BE615">
        <v>4.0999999999999996</v>
      </c>
      <c r="BR615" t="s">
        <v>67</v>
      </c>
      <c r="BS615" s="1">
        <v>44832</v>
      </c>
      <c r="BT615" t="s">
        <v>2920</v>
      </c>
      <c r="BU615">
        <v>2528</v>
      </c>
    </row>
    <row r="616" spans="1:78" s="2" customFormat="1" ht="16" x14ac:dyDescent="0.2">
      <c r="A616" t="s">
        <v>2623</v>
      </c>
      <c r="B616"/>
      <c r="C616" t="s">
        <v>1487</v>
      </c>
      <c r="D616" t="s">
        <v>125</v>
      </c>
      <c r="E616" t="s">
        <v>779</v>
      </c>
      <c r="F616" t="s">
        <v>792</v>
      </c>
      <c r="G616" t="s">
        <v>779</v>
      </c>
      <c r="H616" t="s">
        <v>2905</v>
      </c>
      <c r="I616" t="b">
        <v>0</v>
      </c>
      <c r="J616"/>
      <c r="K616"/>
      <c r="L616" t="s">
        <v>2906</v>
      </c>
      <c r="M616">
        <f>AVERAGE(2.23,2.68)</f>
        <v>2.4550000000000001</v>
      </c>
      <c r="N616"/>
      <c r="O616"/>
      <c r="P616">
        <f>AVERAGE(1.95,2.77)</f>
        <v>2.36</v>
      </c>
      <c r="Q616">
        <v>3.4</v>
      </c>
      <c r="R616"/>
      <c r="S616"/>
      <c r="T616">
        <v>2.94</v>
      </c>
      <c r="U616">
        <v>4.21</v>
      </c>
      <c r="V616"/>
      <c r="W616"/>
      <c r="X616">
        <v>2.9</v>
      </c>
      <c r="Y616">
        <v>4.87</v>
      </c>
      <c r="Z616"/>
      <c r="AA616"/>
      <c r="AB616">
        <v>3.89</v>
      </c>
      <c r="AC616">
        <v>5.73</v>
      </c>
      <c r="AD616"/>
      <c r="AE616"/>
      <c r="AF616">
        <v>4.17</v>
      </c>
      <c r="AG616">
        <v>4.8499999999999996</v>
      </c>
      <c r="AH616"/>
      <c r="AI616"/>
      <c r="AJ616">
        <v>3.36</v>
      </c>
      <c r="AK616">
        <v>2.2000000000000002</v>
      </c>
      <c r="AL616"/>
      <c r="AM616"/>
      <c r="AN616">
        <v>1.75</v>
      </c>
      <c r="AO616">
        <v>2.72</v>
      </c>
      <c r="AP616"/>
      <c r="AQ616"/>
      <c r="AR616">
        <v>2.1</v>
      </c>
      <c r="AS616">
        <v>3.18</v>
      </c>
      <c r="AT616"/>
      <c r="AU616"/>
      <c r="AV616">
        <v>2.4900000000000002</v>
      </c>
      <c r="AW616">
        <v>3.97</v>
      </c>
      <c r="AX616"/>
      <c r="AY616"/>
      <c r="AZ616">
        <v>3.15</v>
      </c>
      <c r="BA616">
        <v>4.41</v>
      </c>
      <c r="BB616"/>
      <c r="BC616"/>
      <c r="BD616">
        <v>3.36</v>
      </c>
      <c r="BE616">
        <v>4.7</v>
      </c>
      <c r="BF616"/>
      <c r="BG616"/>
      <c r="BH616">
        <v>3.09</v>
      </c>
      <c r="BI616"/>
      <c r="BJ616"/>
      <c r="BK616"/>
      <c r="BL616"/>
      <c r="BM616"/>
      <c r="BN616"/>
      <c r="BO616"/>
      <c r="BP616"/>
      <c r="BQ616" t="s">
        <v>2909</v>
      </c>
      <c r="BR616" t="s">
        <v>67</v>
      </c>
      <c r="BS616" s="1">
        <v>44832</v>
      </c>
      <c r="BT616" t="s">
        <v>2907</v>
      </c>
      <c r="BU616" t="s">
        <v>3374</v>
      </c>
      <c r="BV616"/>
      <c r="BW616"/>
      <c r="BX616"/>
      <c r="BY616"/>
      <c r="BZ616"/>
    </row>
    <row r="617" spans="1:78" s="2" customFormat="1" x14ac:dyDescent="0.2">
      <c r="A617" t="s">
        <v>2623</v>
      </c>
      <c r="B617"/>
      <c r="C617" t="s">
        <v>1487</v>
      </c>
      <c r="D617" t="s">
        <v>125</v>
      </c>
      <c r="E617" t="s">
        <v>779</v>
      </c>
      <c r="F617" t="s">
        <v>792</v>
      </c>
      <c r="G617" t="s">
        <v>779</v>
      </c>
      <c r="H617" t="s">
        <v>2905</v>
      </c>
      <c r="I617" t="b">
        <v>0</v>
      </c>
      <c r="J617"/>
      <c r="K617"/>
      <c r="L617" t="s">
        <v>2908</v>
      </c>
      <c r="M617"/>
      <c r="N617"/>
      <c r="O617"/>
      <c r="P617"/>
      <c r="Q617"/>
      <c r="R617"/>
      <c r="S617"/>
      <c r="T617"/>
      <c r="U617"/>
      <c r="V617"/>
      <c r="W617"/>
      <c r="X617"/>
      <c r="Y617">
        <f>AVERAGE(4.56,5)</f>
        <v>4.7799999999999994</v>
      </c>
      <c r="Z617"/>
      <c r="AA617"/>
      <c r="AB617">
        <f>AVERAGE(3.7,3.95)</f>
        <v>3.8250000000000002</v>
      </c>
      <c r="AC617">
        <f>AVERAGE(5.39,5.59)</f>
        <v>5.49</v>
      </c>
      <c r="AD617"/>
      <c r="AE617"/>
      <c r="AF617">
        <f>AVERAGE(4.07,4.1)</f>
        <v>4.085</v>
      </c>
      <c r="AG617">
        <v>4.8</v>
      </c>
      <c r="AH617"/>
      <c r="AI617"/>
      <c r="AJ617">
        <v>3.38</v>
      </c>
      <c r="AK617"/>
      <c r="AL617"/>
      <c r="AM617"/>
      <c r="AN617"/>
      <c r="AO617">
        <f>AVERAGE(2.93,2.96)</f>
        <v>2.9450000000000003</v>
      </c>
      <c r="AP617"/>
      <c r="AQ617"/>
      <c r="AR617">
        <f>AVERAGE(1.93,1.99)</f>
        <v>1.96</v>
      </c>
      <c r="AS617">
        <f>AVERAGE(3.08,3.37)</f>
        <v>3.2250000000000001</v>
      </c>
      <c r="AT617"/>
      <c r="AU617"/>
      <c r="AV617">
        <f>AVERAGE(2.3,2.36)</f>
        <v>2.33</v>
      </c>
      <c r="AW617">
        <f>AVERAGE(3.6,4.33)</f>
        <v>3.9649999999999999</v>
      </c>
      <c r="AX617"/>
      <c r="AY617"/>
      <c r="AZ617">
        <f>AVERAGE(3.1,3.2)</f>
        <v>3.1500000000000004</v>
      </c>
      <c r="BA617">
        <v>4.0999999999999996</v>
      </c>
      <c r="BB617"/>
      <c r="BC617"/>
      <c r="BD617">
        <v>3.19</v>
      </c>
      <c r="BE617">
        <f>AVERAGE(4.36,4.77)</f>
        <v>4.5649999999999995</v>
      </c>
      <c r="BF617"/>
      <c r="BG617"/>
      <c r="BH617">
        <f>AVERAGE(2.86,2.89)</f>
        <v>2.875</v>
      </c>
      <c r="BI617"/>
      <c r="BJ617"/>
      <c r="BK617"/>
      <c r="BL617"/>
      <c r="BM617"/>
      <c r="BN617"/>
      <c r="BO617"/>
      <c r="BP617"/>
      <c r="BQ617" t="s">
        <v>2910</v>
      </c>
      <c r="BR617" t="s">
        <v>67</v>
      </c>
      <c r="BS617" s="1">
        <v>44832</v>
      </c>
      <c r="BT617" t="s">
        <v>2907</v>
      </c>
      <c r="BU617" t="s">
        <v>3374</v>
      </c>
      <c r="BV617"/>
      <c r="BW617"/>
      <c r="BX617"/>
      <c r="BY617"/>
      <c r="BZ617"/>
    </row>
    <row r="618" spans="1:78" x14ac:dyDescent="0.2">
      <c r="A618" t="s">
        <v>2623</v>
      </c>
      <c r="C618" t="s">
        <v>1487</v>
      </c>
      <c r="D618" t="s">
        <v>125</v>
      </c>
      <c r="E618" t="s">
        <v>779</v>
      </c>
      <c r="F618" t="s">
        <v>792</v>
      </c>
      <c r="G618" t="s">
        <v>779</v>
      </c>
      <c r="H618" t="s">
        <v>2905</v>
      </c>
      <c r="I618" t="b">
        <v>0</v>
      </c>
      <c r="L618" t="s">
        <v>2911</v>
      </c>
      <c r="AC618">
        <v>5.23</v>
      </c>
      <c r="AF618">
        <v>4.0199999999999996</v>
      </c>
      <c r="BA618">
        <v>4.4000000000000004</v>
      </c>
      <c r="BD618">
        <v>3.41</v>
      </c>
      <c r="BR618" t="s">
        <v>67</v>
      </c>
      <c r="BS618" s="1">
        <v>44832</v>
      </c>
      <c r="BT618" t="s">
        <v>2907</v>
      </c>
      <c r="BU618" t="s">
        <v>3374</v>
      </c>
    </row>
    <row r="619" spans="1:78" x14ac:dyDescent="0.2">
      <c r="A619" t="s">
        <v>2623</v>
      </c>
      <c r="C619" t="s">
        <v>1487</v>
      </c>
      <c r="D619" t="s">
        <v>125</v>
      </c>
      <c r="E619" t="s">
        <v>779</v>
      </c>
      <c r="F619" t="s">
        <v>792</v>
      </c>
      <c r="G619" t="s">
        <v>779</v>
      </c>
      <c r="H619" t="s">
        <v>2905</v>
      </c>
      <c r="L619" t="s">
        <v>2906</v>
      </c>
      <c r="M619">
        <f>AVERAGE(2.23,2.68)</f>
        <v>2.4550000000000001</v>
      </c>
      <c r="P619">
        <f>AVERAGE(1.95,2.77)</f>
        <v>2.36</v>
      </c>
      <c r="Q619">
        <v>3.4</v>
      </c>
      <c r="T619">
        <v>2.94</v>
      </c>
      <c r="U619">
        <v>4.21</v>
      </c>
      <c r="X619">
        <v>2.9</v>
      </c>
      <c r="Y619">
        <v>4.87</v>
      </c>
      <c r="AB619">
        <v>3.89</v>
      </c>
      <c r="AC619">
        <v>5.73</v>
      </c>
      <c r="AF619">
        <v>4.17</v>
      </c>
      <c r="AG619">
        <v>4.8499999999999996</v>
      </c>
      <c r="AJ619">
        <v>3.36</v>
      </c>
      <c r="AK619">
        <v>2.2000000000000002</v>
      </c>
      <c r="AN619">
        <v>1.75</v>
      </c>
      <c r="AO619">
        <v>2.72</v>
      </c>
      <c r="AR619">
        <v>2.1</v>
      </c>
      <c r="AS619">
        <v>3.18</v>
      </c>
      <c r="AV619">
        <v>2.4900000000000002</v>
      </c>
      <c r="AW619">
        <v>3.97</v>
      </c>
      <c r="AZ619">
        <v>3.15</v>
      </c>
      <c r="BA619">
        <v>4.41</v>
      </c>
      <c r="BD619">
        <v>3.36</v>
      </c>
      <c r="BE619">
        <v>4.7</v>
      </c>
      <c r="BH619">
        <v>3.09</v>
      </c>
      <c r="BQ619" t="s">
        <v>2909</v>
      </c>
      <c r="BR619" t="s">
        <v>67</v>
      </c>
      <c r="BS619" s="1">
        <v>44886</v>
      </c>
      <c r="BT619" t="s">
        <v>2907</v>
      </c>
      <c r="BU619">
        <v>1404</v>
      </c>
    </row>
    <row r="620" spans="1:78" x14ac:dyDescent="0.2">
      <c r="A620" t="s">
        <v>2623</v>
      </c>
      <c r="C620" t="s">
        <v>1487</v>
      </c>
      <c r="D620" t="s">
        <v>125</v>
      </c>
      <c r="E620" t="s">
        <v>779</v>
      </c>
      <c r="F620" t="s">
        <v>792</v>
      </c>
      <c r="G620" t="s">
        <v>779</v>
      </c>
      <c r="H620" t="s">
        <v>2905</v>
      </c>
      <c r="L620" t="s">
        <v>2908</v>
      </c>
      <c r="Y620">
        <v>4.7799999999999994</v>
      </c>
      <c r="AB620">
        <v>3.8250000000000002</v>
      </c>
      <c r="AC620">
        <v>5.49</v>
      </c>
      <c r="AF620">
        <v>4.085</v>
      </c>
      <c r="AG620">
        <v>4.8</v>
      </c>
      <c r="AJ620">
        <v>3.38</v>
      </c>
      <c r="AO620">
        <v>2.9450000000000003</v>
      </c>
      <c r="AR620">
        <v>1.96</v>
      </c>
      <c r="AS620">
        <v>3.2250000000000001</v>
      </c>
      <c r="AV620">
        <v>2.33</v>
      </c>
      <c r="AW620">
        <v>3.9649999999999999</v>
      </c>
      <c r="AZ620">
        <v>3.1500000000000004</v>
      </c>
      <c r="BA620">
        <v>4.0999999999999996</v>
      </c>
      <c r="BD620">
        <v>3.19</v>
      </c>
      <c r="BE620">
        <v>4.5649999999999995</v>
      </c>
      <c r="BH620">
        <v>2.875</v>
      </c>
      <c r="BQ620" t="s">
        <v>2910</v>
      </c>
      <c r="BR620" t="s">
        <v>67</v>
      </c>
      <c r="BS620" s="1">
        <v>44886</v>
      </c>
      <c r="BT620" t="s">
        <v>2907</v>
      </c>
      <c r="BU620">
        <v>1404</v>
      </c>
    </row>
    <row r="621" spans="1:78" x14ac:dyDescent="0.2">
      <c r="A621" t="s">
        <v>2623</v>
      </c>
      <c r="C621" t="s">
        <v>1487</v>
      </c>
      <c r="D621" t="s">
        <v>125</v>
      </c>
      <c r="E621" t="s">
        <v>779</v>
      </c>
      <c r="F621" t="s">
        <v>792</v>
      </c>
      <c r="G621" t="s">
        <v>779</v>
      </c>
      <c r="H621" t="s">
        <v>2905</v>
      </c>
      <c r="L621" t="s">
        <v>2911</v>
      </c>
      <c r="AC621">
        <v>5.23</v>
      </c>
      <c r="AF621">
        <v>4.0199999999999996</v>
      </c>
      <c r="BA621">
        <v>4.4000000000000004</v>
      </c>
      <c r="BD621">
        <v>3.41</v>
      </c>
      <c r="BR621" t="s">
        <v>67</v>
      </c>
      <c r="BS621" s="1">
        <v>44886</v>
      </c>
      <c r="BT621" t="s">
        <v>2907</v>
      </c>
      <c r="BU621">
        <v>1404</v>
      </c>
    </row>
    <row r="622" spans="1:78" x14ac:dyDescent="0.2">
      <c r="A622" s="10" t="s">
        <v>3375</v>
      </c>
      <c r="B622" s="10"/>
      <c r="C622" s="10" t="s">
        <v>1487</v>
      </c>
      <c r="D622" s="10" t="s">
        <v>125</v>
      </c>
      <c r="E622" s="10" t="s">
        <v>779</v>
      </c>
      <c r="F622" s="10" t="s">
        <v>792</v>
      </c>
      <c r="G622" s="10" t="s">
        <v>779</v>
      </c>
      <c r="H622" s="10" t="s">
        <v>2905</v>
      </c>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c r="BI622" s="10"/>
      <c r="BJ622" s="10"/>
      <c r="BK622" s="10"/>
      <c r="BL622" s="10"/>
      <c r="BM622" s="10"/>
      <c r="BN622" s="10"/>
      <c r="BO622" s="10"/>
      <c r="BP622" s="10"/>
      <c r="BQ622" s="10"/>
      <c r="BR622" s="10" t="s">
        <v>67</v>
      </c>
      <c r="BS622" s="12">
        <v>44886</v>
      </c>
      <c r="BT622" s="10" t="s">
        <v>2907</v>
      </c>
      <c r="BU622" s="10">
        <v>1404</v>
      </c>
      <c r="BV622" s="10" t="s">
        <v>60</v>
      </c>
      <c r="BW622" s="10" t="s">
        <v>2907</v>
      </c>
    </row>
    <row r="623" spans="1:78" x14ac:dyDescent="0.2">
      <c r="A623" s="10" t="s">
        <v>3376</v>
      </c>
      <c r="B623" s="10"/>
      <c r="C623" s="10" t="s">
        <v>1487</v>
      </c>
      <c r="D623" s="10" t="s">
        <v>125</v>
      </c>
      <c r="E623" s="10" t="s">
        <v>779</v>
      </c>
      <c r="F623" s="10" t="s">
        <v>792</v>
      </c>
      <c r="G623" s="10" t="s">
        <v>779</v>
      </c>
      <c r="H623" s="10" t="s">
        <v>2905</v>
      </c>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c r="BI623" s="10"/>
      <c r="BJ623" s="10"/>
      <c r="BK623" s="10"/>
      <c r="BL623" s="10"/>
      <c r="BM623" s="10"/>
      <c r="BN623" s="10"/>
      <c r="BO623" s="10"/>
      <c r="BP623" s="10"/>
      <c r="BQ623" s="10"/>
      <c r="BR623" s="10" t="s">
        <v>67</v>
      </c>
      <c r="BS623" s="12">
        <v>44886</v>
      </c>
      <c r="BT623" s="10" t="s">
        <v>2907</v>
      </c>
      <c r="BU623" s="10">
        <v>1404</v>
      </c>
      <c r="BV623" s="10" t="s">
        <v>60</v>
      </c>
      <c r="BW623" s="10" t="s">
        <v>2907</v>
      </c>
    </row>
    <row r="624" spans="1:78" x14ac:dyDescent="0.2">
      <c r="A624" s="11" t="s">
        <v>1700</v>
      </c>
      <c r="B624" s="11"/>
      <c r="C624" s="11" t="s">
        <v>1487</v>
      </c>
      <c r="D624" s="11" t="s">
        <v>125</v>
      </c>
      <c r="E624" s="11" t="s">
        <v>779</v>
      </c>
      <c r="F624" s="11" t="s">
        <v>792</v>
      </c>
      <c r="G624" s="11" t="s">
        <v>779</v>
      </c>
      <c r="H624" s="11" t="s">
        <v>1618</v>
      </c>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c r="AV624" s="11"/>
      <c r="AW624" s="11"/>
      <c r="AX624" s="11"/>
      <c r="AY624" s="11"/>
      <c r="AZ624" s="11"/>
      <c r="BA624" s="11"/>
      <c r="BB624" s="11"/>
      <c r="BC624" s="11"/>
      <c r="BD624" s="11"/>
      <c r="BE624" s="11"/>
      <c r="BF624" s="11"/>
      <c r="BG624" s="11"/>
      <c r="BH624" s="11"/>
      <c r="BI624" s="11"/>
      <c r="BJ624" s="11"/>
      <c r="BK624" s="11"/>
      <c r="BL624" s="11"/>
      <c r="BM624" s="11"/>
      <c r="BN624" s="11"/>
      <c r="BO624" s="11"/>
      <c r="BP624" s="11"/>
      <c r="BQ624" s="11"/>
      <c r="BR624" s="11"/>
      <c r="BS624" s="11"/>
      <c r="BT624" s="11"/>
      <c r="BU624" s="11"/>
      <c r="BV624" s="11"/>
      <c r="BW624" s="11"/>
    </row>
    <row r="625" spans="1:78" x14ac:dyDescent="0.2">
      <c r="A625" s="6" t="s">
        <v>2974</v>
      </c>
      <c r="B625" s="6"/>
      <c r="C625" s="6" t="s">
        <v>1487</v>
      </c>
      <c r="D625" s="6" t="s">
        <v>125</v>
      </c>
      <c r="E625" s="6" t="s">
        <v>779</v>
      </c>
      <c r="F625" s="6" t="s">
        <v>792</v>
      </c>
      <c r="G625" s="6" t="s">
        <v>779</v>
      </c>
      <c r="H625" s="6" t="s">
        <v>1618</v>
      </c>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v>12.3</v>
      </c>
      <c r="BJ625" s="6">
        <v>14</v>
      </c>
      <c r="BK625" s="6">
        <v>15.2</v>
      </c>
      <c r="BL625" s="6">
        <v>17.600000000000001</v>
      </c>
      <c r="BM625" s="6"/>
      <c r="BN625" s="6"/>
      <c r="BO625" s="6"/>
      <c r="BP625" s="6"/>
      <c r="BQ625" s="6" t="s">
        <v>3570</v>
      </c>
      <c r="BR625" s="6" t="s">
        <v>67</v>
      </c>
      <c r="BS625" s="7">
        <v>44832</v>
      </c>
      <c r="BT625" s="6" t="s">
        <v>2976</v>
      </c>
      <c r="BU625" s="6">
        <v>7017</v>
      </c>
      <c r="BV625" s="6"/>
      <c r="BW625" s="6"/>
    </row>
    <row r="626" spans="1:78" x14ac:dyDescent="0.2">
      <c r="A626" s="10" t="s">
        <v>3569</v>
      </c>
      <c r="B626" s="10" t="s">
        <v>63</v>
      </c>
      <c r="C626" s="10" t="s">
        <v>1487</v>
      </c>
      <c r="D626" s="10" t="s">
        <v>125</v>
      </c>
      <c r="E626" s="10" t="s">
        <v>779</v>
      </c>
      <c r="F626" s="10" t="s">
        <v>792</v>
      </c>
      <c r="G626" s="10" t="s">
        <v>779</v>
      </c>
      <c r="H626" s="10" t="s">
        <v>1618</v>
      </c>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c r="BI626" s="10"/>
      <c r="BJ626" s="10"/>
      <c r="BK626" s="10"/>
      <c r="BL626" s="10"/>
      <c r="BM626" s="10"/>
      <c r="BN626" s="10"/>
      <c r="BO626" s="10"/>
      <c r="BP626" s="10"/>
      <c r="BQ626" s="10" t="s">
        <v>3571</v>
      </c>
      <c r="BR626" s="10" t="s">
        <v>67</v>
      </c>
      <c r="BS626" s="12">
        <v>44964</v>
      </c>
      <c r="BT626" s="10" t="s">
        <v>2976</v>
      </c>
      <c r="BU626" s="10">
        <v>7017</v>
      </c>
      <c r="BV626" s="10" t="s">
        <v>60</v>
      </c>
      <c r="BW626" s="10" t="s">
        <v>2976</v>
      </c>
      <c r="BX626" s="10"/>
      <c r="BY626" s="10"/>
      <c r="BZ626" s="10"/>
    </row>
    <row r="627" spans="1:78" x14ac:dyDescent="0.2">
      <c r="A627" s="11" t="s">
        <v>1700</v>
      </c>
      <c r="B627" s="11"/>
      <c r="C627" s="11" t="s">
        <v>1487</v>
      </c>
      <c r="D627" s="11" t="s">
        <v>125</v>
      </c>
      <c r="E627" s="11" t="s">
        <v>779</v>
      </c>
      <c r="F627" s="11" t="s">
        <v>792</v>
      </c>
      <c r="G627" s="11" t="s">
        <v>779</v>
      </c>
      <c r="H627" s="11" t="s">
        <v>792</v>
      </c>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c r="AW627" s="11"/>
      <c r="AX627" s="11"/>
      <c r="AY627" s="11"/>
      <c r="AZ627" s="11"/>
      <c r="BA627" s="11"/>
      <c r="BB627" s="11"/>
      <c r="BC627" s="11"/>
      <c r="BD627" s="11"/>
      <c r="BE627" s="11"/>
      <c r="BF627" s="11"/>
      <c r="BG627" s="11"/>
      <c r="BH627" s="11"/>
      <c r="BI627" s="11"/>
      <c r="BJ627" s="11"/>
      <c r="BK627" s="11"/>
      <c r="BL627" s="11"/>
      <c r="BM627" s="11"/>
      <c r="BN627" s="11"/>
      <c r="BO627" s="11"/>
      <c r="BP627" s="11"/>
      <c r="BQ627" s="11"/>
      <c r="BR627" s="11"/>
      <c r="BS627" s="11"/>
      <c r="BT627" s="11"/>
      <c r="BU627" s="11"/>
      <c r="BV627" s="11"/>
      <c r="BW627" s="11"/>
    </row>
    <row r="628" spans="1:78" x14ac:dyDescent="0.2">
      <c r="A628" s="6" t="s">
        <v>2974</v>
      </c>
      <c r="B628" s="6"/>
      <c r="C628" s="6" t="s">
        <v>1487</v>
      </c>
      <c r="D628" s="6" t="s">
        <v>125</v>
      </c>
      <c r="E628" s="6" t="s">
        <v>779</v>
      </c>
      <c r="F628" s="6" t="s">
        <v>792</v>
      </c>
      <c r="G628" s="6" t="s">
        <v>779</v>
      </c>
      <c r="H628" s="6" t="s">
        <v>792</v>
      </c>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v>11.3</v>
      </c>
      <c r="BJ628" s="6">
        <v>12.8</v>
      </c>
      <c r="BK628" s="6">
        <v>14.1</v>
      </c>
      <c r="BL628" s="6">
        <v>16</v>
      </c>
      <c r="BM628" s="6"/>
      <c r="BN628" s="6"/>
      <c r="BO628" s="6"/>
      <c r="BP628" s="6"/>
      <c r="BQ628" s="6" t="s">
        <v>3573</v>
      </c>
      <c r="BR628" s="6" t="s">
        <v>67</v>
      </c>
      <c r="BS628" s="7">
        <v>44832</v>
      </c>
      <c r="BT628" s="6" t="s">
        <v>2976</v>
      </c>
      <c r="BU628" s="6">
        <v>7017</v>
      </c>
      <c r="BV628" s="6"/>
      <c r="BW628" s="6"/>
    </row>
    <row r="629" spans="1:78" x14ac:dyDescent="0.2">
      <c r="A629" t="s">
        <v>3009</v>
      </c>
      <c r="C629" t="s">
        <v>1487</v>
      </c>
      <c r="D629" t="s">
        <v>125</v>
      </c>
      <c r="E629" t="s">
        <v>779</v>
      </c>
      <c r="F629" t="s">
        <v>792</v>
      </c>
      <c r="G629" t="s">
        <v>779</v>
      </c>
      <c r="H629" t="s">
        <v>792</v>
      </c>
      <c r="U629">
        <v>2.9</v>
      </c>
      <c r="X629">
        <v>4.0999999999999996</v>
      </c>
      <c r="Y629">
        <v>3.7</v>
      </c>
      <c r="Z629">
        <v>4.4000000000000004</v>
      </c>
      <c r="AA629">
        <v>4.2</v>
      </c>
      <c r="AB629">
        <v>4.4000000000000004</v>
      </c>
      <c r="AC629">
        <v>3.8</v>
      </c>
      <c r="AD629">
        <v>5</v>
      </c>
      <c r="AE629">
        <v>4.7</v>
      </c>
      <c r="AF629">
        <v>5</v>
      </c>
      <c r="AG629">
        <v>3.5</v>
      </c>
      <c r="AJ629">
        <v>4.5999999999999996</v>
      </c>
      <c r="AS629">
        <v>3.3</v>
      </c>
      <c r="AV629">
        <v>2.5</v>
      </c>
      <c r="AW629">
        <v>3.9</v>
      </c>
      <c r="AX629">
        <v>2.9</v>
      </c>
      <c r="AY629">
        <v>3.2</v>
      </c>
      <c r="AZ629">
        <v>3.2</v>
      </c>
      <c r="BA629">
        <v>4.2</v>
      </c>
      <c r="BB629">
        <v>3.4</v>
      </c>
      <c r="BC629">
        <v>3.4</v>
      </c>
      <c r="BD629">
        <v>3.4</v>
      </c>
      <c r="BE629">
        <v>4.7</v>
      </c>
      <c r="BH629">
        <v>3.1</v>
      </c>
      <c r="BQ629" t="s">
        <v>3007</v>
      </c>
      <c r="BR629" t="s">
        <v>67</v>
      </c>
      <c r="BS629" s="1">
        <v>44880</v>
      </c>
      <c r="BT629" t="s">
        <v>3002</v>
      </c>
      <c r="BU629">
        <v>3605</v>
      </c>
    </row>
    <row r="630" spans="1:78" x14ac:dyDescent="0.2">
      <c r="A630" t="s">
        <v>3009</v>
      </c>
      <c r="C630" t="s">
        <v>1487</v>
      </c>
      <c r="D630" t="s">
        <v>125</v>
      </c>
      <c r="E630" t="s">
        <v>779</v>
      </c>
      <c r="F630" t="s">
        <v>792</v>
      </c>
      <c r="G630" t="s">
        <v>779</v>
      </c>
      <c r="H630" t="s">
        <v>792</v>
      </c>
      <c r="I630" t="b">
        <v>0</v>
      </c>
      <c r="AW630">
        <v>3.7</v>
      </c>
      <c r="AX630">
        <v>4.4000000000000004</v>
      </c>
      <c r="AY630">
        <v>4.2</v>
      </c>
      <c r="AZ630">
        <v>4.4000000000000004</v>
      </c>
      <c r="BQ630" t="s">
        <v>3008</v>
      </c>
      <c r="BR630" t="s">
        <v>67</v>
      </c>
      <c r="BS630" s="1">
        <v>44880</v>
      </c>
      <c r="BT630" t="s">
        <v>3002</v>
      </c>
      <c r="BU630">
        <v>3605</v>
      </c>
    </row>
    <row r="631" spans="1:78" x14ac:dyDescent="0.2">
      <c r="A631" s="10" t="s">
        <v>2831</v>
      </c>
      <c r="B631" s="10"/>
      <c r="C631" s="10" t="s">
        <v>1487</v>
      </c>
      <c r="D631" s="10" t="s">
        <v>125</v>
      </c>
      <c r="E631" s="10" t="s">
        <v>779</v>
      </c>
      <c r="F631" s="10" t="s">
        <v>792</v>
      </c>
      <c r="G631" s="10" t="s">
        <v>779</v>
      </c>
      <c r="H631" s="10" t="s">
        <v>792</v>
      </c>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c r="BI631" s="10"/>
      <c r="BJ631" s="10"/>
      <c r="BK631" s="10"/>
      <c r="BL631" s="10"/>
      <c r="BM631" s="10"/>
      <c r="BN631" s="10"/>
      <c r="BO631" s="10"/>
      <c r="BP631" s="10"/>
      <c r="BQ631" s="10" t="s">
        <v>2824</v>
      </c>
      <c r="BR631" s="10" t="s">
        <v>67</v>
      </c>
      <c r="BS631" s="12">
        <v>44831</v>
      </c>
      <c r="BT631" s="10" t="s">
        <v>2823</v>
      </c>
      <c r="BU631" s="10">
        <v>6223</v>
      </c>
      <c r="BV631" s="10" t="s">
        <v>60</v>
      </c>
      <c r="BW631" s="10" t="s">
        <v>2823</v>
      </c>
    </row>
    <row r="632" spans="1:78" x14ac:dyDescent="0.2">
      <c r="A632" s="10" t="s">
        <v>2833</v>
      </c>
      <c r="B632" s="10"/>
      <c r="C632" s="10" t="s">
        <v>1487</v>
      </c>
      <c r="D632" s="10" t="s">
        <v>125</v>
      </c>
      <c r="E632" s="10" t="s">
        <v>779</v>
      </c>
      <c r="F632" s="10" t="s">
        <v>792</v>
      </c>
      <c r="G632" s="10" t="s">
        <v>779</v>
      </c>
      <c r="H632" s="10" t="s">
        <v>792</v>
      </c>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c r="BI632" s="10"/>
      <c r="BJ632" s="10"/>
      <c r="BK632" s="10"/>
      <c r="BL632" s="10"/>
      <c r="BM632" s="10"/>
      <c r="BN632" s="10"/>
      <c r="BO632" s="10"/>
      <c r="BP632" s="10"/>
      <c r="BQ632" s="10" t="s">
        <v>2824</v>
      </c>
      <c r="BR632" s="10" t="s">
        <v>67</v>
      </c>
      <c r="BS632" s="12">
        <v>44831</v>
      </c>
      <c r="BT632" s="10" t="s">
        <v>2823</v>
      </c>
      <c r="BU632" s="10">
        <v>6223</v>
      </c>
      <c r="BV632" s="10" t="s">
        <v>60</v>
      </c>
      <c r="BW632" s="10" t="s">
        <v>2823</v>
      </c>
    </row>
    <row r="633" spans="1:78" x14ac:dyDescent="0.2">
      <c r="A633" s="10" t="s">
        <v>2830</v>
      </c>
      <c r="B633" s="10"/>
      <c r="C633" s="10" t="s">
        <v>1487</v>
      </c>
      <c r="D633" s="10" t="s">
        <v>125</v>
      </c>
      <c r="E633" s="10" t="s">
        <v>779</v>
      </c>
      <c r="F633" s="10" t="s">
        <v>792</v>
      </c>
      <c r="G633" s="10" t="s">
        <v>779</v>
      </c>
      <c r="H633" s="10" t="s">
        <v>792</v>
      </c>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c r="BI633" s="10"/>
      <c r="BJ633" s="10"/>
      <c r="BK633" s="10"/>
      <c r="BL633" s="10"/>
      <c r="BM633" s="10"/>
      <c r="BN633" s="10"/>
      <c r="BO633" s="10"/>
      <c r="BP633" s="10"/>
      <c r="BQ633" s="10" t="s">
        <v>2824</v>
      </c>
      <c r="BR633" s="10" t="s">
        <v>67</v>
      </c>
      <c r="BS633" s="12">
        <v>44831</v>
      </c>
      <c r="BT633" s="10" t="s">
        <v>2823</v>
      </c>
      <c r="BU633" s="10">
        <v>6223</v>
      </c>
      <c r="BV633" s="10" t="s">
        <v>60</v>
      </c>
      <c r="BW633" s="10" t="s">
        <v>2823</v>
      </c>
    </row>
    <row r="634" spans="1:78" x14ac:dyDescent="0.2">
      <c r="A634" s="10" t="s">
        <v>2828</v>
      </c>
      <c r="B634" s="10"/>
      <c r="C634" s="10" t="s">
        <v>1487</v>
      </c>
      <c r="D634" s="10" t="s">
        <v>125</v>
      </c>
      <c r="E634" s="10" t="s">
        <v>779</v>
      </c>
      <c r="F634" s="10" t="s">
        <v>792</v>
      </c>
      <c r="G634" s="10" t="s">
        <v>779</v>
      </c>
      <c r="H634" s="10" t="s">
        <v>792</v>
      </c>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c r="BI634" s="10"/>
      <c r="BJ634" s="10"/>
      <c r="BK634" s="10"/>
      <c r="BL634" s="10"/>
      <c r="BM634" s="10"/>
      <c r="BN634" s="10"/>
      <c r="BO634" s="10"/>
      <c r="BP634" s="10"/>
      <c r="BQ634" s="10" t="s">
        <v>2824</v>
      </c>
      <c r="BR634" s="10" t="s">
        <v>67</v>
      </c>
      <c r="BS634" s="12">
        <v>44831</v>
      </c>
      <c r="BT634" s="10" t="s">
        <v>2823</v>
      </c>
      <c r="BU634" s="10">
        <v>6223</v>
      </c>
      <c r="BV634" s="10" t="s">
        <v>60</v>
      </c>
      <c r="BW634" s="10" t="s">
        <v>2823</v>
      </c>
    </row>
    <row r="635" spans="1:78" x14ac:dyDescent="0.2">
      <c r="A635" s="10" t="s">
        <v>2829</v>
      </c>
      <c r="B635" s="10"/>
      <c r="C635" s="10" t="s">
        <v>1487</v>
      </c>
      <c r="D635" s="10" t="s">
        <v>125</v>
      </c>
      <c r="E635" s="10" t="s">
        <v>779</v>
      </c>
      <c r="F635" s="10" t="s">
        <v>792</v>
      </c>
      <c r="G635" s="10" t="s">
        <v>779</v>
      </c>
      <c r="H635" s="10" t="s">
        <v>792</v>
      </c>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c r="BI635" s="10"/>
      <c r="BJ635" s="10"/>
      <c r="BK635" s="10"/>
      <c r="BL635" s="10"/>
      <c r="BM635" s="10"/>
      <c r="BN635" s="10"/>
      <c r="BO635" s="10"/>
      <c r="BP635" s="10"/>
      <c r="BQ635" s="10" t="s">
        <v>2824</v>
      </c>
      <c r="BR635" s="10" t="s">
        <v>67</v>
      </c>
      <c r="BS635" s="12">
        <v>44831</v>
      </c>
      <c r="BT635" s="10" t="s">
        <v>2823</v>
      </c>
      <c r="BU635" s="10">
        <v>6223</v>
      </c>
      <c r="BV635" s="10" t="s">
        <v>60</v>
      </c>
      <c r="BW635" s="10" t="s">
        <v>2823</v>
      </c>
    </row>
    <row r="636" spans="1:78" x14ac:dyDescent="0.2">
      <c r="A636" s="10" t="s">
        <v>2832</v>
      </c>
      <c r="B636" s="10"/>
      <c r="C636" s="10" t="s">
        <v>1487</v>
      </c>
      <c r="D636" s="10" t="s">
        <v>125</v>
      </c>
      <c r="E636" s="10" t="s">
        <v>779</v>
      </c>
      <c r="F636" s="10" t="s">
        <v>792</v>
      </c>
      <c r="G636" s="10" t="s">
        <v>779</v>
      </c>
      <c r="H636" s="10" t="s">
        <v>792</v>
      </c>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c r="BI636" s="10"/>
      <c r="BJ636" s="10"/>
      <c r="BK636" s="10"/>
      <c r="BL636" s="10"/>
      <c r="BM636" s="10"/>
      <c r="BN636" s="10"/>
      <c r="BO636" s="10"/>
      <c r="BP636" s="10"/>
      <c r="BQ636" s="10" t="s">
        <v>2824</v>
      </c>
      <c r="BR636" s="10" t="s">
        <v>67</v>
      </c>
      <c r="BS636" s="12">
        <v>44831</v>
      </c>
      <c r="BT636" s="10" t="s">
        <v>2823</v>
      </c>
      <c r="BU636" s="10">
        <v>6223</v>
      </c>
      <c r="BV636" s="10" t="s">
        <v>60</v>
      </c>
      <c r="BW636" s="10" t="s">
        <v>2823</v>
      </c>
    </row>
    <row r="637" spans="1:78" x14ac:dyDescent="0.2">
      <c r="A637" s="6" t="s">
        <v>3547</v>
      </c>
      <c r="B637" s="6"/>
      <c r="C637" s="6" t="s">
        <v>1487</v>
      </c>
      <c r="D637" s="6" t="s">
        <v>125</v>
      </c>
      <c r="E637" s="6" t="s">
        <v>779</v>
      </c>
      <c r="F637" s="6" t="s">
        <v>792</v>
      </c>
      <c r="G637" s="6" t="s">
        <v>779</v>
      </c>
      <c r="H637" s="6" t="s">
        <v>792</v>
      </c>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v>14</v>
      </c>
      <c r="BK637" s="6"/>
      <c r="BL637" s="6"/>
      <c r="BM637" s="6"/>
      <c r="BN637" s="6"/>
      <c r="BO637" s="6"/>
      <c r="BP637" s="6"/>
      <c r="BQ637" s="6" t="s">
        <v>1445</v>
      </c>
      <c r="BR637" s="6" t="s">
        <v>67</v>
      </c>
      <c r="BS637" s="7">
        <v>44806</v>
      </c>
      <c r="BT637" s="6" t="s">
        <v>1443</v>
      </c>
      <c r="BU637" s="6">
        <v>35427</v>
      </c>
      <c r="BV637" s="6"/>
      <c r="BW637" s="6"/>
    </row>
    <row r="638" spans="1:78" x14ac:dyDescent="0.2">
      <c r="A638" s="10" t="s">
        <v>3594</v>
      </c>
      <c r="B638" s="10"/>
      <c r="C638" s="10" t="s">
        <v>1487</v>
      </c>
      <c r="D638" s="10" t="s">
        <v>125</v>
      </c>
      <c r="E638" s="10" t="s">
        <v>779</v>
      </c>
      <c r="F638" s="10" t="s">
        <v>792</v>
      </c>
      <c r="G638" s="10" t="s">
        <v>779</v>
      </c>
      <c r="H638" s="10" t="s">
        <v>792</v>
      </c>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c r="BI638" s="10"/>
      <c r="BJ638" s="10"/>
      <c r="BK638" s="10"/>
      <c r="BL638" s="10"/>
      <c r="BM638" s="10"/>
      <c r="BN638" s="10"/>
      <c r="BO638" s="10"/>
      <c r="BP638" s="10"/>
      <c r="BQ638" s="10"/>
      <c r="BR638" s="10" t="s">
        <v>67</v>
      </c>
      <c r="BS638" s="12">
        <v>44964</v>
      </c>
      <c r="BT638" s="10" t="s">
        <v>2976</v>
      </c>
      <c r="BU638" s="10">
        <v>7017</v>
      </c>
      <c r="BV638" s="10" t="s">
        <v>60</v>
      </c>
      <c r="BW638" s="10" t="s">
        <v>2976</v>
      </c>
      <c r="BX638" s="10"/>
      <c r="BY638" s="10"/>
      <c r="BZ638" s="10"/>
    </row>
    <row r="639" spans="1:78" x14ac:dyDescent="0.2">
      <c r="A639" s="10" t="s">
        <v>3592</v>
      </c>
      <c r="B639" s="10"/>
      <c r="C639" s="10" t="s">
        <v>1487</v>
      </c>
      <c r="D639" s="10" t="s">
        <v>125</v>
      </c>
      <c r="E639" s="10" t="s">
        <v>779</v>
      </c>
      <c r="F639" s="10" t="s">
        <v>792</v>
      </c>
      <c r="G639" s="12" t="s">
        <v>779</v>
      </c>
      <c r="H639" s="10" t="s">
        <v>792</v>
      </c>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c r="BI639" s="10"/>
      <c r="BJ639" s="10"/>
      <c r="BK639" s="10"/>
      <c r="BL639" s="10"/>
      <c r="BM639" s="10"/>
      <c r="BN639" s="10"/>
      <c r="BO639" s="10"/>
      <c r="BP639" s="10"/>
      <c r="BQ639" s="10"/>
      <c r="BR639" s="10" t="s">
        <v>67</v>
      </c>
      <c r="BS639" s="12">
        <v>44964</v>
      </c>
      <c r="BT639" s="10" t="s">
        <v>2976</v>
      </c>
      <c r="BU639" s="10">
        <v>7017</v>
      </c>
      <c r="BV639" s="10" t="s">
        <v>60</v>
      </c>
      <c r="BW639" s="10" t="s">
        <v>2976</v>
      </c>
      <c r="BX639" s="10"/>
      <c r="BY639" s="10"/>
      <c r="BZ639" s="10"/>
    </row>
    <row r="640" spans="1:78" s="2" customFormat="1" x14ac:dyDescent="0.2">
      <c r="A640" s="10" t="s">
        <v>3595</v>
      </c>
      <c r="B640" s="10"/>
      <c r="C640" s="10" t="s">
        <v>1487</v>
      </c>
      <c r="D640" s="10" t="s">
        <v>125</v>
      </c>
      <c r="E640" s="10" t="s">
        <v>779</v>
      </c>
      <c r="F640" s="10" t="s">
        <v>792</v>
      </c>
      <c r="G640" s="10" t="s">
        <v>779</v>
      </c>
      <c r="H640" s="10" t="s">
        <v>792</v>
      </c>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c r="BI640" s="10"/>
      <c r="BJ640" s="10"/>
      <c r="BK640" s="10"/>
      <c r="BL640" s="10"/>
      <c r="BM640" s="10"/>
      <c r="BN640" s="10"/>
      <c r="BO640" s="10"/>
      <c r="BP640" s="10"/>
      <c r="BQ640" s="10"/>
      <c r="BR640" s="10" t="s">
        <v>67</v>
      </c>
      <c r="BS640" s="12">
        <v>44964</v>
      </c>
      <c r="BT640" s="10" t="s">
        <v>2976</v>
      </c>
      <c r="BU640" s="10">
        <v>7017</v>
      </c>
      <c r="BV640" s="10" t="s">
        <v>60</v>
      </c>
      <c r="BW640" s="10" t="s">
        <v>2976</v>
      </c>
      <c r="BX640" s="10"/>
      <c r="BY640" s="10"/>
      <c r="BZ640" s="10"/>
    </row>
    <row r="641" spans="1:78" s="2" customFormat="1" x14ac:dyDescent="0.2">
      <c r="A641" s="10" t="s">
        <v>3590</v>
      </c>
      <c r="B641" s="10"/>
      <c r="C641" s="10" t="s">
        <v>1487</v>
      </c>
      <c r="D641" s="10" t="s">
        <v>125</v>
      </c>
      <c r="E641" s="10" t="s">
        <v>779</v>
      </c>
      <c r="F641" s="10" t="s">
        <v>792</v>
      </c>
      <c r="G641" s="10" t="s">
        <v>779</v>
      </c>
      <c r="H641" s="10" t="s">
        <v>792</v>
      </c>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c r="BI641" s="10"/>
      <c r="BJ641" s="10"/>
      <c r="BK641" s="10"/>
      <c r="BL641" s="10"/>
      <c r="BM641" s="10"/>
      <c r="BN641" s="10"/>
      <c r="BO641" s="10"/>
      <c r="BP641" s="10"/>
      <c r="BQ641" s="10"/>
      <c r="BR641" s="10" t="s">
        <v>67</v>
      </c>
      <c r="BS641" s="12">
        <v>44964</v>
      </c>
      <c r="BT641" s="10" t="s">
        <v>2976</v>
      </c>
      <c r="BU641" s="10">
        <v>7017</v>
      </c>
      <c r="BV641" s="10" t="s">
        <v>60</v>
      </c>
      <c r="BW641" s="10" t="s">
        <v>2976</v>
      </c>
      <c r="BX641" s="10"/>
      <c r="BY641" s="10"/>
      <c r="BZ641" s="10"/>
    </row>
    <row r="642" spans="1:78" x14ac:dyDescent="0.2">
      <c r="A642" s="10" t="s">
        <v>3593</v>
      </c>
      <c r="B642" s="10"/>
      <c r="C642" s="10" t="s">
        <v>1487</v>
      </c>
      <c r="D642" s="10" t="s">
        <v>125</v>
      </c>
      <c r="E642" s="10" t="s">
        <v>779</v>
      </c>
      <c r="F642" s="10" t="s">
        <v>792</v>
      </c>
      <c r="G642" s="10" t="s">
        <v>779</v>
      </c>
      <c r="H642" s="10" t="s">
        <v>792</v>
      </c>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c r="BI642" s="10"/>
      <c r="BJ642" s="10"/>
      <c r="BK642" s="10"/>
      <c r="BL642" s="10"/>
      <c r="BM642" s="10"/>
      <c r="BN642" s="10"/>
      <c r="BO642" s="10"/>
      <c r="BP642" s="10"/>
      <c r="BQ642" s="10"/>
      <c r="BR642" s="10" t="s">
        <v>67</v>
      </c>
      <c r="BS642" s="12">
        <v>44964</v>
      </c>
      <c r="BT642" s="10" t="s">
        <v>2976</v>
      </c>
      <c r="BU642" s="10">
        <v>7017</v>
      </c>
      <c r="BV642" s="10" t="s">
        <v>60</v>
      </c>
      <c r="BW642" s="10" t="s">
        <v>2976</v>
      </c>
      <c r="BX642" s="10"/>
      <c r="BY642" s="10"/>
      <c r="BZ642" s="10"/>
    </row>
    <row r="643" spans="1:78" x14ac:dyDescent="0.2">
      <c r="A643" t="s">
        <v>3343</v>
      </c>
      <c r="C643" t="s">
        <v>1487</v>
      </c>
      <c r="D643" t="s">
        <v>125</v>
      </c>
      <c r="E643" t="s">
        <v>779</v>
      </c>
      <c r="F643" t="s">
        <v>792</v>
      </c>
      <c r="G643" t="s">
        <v>779</v>
      </c>
      <c r="H643" t="s">
        <v>792</v>
      </c>
      <c r="AW643">
        <v>4.2</v>
      </c>
      <c r="AX643">
        <v>2.9</v>
      </c>
      <c r="AY643">
        <v>3</v>
      </c>
      <c r="AZ643">
        <v>3</v>
      </c>
      <c r="BR643" t="s">
        <v>67</v>
      </c>
      <c r="BS643" s="1">
        <v>44886</v>
      </c>
      <c r="BT643" t="s">
        <v>3311</v>
      </c>
      <c r="BU643">
        <v>3596</v>
      </c>
      <c r="BV643" t="s">
        <v>60</v>
      </c>
      <c r="BW643" t="s">
        <v>3311</v>
      </c>
    </row>
    <row r="644" spans="1:78" x14ac:dyDescent="0.2">
      <c r="A644" t="s">
        <v>94</v>
      </c>
      <c r="C644" t="s">
        <v>1487</v>
      </c>
      <c r="D644" t="s">
        <v>125</v>
      </c>
      <c r="E644" t="s">
        <v>779</v>
      </c>
      <c r="F644" t="s">
        <v>792</v>
      </c>
      <c r="G644" t="s">
        <v>779</v>
      </c>
      <c r="H644" t="s">
        <v>792</v>
      </c>
      <c r="Q644">
        <v>3.3</v>
      </c>
      <c r="T644">
        <v>3.4</v>
      </c>
      <c r="U644">
        <v>3.2</v>
      </c>
      <c r="X644">
        <v>4.4000000000000004</v>
      </c>
      <c r="Y644">
        <v>4.2</v>
      </c>
      <c r="AB644">
        <v>5</v>
      </c>
      <c r="AC644">
        <v>4.5</v>
      </c>
      <c r="AF644">
        <v>5.9</v>
      </c>
      <c r="AG644">
        <v>3.9</v>
      </c>
      <c r="AJ644">
        <v>5</v>
      </c>
      <c r="AO644">
        <v>3.1</v>
      </c>
      <c r="AR644">
        <v>2.2000000000000002</v>
      </c>
      <c r="AS644">
        <v>3.6</v>
      </c>
      <c r="AV644">
        <v>2.6</v>
      </c>
      <c r="AW644">
        <v>4.3</v>
      </c>
      <c r="AZ644">
        <v>3.6</v>
      </c>
      <c r="BA644">
        <v>4.5</v>
      </c>
      <c r="BD644">
        <v>3.9</v>
      </c>
      <c r="BE644">
        <v>5</v>
      </c>
      <c r="BH644">
        <v>3.5</v>
      </c>
      <c r="BQ644" t="s">
        <v>2824</v>
      </c>
      <c r="BR644" t="s">
        <v>67</v>
      </c>
      <c r="BS644" s="1">
        <v>44831</v>
      </c>
      <c r="BT644" t="s">
        <v>2823</v>
      </c>
      <c r="BU644">
        <v>6223</v>
      </c>
    </row>
    <row r="645" spans="1:78" x14ac:dyDescent="0.2">
      <c r="A645" s="6" t="s">
        <v>94</v>
      </c>
      <c r="B645" s="6"/>
      <c r="C645" s="6" t="s">
        <v>1487</v>
      </c>
      <c r="D645" s="6" t="s">
        <v>125</v>
      </c>
      <c r="E645" s="6" t="s">
        <v>779</v>
      </c>
      <c r="F645" s="6" t="s">
        <v>792</v>
      </c>
      <c r="G645" s="6" t="s">
        <v>779</v>
      </c>
      <c r="H645" s="6" t="s">
        <v>792</v>
      </c>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v>10.6</v>
      </c>
      <c r="BJ645" s="6">
        <v>12.1</v>
      </c>
      <c r="BK645" s="6">
        <v>13.1</v>
      </c>
      <c r="BL645" s="6">
        <v>15.3</v>
      </c>
      <c r="BM645" s="6"/>
      <c r="BN645" s="6"/>
      <c r="BO645" s="6"/>
      <c r="BP645" s="6"/>
      <c r="BQ645" s="6" t="s">
        <v>3568</v>
      </c>
      <c r="BR645" s="6" t="s">
        <v>67</v>
      </c>
      <c r="BS645" s="7">
        <v>44964</v>
      </c>
      <c r="BT645" s="6" t="s">
        <v>2976</v>
      </c>
      <c r="BU645" s="6">
        <v>7017</v>
      </c>
      <c r="BV645" s="6"/>
      <c r="BW645" s="6"/>
      <c r="BX645" s="6"/>
      <c r="BY645" s="6"/>
      <c r="BZ645" s="6"/>
    </row>
    <row r="646" spans="1:78" x14ac:dyDescent="0.2">
      <c r="A646" s="10" t="s">
        <v>3006</v>
      </c>
      <c r="B646" s="10"/>
      <c r="C646" s="10" t="s">
        <v>1487</v>
      </c>
      <c r="D646" s="10" t="s">
        <v>125</v>
      </c>
      <c r="E646" s="10" t="s">
        <v>779</v>
      </c>
      <c r="F646" s="10" t="s">
        <v>792</v>
      </c>
      <c r="G646" s="10" t="s">
        <v>779</v>
      </c>
      <c r="H646" s="10" t="s">
        <v>792</v>
      </c>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c r="BK646" s="10"/>
      <c r="BL646" s="10"/>
      <c r="BM646" s="10"/>
      <c r="BN646" s="10"/>
      <c r="BO646" s="10"/>
      <c r="BP646" s="10"/>
      <c r="BQ646" s="10" t="s">
        <v>3008</v>
      </c>
      <c r="BR646" s="10" t="s">
        <v>67</v>
      </c>
      <c r="BS646" s="12">
        <v>44880</v>
      </c>
      <c r="BT646" s="10" t="s">
        <v>3002</v>
      </c>
      <c r="BU646" s="10">
        <v>3605</v>
      </c>
      <c r="BV646" s="10" t="s">
        <v>60</v>
      </c>
      <c r="BW646" s="10" t="s">
        <v>3002</v>
      </c>
    </row>
    <row r="647" spans="1:78" x14ac:dyDescent="0.2">
      <c r="A647" s="10" t="s">
        <v>2821</v>
      </c>
      <c r="B647" s="10" t="s">
        <v>322</v>
      </c>
      <c r="C647" s="10" t="s">
        <v>1487</v>
      </c>
      <c r="D647" s="10" t="s">
        <v>125</v>
      </c>
      <c r="E647" s="10" t="s">
        <v>779</v>
      </c>
      <c r="F647" s="10" t="s">
        <v>792</v>
      </c>
      <c r="G647" s="10" t="s">
        <v>779</v>
      </c>
      <c r="H647" s="10" t="s">
        <v>792</v>
      </c>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c r="BI647" s="10"/>
      <c r="BJ647" s="10"/>
      <c r="BK647" s="10"/>
      <c r="BL647" s="10"/>
      <c r="BM647" s="10"/>
      <c r="BN647" s="10"/>
      <c r="BO647" s="10"/>
      <c r="BP647" s="10"/>
      <c r="BQ647" s="10"/>
      <c r="BR647" s="14" t="s">
        <v>67</v>
      </c>
      <c r="BS647" s="12">
        <v>44831</v>
      </c>
      <c r="BT647" s="10" t="s">
        <v>2823</v>
      </c>
      <c r="BU647" s="10">
        <v>6223</v>
      </c>
      <c r="BV647" s="10" t="s">
        <v>60</v>
      </c>
      <c r="BW647" s="10" t="s">
        <v>2823</v>
      </c>
    </row>
    <row r="648" spans="1:78" x14ac:dyDescent="0.2">
      <c r="A648" t="s">
        <v>3347</v>
      </c>
      <c r="C648" t="s">
        <v>1487</v>
      </c>
      <c r="D648" t="s">
        <v>125</v>
      </c>
      <c r="E648" t="s">
        <v>779</v>
      </c>
      <c r="F648" t="s">
        <v>792</v>
      </c>
      <c r="G648" t="s">
        <v>779</v>
      </c>
      <c r="H648" t="s">
        <v>792</v>
      </c>
      <c r="AG648">
        <v>3.7</v>
      </c>
      <c r="AJ648">
        <v>5.2</v>
      </c>
      <c r="BR648" t="s">
        <v>67</v>
      </c>
      <c r="BS648" s="1">
        <v>44886</v>
      </c>
      <c r="BT648" t="s">
        <v>3311</v>
      </c>
      <c r="BU648">
        <v>3596</v>
      </c>
    </row>
    <row r="649" spans="1:78" x14ac:dyDescent="0.2">
      <c r="A649" s="10" t="s">
        <v>3358</v>
      </c>
      <c r="B649" s="10"/>
      <c r="C649" s="10" t="s">
        <v>1487</v>
      </c>
      <c r="D649" s="10" t="s">
        <v>125</v>
      </c>
      <c r="E649" s="10" t="s">
        <v>779</v>
      </c>
      <c r="F649" s="10" t="s">
        <v>792</v>
      </c>
      <c r="G649" s="10" t="s">
        <v>779</v>
      </c>
      <c r="H649" s="10" t="s">
        <v>792</v>
      </c>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c r="BK649" s="10"/>
      <c r="BL649" s="10"/>
      <c r="BM649" s="10"/>
      <c r="BN649" s="10"/>
      <c r="BO649" s="10"/>
      <c r="BP649" s="10"/>
      <c r="BQ649" s="10"/>
      <c r="BR649" s="10" t="s">
        <v>67</v>
      </c>
      <c r="BS649" s="12">
        <v>44886</v>
      </c>
      <c r="BT649" s="10" t="s">
        <v>3308</v>
      </c>
      <c r="BU649" s="10">
        <v>2921</v>
      </c>
      <c r="BV649" s="10" t="s">
        <v>60</v>
      </c>
      <c r="BW649" s="10" t="s">
        <v>3308</v>
      </c>
    </row>
    <row r="650" spans="1:78" x14ac:dyDescent="0.2">
      <c r="C650" t="s">
        <v>1487</v>
      </c>
      <c r="D650" t="s">
        <v>125</v>
      </c>
      <c r="E650" t="s">
        <v>779</v>
      </c>
      <c r="F650" t="s">
        <v>792</v>
      </c>
      <c r="G650" t="s">
        <v>779</v>
      </c>
      <c r="H650" t="s">
        <v>792</v>
      </c>
      <c r="BR650" t="s">
        <v>67</v>
      </c>
      <c r="BS650" s="1">
        <v>44797</v>
      </c>
      <c r="BT650" t="s">
        <v>73</v>
      </c>
      <c r="BU650">
        <v>36083</v>
      </c>
      <c r="BV650" t="s">
        <v>60</v>
      </c>
      <c r="BW650" t="s">
        <v>73</v>
      </c>
    </row>
    <row r="651" spans="1:78" x14ac:dyDescent="0.2">
      <c r="A651" s="6"/>
      <c r="B651" s="6" t="s">
        <v>63</v>
      </c>
      <c r="C651" s="6" t="s">
        <v>1487</v>
      </c>
      <c r="D651" s="6" t="s">
        <v>125</v>
      </c>
      <c r="E651" s="6" t="s">
        <v>779</v>
      </c>
      <c r="F651" s="6" t="s">
        <v>792</v>
      </c>
      <c r="G651" s="6" t="s">
        <v>779</v>
      </c>
      <c r="H651" s="6" t="s">
        <v>792</v>
      </c>
      <c r="I651" s="6" t="b">
        <v>0</v>
      </c>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v>13</v>
      </c>
      <c r="BK651" s="6"/>
      <c r="BL651" s="6"/>
      <c r="BM651" s="6"/>
      <c r="BN651" s="6"/>
      <c r="BO651" s="6"/>
      <c r="BP651" s="6"/>
      <c r="BQ651" s="6" t="s">
        <v>3567</v>
      </c>
      <c r="BR651" s="6" t="s">
        <v>67</v>
      </c>
      <c r="BS651" s="7">
        <v>44964</v>
      </c>
      <c r="BT651" s="6" t="s">
        <v>2976</v>
      </c>
      <c r="BU651" s="6">
        <v>7017</v>
      </c>
      <c r="BV651" s="6"/>
      <c r="BW651" s="6"/>
      <c r="BX651" s="6"/>
      <c r="BY651" s="6"/>
      <c r="BZ651" s="6"/>
    </row>
    <row r="652" spans="1:78" x14ac:dyDescent="0.2">
      <c r="A652" s="6"/>
      <c r="B652" s="6" t="s">
        <v>63</v>
      </c>
      <c r="C652" s="6" t="s">
        <v>1487</v>
      </c>
      <c r="D652" s="6" t="s">
        <v>125</v>
      </c>
      <c r="E652" s="6" t="s">
        <v>779</v>
      </c>
      <c r="F652" s="6" t="s">
        <v>792</v>
      </c>
      <c r="G652" s="6" t="s">
        <v>779</v>
      </c>
      <c r="H652" s="6" t="s">
        <v>792</v>
      </c>
      <c r="I652" s="6" t="b">
        <v>0</v>
      </c>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v>3.6</v>
      </c>
      <c r="AX652" s="6"/>
      <c r="AY652" s="6"/>
      <c r="AZ652" s="6"/>
      <c r="BA652" s="6"/>
      <c r="BB652" s="6"/>
      <c r="BC652" s="6"/>
      <c r="BD652" s="6"/>
      <c r="BE652" s="6"/>
      <c r="BF652" s="6"/>
      <c r="BG652" s="6"/>
      <c r="BH652" s="6"/>
      <c r="BI652" s="6"/>
      <c r="BJ652" s="6">
        <v>11.7</v>
      </c>
      <c r="BK652" s="6"/>
      <c r="BL652" s="6"/>
      <c r="BM652" s="6"/>
      <c r="BN652" s="6"/>
      <c r="BO652" s="6"/>
      <c r="BP652" s="6"/>
      <c r="BQ652" s="6" t="s">
        <v>3568</v>
      </c>
      <c r="BR652" s="6" t="s">
        <v>67</v>
      </c>
      <c r="BS652" s="7">
        <v>44964</v>
      </c>
      <c r="BT652" s="6" t="s">
        <v>2976</v>
      </c>
      <c r="BU652" s="6">
        <v>7017</v>
      </c>
      <c r="BV652" s="6"/>
      <c r="BW652" s="6"/>
      <c r="BX652" s="6"/>
      <c r="BY652" s="6"/>
      <c r="BZ652" s="6"/>
    </row>
    <row r="653" spans="1:78" x14ac:dyDescent="0.2">
      <c r="A653" s="11" t="s">
        <v>1700</v>
      </c>
      <c r="B653" s="11"/>
      <c r="C653" s="11" t="s">
        <v>1487</v>
      </c>
      <c r="D653" s="11" t="s">
        <v>125</v>
      </c>
      <c r="E653" s="11" t="s">
        <v>779</v>
      </c>
      <c r="F653" s="11" t="s">
        <v>792</v>
      </c>
      <c r="G653" s="11" t="s">
        <v>1619</v>
      </c>
      <c r="H653" s="11" t="s">
        <v>1620</v>
      </c>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1"/>
      <c r="BH653" s="11"/>
      <c r="BI653" s="11"/>
      <c r="BJ653" s="11"/>
      <c r="BK653" s="11"/>
      <c r="BL653" s="11"/>
      <c r="BM653" s="11"/>
      <c r="BN653" s="11"/>
      <c r="BO653" s="11"/>
      <c r="BP653" s="11"/>
      <c r="BQ653" s="11"/>
      <c r="BR653" s="11"/>
      <c r="BS653" s="11"/>
      <c r="BT653" s="11"/>
      <c r="BU653" s="11"/>
      <c r="BV653" s="11"/>
      <c r="BW653" s="11"/>
    </row>
    <row r="654" spans="1:78" x14ac:dyDescent="0.2">
      <c r="A654" s="11" t="s">
        <v>1700</v>
      </c>
      <c r="B654" s="11"/>
      <c r="C654" s="11" t="s">
        <v>1487</v>
      </c>
      <c r="D654" s="11" t="s">
        <v>125</v>
      </c>
      <c r="E654" s="11" t="s">
        <v>779</v>
      </c>
      <c r="F654" s="11" t="s">
        <v>1629</v>
      </c>
      <c r="G654" s="11" t="s">
        <v>779</v>
      </c>
      <c r="H654" s="11" t="s">
        <v>1629</v>
      </c>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1"/>
      <c r="BE654" s="11"/>
      <c r="BF654" s="11"/>
      <c r="BG654" s="11"/>
      <c r="BH654" s="11"/>
      <c r="BI654" s="11"/>
      <c r="BJ654" s="11"/>
      <c r="BK654" s="11"/>
      <c r="BL654" s="11"/>
      <c r="BM654" s="11"/>
      <c r="BN654" s="11"/>
      <c r="BO654" s="11"/>
      <c r="BP654" s="11"/>
      <c r="BQ654" s="11"/>
      <c r="BR654" s="11"/>
      <c r="BS654" s="11"/>
      <c r="BT654" s="11"/>
      <c r="BU654" s="11"/>
      <c r="BV654" s="11"/>
      <c r="BW654" s="11"/>
    </row>
    <row r="655" spans="1:78" x14ac:dyDescent="0.2">
      <c r="A655" t="s">
        <v>2901</v>
      </c>
      <c r="B655" t="s">
        <v>322</v>
      </c>
      <c r="C655" t="s">
        <v>1487</v>
      </c>
      <c r="D655" t="s">
        <v>125</v>
      </c>
      <c r="E655" t="s">
        <v>779</v>
      </c>
      <c r="F655" t="s">
        <v>1629</v>
      </c>
      <c r="G655" t="s">
        <v>779</v>
      </c>
      <c r="H655" t="s">
        <v>1629</v>
      </c>
      <c r="AV655">
        <v>2.15</v>
      </c>
      <c r="AW655">
        <v>2.84</v>
      </c>
      <c r="AZ655">
        <v>2.2599999999999998</v>
      </c>
      <c r="BA655">
        <v>3</v>
      </c>
      <c r="BD655">
        <v>2.52</v>
      </c>
      <c r="BR655" t="s">
        <v>67</v>
      </c>
      <c r="BS655" s="1">
        <v>44832</v>
      </c>
      <c r="BT655" t="s">
        <v>2902</v>
      </c>
      <c r="BU655">
        <v>1662</v>
      </c>
      <c r="BV655" t="s">
        <v>60</v>
      </c>
      <c r="BW655" t="s">
        <v>2902</v>
      </c>
    </row>
    <row r="656" spans="1:78" x14ac:dyDescent="0.2">
      <c r="A656" s="11" t="s">
        <v>1700</v>
      </c>
      <c r="B656" s="11"/>
      <c r="C656" s="11" t="s">
        <v>1487</v>
      </c>
      <c r="D656" s="11" t="s">
        <v>125</v>
      </c>
      <c r="E656" s="11" t="s">
        <v>779</v>
      </c>
      <c r="F656" s="11" t="s">
        <v>793</v>
      </c>
      <c r="G656" s="11" t="s">
        <v>779</v>
      </c>
      <c r="H656" s="11" t="s">
        <v>1640</v>
      </c>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1"/>
      <c r="BH656" s="11"/>
      <c r="BI656" s="11"/>
      <c r="BJ656" s="11"/>
      <c r="BK656" s="11"/>
      <c r="BL656" s="11"/>
      <c r="BM656" s="11"/>
      <c r="BN656" s="11"/>
      <c r="BO656" s="11"/>
      <c r="BP656" s="11"/>
      <c r="BQ656" s="11"/>
      <c r="BR656" s="11"/>
      <c r="BS656" s="11"/>
      <c r="BT656" s="11"/>
      <c r="BU656" s="11"/>
      <c r="BV656" s="11"/>
      <c r="BW656" s="11"/>
    </row>
    <row r="657" spans="1:78" x14ac:dyDescent="0.2">
      <c r="A657" s="11" t="s">
        <v>1700</v>
      </c>
      <c r="B657" s="11"/>
      <c r="C657" s="11" t="s">
        <v>1487</v>
      </c>
      <c r="D657" s="11" t="s">
        <v>125</v>
      </c>
      <c r="E657" s="11" t="s">
        <v>779</v>
      </c>
      <c r="F657" s="11" t="s">
        <v>793</v>
      </c>
      <c r="G657" s="11" t="s">
        <v>779</v>
      </c>
      <c r="H657" s="11" t="s">
        <v>1638</v>
      </c>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c r="AW657" s="11"/>
      <c r="AX657" s="11"/>
      <c r="AY657" s="11"/>
      <c r="AZ657" s="11"/>
      <c r="BA657" s="11"/>
      <c r="BB657" s="11"/>
      <c r="BC657" s="11"/>
      <c r="BD657" s="11"/>
      <c r="BE657" s="11"/>
      <c r="BF657" s="11"/>
      <c r="BG657" s="11"/>
      <c r="BH657" s="11"/>
      <c r="BI657" s="11"/>
      <c r="BJ657" s="11"/>
      <c r="BK657" s="11"/>
      <c r="BL657" s="11"/>
      <c r="BM657" s="11"/>
      <c r="BN657" s="11"/>
      <c r="BO657" s="11"/>
      <c r="BP657" s="11"/>
      <c r="BQ657" s="11"/>
      <c r="BR657" s="11"/>
      <c r="BS657" s="11"/>
      <c r="BT657" s="11"/>
      <c r="BU657" s="11"/>
      <c r="BV657" s="11"/>
      <c r="BW657" s="11"/>
    </row>
    <row r="658" spans="1:78" x14ac:dyDescent="0.2">
      <c r="A658" s="11" t="s">
        <v>1700</v>
      </c>
      <c r="B658" s="11"/>
      <c r="C658" s="11" t="s">
        <v>1487</v>
      </c>
      <c r="D658" s="11" t="s">
        <v>125</v>
      </c>
      <c r="E658" s="11" t="s">
        <v>779</v>
      </c>
      <c r="F658" s="11" t="s">
        <v>793</v>
      </c>
      <c r="G658" s="11" t="s">
        <v>779</v>
      </c>
      <c r="H658" s="11" t="s">
        <v>1639</v>
      </c>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c r="AW658" s="11"/>
      <c r="AX658" s="11"/>
      <c r="AY658" s="11"/>
      <c r="AZ658" s="11"/>
      <c r="BA658" s="11"/>
      <c r="BB658" s="11"/>
      <c r="BC658" s="11"/>
      <c r="BD658" s="11"/>
      <c r="BE658" s="11"/>
      <c r="BF658" s="11"/>
      <c r="BG658" s="11"/>
      <c r="BH658" s="11"/>
      <c r="BI658" s="11"/>
      <c r="BJ658" s="11"/>
      <c r="BK658" s="11"/>
      <c r="BL658" s="11"/>
      <c r="BM658" s="11"/>
      <c r="BN658" s="11"/>
      <c r="BO658" s="11"/>
      <c r="BP658" s="11"/>
      <c r="BQ658" s="11"/>
      <c r="BR658" s="11"/>
      <c r="BS658" s="11"/>
      <c r="BT658" s="11"/>
      <c r="BU658" s="11"/>
      <c r="BV658" s="11"/>
      <c r="BW658" s="11"/>
    </row>
    <row r="659" spans="1:78" x14ac:dyDescent="0.2">
      <c r="A659" s="11" t="s">
        <v>1700</v>
      </c>
      <c r="B659" s="11"/>
      <c r="C659" s="11" t="s">
        <v>1487</v>
      </c>
      <c r="D659" s="11" t="s">
        <v>125</v>
      </c>
      <c r="E659" s="11" t="s">
        <v>779</v>
      </c>
      <c r="F659" s="11" t="s">
        <v>793</v>
      </c>
      <c r="G659" s="11" t="s">
        <v>779</v>
      </c>
      <c r="H659" s="11" t="s">
        <v>793</v>
      </c>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c r="AW659" s="11"/>
      <c r="AX659" s="11"/>
      <c r="AY659" s="11"/>
      <c r="AZ659" s="11"/>
      <c r="BA659" s="11"/>
      <c r="BB659" s="11"/>
      <c r="BC659" s="11"/>
      <c r="BD659" s="11"/>
      <c r="BE659" s="11"/>
      <c r="BF659" s="11"/>
      <c r="BG659" s="11"/>
      <c r="BH659" s="11"/>
      <c r="BI659" s="11"/>
      <c r="BJ659" s="11"/>
      <c r="BK659" s="11"/>
      <c r="BL659" s="11"/>
      <c r="BM659" s="11"/>
      <c r="BN659" s="11"/>
      <c r="BO659" s="11"/>
      <c r="BP659" s="11"/>
      <c r="BQ659" s="11"/>
      <c r="BR659" s="11"/>
      <c r="BS659" s="11"/>
      <c r="BT659" s="11"/>
      <c r="BU659" s="11"/>
      <c r="BV659" s="11"/>
      <c r="BW659" s="11"/>
    </row>
    <row r="660" spans="1:78" x14ac:dyDescent="0.2">
      <c r="A660" s="10" t="s">
        <v>3235</v>
      </c>
      <c r="B660" s="10"/>
      <c r="C660" s="10" t="s">
        <v>1487</v>
      </c>
      <c r="D660" s="10" t="s">
        <v>125</v>
      </c>
      <c r="E660" s="10" t="s">
        <v>779</v>
      </c>
      <c r="F660" s="10" t="s">
        <v>793</v>
      </c>
      <c r="G660" s="10" t="s">
        <v>779</v>
      </c>
      <c r="H660" s="10" t="s">
        <v>793</v>
      </c>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c r="BK660" s="10"/>
      <c r="BL660" s="10"/>
      <c r="BM660" s="10"/>
      <c r="BN660" s="10"/>
      <c r="BO660" s="10"/>
      <c r="BP660" s="10"/>
      <c r="BQ660" s="10"/>
      <c r="BR660" s="10" t="s">
        <v>67</v>
      </c>
      <c r="BS660" s="12">
        <v>44883</v>
      </c>
      <c r="BT660" s="10" t="s">
        <v>3210</v>
      </c>
      <c r="BU660" s="10">
        <v>19812</v>
      </c>
      <c r="BV660" s="10" t="s">
        <v>60</v>
      </c>
      <c r="BW660" s="35" t="s">
        <v>3210</v>
      </c>
    </row>
    <row r="661" spans="1:78" x14ac:dyDescent="0.2">
      <c r="A661" s="10" t="s">
        <v>3233</v>
      </c>
      <c r="B661" s="10" t="s">
        <v>322</v>
      </c>
      <c r="C661" s="10" t="s">
        <v>1487</v>
      </c>
      <c r="D661" s="10" t="s">
        <v>125</v>
      </c>
      <c r="E661" s="10" t="s">
        <v>779</v>
      </c>
      <c r="F661" s="10" t="s">
        <v>793</v>
      </c>
      <c r="G661" s="10" t="s">
        <v>779</v>
      </c>
      <c r="H661" s="10" t="s">
        <v>793</v>
      </c>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c r="BI661" s="10"/>
      <c r="BJ661" s="10"/>
      <c r="BK661" s="10"/>
      <c r="BL661" s="10"/>
      <c r="BM661" s="10"/>
      <c r="BN661" s="10"/>
      <c r="BO661" s="10"/>
      <c r="BP661" s="10"/>
      <c r="BQ661" s="10"/>
      <c r="BR661" s="10" t="s">
        <v>67</v>
      </c>
      <c r="BS661" s="12">
        <v>44883</v>
      </c>
      <c r="BT661" s="10" t="s">
        <v>3210</v>
      </c>
      <c r="BU661" s="10">
        <v>19812</v>
      </c>
      <c r="BV661" s="10" t="s">
        <v>60</v>
      </c>
      <c r="BW661" s="35" t="s">
        <v>3210</v>
      </c>
    </row>
    <row r="662" spans="1:78" x14ac:dyDescent="0.2">
      <c r="A662" s="10" t="s">
        <v>3234</v>
      </c>
      <c r="B662" s="10" t="s">
        <v>322</v>
      </c>
      <c r="C662" s="10" t="s">
        <v>1487</v>
      </c>
      <c r="D662" s="10" t="s">
        <v>125</v>
      </c>
      <c r="E662" s="10" t="s">
        <v>779</v>
      </c>
      <c r="F662" s="10" t="s">
        <v>793</v>
      </c>
      <c r="G662" s="10" t="s">
        <v>779</v>
      </c>
      <c r="H662" s="10" t="s">
        <v>793</v>
      </c>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c r="BI662" s="10"/>
      <c r="BJ662" s="10"/>
      <c r="BK662" s="10"/>
      <c r="BL662" s="10"/>
      <c r="BM662" s="10"/>
      <c r="BN662" s="10"/>
      <c r="BO662" s="10"/>
      <c r="BP662" s="10"/>
      <c r="BQ662" s="10"/>
      <c r="BR662" s="10" t="s">
        <v>67</v>
      </c>
      <c r="BS662" s="12">
        <v>44883</v>
      </c>
      <c r="BT662" s="10" t="s">
        <v>3210</v>
      </c>
      <c r="BU662" s="10">
        <v>19812</v>
      </c>
      <c r="BV662" s="10" t="s">
        <v>60</v>
      </c>
      <c r="BW662" s="35" t="s">
        <v>3210</v>
      </c>
    </row>
    <row r="663" spans="1:78" x14ac:dyDescent="0.2">
      <c r="A663" s="10" t="s">
        <v>3232</v>
      </c>
      <c r="B663" s="10" t="s">
        <v>322</v>
      </c>
      <c r="C663" s="10" t="s">
        <v>1487</v>
      </c>
      <c r="D663" s="10" t="s">
        <v>125</v>
      </c>
      <c r="E663" s="10" t="s">
        <v>779</v>
      </c>
      <c r="F663" s="10" t="s">
        <v>793</v>
      </c>
      <c r="G663" s="10" t="s">
        <v>779</v>
      </c>
      <c r="H663" s="10" t="s">
        <v>793</v>
      </c>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c r="BK663" s="10"/>
      <c r="BL663" s="10"/>
      <c r="BM663" s="10"/>
      <c r="BN663" s="10"/>
      <c r="BO663" s="10"/>
      <c r="BP663" s="10"/>
      <c r="BQ663" s="10"/>
      <c r="BR663" s="10" t="s">
        <v>67</v>
      </c>
      <c r="BS663" s="12">
        <v>44883</v>
      </c>
      <c r="BT663" s="10" t="s">
        <v>3210</v>
      </c>
      <c r="BU663" s="10">
        <v>19812</v>
      </c>
      <c r="BV663" s="10" t="s">
        <v>60</v>
      </c>
      <c r="BW663" s="35" t="s">
        <v>3210</v>
      </c>
    </row>
    <row r="664" spans="1:78" x14ac:dyDescent="0.2">
      <c r="A664" s="10" t="s">
        <v>3236</v>
      </c>
      <c r="B664" s="10" t="s">
        <v>3237</v>
      </c>
      <c r="C664" s="10" t="s">
        <v>1487</v>
      </c>
      <c r="D664" s="10" t="s">
        <v>125</v>
      </c>
      <c r="E664" s="10" t="s">
        <v>779</v>
      </c>
      <c r="F664" s="10" t="s">
        <v>793</v>
      </c>
      <c r="G664" s="10" t="s">
        <v>779</v>
      </c>
      <c r="H664" s="10" t="s">
        <v>793</v>
      </c>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c r="BK664" s="10"/>
      <c r="BL664" s="10"/>
      <c r="BM664" s="10"/>
      <c r="BN664" s="10"/>
      <c r="BO664" s="10"/>
      <c r="BP664" s="10"/>
      <c r="BQ664" s="10"/>
      <c r="BR664" s="10" t="s">
        <v>67</v>
      </c>
      <c r="BS664" s="12">
        <v>44883</v>
      </c>
      <c r="BT664" s="10" t="s">
        <v>3210</v>
      </c>
      <c r="BU664" s="10">
        <v>19812</v>
      </c>
      <c r="BV664" s="10" t="s">
        <v>60</v>
      </c>
      <c r="BW664" s="35" t="s">
        <v>3210</v>
      </c>
    </row>
    <row r="665" spans="1:78" x14ac:dyDescent="0.2">
      <c r="A665" s="10" t="s">
        <v>2820</v>
      </c>
      <c r="B665" s="10" t="s">
        <v>322</v>
      </c>
      <c r="C665" s="10" t="s">
        <v>1487</v>
      </c>
      <c r="D665" s="10" t="s">
        <v>125</v>
      </c>
      <c r="E665" s="10" t="s">
        <v>779</v>
      </c>
      <c r="F665" s="10" t="s">
        <v>793</v>
      </c>
      <c r="G665" s="10" t="s">
        <v>779</v>
      </c>
      <c r="H665" s="10" t="s">
        <v>793</v>
      </c>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c r="BI665" s="10"/>
      <c r="BJ665" s="10"/>
      <c r="BK665" s="10"/>
      <c r="BL665" s="10"/>
      <c r="BM665" s="10"/>
      <c r="BN665" s="10"/>
      <c r="BO665" s="10"/>
      <c r="BP665" s="10"/>
      <c r="BQ665" s="10"/>
      <c r="BR665" s="10" t="s">
        <v>67</v>
      </c>
      <c r="BS665" s="12">
        <v>44831</v>
      </c>
      <c r="BT665" s="10" t="s">
        <v>2823</v>
      </c>
      <c r="BU665" s="10">
        <v>6223</v>
      </c>
      <c r="BV665" s="10" t="s">
        <v>60</v>
      </c>
      <c r="BW665" s="10" t="s">
        <v>2823</v>
      </c>
    </row>
    <row r="666" spans="1:78" x14ac:dyDescent="0.2">
      <c r="A666" s="10" t="s">
        <v>2881</v>
      </c>
      <c r="B666" s="10"/>
      <c r="C666" s="10" t="s">
        <v>1487</v>
      </c>
      <c r="D666" s="10" t="s">
        <v>125</v>
      </c>
      <c r="E666" s="10" t="s">
        <v>779</v>
      </c>
      <c r="F666" s="10" t="s">
        <v>793</v>
      </c>
      <c r="G666" s="10" t="s">
        <v>779</v>
      </c>
      <c r="H666" s="10" t="s">
        <v>793</v>
      </c>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c r="BI666" s="10"/>
      <c r="BJ666" s="10"/>
      <c r="BK666" s="10"/>
      <c r="BL666" s="10"/>
      <c r="BM666" s="10"/>
      <c r="BN666" s="10"/>
      <c r="BO666" s="10"/>
      <c r="BP666" s="10"/>
      <c r="BQ666" s="10"/>
      <c r="BR666" s="10" t="s">
        <v>67</v>
      </c>
      <c r="BS666" s="12">
        <v>44832</v>
      </c>
      <c r="BT666" s="10" t="s">
        <v>2876</v>
      </c>
      <c r="BU666" s="10">
        <v>6224</v>
      </c>
      <c r="BV666" s="10" t="s">
        <v>60</v>
      </c>
      <c r="BW666" s="10" t="s">
        <v>2823</v>
      </c>
    </row>
    <row r="667" spans="1:78" x14ac:dyDescent="0.2">
      <c r="A667" s="10" t="s">
        <v>2878</v>
      </c>
      <c r="B667" s="10"/>
      <c r="C667" s="10" t="s">
        <v>1487</v>
      </c>
      <c r="D667" s="10" t="s">
        <v>125</v>
      </c>
      <c r="E667" s="10" t="s">
        <v>779</v>
      </c>
      <c r="F667" s="10" t="s">
        <v>793</v>
      </c>
      <c r="G667" s="10" t="s">
        <v>779</v>
      </c>
      <c r="H667" s="10" t="s">
        <v>793</v>
      </c>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c r="BQ667" s="10"/>
      <c r="BR667" s="10" t="s">
        <v>67</v>
      </c>
      <c r="BS667" s="12">
        <v>44832</v>
      </c>
      <c r="BT667" s="10" t="s">
        <v>2876</v>
      </c>
      <c r="BU667" s="10">
        <v>6224</v>
      </c>
      <c r="BV667" s="10" t="s">
        <v>60</v>
      </c>
      <c r="BW667" s="10" t="s">
        <v>2823</v>
      </c>
    </row>
    <row r="668" spans="1:78" x14ac:dyDescent="0.2">
      <c r="A668" s="10" t="s">
        <v>2879</v>
      </c>
      <c r="B668" s="10"/>
      <c r="C668" s="10" t="s">
        <v>1487</v>
      </c>
      <c r="D668" s="10" t="s">
        <v>125</v>
      </c>
      <c r="E668" s="10" t="s">
        <v>779</v>
      </c>
      <c r="F668" s="10" t="s">
        <v>793</v>
      </c>
      <c r="G668" s="10" t="s">
        <v>779</v>
      </c>
      <c r="H668" s="10" t="s">
        <v>793</v>
      </c>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c r="BK668" s="10"/>
      <c r="BL668" s="10"/>
      <c r="BM668" s="10"/>
      <c r="BN668" s="10"/>
      <c r="BO668" s="10"/>
      <c r="BP668" s="10"/>
      <c r="BQ668" s="10"/>
      <c r="BR668" s="10" t="s">
        <v>67</v>
      </c>
      <c r="BS668" s="12">
        <v>44832</v>
      </c>
      <c r="BT668" s="10" t="s">
        <v>2876</v>
      </c>
      <c r="BU668" s="10">
        <v>6224</v>
      </c>
      <c r="BV668" s="10" t="s">
        <v>60</v>
      </c>
      <c r="BW668" s="10" t="s">
        <v>2823</v>
      </c>
    </row>
    <row r="669" spans="1:78" x14ac:dyDescent="0.2">
      <c r="A669" s="10" t="s">
        <v>2879</v>
      </c>
      <c r="B669" s="10"/>
      <c r="C669" s="10" t="s">
        <v>1487</v>
      </c>
      <c r="D669" s="10" t="s">
        <v>125</v>
      </c>
      <c r="E669" s="10" t="s">
        <v>779</v>
      </c>
      <c r="F669" s="10" t="s">
        <v>793</v>
      </c>
      <c r="G669" s="10" t="s">
        <v>779</v>
      </c>
      <c r="H669" s="10" t="s">
        <v>793</v>
      </c>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c r="BI669" s="10"/>
      <c r="BJ669" s="10"/>
      <c r="BK669" s="10"/>
      <c r="BL669" s="10"/>
      <c r="BM669" s="10"/>
      <c r="BN669" s="10"/>
      <c r="BO669" s="10"/>
      <c r="BP669" s="10"/>
      <c r="BQ669" s="10"/>
      <c r="BR669" s="10" t="s">
        <v>67</v>
      </c>
      <c r="BS669" s="12">
        <v>44832</v>
      </c>
      <c r="BT669" s="10" t="s">
        <v>2876</v>
      </c>
      <c r="BU669" s="10">
        <v>6224</v>
      </c>
      <c r="BV669" s="10" t="s">
        <v>60</v>
      </c>
      <c r="BW669" s="10" t="s">
        <v>2823</v>
      </c>
    </row>
    <row r="670" spans="1:78" x14ac:dyDescent="0.2">
      <c r="A670" s="10" t="s">
        <v>2880</v>
      </c>
      <c r="B670" s="10"/>
      <c r="C670" s="10" t="s">
        <v>1487</v>
      </c>
      <c r="D670" s="10" t="s">
        <v>125</v>
      </c>
      <c r="E670" s="10" t="s">
        <v>779</v>
      </c>
      <c r="F670" s="10" t="s">
        <v>793</v>
      </c>
      <c r="G670" s="10" t="s">
        <v>779</v>
      </c>
      <c r="H670" s="10" t="s">
        <v>793</v>
      </c>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c r="BI670" s="10"/>
      <c r="BJ670" s="10"/>
      <c r="BK670" s="10"/>
      <c r="BL670" s="10"/>
      <c r="BM670" s="10"/>
      <c r="BN670" s="10"/>
      <c r="BO670" s="10"/>
      <c r="BP670" s="10"/>
      <c r="BQ670" s="10"/>
      <c r="BR670" s="10" t="s">
        <v>67</v>
      </c>
      <c r="BS670" s="12">
        <v>44832</v>
      </c>
      <c r="BT670" s="10" t="s">
        <v>2876</v>
      </c>
      <c r="BU670" s="10">
        <v>6224</v>
      </c>
      <c r="BV670" s="10" t="s">
        <v>60</v>
      </c>
      <c r="BW670" s="10" t="s">
        <v>2823</v>
      </c>
    </row>
    <row r="671" spans="1:78" s="19" customFormat="1" x14ac:dyDescent="0.2">
      <c r="A671" s="10" t="s">
        <v>2877</v>
      </c>
      <c r="B671" s="10"/>
      <c r="C671" s="10" t="s">
        <v>1487</v>
      </c>
      <c r="D671" s="10" t="s">
        <v>125</v>
      </c>
      <c r="E671" s="10" t="s">
        <v>779</v>
      </c>
      <c r="F671" s="10" t="s">
        <v>793</v>
      </c>
      <c r="G671" s="10" t="s">
        <v>779</v>
      </c>
      <c r="H671" s="10" t="s">
        <v>793</v>
      </c>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c r="BI671" s="10"/>
      <c r="BJ671" s="10"/>
      <c r="BK671" s="10"/>
      <c r="BL671" s="10"/>
      <c r="BM671" s="10"/>
      <c r="BN671" s="10"/>
      <c r="BO671" s="10"/>
      <c r="BP671" s="10"/>
      <c r="BQ671" s="10"/>
      <c r="BR671" s="10" t="s">
        <v>67</v>
      </c>
      <c r="BS671" s="12">
        <v>44832</v>
      </c>
      <c r="BT671" s="10" t="s">
        <v>2876</v>
      </c>
      <c r="BU671" s="10">
        <v>6224</v>
      </c>
      <c r="BV671" s="10" t="s">
        <v>60</v>
      </c>
      <c r="BW671" s="10" t="s">
        <v>2823</v>
      </c>
      <c r="BX671"/>
      <c r="BY671"/>
      <c r="BZ671"/>
    </row>
    <row r="672" spans="1:78" s="19" customFormat="1" x14ac:dyDescent="0.2">
      <c r="A672" s="10" t="s">
        <v>2890</v>
      </c>
      <c r="B672" s="10"/>
      <c r="C672" s="10" t="s">
        <v>1487</v>
      </c>
      <c r="D672" s="10" t="s">
        <v>125</v>
      </c>
      <c r="E672" s="10" t="s">
        <v>779</v>
      </c>
      <c r="F672" s="10" t="s">
        <v>793</v>
      </c>
      <c r="G672" s="10" t="s">
        <v>779</v>
      </c>
      <c r="H672" s="10" t="s">
        <v>793</v>
      </c>
      <c r="I672" s="10"/>
      <c r="J672" s="10"/>
      <c r="K672" s="10"/>
      <c r="L672" s="10" t="s">
        <v>534</v>
      </c>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c r="BI672" s="10"/>
      <c r="BJ672" s="10"/>
      <c r="BK672" s="10"/>
      <c r="BL672" s="10"/>
      <c r="BM672" s="10"/>
      <c r="BN672" s="10"/>
      <c r="BO672" s="10"/>
      <c r="BP672" s="10"/>
      <c r="BQ672" s="10"/>
      <c r="BR672" s="10" t="s">
        <v>67</v>
      </c>
      <c r="BS672" s="12">
        <v>44832</v>
      </c>
      <c r="BT672" s="10" t="s">
        <v>2876</v>
      </c>
      <c r="BU672" s="10">
        <v>6224</v>
      </c>
      <c r="BV672" s="10" t="s">
        <v>60</v>
      </c>
      <c r="BW672" s="10" t="s">
        <v>2823</v>
      </c>
      <c r="BX672"/>
      <c r="BY672"/>
      <c r="BZ672"/>
    </row>
    <row r="673" spans="1:78" x14ac:dyDescent="0.2">
      <c r="A673" t="s">
        <v>94</v>
      </c>
      <c r="C673" t="s">
        <v>1487</v>
      </c>
      <c r="D673" t="s">
        <v>125</v>
      </c>
      <c r="E673" t="s">
        <v>779</v>
      </c>
      <c r="F673" t="s">
        <v>793</v>
      </c>
      <c r="G673" t="s">
        <v>779</v>
      </c>
      <c r="H673" t="s">
        <v>793</v>
      </c>
      <c r="Q673">
        <v>4.0999999999999996</v>
      </c>
      <c r="T673">
        <v>4.0999999999999996</v>
      </c>
      <c r="U673">
        <v>4.0999999999999996</v>
      </c>
      <c r="X673">
        <v>5.2</v>
      </c>
      <c r="Y673">
        <v>4.9000000000000004</v>
      </c>
      <c r="AB673">
        <v>6.1</v>
      </c>
      <c r="AC673">
        <v>5.2</v>
      </c>
      <c r="AF673">
        <v>7.1</v>
      </c>
      <c r="AG673">
        <v>4.2</v>
      </c>
      <c r="AJ673">
        <v>5.8</v>
      </c>
      <c r="AO673">
        <v>4.2</v>
      </c>
      <c r="AR673">
        <v>2.6</v>
      </c>
      <c r="AS673">
        <v>4.5</v>
      </c>
      <c r="AV673">
        <v>3.2</v>
      </c>
      <c r="AW673">
        <v>5.0999999999999996</v>
      </c>
      <c r="AZ673">
        <v>4.0999999999999996</v>
      </c>
      <c r="BA673">
        <v>5.4</v>
      </c>
      <c r="BD673">
        <v>4.5999999999999996</v>
      </c>
      <c r="BE673">
        <v>5.8</v>
      </c>
      <c r="BH673">
        <v>4</v>
      </c>
      <c r="BQ673" t="s">
        <v>2883</v>
      </c>
      <c r="BR673" t="s">
        <v>67</v>
      </c>
      <c r="BS673" s="1">
        <v>44832</v>
      </c>
      <c r="BT673" t="s">
        <v>2876</v>
      </c>
      <c r="BU673">
        <v>6224</v>
      </c>
      <c r="BX673" s="10"/>
      <c r="BY673" s="10"/>
      <c r="BZ673" s="10"/>
    </row>
    <row r="674" spans="1:78" x14ac:dyDescent="0.2">
      <c r="C674" t="s">
        <v>1487</v>
      </c>
      <c r="D674" t="s">
        <v>125</v>
      </c>
      <c r="E674" t="s">
        <v>779</v>
      </c>
      <c r="F674" t="s">
        <v>793</v>
      </c>
      <c r="G674" t="s">
        <v>779</v>
      </c>
      <c r="H674" t="s">
        <v>793</v>
      </c>
      <c r="BA674">
        <v>5.5</v>
      </c>
      <c r="BD674">
        <v>4.2</v>
      </c>
      <c r="BE674">
        <v>6.2</v>
      </c>
      <c r="BH674">
        <v>4.5</v>
      </c>
      <c r="BR674" t="s">
        <v>67</v>
      </c>
      <c r="BS674" s="1">
        <v>44797</v>
      </c>
      <c r="BT674" t="s">
        <v>73</v>
      </c>
      <c r="BU674">
        <v>36083</v>
      </c>
      <c r="BV674" t="s">
        <v>60</v>
      </c>
      <c r="BW674" t="s">
        <v>73</v>
      </c>
    </row>
    <row r="675" spans="1:78" x14ac:dyDescent="0.2">
      <c r="A675" s="11" t="s">
        <v>1700</v>
      </c>
      <c r="B675" s="11"/>
      <c r="C675" s="11" t="s">
        <v>1487</v>
      </c>
      <c r="D675" s="11" t="s">
        <v>125</v>
      </c>
      <c r="E675" s="11" t="s">
        <v>779</v>
      </c>
      <c r="F675" s="11" t="s">
        <v>794</v>
      </c>
      <c r="G675" s="11" t="s">
        <v>779</v>
      </c>
      <c r="H675" s="11" t="s">
        <v>794</v>
      </c>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c r="AW675" s="11"/>
      <c r="AX675" s="11"/>
      <c r="AY675" s="11"/>
      <c r="AZ675" s="11"/>
      <c r="BA675" s="11"/>
      <c r="BB675" s="11"/>
      <c r="BC675" s="11"/>
      <c r="BD675" s="11"/>
      <c r="BE675" s="11"/>
      <c r="BF675" s="11"/>
      <c r="BG675" s="11"/>
      <c r="BH675" s="11"/>
      <c r="BI675" s="11"/>
      <c r="BJ675" s="11"/>
      <c r="BK675" s="11"/>
      <c r="BL675" s="11"/>
      <c r="BM675" s="11"/>
      <c r="BN675" s="11"/>
      <c r="BO675" s="11"/>
      <c r="BP675" s="11"/>
      <c r="BQ675" s="11"/>
      <c r="BR675" s="11"/>
      <c r="BS675" s="11"/>
      <c r="BT675" s="11"/>
      <c r="BU675" s="11"/>
      <c r="BV675" s="11"/>
      <c r="BW675" s="11"/>
    </row>
    <row r="676" spans="1:78" x14ac:dyDescent="0.2">
      <c r="C676" t="s">
        <v>1487</v>
      </c>
      <c r="D676" t="s">
        <v>125</v>
      </c>
      <c r="E676" t="s">
        <v>779</v>
      </c>
      <c r="F676" t="s">
        <v>794</v>
      </c>
      <c r="G676" t="s">
        <v>779</v>
      </c>
      <c r="H676" t="s">
        <v>794</v>
      </c>
      <c r="BE676">
        <v>2</v>
      </c>
      <c r="BH676">
        <v>1.5</v>
      </c>
      <c r="BQ676" t="s">
        <v>795</v>
      </c>
      <c r="BR676" t="s">
        <v>67</v>
      </c>
      <c r="BS676"/>
      <c r="BT676" t="s">
        <v>796</v>
      </c>
      <c r="BU676" s="29">
        <v>53110</v>
      </c>
    </row>
    <row r="677" spans="1:78" x14ac:dyDescent="0.2">
      <c r="A677" s="11" t="s">
        <v>1700</v>
      </c>
      <c r="B677" s="11"/>
      <c r="C677" s="11" t="s">
        <v>1487</v>
      </c>
      <c r="D677" s="11" t="s">
        <v>125</v>
      </c>
      <c r="E677" s="11" t="s">
        <v>779</v>
      </c>
      <c r="F677" s="11" t="s">
        <v>1630</v>
      </c>
      <c r="G677" s="11" t="s">
        <v>779</v>
      </c>
      <c r="H677" s="11" t="s">
        <v>1630</v>
      </c>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1"/>
      <c r="BH677" s="11"/>
      <c r="BI677" s="11"/>
      <c r="BJ677" s="11"/>
      <c r="BK677" s="11"/>
      <c r="BL677" s="11"/>
      <c r="BM677" s="11"/>
      <c r="BN677" s="11"/>
      <c r="BO677" s="11"/>
      <c r="BP677" s="11"/>
      <c r="BQ677" s="11"/>
      <c r="BR677" s="11"/>
      <c r="BS677" s="11"/>
      <c r="BT677" s="11"/>
      <c r="BU677" s="11"/>
      <c r="BV677" s="11"/>
      <c r="BW677" s="11"/>
    </row>
    <row r="678" spans="1:78" x14ac:dyDescent="0.2">
      <c r="A678" t="s">
        <v>2904</v>
      </c>
      <c r="B678" t="s">
        <v>322</v>
      </c>
      <c r="C678" t="s">
        <v>1487</v>
      </c>
      <c r="D678" t="s">
        <v>125</v>
      </c>
      <c r="E678" t="s">
        <v>779</v>
      </c>
      <c r="F678" t="s">
        <v>1630</v>
      </c>
      <c r="G678" t="s">
        <v>779</v>
      </c>
      <c r="H678" t="s">
        <v>1630</v>
      </c>
      <c r="AS678">
        <v>4.2</v>
      </c>
      <c r="AV678">
        <v>3.3</v>
      </c>
      <c r="AZ678">
        <v>3.8</v>
      </c>
      <c r="BA678">
        <v>5.5</v>
      </c>
      <c r="BD678">
        <v>4.3</v>
      </c>
      <c r="BR678" t="s">
        <v>67</v>
      </c>
      <c r="BS678" s="1">
        <v>44832</v>
      </c>
      <c r="BT678" t="s">
        <v>2903</v>
      </c>
      <c r="BU678">
        <v>2173</v>
      </c>
      <c r="BV678" t="s">
        <v>60</v>
      </c>
      <c r="BW678" t="s">
        <v>2903</v>
      </c>
    </row>
    <row r="679" spans="1:78" x14ac:dyDescent="0.2">
      <c r="A679" t="s">
        <v>94</v>
      </c>
      <c r="C679" t="s">
        <v>1487</v>
      </c>
      <c r="D679" t="s">
        <v>125</v>
      </c>
      <c r="E679" t="s">
        <v>779</v>
      </c>
      <c r="F679" t="s">
        <v>1630</v>
      </c>
      <c r="G679" t="s">
        <v>779</v>
      </c>
      <c r="H679" t="s">
        <v>1630</v>
      </c>
      <c r="U679">
        <v>3.4</v>
      </c>
      <c r="X679">
        <v>5.6</v>
      </c>
      <c r="Y679">
        <v>5.0659999999999998</v>
      </c>
      <c r="AB679">
        <v>6.4660000000000002</v>
      </c>
      <c r="AC679">
        <v>5.0659999999999998</v>
      </c>
      <c r="AF679">
        <v>7.3330000000000002</v>
      </c>
      <c r="AG679">
        <v>4.0250000000000004</v>
      </c>
      <c r="AJ679">
        <v>6.3250000000000002</v>
      </c>
      <c r="BR679" t="s">
        <v>67</v>
      </c>
      <c r="BS679" s="1">
        <v>44832</v>
      </c>
      <c r="BT679" t="s">
        <v>2903</v>
      </c>
      <c r="BU679">
        <v>2173</v>
      </c>
    </row>
    <row r="680" spans="1:78" x14ac:dyDescent="0.2">
      <c r="A680" s="11" t="s">
        <v>1700</v>
      </c>
      <c r="B680" s="11"/>
      <c r="C680" s="11" t="s">
        <v>1487</v>
      </c>
      <c r="D680" s="11" t="s">
        <v>125</v>
      </c>
      <c r="E680" s="11" t="s">
        <v>779</v>
      </c>
      <c r="F680" s="11" t="s">
        <v>797</v>
      </c>
      <c r="G680" s="11" t="s">
        <v>779</v>
      </c>
      <c r="H680" s="11" t="s">
        <v>797</v>
      </c>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1"/>
      <c r="BH680" s="11"/>
      <c r="BI680" s="11"/>
      <c r="BJ680" s="11"/>
      <c r="BK680" s="11"/>
      <c r="BL680" s="11"/>
      <c r="BM680" s="11"/>
      <c r="BN680" s="11"/>
      <c r="BO680" s="11"/>
      <c r="BP680" s="11"/>
      <c r="BQ680" s="11"/>
      <c r="BR680" s="11"/>
      <c r="BS680" s="11"/>
      <c r="BT680" s="11"/>
      <c r="BU680" s="11"/>
      <c r="BV680" s="11"/>
      <c r="BW680" s="11"/>
    </row>
    <row r="681" spans="1:78" x14ac:dyDescent="0.2">
      <c r="A681" s="10" t="s">
        <v>2853</v>
      </c>
      <c r="B681" s="10"/>
      <c r="C681" s="10" t="s">
        <v>1487</v>
      </c>
      <c r="D681" s="10" t="s">
        <v>125</v>
      </c>
      <c r="E681" s="10" t="s">
        <v>779</v>
      </c>
      <c r="F681" s="10" t="s">
        <v>797</v>
      </c>
      <c r="G681" s="10" t="s">
        <v>779</v>
      </c>
      <c r="H681" s="10" t="s">
        <v>797</v>
      </c>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c r="BI681" s="10"/>
      <c r="BJ681" s="10"/>
      <c r="BK681" s="10"/>
      <c r="BL681" s="10"/>
      <c r="BM681" s="10"/>
      <c r="BN681" s="10"/>
      <c r="BO681" s="10"/>
      <c r="BP681" s="10"/>
      <c r="BQ681" s="10" t="s">
        <v>2827</v>
      </c>
      <c r="BR681" s="10" t="s">
        <v>67</v>
      </c>
      <c r="BS681" s="12">
        <v>44831</v>
      </c>
      <c r="BT681" s="10" t="s">
        <v>2823</v>
      </c>
      <c r="BU681" s="10">
        <v>6223</v>
      </c>
      <c r="BV681" s="10" t="s">
        <v>60</v>
      </c>
      <c r="BW681" s="10" t="s">
        <v>2823</v>
      </c>
    </row>
    <row r="682" spans="1:78" x14ac:dyDescent="0.2">
      <c r="A682" s="10" t="s">
        <v>2851</v>
      </c>
      <c r="B682" s="10"/>
      <c r="C682" s="10" t="s">
        <v>1487</v>
      </c>
      <c r="D682" s="10" t="s">
        <v>125</v>
      </c>
      <c r="E682" s="10" t="s">
        <v>779</v>
      </c>
      <c r="F682" s="10" t="s">
        <v>797</v>
      </c>
      <c r="G682" s="10" t="s">
        <v>779</v>
      </c>
      <c r="H682" s="10" t="s">
        <v>797</v>
      </c>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c r="BK682" s="10"/>
      <c r="BL682" s="10"/>
      <c r="BM682" s="10"/>
      <c r="BN682" s="10"/>
      <c r="BO682" s="10"/>
      <c r="BP682" s="10"/>
      <c r="BQ682" s="10" t="s">
        <v>2827</v>
      </c>
      <c r="BR682" s="10" t="s">
        <v>67</v>
      </c>
      <c r="BS682" s="12">
        <v>44831</v>
      </c>
      <c r="BT682" s="10" t="s">
        <v>2823</v>
      </c>
      <c r="BU682" s="10">
        <v>6223</v>
      </c>
      <c r="BV682" s="10" t="s">
        <v>60</v>
      </c>
      <c r="BW682" s="10" t="s">
        <v>2823</v>
      </c>
    </row>
    <row r="683" spans="1:78" x14ac:dyDescent="0.2">
      <c r="A683" s="10" t="s">
        <v>2849</v>
      </c>
      <c r="B683" s="10"/>
      <c r="C683" s="10" t="s">
        <v>1487</v>
      </c>
      <c r="D683" s="10" t="s">
        <v>125</v>
      </c>
      <c r="E683" s="10" t="s">
        <v>779</v>
      </c>
      <c r="F683" s="10" t="s">
        <v>797</v>
      </c>
      <c r="G683" s="10" t="s">
        <v>779</v>
      </c>
      <c r="H683" s="10" t="s">
        <v>797</v>
      </c>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c r="BM683" s="10"/>
      <c r="BN683" s="10"/>
      <c r="BO683" s="10"/>
      <c r="BP683" s="10"/>
      <c r="BQ683" s="10" t="s">
        <v>2827</v>
      </c>
      <c r="BR683" s="10" t="s">
        <v>67</v>
      </c>
      <c r="BS683" s="12">
        <v>44831</v>
      </c>
      <c r="BT683" s="10" t="s">
        <v>2823</v>
      </c>
      <c r="BU683" s="10">
        <v>6223</v>
      </c>
      <c r="BV683" s="10" t="s">
        <v>60</v>
      </c>
      <c r="BW683" s="10" t="s">
        <v>2823</v>
      </c>
    </row>
    <row r="684" spans="1:78" x14ac:dyDescent="0.2">
      <c r="A684" s="10" t="s">
        <v>2852</v>
      </c>
      <c r="B684" s="10"/>
      <c r="C684" s="10" t="s">
        <v>1487</v>
      </c>
      <c r="D684" s="10" t="s">
        <v>125</v>
      </c>
      <c r="E684" s="10" t="s">
        <v>779</v>
      </c>
      <c r="F684" s="10" t="s">
        <v>797</v>
      </c>
      <c r="G684" s="10" t="s">
        <v>779</v>
      </c>
      <c r="H684" s="10" t="s">
        <v>797</v>
      </c>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c r="BL684" s="10"/>
      <c r="BM684" s="10"/>
      <c r="BN684" s="10"/>
      <c r="BO684" s="10"/>
      <c r="BP684" s="10"/>
      <c r="BQ684" s="10" t="s">
        <v>2827</v>
      </c>
      <c r="BR684" s="10" t="s">
        <v>67</v>
      </c>
      <c r="BS684" s="12">
        <v>44831</v>
      </c>
      <c r="BT684" s="10" t="s">
        <v>2823</v>
      </c>
      <c r="BU684" s="10">
        <v>6223</v>
      </c>
      <c r="BV684" s="10" t="s">
        <v>60</v>
      </c>
      <c r="BW684" s="10" t="s">
        <v>2823</v>
      </c>
    </row>
    <row r="685" spans="1:78" x14ac:dyDescent="0.2">
      <c r="A685" s="10" t="s">
        <v>2854</v>
      </c>
      <c r="B685" s="10"/>
      <c r="C685" s="10" t="s">
        <v>1487</v>
      </c>
      <c r="D685" s="10" t="s">
        <v>125</v>
      </c>
      <c r="E685" s="10" t="s">
        <v>779</v>
      </c>
      <c r="F685" s="10" t="s">
        <v>797</v>
      </c>
      <c r="G685" s="10" t="s">
        <v>779</v>
      </c>
      <c r="H685" s="10" t="s">
        <v>797</v>
      </c>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c r="BK685" s="10"/>
      <c r="BL685" s="10"/>
      <c r="BM685" s="10"/>
      <c r="BN685" s="10"/>
      <c r="BO685" s="10"/>
      <c r="BP685" s="10"/>
      <c r="BQ685" s="10" t="s">
        <v>2827</v>
      </c>
      <c r="BR685" s="10" t="s">
        <v>67</v>
      </c>
      <c r="BS685" s="12">
        <v>44831</v>
      </c>
      <c r="BT685" s="10" t="s">
        <v>2823</v>
      </c>
      <c r="BU685" s="10">
        <v>6223</v>
      </c>
      <c r="BV685" s="10" t="s">
        <v>60</v>
      </c>
      <c r="BW685" s="10" t="s">
        <v>2823</v>
      </c>
    </row>
    <row r="686" spans="1:78" x14ac:dyDescent="0.2">
      <c r="A686" s="10" t="s">
        <v>2850</v>
      </c>
      <c r="B686" s="10"/>
      <c r="C686" s="10" t="s">
        <v>1487</v>
      </c>
      <c r="D686" s="10" t="s">
        <v>125</v>
      </c>
      <c r="E686" s="10" t="s">
        <v>779</v>
      </c>
      <c r="F686" s="10" t="s">
        <v>797</v>
      </c>
      <c r="G686" s="10" t="s">
        <v>779</v>
      </c>
      <c r="H686" s="10" t="s">
        <v>797</v>
      </c>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c r="BI686" s="10"/>
      <c r="BJ686" s="10"/>
      <c r="BK686" s="10"/>
      <c r="BL686" s="10"/>
      <c r="BM686" s="10"/>
      <c r="BN686" s="10"/>
      <c r="BO686" s="10"/>
      <c r="BP686" s="10"/>
      <c r="BQ686" s="10" t="s">
        <v>2827</v>
      </c>
      <c r="BR686" s="10" t="s">
        <v>67</v>
      </c>
      <c r="BS686" s="12">
        <v>44831</v>
      </c>
      <c r="BT686" s="10" t="s">
        <v>2823</v>
      </c>
      <c r="BU686" s="10">
        <v>6223</v>
      </c>
      <c r="BV686" s="10" t="s">
        <v>60</v>
      </c>
      <c r="BW686" s="10" t="s">
        <v>2823</v>
      </c>
    </row>
    <row r="687" spans="1:78" x14ac:dyDescent="0.2">
      <c r="A687" t="s">
        <v>94</v>
      </c>
      <c r="C687" t="s">
        <v>1487</v>
      </c>
      <c r="D687" t="s">
        <v>125</v>
      </c>
      <c r="E687" t="s">
        <v>779</v>
      </c>
      <c r="F687" t="s">
        <v>797</v>
      </c>
      <c r="G687" t="s">
        <v>779</v>
      </c>
      <c r="H687" t="s">
        <v>797</v>
      </c>
      <c r="Y687">
        <v>3.28</v>
      </c>
      <c r="AB687" s="23">
        <v>4.33</v>
      </c>
      <c r="AW687">
        <v>3.47</v>
      </c>
      <c r="AZ687">
        <v>2.86</v>
      </c>
      <c r="BR687" t="s">
        <v>67</v>
      </c>
      <c r="BS687" s="1">
        <v>44832</v>
      </c>
      <c r="BT687" t="s">
        <v>2902</v>
      </c>
      <c r="BU687">
        <v>1662</v>
      </c>
    </row>
    <row r="688" spans="1:78" x14ac:dyDescent="0.2">
      <c r="A688" t="s">
        <v>94</v>
      </c>
      <c r="C688" t="s">
        <v>1487</v>
      </c>
      <c r="D688" t="s">
        <v>125</v>
      </c>
      <c r="E688" t="s">
        <v>779</v>
      </c>
      <c r="F688" t="s">
        <v>797</v>
      </c>
      <c r="G688" t="s">
        <v>779</v>
      </c>
      <c r="H688" t="s">
        <v>797</v>
      </c>
      <c r="Q688">
        <v>3.1</v>
      </c>
      <c r="T688">
        <v>3.1</v>
      </c>
      <c r="U688">
        <v>3</v>
      </c>
      <c r="X688">
        <v>4.2</v>
      </c>
      <c r="Y688">
        <v>3.6</v>
      </c>
      <c r="AB688">
        <v>4.5999999999999996</v>
      </c>
      <c r="AC688">
        <v>3.9</v>
      </c>
      <c r="AF688">
        <v>5.5</v>
      </c>
      <c r="AG688">
        <v>2.9</v>
      </c>
      <c r="AJ688">
        <v>4.0999999999999996</v>
      </c>
      <c r="AO688">
        <v>3.1</v>
      </c>
      <c r="AR688">
        <v>2.1</v>
      </c>
      <c r="AS688">
        <v>3.5</v>
      </c>
      <c r="AV688">
        <v>2.6</v>
      </c>
      <c r="AW688">
        <v>3.7</v>
      </c>
      <c r="AZ688">
        <v>3.1</v>
      </c>
      <c r="BA688">
        <v>4.0999999999999996</v>
      </c>
      <c r="BD688">
        <v>3.6</v>
      </c>
      <c r="BE688">
        <v>4.2</v>
      </c>
      <c r="BH688">
        <v>3.1</v>
      </c>
      <c r="BQ688" t="s">
        <v>2827</v>
      </c>
      <c r="BR688" t="s">
        <v>67</v>
      </c>
      <c r="BS688" s="1">
        <v>44831</v>
      </c>
      <c r="BT688" t="s">
        <v>2823</v>
      </c>
      <c r="BU688">
        <v>6223</v>
      </c>
    </row>
    <row r="689" spans="1:75" x14ac:dyDescent="0.2">
      <c r="A689" t="s">
        <v>3320</v>
      </c>
      <c r="C689" t="s">
        <v>1487</v>
      </c>
      <c r="D689" t="s">
        <v>125</v>
      </c>
      <c r="E689" t="s">
        <v>779</v>
      </c>
      <c r="F689" t="s">
        <v>267</v>
      </c>
      <c r="G689" t="s">
        <v>779</v>
      </c>
      <c r="H689" t="s">
        <v>267</v>
      </c>
      <c r="I689" t="b">
        <v>0</v>
      </c>
      <c r="L689" t="s">
        <v>3326</v>
      </c>
      <c r="AX689">
        <v>2.97</v>
      </c>
      <c r="BB689">
        <v>3.37</v>
      </c>
      <c r="BF689">
        <v>3.05</v>
      </c>
      <c r="BQ689" t="s">
        <v>3332</v>
      </c>
      <c r="BR689" t="s">
        <v>67</v>
      </c>
      <c r="BS689" s="1">
        <v>44886</v>
      </c>
      <c r="BT689" t="s">
        <v>3308</v>
      </c>
      <c r="BU689">
        <v>2921</v>
      </c>
    </row>
    <row r="690" spans="1:75" x14ac:dyDescent="0.2">
      <c r="A690" t="s">
        <v>3320</v>
      </c>
      <c r="C690" t="s">
        <v>1487</v>
      </c>
      <c r="D690" t="s">
        <v>125</v>
      </c>
      <c r="E690" t="s">
        <v>779</v>
      </c>
      <c r="F690" t="s">
        <v>267</v>
      </c>
      <c r="G690" t="s">
        <v>779</v>
      </c>
      <c r="H690" t="s">
        <v>267</v>
      </c>
      <c r="I690" t="b">
        <v>0</v>
      </c>
      <c r="L690" t="s">
        <v>3327</v>
      </c>
      <c r="AX690">
        <v>2.9</v>
      </c>
      <c r="BB690">
        <v>3.34</v>
      </c>
      <c r="BF690">
        <v>3.01</v>
      </c>
      <c r="BQ690" t="s">
        <v>3332</v>
      </c>
      <c r="BR690" t="s">
        <v>67</v>
      </c>
      <c r="BS690" s="1">
        <v>44886</v>
      </c>
      <c r="BT690" t="s">
        <v>3308</v>
      </c>
      <c r="BU690">
        <v>2921</v>
      </c>
    </row>
    <row r="691" spans="1:75" x14ac:dyDescent="0.2">
      <c r="A691" t="s">
        <v>3320</v>
      </c>
      <c r="C691" t="s">
        <v>1487</v>
      </c>
      <c r="D691" t="s">
        <v>125</v>
      </c>
      <c r="E691" t="s">
        <v>779</v>
      </c>
      <c r="F691" t="s">
        <v>267</v>
      </c>
      <c r="G691" t="s">
        <v>779</v>
      </c>
      <c r="H691" t="s">
        <v>267</v>
      </c>
      <c r="I691" t="b">
        <v>0</v>
      </c>
      <c r="L691" t="s">
        <v>3328</v>
      </c>
      <c r="AX691">
        <v>2.86</v>
      </c>
      <c r="BB691">
        <v>3.27</v>
      </c>
      <c r="BF691">
        <v>3.08</v>
      </c>
      <c r="BQ691" t="s">
        <v>3332</v>
      </c>
      <c r="BR691" t="s">
        <v>67</v>
      </c>
      <c r="BS691" s="1">
        <v>44886</v>
      </c>
      <c r="BT691" t="s">
        <v>3308</v>
      </c>
      <c r="BU691">
        <v>2921</v>
      </c>
    </row>
    <row r="692" spans="1:75" x14ac:dyDescent="0.2">
      <c r="A692" t="s">
        <v>3320</v>
      </c>
      <c r="C692" t="s">
        <v>1487</v>
      </c>
      <c r="D692" t="s">
        <v>125</v>
      </c>
      <c r="E692" t="s">
        <v>779</v>
      </c>
      <c r="F692" t="s">
        <v>267</v>
      </c>
      <c r="G692" t="s">
        <v>779</v>
      </c>
      <c r="H692" t="s">
        <v>267</v>
      </c>
      <c r="I692" t="b">
        <v>0</v>
      </c>
      <c r="L692" t="s">
        <v>3329</v>
      </c>
      <c r="AX692">
        <v>2.4500000000000002</v>
      </c>
      <c r="BB692">
        <v>3.22</v>
      </c>
      <c r="BF692">
        <v>2.93</v>
      </c>
      <c r="BQ692" t="s">
        <v>3332</v>
      </c>
      <c r="BR692" t="s">
        <v>67</v>
      </c>
      <c r="BS692" s="1">
        <v>44886</v>
      </c>
      <c r="BT692" t="s">
        <v>3308</v>
      </c>
      <c r="BU692">
        <v>2921</v>
      </c>
    </row>
    <row r="693" spans="1:75" x14ac:dyDescent="0.2">
      <c r="A693" t="s">
        <v>3320</v>
      </c>
      <c r="C693" t="s">
        <v>1487</v>
      </c>
      <c r="D693" t="s">
        <v>125</v>
      </c>
      <c r="E693" t="s">
        <v>779</v>
      </c>
      <c r="F693" t="s">
        <v>267</v>
      </c>
      <c r="G693" t="s">
        <v>779</v>
      </c>
      <c r="H693" t="s">
        <v>267</v>
      </c>
      <c r="I693" t="b">
        <v>0</v>
      </c>
      <c r="L693" t="s">
        <v>3330</v>
      </c>
      <c r="AX693">
        <v>2.44</v>
      </c>
      <c r="BB693">
        <v>2.8</v>
      </c>
      <c r="BF693">
        <v>2.59</v>
      </c>
      <c r="BQ693" t="s">
        <v>3332</v>
      </c>
      <c r="BR693" t="s">
        <v>67</v>
      </c>
      <c r="BS693" s="1">
        <v>44886</v>
      </c>
      <c r="BT693" t="s">
        <v>3308</v>
      </c>
      <c r="BU693">
        <v>2921</v>
      </c>
    </row>
    <row r="694" spans="1:75" x14ac:dyDescent="0.2">
      <c r="A694" t="s">
        <v>3320</v>
      </c>
      <c r="C694" t="s">
        <v>1487</v>
      </c>
      <c r="D694" t="s">
        <v>125</v>
      </c>
      <c r="E694" t="s">
        <v>779</v>
      </c>
      <c r="F694" t="s">
        <v>267</v>
      </c>
      <c r="G694" t="s">
        <v>779</v>
      </c>
      <c r="H694" t="s">
        <v>267</v>
      </c>
      <c r="I694" t="b">
        <v>0</v>
      </c>
      <c r="L694" t="s">
        <v>3331</v>
      </c>
      <c r="AX694">
        <v>3.01</v>
      </c>
      <c r="BB694">
        <v>3.51</v>
      </c>
      <c r="BF694">
        <v>3.22</v>
      </c>
      <c r="BQ694" t="s">
        <v>3333</v>
      </c>
      <c r="BR694" t="s">
        <v>67</v>
      </c>
      <c r="BS694" s="1">
        <v>44886</v>
      </c>
      <c r="BT694" t="s">
        <v>3308</v>
      </c>
      <c r="BU694">
        <v>2921</v>
      </c>
    </row>
    <row r="695" spans="1:75" x14ac:dyDescent="0.2">
      <c r="A695" t="s">
        <v>3320</v>
      </c>
      <c r="C695" t="s">
        <v>1487</v>
      </c>
      <c r="D695" t="s">
        <v>125</v>
      </c>
      <c r="E695" t="s">
        <v>779</v>
      </c>
      <c r="F695" t="s">
        <v>267</v>
      </c>
      <c r="G695" t="s">
        <v>779</v>
      </c>
      <c r="H695" t="s">
        <v>267</v>
      </c>
      <c r="I695" t="b">
        <v>0</v>
      </c>
      <c r="L695" t="s">
        <v>3331</v>
      </c>
      <c r="AX695">
        <v>3.01</v>
      </c>
      <c r="BB695">
        <v>3.57</v>
      </c>
      <c r="BF695">
        <v>3.01</v>
      </c>
      <c r="BQ695" t="s">
        <v>3334</v>
      </c>
      <c r="BR695" t="s">
        <v>67</v>
      </c>
      <c r="BS695" s="1">
        <v>44886</v>
      </c>
      <c r="BT695" t="s">
        <v>3308</v>
      </c>
      <c r="BU695">
        <v>2921</v>
      </c>
    </row>
    <row r="696" spans="1:75" x14ac:dyDescent="0.2">
      <c r="A696" t="s">
        <v>3320</v>
      </c>
      <c r="C696" t="s">
        <v>1487</v>
      </c>
      <c r="D696" t="s">
        <v>125</v>
      </c>
      <c r="E696" t="s">
        <v>779</v>
      </c>
      <c r="F696" t="s">
        <v>267</v>
      </c>
      <c r="G696" t="s">
        <v>779</v>
      </c>
      <c r="H696" t="s">
        <v>267</v>
      </c>
      <c r="I696" t="b">
        <v>0</v>
      </c>
      <c r="L696" t="s">
        <v>3326</v>
      </c>
      <c r="AX696">
        <v>4.12</v>
      </c>
      <c r="BB696">
        <v>4.68</v>
      </c>
      <c r="BF696">
        <v>4.0999999999999996</v>
      </c>
      <c r="BQ696" t="s">
        <v>3335</v>
      </c>
      <c r="BR696" t="s">
        <v>67</v>
      </c>
      <c r="BS696" s="1">
        <v>44886</v>
      </c>
      <c r="BT696" t="s">
        <v>3308</v>
      </c>
      <c r="BU696">
        <v>2921</v>
      </c>
    </row>
    <row r="697" spans="1:75" x14ac:dyDescent="0.2">
      <c r="A697" t="s">
        <v>3320</v>
      </c>
      <c r="C697" t="s">
        <v>1487</v>
      </c>
      <c r="D697" t="s">
        <v>125</v>
      </c>
      <c r="E697" t="s">
        <v>779</v>
      </c>
      <c r="F697" t="s">
        <v>267</v>
      </c>
      <c r="G697" t="s">
        <v>779</v>
      </c>
      <c r="H697" t="s">
        <v>267</v>
      </c>
      <c r="I697" t="b">
        <v>0</v>
      </c>
      <c r="L697" t="s">
        <v>3327</v>
      </c>
      <c r="AX697">
        <v>3.66</v>
      </c>
      <c r="BB697">
        <v>4.2</v>
      </c>
      <c r="BF697">
        <v>3.81</v>
      </c>
      <c r="BQ697" t="s">
        <v>3335</v>
      </c>
      <c r="BR697" t="s">
        <v>67</v>
      </c>
      <c r="BS697" s="1">
        <v>44886</v>
      </c>
      <c r="BT697" t="s">
        <v>3308</v>
      </c>
      <c r="BU697">
        <v>2921</v>
      </c>
    </row>
    <row r="698" spans="1:75" x14ac:dyDescent="0.2">
      <c r="A698" t="s">
        <v>3320</v>
      </c>
      <c r="C698" t="s">
        <v>1487</v>
      </c>
      <c r="D698" t="s">
        <v>125</v>
      </c>
      <c r="E698" t="s">
        <v>779</v>
      </c>
      <c r="F698" t="s">
        <v>267</v>
      </c>
      <c r="G698" t="s">
        <v>779</v>
      </c>
      <c r="H698" t="s">
        <v>267</v>
      </c>
      <c r="I698" t="b">
        <v>0</v>
      </c>
      <c r="L698" t="s">
        <v>3328</v>
      </c>
      <c r="AX698">
        <v>4.33</v>
      </c>
      <c r="BB698">
        <v>5.17</v>
      </c>
      <c r="BF698">
        <v>4.63</v>
      </c>
      <c r="BQ698" t="s">
        <v>3335</v>
      </c>
      <c r="BR698" t="s">
        <v>67</v>
      </c>
      <c r="BS698" s="1">
        <v>44886</v>
      </c>
      <c r="BT698" t="s">
        <v>3308</v>
      </c>
      <c r="BU698">
        <v>2921</v>
      </c>
    </row>
    <row r="699" spans="1:75" x14ac:dyDescent="0.2">
      <c r="A699" t="s">
        <v>3320</v>
      </c>
      <c r="C699" t="s">
        <v>1487</v>
      </c>
      <c r="D699" t="s">
        <v>125</v>
      </c>
      <c r="E699" t="s">
        <v>779</v>
      </c>
      <c r="F699" t="s">
        <v>267</v>
      </c>
      <c r="G699" t="s">
        <v>779</v>
      </c>
      <c r="H699" t="s">
        <v>267</v>
      </c>
      <c r="I699" t="b">
        <v>0</v>
      </c>
      <c r="L699" t="s">
        <v>3329</v>
      </c>
      <c r="AX699">
        <v>4.1900000000000004</v>
      </c>
      <c r="BB699">
        <v>4.8499999999999996</v>
      </c>
      <c r="BF699">
        <v>4.42</v>
      </c>
      <c r="BQ699" t="s">
        <v>3335</v>
      </c>
      <c r="BR699" t="s">
        <v>67</v>
      </c>
      <c r="BS699" s="1">
        <v>44886</v>
      </c>
      <c r="BT699" t="s">
        <v>3308</v>
      </c>
      <c r="BU699">
        <v>2921</v>
      </c>
    </row>
    <row r="700" spans="1:75" x14ac:dyDescent="0.2">
      <c r="A700" t="s">
        <v>3952</v>
      </c>
      <c r="C700" t="s">
        <v>1487</v>
      </c>
      <c r="D700" t="s">
        <v>125</v>
      </c>
      <c r="E700" t="s">
        <v>779</v>
      </c>
      <c r="F700" t="s">
        <v>267</v>
      </c>
      <c r="G700" t="s">
        <v>779</v>
      </c>
      <c r="H700" t="s">
        <v>267</v>
      </c>
      <c r="I700" t="b">
        <v>0</v>
      </c>
      <c r="AY700">
        <v>6.65</v>
      </c>
      <c r="AZ700">
        <v>6.65</v>
      </c>
      <c r="BQ700" t="s">
        <v>3953</v>
      </c>
      <c r="BR700" t="s">
        <v>67</v>
      </c>
      <c r="BS700" s="1">
        <v>44966</v>
      </c>
      <c r="BT700" t="s">
        <v>3956</v>
      </c>
    </row>
    <row r="701" spans="1:75" x14ac:dyDescent="0.2">
      <c r="A701" t="s">
        <v>3946</v>
      </c>
      <c r="C701" t="s">
        <v>1487</v>
      </c>
      <c r="D701" t="s">
        <v>125</v>
      </c>
      <c r="E701" t="s">
        <v>779</v>
      </c>
      <c r="F701" t="s">
        <v>267</v>
      </c>
      <c r="G701" t="s">
        <v>779</v>
      </c>
      <c r="H701" t="s">
        <v>267</v>
      </c>
      <c r="Y701">
        <v>3.45</v>
      </c>
      <c r="Z701">
        <v>4.25</v>
      </c>
      <c r="AA701">
        <v>4.05</v>
      </c>
      <c r="AB701">
        <v>4.25</v>
      </c>
      <c r="AC701">
        <v>3.7</v>
      </c>
      <c r="AD701">
        <v>5.05</v>
      </c>
      <c r="AE701">
        <v>4.5999999999999996</v>
      </c>
      <c r="AF701">
        <v>5.05</v>
      </c>
      <c r="AG701">
        <v>3.35</v>
      </c>
      <c r="AH701">
        <v>4.5999999999999996</v>
      </c>
      <c r="AJ701">
        <v>4.5999999999999996</v>
      </c>
      <c r="BR701" t="s">
        <v>67</v>
      </c>
      <c r="BS701" s="1">
        <v>44966</v>
      </c>
      <c r="BT701" t="s">
        <v>3956</v>
      </c>
      <c r="BV701" t="s">
        <v>60</v>
      </c>
      <c r="BW701" t="s">
        <v>3956</v>
      </c>
    </row>
    <row r="702" spans="1:75" x14ac:dyDescent="0.2">
      <c r="A702" t="s">
        <v>3951</v>
      </c>
      <c r="C702" t="s">
        <v>1487</v>
      </c>
      <c r="D702" t="s">
        <v>125</v>
      </c>
      <c r="E702" t="s">
        <v>779</v>
      </c>
      <c r="F702" t="s">
        <v>267</v>
      </c>
      <c r="G702" t="s">
        <v>779</v>
      </c>
      <c r="H702" t="s">
        <v>267</v>
      </c>
      <c r="AW702">
        <v>4.1500000000000004</v>
      </c>
      <c r="AX702">
        <v>2.87</v>
      </c>
      <c r="AY702">
        <v>2.97</v>
      </c>
      <c r="AZ702">
        <v>2.97</v>
      </c>
      <c r="BQ702" t="s">
        <v>3950</v>
      </c>
      <c r="BR702" t="s">
        <v>67</v>
      </c>
      <c r="BS702" s="1">
        <v>44966</v>
      </c>
      <c r="BT702" t="s">
        <v>3956</v>
      </c>
      <c r="BV702" t="s">
        <v>60</v>
      </c>
      <c r="BW702" t="s">
        <v>3956</v>
      </c>
    </row>
    <row r="703" spans="1:75" x14ac:dyDescent="0.2">
      <c r="A703" t="s">
        <v>3944</v>
      </c>
      <c r="C703" t="s">
        <v>1487</v>
      </c>
      <c r="D703" t="s">
        <v>125</v>
      </c>
      <c r="E703" t="s">
        <v>779</v>
      </c>
      <c r="F703" t="s">
        <v>267</v>
      </c>
      <c r="G703" t="s">
        <v>779</v>
      </c>
      <c r="H703" t="s">
        <v>267</v>
      </c>
      <c r="L703" t="s">
        <v>3945</v>
      </c>
      <c r="Q703">
        <v>2.8</v>
      </c>
      <c r="T703">
        <v>3.3</v>
      </c>
      <c r="BR703" t="s">
        <v>67</v>
      </c>
      <c r="BS703" s="1">
        <v>44966</v>
      </c>
      <c r="BT703" t="s">
        <v>3956</v>
      </c>
      <c r="BV703" t="s">
        <v>60</v>
      </c>
      <c r="BW703" t="s">
        <v>3956</v>
      </c>
    </row>
    <row r="704" spans="1:75" x14ac:dyDescent="0.2">
      <c r="A704" t="s">
        <v>3949</v>
      </c>
      <c r="C704" t="s">
        <v>1487</v>
      </c>
      <c r="D704" t="s">
        <v>125</v>
      </c>
      <c r="E704" t="s">
        <v>779</v>
      </c>
      <c r="F704" t="s">
        <v>267</v>
      </c>
      <c r="G704" t="s">
        <v>779</v>
      </c>
      <c r="H704" t="s">
        <v>267</v>
      </c>
      <c r="AS704">
        <v>3.55</v>
      </c>
      <c r="AV704">
        <v>2.35</v>
      </c>
      <c r="BR704" t="s">
        <v>67</v>
      </c>
      <c r="BS704" s="1">
        <v>44966</v>
      </c>
      <c r="BT704" t="s">
        <v>3956</v>
      </c>
      <c r="BV704" t="s">
        <v>60</v>
      </c>
      <c r="BW704" t="s">
        <v>3956</v>
      </c>
    </row>
    <row r="705" spans="1:75" x14ac:dyDescent="0.2">
      <c r="A705" t="s">
        <v>3947</v>
      </c>
      <c r="C705" t="s">
        <v>1487</v>
      </c>
      <c r="D705" t="s">
        <v>125</v>
      </c>
      <c r="E705" t="s">
        <v>779</v>
      </c>
      <c r="F705" t="s">
        <v>267</v>
      </c>
      <c r="G705" t="s">
        <v>779</v>
      </c>
      <c r="H705" t="s">
        <v>267</v>
      </c>
      <c r="I705" t="b">
        <v>0</v>
      </c>
      <c r="Y705">
        <v>3.2</v>
      </c>
      <c r="Z705">
        <v>4.25</v>
      </c>
      <c r="AA705">
        <v>4.1500000000000004</v>
      </c>
      <c r="AB705">
        <v>4.25</v>
      </c>
      <c r="AC705">
        <v>3.8</v>
      </c>
      <c r="AD705">
        <v>4.9000000000000004</v>
      </c>
      <c r="AE705">
        <v>4.75</v>
      </c>
      <c r="AF705">
        <v>4.9000000000000004</v>
      </c>
      <c r="BQ705" t="s">
        <v>3948</v>
      </c>
      <c r="BR705" t="s">
        <v>67</v>
      </c>
      <c r="BS705" s="1">
        <v>44966</v>
      </c>
      <c r="BT705" t="s">
        <v>3956</v>
      </c>
    </row>
    <row r="706" spans="1:75" x14ac:dyDescent="0.2">
      <c r="A706" t="s">
        <v>2623</v>
      </c>
      <c r="C706" t="s">
        <v>1487</v>
      </c>
      <c r="D706" t="s">
        <v>125</v>
      </c>
      <c r="E706" t="s">
        <v>779</v>
      </c>
      <c r="F706" t="s">
        <v>1636</v>
      </c>
      <c r="G706" t="s">
        <v>779</v>
      </c>
      <c r="H706" t="s">
        <v>2914</v>
      </c>
      <c r="I706" t="b">
        <v>0</v>
      </c>
      <c r="L706" t="s">
        <v>2915</v>
      </c>
      <c r="AW706">
        <f>AVERAGE(3.57,3.84)</f>
        <v>3.7050000000000001</v>
      </c>
      <c r="AZ706">
        <f>AVERAGE(2.67,2.74)</f>
        <v>2.7050000000000001</v>
      </c>
      <c r="BA706">
        <v>3.94</v>
      </c>
      <c r="BD706">
        <v>2.89</v>
      </c>
      <c r="BE706">
        <v>4.04</v>
      </c>
      <c r="BH706">
        <v>2.94</v>
      </c>
      <c r="BR706" t="s">
        <v>67</v>
      </c>
      <c r="BS706" s="1">
        <v>44832</v>
      </c>
      <c r="BT706" t="s">
        <v>2907</v>
      </c>
      <c r="BU706" t="s">
        <v>3374</v>
      </c>
    </row>
    <row r="707" spans="1:75" x14ac:dyDescent="0.2">
      <c r="A707" t="s">
        <v>2623</v>
      </c>
      <c r="C707" t="s">
        <v>1487</v>
      </c>
      <c r="D707" t="s">
        <v>125</v>
      </c>
      <c r="E707" t="s">
        <v>779</v>
      </c>
      <c r="F707" t="s">
        <v>1636</v>
      </c>
      <c r="G707" t="s">
        <v>779</v>
      </c>
      <c r="H707" t="s">
        <v>2914</v>
      </c>
      <c r="L707" t="s">
        <v>2915</v>
      </c>
      <c r="AW707">
        <v>3.7050000000000001</v>
      </c>
      <c r="AZ707">
        <v>2.7050000000000001</v>
      </c>
      <c r="BA707">
        <v>3.94</v>
      </c>
      <c r="BD707">
        <v>2.89</v>
      </c>
      <c r="BE707">
        <v>4.04</v>
      </c>
      <c r="BH707">
        <v>2.94</v>
      </c>
      <c r="BR707" t="s">
        <v>67</v>
      </c>
      <c r="BS707" s="1">
        <v>44886</v>
      </c>
      <c r="BT707" t="s">
        <v>2907</v>
      </c>
      <c r="BU707">
        <v>1404</v>
      </c>
    </row>
    <row r="708" spans="1:75" x14ac:dyDescent="0.2">
      <c r="A708" s="11" t="s">
        <v>1700</v>
      </c>
      <c r="B708" s="11"/>
      <c r="C708" s="11" t="s">
        <v>1487</v>
      </c>
      <c r="D708" s="11" t="s">
        <v>125</v>
      </c>
      <c r="E708" s="11" t="s">
        <v>779</v>
      </c>
      <c r="F708" s="11" t="s">
        <v>1636</v>
      </c>
      <c r="G708" s="11" t="s">
        <v>779</v>
      </c>
      <c r="H708" s="11" t="s">
        <v>1636</v>
      </c>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c r="AV708" s="11"/>
      <c r="AW708" s="11"/>
      <c r="AX708" s="11"/>
      <c r="AY708" s="11"/>
      <c r="AZ708" s="11"/>
      <c r="BA708" s="11"/>
      <c r="BB708" s="11"/>
      <c r="BC708" s="11"/>
      <c r="BD708" s="11"/>
      <c r="BE708" s="11"/>
      <c r="BF708" s="11"/>
      <c r="BG708" s="11"/>
      <c r="BH708" s="11"/>
      <c r="BI708" s="11"/>
      <c r="BJ708" s="11"/>
      <c r="BK708" s="11"/>
      <c r="BL708" s="11"/>
      <c r="BM708" s="11"/>
      <c r="BN708" s="11"/>
      <c r="BO708" s="11"/>
      <c r="BP708" s="11"/>
      <c r="BQ708" s="11"/>
      <c r="BR708" s="11"/>
      <c r="BS708" s="11"/>
      <c r="BT708" s="11"/>
      <c r="BU708" s="11"/>
      <c r="BV708" s="11"/>
      <c r="BW708" s="11"/>
    </row>
    <row r="709" spans="1:75" x14ac:dyDescent="0.2">
      <c r="A709" t="s">
        <v>2623</v>
      </c>
      <c r="C709" t="s">
        <v>1487</v>
      </c>
      <c r="D709" t="s">
        <v>125</v>
      </c>
      <c r="E709" t="s">
        <v>779</v>
      </c>
      <c r="F709" t="s">
        <v>1636</v>
      </c>
      <c r="G709" t="s">
        <v>779</v>
      </c>
      <c r="H709" t="s">
        <v>1636</v>
      </c>
      <c r="I709" t="b">
        <v>0</v>
      </c>
      <c r="L709" t="s">
        <v>2912</v>
      </c>
      <c r="Y709">
        <f>AVERAGE(5.22,5.92)</f>
        <v>5.57</v>
      </c>
      <c r="AB709">
        <f>AVERAGE(3.93,4.01)</f>
        <v>3.9699999999999998</v>
      </c>
      <c r="AW709">
        <f>AVERAGE(3.87,3.91)</f>
        <v>3.89</v>
      </c>
      <c r="AZ709">
        <f>AVERAGE(2.93,2.94)</f>
        <v>2.9350000000000001</v>
      </c>
      <c r="BA709">
        <f>AVERAGE(4.37,4.8)</f>
        <v>4.585</v>
      </c>
      <c r="BD709">
        <f>AVERAGE(2.84,2.85)</f>
        <v>2.8449999999999998</v>
      </c>
      <c r="BE709">
        <f>AVERAGE(4.19, 4.38)</f>
        <v>4.2850000000000001</v>
      </c>
      <c r="BH709">
        <f>AVERAGE(2.46,2.5)</f>
        <v>2.48</v>
      </c>
      <c r="BQ709" t="s">
        <v>2913</v>
      </c>
      <c r="BR709" t="s">
        <v>67</v>
      </c>
      <c r="BS709" s="1">
        <v>44832</v>
      </c>
      <c r="BT709" t="s">
        <v>2907</v>
      </c>
      <c r="BU709" t="s">
        <v>3374</v>
      </c>
    </row>
    <row r="710" spans="1:75" x14ac:dyDescent="0.2">
      <c r="A710" t="s">
        <v>2623</v>
      </c>
      <c r="C710" t="s">
        <v>1487</v>
      </c>
      <c r="D710" t="s">
        <v>125</v>
      </c>
      <c r="E710" t="s">
        <v>779</v>
      </c>
      <c r="F710" t="s">
        <v>1636</v>
      </c>
      <c r="G710" t="s">
        <v>779</v>
      </c>
      <c r="H710" t="s">
        <v>1636</v>
      </c>
      <c r="L710" t="s">
        <v>2912</v>
      </c>
      <c r="AW710">
        <v>3.89</v>
      </c>
      <c r="AZ710">
        <v>2.9350000000000001</v>
      </c>
      <c r="BA710">
        <v>4.585</v>
      </c>
      <c r="BD710">
        <v>2.8449999999999998</v>
      </c>
      <c r="BE710">
        <v>4.2850000000000001</v>
      </c>
      <c r="BH710">
        <v>2.48</v>
      </c>
      <c r="BQ710" t="s">
        <v>3378</v>
      </c>
      <c r="BR710" t="s">
        <v>67</v>
      </c>
      <c r="BS710" s="1">
        <v>44886</v>
      </c>
      <c r="BT710" t="s">
        <v>2907</v>
      </c>
      <c r="BU710">
        <v>1404</v>
      </c>
    </row>
    <row r="711" spans="1:75" x14ac:dyDescent="0.2">
      <c r="A711" t="s">
        <v>2623</v>
      </c>
      <c r="C711" t="s">
        <v>1487</v>
      </c>
      <c r="D711" t="s">
        <v>125</v>
      </c>
      <c r="E711" t="s">
        <v>779</v>
      </c>
      <c r="F711" t="s">
        <v>1636</v>
      </c>
      <c r="G711" t="s">
        <v>779</v>
      </c>
      <c r="H711" t="s">
        <v>1636</v>
      </c>
      <c r="Y711">
        <v>5.57</v>
      </c>
      <c r="AB711">
        <v>3.9699999999999998</v>
      </c>
      <c r="BQ711" t="s">
        <v>3377</v>
      </c>
      <c r="BR711" t="s">
        <v>67</v>
      </c>
      <c r="BS711" s="1">
        <v>44886</v>
      </c>
      <c r="BT711" t="s">
        <v>2907</v>
      </c>
      <c r="BU711">
        <v>1404</v>
      </c>
    </row>
    <row r="712" spans="1:75" x14ac:dyDescent="0.2">
      <c r="A712" s="10" t="s">
        <v>3379</v>
      </c>
      <c r="B712" s="10" t="s">
        <v>322</v>
      </c>
      <c r="C712" s="10" t="s">
        <v>1487</v>
      </c>
      <c r="D712" s="10" t="s">
        <v>125</v>
      </c>
      <c r="E712" s="10" t="s">
        <v>779</v>
      </c>
      <c r="F712" s="10" t="s">
        <v>1636</v>
      </c>
      <c r="G712" s="10" t="s">
        <v>779</v>
      </c>
      <c r="H712" s="10" t="s">
        <v>1636</v>
      </c>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c r="BI712" s="10"/>
      <c r="BJ712" s="10"/>
      <c r="BK712" s="10"/>
      <c r="BL712" s="10"/>
      <c r="BM712" s="10"/>
      <c r="BN712" s="10"/>
      <c r="BO712" s="10"/>
      <c r="BP712" s="10"/>
      <c r="BQ712" s="10"/>
      <c r="BR712" s="10" t="s">
        <v>67</v>
      </c>
      <c r="BS712" s="12">
        <v>44886</v>
      </c>
      <c r="BT712" s="10" t="s">
        <v>2907</v>
      </c>
      <c r="BU712" s="10">
        <v>1404</v>
      </c>
      <c r="BV712" s="10" t="s">
        <v>60</v>
      </c>
      <c r="BW712" s="10" t="s">
        <v>2907</v>
      </c>
    </row>
    <row r="713" spans="1:75" x14ac:dyDescent="0.2">
      <c r="A713" s="10" t="s">
        <v>3381</v>
      </c>
      <c r="B713" s="10"/>
      <c r="C713" s="10" t="s">
        <v>1487</v>
      </c>
      <c r="D713" s="10" t="s">
        <v>125</v>
      </c>
      <c r="E713" s="10" t="s">
        <v>779</v>
      </c>
      <c r="F713" s="10" t="s">
        <v>1636</v>
      </c>
      <c r="G713" s="10" t="s">
        <v>779</v>
      </c>
      <c r="H713" s="10" t="s">
        <v>1636</v>
      </c>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c r="BI713" s="10"/>
      <c r="BJ713" s="10"/>
      <c r="BK713" s="10"/>
      <c r="BL713" s="10"/>
      <c r="BM713" s="10"/>
      <c r="BN713" s="10"/>
      <c r="BO713" s="10"/>
      <c r="BP713" s="10"/>
      <c r="BQ713" s="10"/>
      <c r="BR713" s="10" t="s">
        <v>67</v>
      </c>
      <c r="BS713" s="12">
        <v>44886</v>
      </c>
      <c r="BT713" s="10" t="s">
        <v>2907</v>
      </c>
      <c r="BU713" s="10">
        <v>1404</v>
      </c>
      <c r="BV713" s="10" t="s">
        <v>60</v>
      </c>
      <c r="BW713" s="10" t="s">
        <v>2907</v>
      </c>
    </row>
    <row r="714" spans="1:75" x14ac:dyDescent="0.2">
      <c r="A714" s="10" t="s">
        <v>3380</v>
      </c>
      <c r="B714" s="10"/>
      <c r="C714" s="10" t="s">
        <v>1487</v>
      </c>
      <c r="D714" s="10" t="s">
        <v>125</v>
      </c>
      <c r="E714" s="10" t="s">
        <v>779</v>
      </c>
      <c r="F714" s="10" t="s">
        <v>1636</v>
      </c>
      <c r="G714" s="10" t="s">
        <v>779</v>
      </c>
      <c r="H714" s="10" t="s">
        <v>1636</v>
      </c>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c r="BI714" s="10"/>
      <c r="BJ714" s="10"/>
      <c r="BK714" s="10"/>
      <c r="BL714" s="10"/>
      <c r="BM714" s="10"/>
      <c r="BN714" s="10"/>
      <c r="BO714" s="10"/>
      <c r="BP714" s="10"/>
      <c r="BQ714" s="10"/>
      <c r="BR714" s="10" t="s">
        <v>67</v>
      </c>
      <c r="BS714" s="12">
        <v>44886</v>
      </c>
      <c r="BT714" s="10" t="s">
        <v>2907</v>
      </c>
      <c r="BU714" s="10">
        <v>1404</v>
      </c>
      <c r="BV714" s="10" t="s">
        <v>60</v>
      </c>
      <c r="BW714" s="10" t="s">
        <v>2907</v>
      </c>
    </row>
    <row r="715" spans="1:75" x14ac:dyDescent="0.2">
      <c r="A715" s="10" t="s">
        <v>3382</v>
      </c>
      <c r="B715" s="10"/>
      <c r="C715" s="10" t="s">
        <v>1487</v>
      </c>
      <c r="D715" s="10" t="s">
        <v>125</v>
      </c>
      <c r="E715" s="10" t="s">
        <v>779</v>
      </c>
      <c r="F715" s="10" t="s">
        <v>1636</v>
      </c>
      <c r="G715" s="10" t="s">
        <v>779</v>
      </c>
      <c r="H715" s="10" t="s">
        <v>1636</v>
      </c>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c r="BI715" s="10"/>
      <c r="BJ715" s="10"/>
      <c r="BK715" s="10"/>
      <c r="BL715" s="10"/>
      <c r="BM715" s="10"/>
      <c r="BN715" s="10"/>
      <c r="BO715" s="10"/>
      <c r="BP715" s="10"/>
      <c r="BQ715" s="10"/>
      <c r="BR715" s="10" t="s">
        <v>67</v>
      </c>
      <c r="BS715" s="12">
        <v>44886</v>
      </c>
      <c r="BT715" s="10" t="s">
        <v>2907</v>
      </c>
      <c r="BU715" s="10">
        <v>1404</v>
      </c>
      <c r="BV715" s="10" t="s">
        <v>60</v>
      </c>
      <c r="BW715" s="10" t="s">
        <v>2907</v>
      </c>
    </row>
    <row r="716" spans="1:75" x14ac:dyDescent="0.2">
      <c r="A716" t="s">
        <v>3005</v>
      </c>
      <c r="C716" t="s">
        <v>1487</v>
      </c>
      <c r="D716" t="s">
        <v>125</v>
      </c>
      <c r="E716" t="s">
        <v>779</v>
      </c>
      <c r="F716" t="s">
        <v>1626</v>
      </c>
      <c r="G716" t="s">
        <v>779</v>
      </c>
      <c r="H716" t="s">
        <v>3001</v>
      </c>
      <c r="AG716">
        <v>3.2</v>
      </c>
      <c r="AH716">
        <v>4.5999999999999996</v>
      </c>
      <c r="AI716">
        <v>4.2</v>
      </c>
      <c r="AJ716">
        <v>4.5999999999999996</v>
      </c>
      <c r="BQ716" t="s">
        <v>3007</v>
      </c>
      <c r="BR716" t="s">
        <v>67</v>
      </c>
      <c r="BS716" s="1">
        <v>44880</v>
      </c>
      <c r="BT716" t="s">
        <v>3002</v>
      </c>
      <c r="BU716">
        <v>3605</v>
      </c>
      <c r="BV716" t="s">
        <v>60</v>
      </c>
      <c r="BW716" t="s">
        <v>3002</v>
      </c>
    </row>
    <row r="717" spans="1:75" x14ac:dyDescent="0.2">
      <c r="A717" s="11" t="s">
        <v>1700</v>
      </c>
      <c r="B717" s="11"/>
      <c r="C717" s="11" t="s">
        <v>1487</v>
      </c>
      <c r="D717" s="11" t="s">
        <v>125</v>
      </c>
      <c r="E717" s="11" t="s">
        <v>779</v>
      </c>
      <c r="F717" s="11" t="s">
        <v>1626</v>
      </c>
      <c r="G717" s="11" t="s">
        <v>779</v>
      </c>
      <c r="H717" s="11" t="s">
        <v>1626</v>
      </c>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1"/>
      <c r="BH717" s="11"/>
      <c r="BI717" s="11"/>
      <c r="BJ717" s="11"/>
      <c r="BK717" s="11"/>
      <c r="BL717" s="11"/>
      <c r="BM717" s="11"/>
      <c r="BN717" s="11"/>
      <c r="BO717" s="11"/>
      <c r="BP717" s="11"/>
      <c r="BQ717" s="11"/>
      <c r="BR717" s="11"/>
      <c r="BS717" s="11"/>
      <c r="BT717" s="11"/>
      <c r="BU717" s="11"/>
      <c r="BV717" s="11"/>
      <c r="BW717" s="11"/>
    </row>
    <row r="718" spans="1:75" x14ac:dyDescent="0.2">
      <c r="A718" t="s">
        <v>94</v>
      </c>
      <c r="C718" t="s">
        <v>1487</v>
      </c>
      <c r="D718" t="s">
        <v>125</v>
      </c>
      <c r="E718" t="s">
        <v>779</v>
      </c>
      <c r="F718" t="s">
        <v>1626</v>
      </c>
      <c r="G718" t="s">
        <v>779</v>
      </c>
      <c r="H718" t="s">
        <v>1626</v>
      </c>
      <c r="U718">
        <v>3.0659999999999998</v>
      </c>
      <c r="X718">
        <v>5.0999999999999996</v>
      </c>
      <c r="Y718">
        <v>4.3680000000000003</v>
      </c>
      <c r="AB718">
        <v>5.3630000000000004</v>
      </c>
      <c r="AC718">
        <v>538</v>
      </c>
      <c r="AF718">
        <v>6.2130000000000001</v>
      </c>
      <c r="AG718">
        <v>3.6560000000000001</v>
      </c>
      <c r="AJ718">
        <v>5.1909999999999998</v>
      </c>
      <c r="AS718">
        <v>3.5</v>
      </c>
      <c r="AV718">
        <v>2.8170000000000002</v>
      </c>
      <c r="AW718">
        <v>4.5</v>
      </c>
      <c r="AZ718">
        <v>3.3180000000000001</v>
      </c>
      <c r="BA718">
        <v>5.04</v>
      </c>
      <c r="BD718">
        <v>3.633</v>
      </c>
      <c r="BE718">
        <v>5.5</v>
      </c>
      <c r="BH718">
        <v>3.4</v>
      </c>
      <c r="BR718" t="s">
        <v>67</v>
      </c>
      <c r="BS718" s="1">
        <v>44832</v>
      </c>
      <c r="BT718" t="s">
        <v>2903</v>
      </c>
      <c r="BU718">
        <v>2173</v>
      </c>
    </row>
    <row r="719" spans="1:75" x14ac:dyDescent="0.2">
      <c r="A719" t="s">
        <v>3010</v>
      </c>
      <c r="C719" t="s">
        <v>1487</v>
      </c>
      <c r="D719" t="s">
        <v>125</v>
      </c>
      <c r="E719" t="s">
        <v>779</v>
      </c>
      <c r="F719" t="s">
        <v>1626</v>
      </c>
      <c r="G719" t="s">
        <v>779</v>
      </c>
      <c r="H719" t="s">
        <v>1626</v>
      </c>
      <c r="I719" t="b">
        <v>0</v>
      </c>
      <c r="AW719">
        <v>3.3</v>
      </c>
      <c r="AX719">
        <v>2.7</v>
      </c>
      <c r="AY719">
        <v>2.6</v>
      </c>
      <c r="AZ719">
        <v>2.7</v>
      </c>
      <c r="BQ719" t="s">
        <v>3008</v>
      </c>
      <c r="BR719" t="s">
        <v>67</v>
      </c>
      <c r="BS719" s="1">
        <v>44880</v>
      </c>
      <c r="BT719" t="s">
        <v>3002</v>
      </c>
      <c r="BU719">
        <v>3605</v>
      </c>
    </row>
    <row r="720" spans="1:75" x14ac:dyDescent="0.2">
      <c r="A720" t="s">
        <v>3003</v>
      </c>
      <c r="C720" t="s">
        <v>1487</v>
      </c>
      <c r="D720" t="s">
        <v>125</v>
      </c>
      <c r="E720" t="s">
        <v>779</v>
      </c>
      <c r="F720" t="s">
        <v>1626</v>
      </c>
      <c r="G720" t="s">
        <v>779</v>
      </c>
      <c r="H720" t="s">
        <v>1626</v>
      </c>
      <c r="Y720">
        <v>3.8</v>
      </c>
      <c r="Z720">
        <v>4.5</v>
      </c>
      <c r="AA720">
        <v>4.0999999999999996</v>
      </c>
      <c r="AB720">
        <v>4.5</v>
      </c>
      <c r="BQ720" t="s">
        <v>3007</v>
      </c>
      <c r="BR720" t="s">
        <v>67</v>
      </c>
      <c r="BS720" s="1">
        <v>44880</v>
      </c>
      <c r="BT720" t="s">
        <v>3002</v>
      </c>
      <c r="BU720">
        <v>3605</v>
      </c>
      <c r="BV720" t="s">
        <v>60</v>
      </c>
      <c r="BW720" t="s">
        <v>3002</v>
      </c>
    </row>
    <row r="721" spans="1:78" x14ac:dyDescent="0.2">
      <c r="A721" t="s">
        <v>3004</v>
      </c>
      <c r="C721" t="s">
        <v>1487</v>
      </c>
      <c r="D721" t="s">
        <v>125</v>
      </c>
      <c r="E721" t="s">
        <v>779</v>
      </c>
      <c r="F721" t="s">
        <v>1626</v>
      </c>
      <c r="G721" t="s">
        <v>779</v>
      </c>
      <c r="H721" t="s">
        <v>1626</v>
      </c>
      <c r="AC721">
        <v>4.4000000000000004</v>
      </c>
      <c r="AD721">
        <v>6.6</v>
      </c>
      <c r="AE721">
        <v>5.4</v>
      </c>
      <c r="AF721">
        <v>6.6</v>
      </c>
      <c r="BQ721" t="s">
        <v>3007</v>
      </c>
      <c r="BR721" t="s">
        <v>67</v>
      </c>
      <c r="BS721" s="1">
        <v>44880</v>
      </c>
      <c r="BT721" t="s">
        <v>3002</v>
      </c>
      <c r="BU721">
        <v>3605</v>
      </c>
      <c r="BV721" t="s">
        <v>60</v>
      </c>
      <c r="BW721" t="s">
        <v>3002</v>
      </c>
    </row>
    <row r="722" spans="1:78" x14ac:dyDescent="0.2">
      <c r="A722" s="6" t="s">
        <v>3547</v>
      </c>
      <c r="B722" s="6"/>
      <c r="C722" s="6" t="s">
        <v>1487</v>
      </c>
      <c r="D722" s="6" t="s">
        <v>125</v>
      </c>
      <c r="E722" s="6" t="s">
        <v>779</v>
      </c>
      <c r="F722" s="6" t="s">
        <v>906</v>
      </c>
      <c r="G722" s="6" t="s">
        <v>779</v>
      </c>
      <c r="H722" s="6" t="s">
        <v>906</v>
      </c>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f>AVERAGE(12,12.5)</f>
        <v>12.25</v>
      </c>
      <c r="BK722" s="6"/>
      <c r="BL722" s="6"/>
      <c r="BM722" s="6"/>
      <c r="BN722" s="6"/>
      <c r="BO722" s="6"/>
      <c r="BP722" s="6"/>
      <c r="BQ722" s="6" t="s">
        <v>3546</v>
      </c>
      <c r="BR722" s="6" t="s">
        <v>67</v>
      </c>
      <c r="BS722" s="7">
        <v>44806</v>
      </c>
      <c r="BT722" s="6" t="s">
        <v>1443</v>
      </c>
      <c r="BU722" s="6">
        <v>35427</v>
      </c>
      <c r="BV722" s="6"/>
      <c r="BW722" s="6"/>
      <c r="BX722" s="6"/>
      <c r="BY722" s="6"/>
      <c r="BZ722" s="6"/>
    </row>
    <row r="723" spans="1:78" x14ac:dyDescent="0.2">
      <c r="C723" t="s">
        <v>1487</v>
      </c>
      <c r="D723" t="s">
        <v>125</v>
      </c>
      <c r="E723" t="s">
        <v>779</v>
      </c>
      <c r="F723" t="s">
        <v>906</v>
      </c>
      <c r="G723" t="s">
        <v>779</v>
      </c>
      <c r="H723" t="s">
        <v>906</v>
      </c>
      <c r="AC723">
        <v>3.6</v>
      </c>
      <c r="AF723">
        <v>5</v>
      </c>
      <c r="AS723">
        <v>2.7</v>
      </c>
      <c r="AV723">
        <v>2.4</v>
      </c>
      <c r="BA723">
        <v>3.9</v>
      </c>
      <c r="BD723">
        <v>3</v>
      </c>
      <c r="BE723">
        <v>4</v>
      </c>
      <c r="BH723">
        <v>3</v>
      </c>
      <c r="BR723" t="s">
        <v>67</v>
      </c>
      <c r="BS723" s="1">
        <v>44797</v>
      </c>
      <c r="BT723" t="s">
        <v>73</v>
      </c>
      <c r="BU723">
        <v>36083</v>
      </c>
      <c r="BV723" t="s">
        <v>60</v>
      </c>
      <c r="BW723" t="s">
        <v>73</v>
      </c>
    </row>
    <row r="724" spans="1:78" x14ac:dyDescent="0.2">
      <c r="A724" s="11" t="s">
        <v>1700</v>
      </c>
      <c r="B724" s="11"/>
      <c r="C724" s="11" t="s">
        <v>1487</v>
      </c>
      <c r="D724" s="11" t="s">
        <v>125</v>
      </c>
      <c r="E724" s="11" t="s">
        <v>779</v>
      </c>
      <c r="F724" s="11" t="s">
        <v>1634</v>
      </c>
      <c r="G724" s="11" t="s">
        <v>779</v>
      </c>
      <c r="H724" s="11" t="s">
        <v>1634</v>
      </c>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c r="AV724" s="11"/>
      <c r="AW724" s="11"/>
      <c r="AX724" s="11"/>
      <c r="AY724" s="11"/>
      <c r="AZ724" s="11"/>
      <c r="BA724" s="11"/>
      <c r="BB724" s="11"/>
      <c r="BC724" s="11"/>
      <c r="BD724" s="11"/>
      <c r="BE724" s="11"/>
      <c r="BF724" s="11"/>
      <c r="BG724" s="11"/>
      <c r="BH724" s="11"/>
      <c r="BI724" s="11"/>
      <c r="BJ724" s="11"/>
      <c r="BK724" s="11"/>
      <c r="BL724" s="11"/>
      <c r="BM724" s="11"/>
      <c r="BN724" s="11"/>
      <c r="BO724" s="11"/>
      <c r="BP724" s="11"/>
      <c r="BQ724" s="11"/>
      <c r="BR724" s="11"/>
      <c r="BS724" s="11"/>
      <c r="BT724" s="11"/>
      <c r="BU724" s="11"/>
      <c r="BV724" s="11"/>
      <c r="BW724" s="11"/>
    </row>
    <row r="725" spans="1:78" x14ac:dyDescent="0.2">
      <c r="A725" t="s">
        <v>94</v>
      </c>
      <c r="C725" t="s">
        <v>1487</v>
      </c>
      <c r="D725" t="s">
        <v>125</v>
      </c>
      <c r="E725" t="s">
        <v>779</v>
      </c>
      <c r="F725" t="s">
        <v>1634</v>
      </c>
      <c r="G725" t="s">
        <v>779</v>
      </c>
      <c r="H725" t="s">
        <v>1634</v>
      </c>
      <c r="U725">
        <v>4.5999999999999996</v>
      </c>
      <c r="X725">
        <v>6.3</v>
      </c>
      <c r="Y725">
        <v>5.6</v>
      </c>
      <c r="AB725">
        <v>7.6</v>
      </c>
      <c r="AC725">
        <v>6.7</v>
      </c>
      <c r="AF725">
        <v>8.5</v>
      </c>
      <c r="AG725">
        <v>5.6</v>
      </c>
      <c r="AJ725">
        <v>7.5</v>
      </c>
      <c r="AO725">
        <v>4.3</v>
      </c>
      <c r="AR725">
        <v>2.8</v>
      </c>
      <c r="AS725">
        <v>5.0999999999999996</v>
      </c>
      <c r="AV725">
        <v>3.8</v>
      </c>
      <c r="AW725">
        <v>6.2</v>
      </c>
      <c r="AZ725">
        <v>4.8</v>
      </c>
      <c r="BA725">
        <v>6.5</v>
      </c>
      <c r="BD725">
        <v>5.5</v>
      </c>
      <c r="BE725">
        <v>7.5</v>
      </c>
      <c r="BH725">
        <v>5</v>
      </c>
      <c r="BQ725" t="s">
        <v>2882</v>
      </c>
      <c r="BR725" t="s">
        <v>67</v>
      </c>
      <c r="BS725" s="1">
        <v>44832</v>
      </c>
      <c r="BT725" t="s">
        <v>2876</v>
      </c>
      <c r="BU725">
        <v>6224</v>
      </c>
    </row>
    <row r="726" spans="1:78" x14ac:dyDescent="0.2">
      <c r="A726" s="10" t="s">
        <v>3357</v>
      </c>
      <c r="B726" s="10"/>
      <c r="C726" s="10" t="s">
        <v>1487</v>
      </c>
      <c r="D726" s="10" t="s">
        <v>125</v>
      </c>
      <c r="E726" s="10" t="s">
        <v>779</v>
      </c>
      <c r="F726" s="10" t="s">
        <v>1634</v>
      </c>
      <c r="G726" s="10" t="s">
        <v>779</v>
      </c>
      <c r="H726" s="10" t="s">
        <v>1634</v>
      </c>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c r="BI726" s="10"/>
      <c r="BJ726" s="10"/>
      <c r="BK726" s="10"/>
      <c r="BL726" s="10"/>
      <c r="BM726" s="10"/>
      <c r="BN726" s="10"/>
      <c r="BO726" s="10"/>
      <c r="BP726" s="10"/>
      <c r="BQ726" s="10"/>
      <c r="BR726" s="10" t="s">
        <v>67</v>
      </c>
      <c r="BS726" s="12">
        <v>44886</v>
      </c>
      <c r="BT726" s="10" t="s">
        <v>3308</v>
      </c>
      <c r="BU726" s="10">
        <v>2921</v>
      </c>
      <c r="BV726" s="10" t="s">
        <v>60</v>
      </c>
      <c r="BW726" s="10" t="s">
        <v>3308</v>
      </c>
    </row>
    <row r="727" spans="1:78" x14ac:dyDescent="0.2">
      <c r="A727" s="19" t="s">
        <v>1700</v>
      </c>
      <c r="B727" s="19"/>
      <c r="C727" s="19" t="s">
        <v>1487</v>
      </c>
      <c r="D727" s="19" t="s">
        <v>125</v>
      </c>
      <c r="E727" s="19" t="s">
        <v>779</v>
      </c>
      <c r="F727" s="19" t="s">
        <v>1628</v>
      </c>
      <c r="G727" s="19" t="s">
        <v>779</v>
      </c>
      <c r="H727" s="19" t="s">
        <v>1628</v>
      </c>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c r="AG727" s="19"/>
      <c r="AH727" s="19"/>
      <c r="AI727" s="19"/>
      <c r="AJ727" s="19"/>
      <c r="AK727" s="19"/>
      <c r="AL727" s="19"/>
      <c r="AM727" s="19"/>
      <c r="AN727" s="19"/>
      <c r="AO727" s="19"/>
      <c r="AP727" s="19"/>
      <c r="AQ727" s="19"/>
      <c r="AR727" s="19"/>
      <c r="AS727" s="19"/>
      <c r="AT727" s="19"/>
      <c r="AU727" s="19"/>
      <c r="AV727" s="19"/>
      <c r="AW727" s="19"/>
      <c r="AX727" s="19"/>
      <c r="AY727" s="19"/>
      <c r="AZ727" s="19"/>
      <c r="BA727" s="19"/>
      <c r="BB727" s="19"/>
      <c r="BC727" s="19"/>
      <c r="BD727" s="19"/>
      <c r="BE727" s="19"/>
      <c r="BF727" s="19"/>
      <c r="BG727" s="19"/>
      <c r="BH727" s="19"/>
      <c r="BI727" s="19"/>
      <c r="BJ727" s="19"/>
      <c r="BK727" s="19"/>
      <c r="BL727" s="19"/>
      <c r="BM727" s="19"/>
      <c r="BN727" s="19"/>
      <c r="BO727" s="19"/>
      <c r="BP727" s="19"/>
      <c r="BQ727" s="19"/>
      <c r="BR727" s="19"/>
      <c r="BS727" s="19"/>
      <c r="BT727" s="19"/>
      <c r="BU727" s="19"/>
      <c r="BV727" s="19"/>
      <c r="BW727" s="19"/>
    </row>
    <row r="728" spans="1:78" x14ac:dyDescent="0.2">
      <c r="A728" s="11" t="s">
        <v>1700</v>
      </c>
      <c r="B728" s="11"/>
      <c r="C728" s="11" t="s">
        <v>1487</v>
      </c>
      <c r="D728" s="11" t="s">
        <v>125</v>
      </c>
      <c r="E728" s="11" t="s">
        <v>779</v>
      </c>
      <c r="F728" s="11" t="s">
        <v>798</v>
      </c>
      <c r="G728" s="11" t="s">
        <v>779</v>
      </c>
      <c r="H728" s="11" t="s">
        <v>798</v>
      </c>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1"/>
      <c r="BH728" s="11"/>
      <c r="BI728" s="11"/>
      <c r="BJ728" s="11"/>
      <c r="BK728" s="11"/>
      <c r="BL728" s="11"/>
      <c r="BM728" s="11"/>
      <c r="BN728" s="11"/>
      <c r="BO728" s="11"/>
      <c r="BP728" s="11"/>
      <c r="BQ728" s="11"/>
      <c r="BR728" s="11"/>
      <c r="BS728" s="11"/>
      <c r="BT728" s="11"/>
      <c r="BU728" s="11"/>
      <c r="BV728" s="11"/>
      <c r="BW728" s="11"/>
    </row>
    <row r="729" spans="1:78" x14ac:dyDescent="0.2">
      <c r="A729" s="10" t="s">
        <v>2840</v>
      </c>
      <c r="B729" s="10"/>
      <c r="C729" s="10" t="s">
        <v>1487</v>
      </c>
      <c r="D729" s="10" t="s">
        <v>125</v>
      </c>
      <c r="E729" s="10" t="s">
        <v>779</v>
      </c>
      <c r="F729" s="10" t="s">
        <v>798</v>
      </c>
      <c r="G729" s="10" t="s">
        <v>779</v>
      </c>
      <c r="H729" s="10" t="s">
        <v>798</v>
      </c>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c r="BI729" s="10"/>
      <c r="BJ729" s="10"/>
      <c r="BK729" s="10"/>
      <c r="BL729" s="10"/>
      <c r="BM729" s="10"/>
      <c r="BN729" s="10"/>
      <c r="BO729" s="10"/>
      <c r="BP729" s="10"/>
      <c r="BQ729" s="10" t="s">
        <v>2825</v>
      </c>
      <c r="BR729" s="10" t="s">
        <v>67</v>
      </c>
      <c r="BS729" s="12">
        <v>44831</v>
      </c>
      <c r="BT729" s="10" t="s">
        <v>2823</v>
      </c>
      <c r="BU729" s="10">
        <v>6223</v>
      </c>
      <c r="BV729" s="10" t="s">
        <v>60</v>
      </c>
      <c r="BW729" s="10" t="s">
        <v>2823</v>
      </c>
    </row>
    <row r="730" spans="1:78" x14ac:dyDescent="0.2">
      <c r="A730" s="10" t="s">
        <v>2836</v>
      </c>
      <c r="B730" s="10"/>
      <c r="C730" s="10" t="s">
        <v>1487</v>
      </c>
      <c r="D730" s="10" t="s">
        <v>125</v>
      </c>
      <c r="E730" s="10" t="s">
        <v>779</v>
      </c>
      <c r="F730" s="10" t="s">
        <v>798</v>
      </c>
      <c r="G730" s="10" t="s">
        <v>779</v>
      </c>
      <c r="H730" s="10" t="s">
        <v>798</v>
      </c>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c r="BI730" s="10"/>
      <c r="BJ730" s="10"/>
      <c r="BK730" s="10"/>
      <c r="BL730" s="10"/>
      <c r="BM730" s="10"/>
      <c r="BN730" s="10"/>
      <c r="BO730" s="10"/>
      <c r="BP730" s="10"/>
      <c r="BQ730" s="10" t="s">
        <v>2825</v>
      </c>
      <c r="BR730" s="10" t="s">
        <v>67</v>
      </c>
      <c r="BS730" s="12">
        <v>44831</v>
      </c>
      <c r="BT730" s="10" t="s">
        <v>2823</v>
      </c>
      <c r="BU730" s="10">
        <v>6223</v>
      </c>
      <c r="BV730" s="10" t="s">
        <v>60</v>
      </c>
      <c r="BW730" s="10" t="s">
        <v>2823</v>
      </c>
    </row>
    <row r="731" spans="1:78" x14ac:dyDescent="0.2">
      <c r="A731" s="10" t="s">
        <v>2838</v>
      </c>
      <c r="B731" s="10"/>
      <c r="C731" s="10" t="s">
        <v>1487</v>
      </c>
      <c r="D731" s="10" t="s">
        <v>125</v>
      </c>
      <c r="E731" s="10" t="s">
        <v>779</v>
      </c>
      <c r="F731" s="10" t="s">
        <v>798</v>
      </c>
      <c r="G731" s="10" t="s">
        <v>779</v>
      </c>
      <c r="H731" s="10" t="s">
        <v>798</v>
      </c>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c r="BI731" s="10"/>
      <c r="BJ731" s="10"/>
      <c r="BK731" s="10"/>
      <c r="BL731" s="10"/>
      <c r="BM731" s="10"/>
      <c r="BN731" s="10"/>
      <c r="BO731" s="10"/>
      <c r="BP731" s="10"/>
      <c r="BQ731" s="10" t="s">
        <v>2825</v>
      </c>
      <c r="BR731" s="10" t="s">
        <v>67</v>
      </c>
      <c r="BS731" s="12">
        <v>44831</v>
      </c>
      <c r="BT731" s="10" t="s">
        <v>2823</v>
      </c>
      <c r="BU731" s="10">
        <v>6223</v>
      </c>
      <c r="BV731" s="10" t="s">
        <v>60</v>
      </c>
      <c r="BW731" s="10" t="s">
        <v>2823</v>
      </c>
    </row>
    <row r="732" spans="1:78" x14ac:dyDescent="0.2">
      <c r="A732" s="10" t="s">
        <v>2841</v>
      </c>
      <c r="B732" s="10"/>
      <c r="C732" s="10" t="s">
        <v>1487</v>
      </c>
      <c r="D732" s="10" t="s">
        <v>125</v>
      </c>
      <c r="E732" s="10" t="s">
        <v>779</v>
      </c>
      <c r="F732" s="10" t="s">
        <v>798</v>
      </c>
      <c r="G732" s="10" t="s">
        <v>779</v>
      </c>
      <c r="H732" s="10" t="s">
        <v>798</v>
      </c>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c r="BI732" s="10"/>
      <c r="BJ732" s="10"/>
      <c r="BK732" s="10"/>
      <c r="BL732" s="10"/>
      <c r="BM732" s="10"/>
      <c r="BN732" s="10"/>
      <c r="BO732" s="10"/>
      <c r="BP732" s="10"/>
      <c r="BQ732" s="10" t="s">
        <v>2825</v>
      </c>
      <c r="BR732" s="10" t="s">
        <v>67</v>
      </c>
      <c r="BS732" s="12">
        <v>44831</v>
      </c>
      <c r="BT732" s="10" t="s">
        <v>2823</v>
      </c>
      <c r="BU732" s="10">
        <v>6223</v>
      </c>
      <c r="BV732" s="10" t="s">
        <v>60</v>
      </c>
      <c r="BW732" s="10" t="s">
        <v>2823</v>
      </c>
      <c r="BX732" s="2"/>
      <c r="BY732" s="2"/>
      <c r="BZ732" s="2"/>
    </row>
    <row r="733" spans="1:78" x14ac:dyDescent="0.2">
      <c r="A733" s="10" t="s">
        <v>2839</v>
      </c>
      <c r="B733" s="10"/>
      <c r="C733" s="10" t="s">
        <v>1487</v>
      </c>
      <c r="D733" s="10" t="s">
        <v>125</v>
      </c>
      <c r="E733" s="10" t="s">
        <v>779</v>
      </c>
      <c r="F733" s="10" t="s">
        <v>798</v>
      </c>
      <c r="G733" s="10" t="s">
        <v>779</v>
      </c>
      <c r="H733" s="10" t="s">
        <v>798</v>
      </c>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c r="BI733" s="10"/>
      <c r="BJ733" s="10"/>
      <c r="BK733" s="10"/>
      <c r="BL733" s="10"/>
      <c r="BM733" s="10"/>
      <c r="BN733" s="10"/>
      <c r="BO733" s="10"/>
      <c r="BP733" s="10"/>
      <c r="BQ733" s="10" t="s">
        <v>2825</v>
      </c>
      <c r="BR733" s="10" t="s">
        <v>67</v>
      </c>
      <c r="BS733" s="12">
        <v>44831</v>
      </c>
      <c r="BT733" s="10" t="s">
        <v>2823</v>
      </c>
      <c r="BU733" s="10">
        <v>6223</v>
      </c>
      <c r="BV733" s="10" t="s">
        <v>60</v>
      </c>
      <c r="BW733" s="10" t="s">
        <v>2823</v>
      </c>
    </row>
    <row r="734" spans="1:78" x14ac:dyDescent="0.2">
      <c r="A734" s="10" t="s">
        <v>2842</v>
      </c>
      <c r="B734" s="10"/>
      <c r="C734" s="10" t="s">
        <v>1487</v>
      </c>
      <c r="D734" s="10" t="s">
        <v>125</v>
      </c>
      <c r="E734" s="10" t="s">
        <v>779</v>
      </c>
      <c r="F734" s="10" t="s">
        <v>798</v>
      </c>
      <c r="G734" s="10" t="s">
        <v>779</v>
      </c>
      <c r="H734" s="10" t="s">
        <v>798</v>
      </c>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c r="BI734" s="10"/>
      <c r="BJ734" s="10"/>
      <c r="BK734" s="10"/>
      <c r="BL734" s="10"/>
      <c r="BM734" s="10"/>
      <c r="BN734" s="10"/>
      <c r="BO734" s="10"/>
      <c r="BP734" s="10"/>
      <c r="BQ734" s="10" t="s">
        <v>2825</v>
      </c>
      <c r="BR734" s="10" t="s">
        <v>67</v>
      </c>
      <c r="BS734" s="12">
        <v>44831</v>
      </c>
      <c r="BT734" s="10" t="s">
        <v>2823</v>
      </c>
      <c r="BU734" s="10">
        <v>6223</v>
      </c>
      <c r="BV734" s="10" t="s">
        <v>60</v>
      </c>
      <c r="BW734" s="10" t="s">
        <v>2823</v>
      </c>
    </row>
    <row r="735" spans="1:78" x14ac:dyDescent="0.2">
      <c r="A735" s="10" t="s">
        <v>2837</v>
      </c>
      <c r="B735" s="10"/>
      <c r="C735" s="10" t="s">
        <v>1487</v>
      </c>
      <c r="D735" s="10" t="s">
        <v>125</v>
      </c>
      <c r="E735" s="10" t="s">
        <v>779</v>
      </c>
      <c r="F735" s="10" t="s">
        <v>798</v>
      </c>
      <c r="G735" s="10" t="s">
        <v>779</v>
      </c>
      <c r="H735" s="10" t="s">
        <v>798</v>
      </c>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c r="BI735" s="10"/>
      <c r="BJ735" s="10"/>
      <c r="BK735" s="10"/>
      <c r="BL735" s="10"/>
      <c r="BM735" s="10"/>
      <c r="BN735" s="10"/>
      <c r="BO735" s="10"/>
      <c r="BP735" s="10"/>
      <c r="BQ735" s="10" t="s">
        <v>2825</v>
      </c>
      <c r="BR735" s="10" t="s">
        <v>67</v>
      </c>
      <c r="BS735" s="12">
        <v>44831</v>
      </c>
      <c r="BT735" s="10" t="s">
        <v>2823</v>
      </c>
      <c r="BU735" s="10">
        <v>6223</v>
      </c>
      <c r="BV735" s="10" t="s">
        <v>60</v>
      </c>
      <c r="BW735" s="10" t="s">
        <v>2823</v>
      </c>
    </row>
    <row r="736" spans="1:78" x14ac:dyDescent="0.2">
      <c r="A736" s="10" t="s">
        <v>2834</v>
      </c>
      <c r="B736" s="10"/>
      <c r="C736" s="10" t="s">
        <v>1487</v>
      </c>
      <c r="D736" s="10" t="s">
        <v>125</v>
      </c>
      <c r="E736" s="10" t="s">
        <v>779</v>
      </c>
      <c r="F736" s="10" t="s">
        <v>798</v>
      </c>
      <c r="G736" s="10" t="s">
        <v>779</v>
      </c>
      <c r="H736" s="10" t="s">
        <v>798</v>
      </c>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c r="BI736" s="10"/>
      <c r="BJ736" s="10"/>
      <c r="BK736" s="10"/>
      <c r="BL736" s="10"/>
      <c r="BM736" s="10"/>
      <c r="BN736" s="10"/>
      <c r="BO736" s="10"/>
      <c r="BP736" s="10"/>
      <c r="BQ736" s="10" t="s">
        <v>2825</v>
      </c>
      <c r="BR736" s="10" t="s">
        <v>67</v>
      </c>
      <c r="BS736" s="12">
        <v>44831</v>
      </c>
      <c r="BT736" s="10" t="s">
        <v>2823</v>
      </c>
      <c r="BU736" s="10">
        <v>6223</v>
      </c>
      <c r="BV736" s="10" t="s">
        <v>60</v>
      </c>
      <c r="BW736" s="10" t="s">
        <v>2823</v>
      </c>
    </row>
    <row r="737" spans="1:78" x14ac:dyDescent="0.2">
      <c r="A737" s="10" t="s">
        <v>2835</v>
      </c>
      <c r="B737" s="10"/>
      <c r="C737" s="10" t="s">
        <v>1487</v>
      </c>
      <c r="D737" s="10" t="s">
        <v>125</v>
      </c>
      <c r="E737" s="10" t="s">
        <v>779</v>
      </c>
      <c r="F737" s="10" t="s">
        <v>798</v>
      </c>
      <c r="G737" s="10" t="s">
        <v>779</v>
      </c>
      <c r="H737" s="10" t="s">
        <v>798</v>
      </c>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c r="BI737" s="10"/>
      <c r="BJ737" s="10"/>
      <c r="BK737" s="10"/>
      <c r="BL737" s="10"/>
      <c r="BM737" s="10"/>
      <c r="BN737" s="10"/>
      <c r="BO737" s="10"/>
      <c r="BP737" s="10"/>
      <c r="BQ737" s="10" t="s">
        <v>2825</v>
      </c>
      <c r="BR737" s="10" t="s">
        <v>67</v>
      </c>
      <c r="BS737" s="12">
        <v>44831</v>
      </c>
      <c r="BT737" s="10" t="s">
        <v>2823</v>
      </c>
      <c r="BU737" s="10">
        <v>6223</v>
      </c>
      <c r="BV737" s="10" t="s">
        <v>60</v>
      </c>
      <c r="BW737" s="10" t="s">
        <v>2823</v>
      </c>
    </row>
    <row r="738" spans="1:78" x14ac:dyDescent="0.2">
      <c r="A738" t="s">
        <v>3320</v>
      </c>
      <c r="C738" t="s">
        <v>1487</v>
      </c>
      <c r="D738" t="s">
        <v>125</v>
      </c>
      <c r="E738" t="s">
        <v>779</v>
      </c>
      <c r="F738" t="s">
        <v>798</v>
      </c>
      <c r="G738" t="s">
        <v>779</v>
      </c>
      <c r="H738" t="s">
        <v>798</v>
      </c>
      <c r="Y738">
        <v>2.6</v>
      </c>
      <c r="AB738">
        <v>3.1</v>
      </c>
      <c r="AO738">
        <v>2.6</v>
      </c>
      <c r="AP738">
        <v>1.7</v>
      </c>
      <c r="AQ738">
        <v>1.8</v>
      </c>
      <c r="AR738">
        <v>1.8</v>
      </c>
      <c r="AS738">
        <v>3.2</v>
      </c>
      <c r="AT738">
        <v>2.2999999999999998</v>
      </c>
      <c r="AU738">
        <v>2.4</v>
      </c>
      <c r="AV738">
        <v>2.4</v>
      </c>
      <c r="BA738">
        <v>3.7</v>
      </c>
      <c r="BB738">
        <v>3</v>
      </c>
      <c r="BC738">
        <v>2.9</v>
      </c>
      <c r="BD738">
        <v>3</v>
      </c>
      <c r="BR738" t="s">
        <v>67</v>
      </c>
      <c r="BS738" s="1">
        <v>44886</v>
      </c>
      <c r="BT738" t="s">
        <v>3311</v>
      </c>
      <c r="BU738">
        <v>3596</v>
      </c>
    </row>
    <row r="739" spans="1:78" x14ac:dyDescent="0.2">
      <c r="A739" s="10" t="s">
        <v>3339</v>
      </c>
      <c r="B739" s="10"/>
      <c r="C739" s="10" t="s">
        <v>1487</v>
      </c>
      <c r="D739" s="10" t="s">
        <v>125</v>
      </c>
      <c r="E739" s="10" t="s">
        <v>779</v>
      </c>
      <c r="F739" s="10" t="s">
        <v>798</v>
      </c>
      <c r="G739" s="10" t="s">
        <v>779</v>
      </c>
      <c r="H739" s="10" t="s">
        <v>798</v>
      </c>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c r="BI739" s="10"/>
      <c r="BJ739" s="10"/>
      <c r="BK739" s="10"/>
      <c r="BL739" s="10"/>
      <c r="BM739" s="10"/>
      <c r="BN739" s="10"/>
      <c r="BO739" s="10"/>
      <c r="BP739" s="10"/>
      <c r="BQ739" s="10"/>
      <c r="BR739" s="10" t="s">
        <v>67</v>
      </c>
      <c r="BS739" s="12">
        <v>44886</v>
      </c>
      <c r="BT739" s="10" t="s">
        <v>3311</v>
      </c>
      <c r="BU739" s="10">
        <v>3596</v>
      </c>
      <c r="BV739" s="10" t="s">
        <v>60</v>
      </c>
      <c r="BW739" s="10" t="s">
        <v>3311</v>
      </c>
    </row>
    <row r="740" spans="1:78" x14ac:dyDescent="0.2">
      <c r="A740" t="s">
        <v>94</v>
      </c>
      <c r="C740" t="s">
        <v>1487</v>
      </c>
      <c r="D740" t="s">
        <v>125</v>
      </c>
      <c r="E740" t="s">
        <v>779</v>
      </c>
      <c r="F740" t="s">
        <v>798</v>
      </c>
      <c r="G740" t="s">
        <v>779</v>
      </c>
      <c r="H740" t="s">
        <v>798</v>
      </c>
      <c r="Q740">
        <v>3.1</v>
      </c>
      <c r="T740">
        <v>3.2</v>
      </c>
      <c r="U740">
        <v>2.9</v>
      </c>
      <c r="X740">
        <v>4.0999999999999996</v>
      </c>
      <c r="Y740">
        <v>3.8</v>
      </c>
      <c r="AB740">
        <v>4.5999999999999996</v>
      </c>
      <c r="AC740">
        <v>4.0999999999999996</v>
      </c>
      <c r="AF740">
        <v>5.5</v>
      </c>
      <c r="AG740">
        <v>3.4</v>
      </c>
      <c r="AJ740">
        <v>4.5999999999999996</v>
      </c>
      <c r="AO740">
        <v>3</v>
      </c>
      <c r="AR740">
        <v>2.1</v>
      </c>
      <c r="AS740">
        <v>3.5</v>
      </c>
      <c r="AV740">
        <v>2.5</v>
      </c>
      <c r="AW740">
        <v>3.9</v>
      </c>
      <c r="AZ740">
        <v>3.1</v>
      </c>
      <c r="BA740">
        <v>4.2</v>
      </c>
      <c r="BD740">
        <v>3.5</v>
      </c>
      <c r="BE740">
        <v>4.5999999999999996</v>
      </c>
      <c r="BH740">
        <v>3.1</v>
      </c>
      <c r="BQ740" t="s">
        <v>2825</v>
      </c>
      <c r="BR740" t="s">
        <v>67</v>
      </c>
      <c r="BS740" s="1">
        <v>44831</v>
      </c>
      <c r="BT740" t="s">
        <v>2823</v>
      </c>
      <c r="BU740">
        <v>6223</v>
      </c>
    </row>
    <row r="741" spans="1:78" x14ac:dyDescent="0.2">
      <c r="A741" t="s">
        <v>799</v>
      </c>
      <c r="C741" t="s">
        <v>1487</v>
      </c>
      <c r="D741" t="s">
        <v>125</v>
      </c>
      <c r="E741" t="s">
        <v>779</v>
      </c>
      <c r="F741" t="s">
        <v>798</v>
      </c>
      <c r="G741" t="s">
        <v>779</v>
      </c>
      <c r="H741" t="s">
        <v>798</v>
      </c>
      <c r="AS741">
        <v>3.9</v>
      </c>
      <c r="AV741">
        <v>2.5</v>
      </c>
      <c r="BR741" t="s">
        <v>67</v>
      </c>
      <c r="BS741"/>
      <c r="BT741" t="s">
        <v>785</v>
      </c>
      <c r="BU741">
        <v>3806</v>
      </c>
    </row>
    <row r="742" spans="1:78" s="2" customFormat="1" x14ac:dyDescent="0.2">
      <c r="A742" t="s">
        <v>800</v>
      </c>
      <c r="B742"/>
      <c r="C742" t="s">
        <v>1487</v>
      </c>
      <c r="D742" t="s">
        <v>125</v>
      </c>
      <c r="E742" t="s">
        <v>779</v>
      </c>
      <c r="F742" t="s">
        <v>798</v>
      </c>
      <c r="G742" t="s">
        <v>779</v>
      </c>
      <c r="H742" t="s">
        <v>798</v>
      </c>
      <c r="I742"/>
      <c r="J742"/>
      <c r="K742"/>
      <c r="L742"/>
      <c r="M742"/>
      <c r="N742"/>
      <c r="O742"/>
      <c r="P742"/>
      <c r="Q742"/>
      <c r="R742"/>
      <c r="S742"/>
      <c r="T742"/>
      <c r="U742"/>
      <c r="V742"/>
      <c r="W742"/>
      <c r="X742"/>
      <c r="Y742"/>
      <c r="Z742"/>
      <c r="AA742"/>
      <c r="AB742"/>
      <c r="AC742"/>
      <c r="AD742"/>
      <c r="AE742"/>
      <c r="AF742"/>
      <c r="AG742"/>
      <c r="AH742"/>
      <c r="AI742"/>
      <c r="AJ742"/>
      <c r="AK742"/>
      <c r="AL742"/>
      <c r="AM742"/>
      <c r="AN742"/>
      <c r="AO742"/>
      <c r="AP742"/>
      <c r="AQ742"/>
      <c r="AR742"/>
      <c r="AS742"/>
      <c r="AT742"/>
      <c r="AU742"/>
      <c r="AV742"/>
      <c r="AW742">
        <v>3.4</v>
      </c>
      <c r="AX742"/>
      <c r="AY742"/>
      <c r="AZ742">
        <v>2.7</v>
      </c>
      <c r="BA742"/>
      <c r="BB742"/>
      <c r="BC742"/>
      <c r="BD742"/>
      <c r="BE742"/>
      <c r="BF742"/>
      <c r="BG742"/>
      <c r="BH742"/>
      <c r="BI742"/>
      <c r="BJ742"/>
      <c r="BK742"/>
      <c r="BL742"/>
      <c r="BM742"/>
      <c r="BN742"/>
      <c r="BO742"/>
      <c r="BP742"/>
      <c r="BQ742"/>
      <c r="BR742" t="s">
        <v>67</v>
      </c>
      <c r="BS742"/>
      <c r="BT742" t="s">
        <v>785</v>
      </c>
      <c r="BU742">
        <v>3806</v>
      </c>
      <c r="BV742"/>
      <c r="BW742"/>
      <c r="BX742"/>
      <c r="BY742"/>
      <c r="BZ742"/>
    </row>
    <row r="743" spans="1:78" x14ac:dyDescent="0.2">
      <c r="A743" t="s">
        <v>801</v>
      </c>
      <c r="C743" t="s">
        <v>1487</v>
      </c>
      <c r="D743" t="s">
        <v>125</v>
      </c>
      <c r="E743" t="s">
        <v>779</v>
      </c>
      <c r="F743" t="s">
        <v>798</v>
      </c>
      <c r="G743" t="s">
        <v>779</v>
      </c>
      <c r="H743" t="s">
        <v>798</v>
      </c>
      <c r="Y743">
        <v>3.2</v>
      </c>
      <c r="AB743">
        <v>4.3</v>
      </c>
      <c r="BR743" t="s">
        <v>67</v>
      </c>
      <c r="BS743"/>
      <c r="BT743" t="s">
        <v>785</v>
      </c>
      <c r="BU743">
        <v>3806</v>
      </c>
    </row>
    <row r="744" spans="1:78" x14ac:dyDescent="0.2">
      <c r="A744" t="s">
        <v>802</v>
      </c>
      <c r="C744" t="s">
        <v>1487</v>
      </c>
      <c r="D744" t="s">
        <v>125</v>
      </c>
      <c r="E744" t="s">
        <v>779</v>
      </c>
      <c r="F744" t="s">
        <v>798</v>
      </c>
      <c r="G744" t="s">
        <v>779</v>
      </c>
      <c r="H744" t="s">
        <v>798</v>
      </c>
      <c r="AW744">
        <v>3.1</v>
      </c>
      <c r="AZ744">
        <v>2.2999999999999998</v>
      </c>
      <c r="BR744" t="s">
        <v>67</v>
      </c>
      <c r="BS744"/>
      <c r="BT744" t="s">
        <v>785</v>
      </c>
      <c r="BU744">
        <v>3806</v>
      </c>
    </row>
    <row r="745" spans="1:78" x14ac:dyDescent="0.2">
      <c r="A745" t="s">
        <v>803</v>
      </c>
      <c r="C745" t="s">
        <v>1487</v>
      </c>
      <c r="D745" t="s">
        <v>125</v>
      </c>
      <c r="E745" t="s">
        <v>779</v>
      </c>
      <c r="F745" t="s">
        <v>798</v>
      </c>
      <c r="G745" t="s">
        <v>779</v>
      </c>
      <c r="H745" t="s">
        <v>798</v>
      </c>
      <c r="AG745">
        <v>2.4</v>
      </c>
      <c r="AJ745">
        <v>3.8</v>
      </c>
      <c r="BR745" t="s">
        <v>67</v>
      </c>
      <c r="BS745"/>
      <c r="BT745" t="s">
        <v>785</v>
      </c>
      <c r="BU745">
        <v>3806</v>
      </c>
    </row>
    <row r="746" spans="1:78" x14ac:dyDescent="0.2">
      <c r="A746" s="10" t="s">
        <v>3354</v>
      </c>
      <c r="B746" s="10"/>
      <c r="C746" s="10" t="s">
        <v>1487</v>
      </c>
      <c r="D746" s="10" t="s">
        <v>125</v>
      </c>
      <c r="E746" s="10" t="s">
        <v>779</v>
      </c>
      <c r="F746" s="10" t="s">
        <v>798</v>
      </c>
      <c r="G746" s="10" t="s">
        <v>779</v>
      </c>
      <c r="H746" s="10" t="s">
        <v>798</v>
      </c>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c r="BI746" s="10"/>
      <c r="BJ746" s="10"/>
      <c r="BK746" s="10"/>
      <c r="BL746" s="10"/>
      <c r="BM746" s="10"/>
      <c r="BN746" s="10"/>
      <c r="BO746" s="10"/>
      <c r="BP746" s="10"/>
      <c r="BQ746" s="10" t="s">
        <v>3355</v>
      </c>
      <c r="BR746" s="10" t="s">
        <v>67</v>
      </c>
      <c r="BS746" s="12">
        <v>44886</v>
      </c>
      <c r="BT746" s="10" t="s">
        <v>3308</v>
      </c>
      <c r="BU746" s="10">
        <v>2921</v>
      </c>
      <c r="BV746" s="10" t="s">
        <v>60</v>
      </c>
      <c r="BW746" s="10" t="s">
        <v>3308</v>
      </c>
    </row>
    <row r="747" spans="1:78" x14ac:dyDescent="0.2">
      <c r="A747" s="11" t="s">
        <v>1700</v>
      </c>
      <c r="B747" s="11"/>
      <c r="C747" s="11" t="s">
        <v>1487</v>
      </c>
      <c r="D747" s="11" t="s">
        <v>125</v>
      </c>
      <c r="E747" s="11" t="s">
        <v>779</v>
      </c>
      <c r="F747" s="11"/>
      <c r="G747" s="11" t="s">
        <v>779</v>
      </c>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c r="AV747" s="11"/>
      <c r="AW747" s="11"/>
      <c r="AX747" s="11"/>
      <c r="AY747" s="11"/>
      <c r="AZ747" s="11"/>
      <c r="BA747" s="11"/>
      <c r="BB747" s="11"/>
      <c r="BC747" s="11"/>
      <c r="BD747" s="11"/>
      <c r="BE747" s="11"/>
      <c r="BF747" s="11"/>
      <c r="BG747" s="11"/>
      <c r="BH747" s="11"/>
      <c r="BI747" s="11"/>
      <c r="BJ747" s="11"/>
      <c r="BK747" s="11"/>
      <c r="BL747" s="11"/>
      <c r="BM747" s="11"/>
      <c r="BN747" s="11"/>
      <c r="BO747" s="11"/>
      <c r="BP747" s="11"/>
      <c r="BQ747" s="11"/>
      <c r="BR747" s="11"/>
      <c r="BS747" s="11"/>
      <c r="BT747" s="11"/>
      <c r="BU747" s="11"/>
      <c r="BV747" s="11"/>
      <c r="BW747" s="11"/>
    </row>
    <row r="748" spans="1:78" s="2" customFormat="1" x14ac:dyDescent="0.2">
      <c r="A748" s="6" t="s">
        <v>2974</v>
      </c>
      <c r="B748" s="6"/>
      <c r="C748" s="6" t="s">
        <v>1487</v>
      </c>
      <c r="D748" s="6" t="s">
        <v>125</v>
      </c>
      <c r="E748" s="6" t="s">
        <v>779</v>
      </c>
      <c r="F748" s="5"/>
      <c r="G748" s="6" t="s">
        <v>779</v>
      </c>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v>12</v>
      </c>
      <c r="BJ748" s="6">
        <v>13.2</v>
      </c>
      <c r="BK748" s="6"/>
      <c r="BL748" s="6">
        <v>16.600000000000001</v>
      </c>
      <c r="BM748" s="6"/>
      <c r="BN748" s="6"/>
      <c r="BO748" s="6"/>
      <c r="BP748" s="6"/>
      <c r="BQ748" s="6" t="s">
        <v>3572</v>
      </c>
      <c r="BR748" s="6" t="s">
        <v>67</v>
      </c>
      <c r="BS748" s="7">
        <v>44964</v>
      </c>
      <c r="BT748" s="6" t="s">
        <v>2976</v>
      </c>
      <c r="BU748" s="6">
        <v>7017</v>
      </c>
      <c r="BV748" s="6"/>
      <c r="BW748" s="6"/>
      <c r="BX748" s="6"/>
      <c r="BY748" s="6"/>
      <c r="BZ748" s="6"/>
    </row>
    <row r="749" spans="1:78" x14ac:dyDescent="0.2">
      <c r="A749" s="11" t="s">
        <v>1700</v>
      </c>
      <c r="B749" s="11"/>
      <c r="C749" s="11" t="s">
        <v>1487</v>
      </c>
      <c r="D749" s="11" t="s">
        <v>125</v>
      </c>
      <c r="E749" s="11" t="s">
        <v>779</v>
      </c>
      <c r="F749" s="11"/>
      <c r="G749" s="11" t="s">
        <v>1623</v>
      </c>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1"/>
      <c r="BD749" s="11"/>
      <c r="BE749" s="11"/>
      <c r="BF749" s="11"/>
      <c r="BG749" s="11"/>
      <c r="BH749" s="11"/>
      <c r="BI749" s="11"/>
      <c r="BJ749" s="11"/>
      <c r="BK749" s="11"/>
      <c r="BL749" s="11"/>
      <c r="BM749" s="11"/>
      <c r="BN749" s="11"/>
      <c r="BO749" s="11"/>
      <c r="BP749" s="11"/>
      <c r="BQ749" s="11"/>
      <c r="BR749" s="11"/>
      <c r="BS749" s="11"/>
      <c r="BT749" s="11"/>
      <c r="BU749" s="11"/>
      <c r="BV749" s="11"/>
      <c r="BW749" s="11"/>
    </row>
    <row r="750" spans="1:78" x14ac:dyDescent="0.2">
      <c r="A750" s="11" t="s">
        <v>1700</v>
      </c>
      <c r="B750" s="11"/>
      <c r="C750" s="11" t="s">
        <v>1487</v>
      </c>
      <c r="D750" s="11" t="s">
        <v>125</v>
      </c>
      <c r="E750" s="11" t="s">
        <v>779</v>
      </c>
      <c r="F750" s="11"/>
      <c r="G750" s="11" t="s">
        <v>1619</v>
      </c>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c r="AW750" s="11"/>
      <c r="AX750" s="11"/>
      <c r="AY750" s="11"/>
      <c r="AZ750" s="11"/>
      <c r="BA750" s="11"/>
      <c r="BB750" s="11"/>
      <c r="BC750" s="11"/>
      <c r="BD750" s="11"/>
      <c r="BE750" s="11"/>
      <c r="BF750" s="11"/>
      <c r="BG750" s="11"/>
      <c r="BH750" s="11"/>
      <c r="BI750" s="11"/>
      <c r="BJ750" s="11"/>
      <c r="BK750" s="11"/>
      <c r="BL750" s="11"/>
      <c r="BM750" s="11"/>
      <c r="BN750" s="11"/>
      <c r="BO750" s="11"/>
      <c r="BP750" s="11"/>
      <c r="BQ750" s="11"/>
      <c r="BR750" s="11"/>
      <c r="BS750" s="11"/>
      <c r="BT750" s="11"/>
      <c r="BU750" s="11"/>
      <c r="BV750" s="11"/>
      <c r="BW750" s="11"/>
    </row>
    <row r="751" spans="1:78" x14ac:dyDescent="0.2">
      <c r="A751" s="19" t="s">
        <v>1700</v>
      </c>
      <c r="B751" s="19"/>
      <c r="C751" s="19" t="s">
        <v>1487</v>
      </c>
      <c r="D751" s="19" t="s">
        <v>125</v>
      </c>
      <c r="E751" s="19" t="s">
        <v>1574</v>
      </c>
      <c r="F751" s="19"/>
      <c r="G751" s="19" t="s">
        <v>1574</v>
      </c>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c r="AG751" s="19"/>
      <c r="AH751" s="19"/>
      <c r="AI751" s="19"/>
      <c r="AJ751" s="19"/>
      <c r="AK751" s="19"/>
      <c r="AL751" s="19"/>
      <c r="AM751" s="19"/>
      <c r="AN751" s="19"/>
      <c r="AO751" s="19"/>
      <c r="AP751" s="19"/>
      <c r="AQ751" s="19"/>
      <c r="AR751" s="19"/>
      <c r="AS751" s="19"/>
      <c r="AT751" s="19"/>
      <c r="AU751" s="19"/>
      <c r="AV751" s="19"/>
      <c r="AW751" s="19"/>
      <c r="AX751" s="19"/>
      <c r="AY751" s="19"/>
      <c r="AZ751" s="19"/>
      <c r="BA751" s="19"/>
      <c r="BB751" s="19"/>
      <c r="BC751" s="19"/>
      <c r="BD751" s="19"/>
      <c r="BE751" s="19"/>
      <c r="BF751" s="19"/>
      <c r="BG751" s="19"/>
      <c r="BH751" s="19"/>
      <c r="BI751" s="19"/>
      <c r="BJ751" s="19"/>
      <c r="BK751" s="19"/>
      <c r="BL751" s="19"/>
      <c r="BM751" s="19"/>
      <c r="BN751" s="19"/>
      <c r="BO751" s="19"/>
      <c r="BP751" s="19"/>
      <c r="BQ751" s="19"/>
      <c r="BR751" s="19"/>
      <c r="BS751" s="19"/>
      <c r="BT751" s="19"/>
      <c r="BU751" s="19"/>
      <c r="BV751" s="19"/>
      <c r="BW751" s="19"/>
    </row>
    <row r="752" spans="1:78" x14ac:dyDescent="0.2">
      <c r="A752" s="19" t="s">
        <v>1700</v>
      </c>
      <c r="B752" s="19"/>
      <c r="C752" s="19" t="s">
        <v>1487</v>
      </c>
      <c r="D752" s="19" t="s">
        <v>125</v>
      </c>
      <c r="E752" s="19" t="s">
        <v>1574</v>
      </c>
      <c r="F752" s="19"/>
      <c r="G752" s="19" t="s">
        <v>1583</v>
      </c>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c r="AH752" s="19"/>
      <c r="AI752" s="19"/>
      <c r="AJ752" s="19"/>
      <c r="AK752" s="19"/>
      <c r="AL752" s="19"/>
      <c r="AM752" s="19"/>
      <c r="AN752" s="19"/>
      <c r="AO752" s="19"/>
      <c r="AP752" s="19"/>
      <c r="AQ752" s="19"/>
      <c r="AR752" s="19"/>
      <c r="AS752" s="19"/>
      <c r="AT752" s="19"/>
      <c r="AU752" s="19"/>
      <c r="AV752" s="19"/>
      <c r="AW752" s="19"/>
      <c r="AX752" s="19"/>
      <c r="AY752" s="19"/>
      <c r="AZ752" s="19"/>
      <c r="BA752" s="19"/>
      <c r="BB752" s="19"/>
      <c r="BC752" s="19"/>
      <c r="BD752" s="19"/>
      <c r="BE752" s="19"/>
      <c r="BF752" s="19"/>
      <c r="BG752" s="19"/>
      <c r="BH752" s="19"/>
      <c r="BI752" s="19"/>
      <c r="BJ752" s="19"/>
      <c r="BK752" s="19"/>
      <c r="BL752" s="19"/>
      <c r="BM752" s="19"/>
      <c r="BN752" s="19"/>
      <c r="BO752" s="19"/>
      <c r="BP752" s="19"/>
      <c r="BQ752" s="19"/>
      <c r="BR752" s="19"/>
      <c r="BS752" s="19"/>
      <c r="BT752" s="19"/>
      <c r="BU752" s="19"/>
      <c r="BV752" s="19"/>
      <c r="BW752" s="19"/>
    </row>
    <row r="753" spans="1:78" x14ac:dyDescent="0.2">
      <c r="A753" s="19" t="s">
        <v>1700</v>
      </c>
      <c r="B753" s="19"/>
      <c r="C753" s="19" t="s">
        <v>1487</v>
      </c>
      <c r="D753" s="19" t="s">
        <v>125</v>
      </c>
      <c r="E753" s="19" t="s">
        <v>1601</v>
      </c>
      <c r="F753" s="19" t="s">
        <v>1602</v>
      </c>
      <c r="G753" s="19" t="s">
        <v>1601</v>
      </c>
      <c r="H753" s="19" t="s">
        <v>1602</v>
      </c>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c r="AG753" s="19"/>
      <c r="AH753" s="19"/>
      <c r="AI753" s="19"/>
      <c r="AJ753" s="19"/>
      <c r="AK753" s="19"/>
      <c r="AL753" s="19"/>
      <c r="AM753" s="19"/>
      <c r="AN753" s="19"/>
      <c r="AO753" s="19"/>
      <c r="AP753" s="19"/>
      <c r="AQ753" s="19"/>
      <c r="AR753" s="19"/>
      <c r="AS753" s="19"/>
      <c r="AT753" s="19"/>
      <c r="AU753" s="19"/>
      <c r="AV753" s="19"/>
      <c r="AW753" s="19"/>
      <c r="AX753" s="19"/>
      <c r="AY753" s="19"/>
      <c r="AZ753" s="19"/>
      <c r="BA753" s="19"/>
      <c r="BB753" s="19"/>
      <c r="BC753" s="19"/>
      <c r="BD753" s="19"/>
      <c r="BE753" s="19"/>
      <c r="BF753" s="19"/>
      <c r="BG753" s="19"/>
      <c r="BH753" s="19"/>
      <c r="BI753" s="19"/>
      <c r="BJ753" s="19"/>
      <c r="BK753" s="19"/>
      <c r="BL753" s="19"/>
      <c r="BM753" s="19"/>
      <c r="BN753" s="19"/>
      <c r="BO753" s="19"/>
      <c r="BP753" s="19"/>
      <c r="BQ753" s="19"/>
      <c r="BR753" s="19"/>
      <c r="BS753" s="19"/>
      <c r="BT753" s="19"/>
      <c r="BU753" s="19"/>
      <c r="BV753" s="19"/>
      <c r="BW753" s="19"/>
    </row>
    <row r="754" spans="1:78" x14ac:dyDescent="0.2">
      <c r="A754" s="19" t="s">
        <v>1700</v>
      </c>
      <c r="B754" s="19"/>
      <c r="C754" s="19" t="s">
        <v>1487</v>
      </c>
      <c r="D754" s="19" t="s">
        <v>125</v>
      </c>
      <c r="E754" s="19" t="s">
        <v>1601</v>
      </c>
      <c r="F754" s="19" t="s">
        <v>1604</v>
      </c>
      <c r="G754" s="19" t="s">
        <v>1601</v>
      </c>
      <c r="H754" s="19" t="s">
        <v>1604</v>
      </c>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c r="AH754" s="19"/>
      <c r="AI754" s="19"/>
      <c r="AJ754" s="19"/>
      <c r="AK754" s="19"/>
      <c r="AL754" s="19"/>
      <c r="AM754" s="19"/>
      <c r="AN754" s="19"/>
      <c r="AO754" s="19"/>
      <c r="AP754" s="19"/>
      <c r="AQ754" s="19"/>
      <c r="AR754" s="19"/>
      <c r="AS754" s="19"/>
      <c r="AT754" s="19"/>
      <c r="AU754" s="19"/>
      <c r="AV754" s="19"/>
      <c r="AW754" s="19"/>
      <c r="AX754" s="19"/>
      <c r="AY754" s="19"/>
      <c r="AZ754" s="19"/>
      <c r="BA754" s="19"/>
      <c r="BB754" s="19"/>
      <c r="BC754" s="19"/>
      <c r="BD754" s="19"/>
      <c r="BE754" s="19"/>
      <c r="BF754" s="19"/>
      <c r="BG754" s="19"/>
      <c r="BH754" s="19"/>
      <c r="BI754" s="19"/>
      <c r="BJ754" s="19"/>
      <c r="BK754" s="19"/>
      <c r="BL754" s="19"/>
      <c r="BM754" s="19"/>
      <c r="BN754" s="19"/>
      <c r="BO754" s="19"/>
      <c r="BP754" s="19"/>
      <c r="BQ754" s="19"/>
      <c r="BR754" s="19"/>
      <c r="BS754" s="19"/>
      <c r="BT754" s="19"/>
      <c r="BU754" s="19"/>
      <c r="BV754" s="19"/>
      <c r="BW754" s="19"/>
    </row>
    <row r="755" spans="1:78" x14ac:dyDescent="0.2">
      <c r="A755" s="19" t="s">
        <v>1700</v>
      </c>
      <c r="B755" s="19"/>
      <c r="C755" s="19" t="s">
        <v>1487</v>
      </c>
      <c r="D755" s="19" t="s">
        <v>125</v>
      </c>
      <c r="E755" s="19" t="s">
        <v>1601</v>
      </c>
      <c r="F755" s="19" t="s">
        <v>1603</v>
      </c>
      <c r="G755" s="19" t="s">
        <v>1601</v>
      </c>
      <c r="H755" s="19" t="s">
        <v>1603</v>
      </c>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c r="AH755" s="19"/>
      <c r="AI755" s="19"/>
      <c r="AJ755" s="19"/>
      <c r="AK755" s="19"/>
      <c r="AL755" s="19"/>
      <c r="AM755" s="19"/>
      <c r="AN755" s="19"/>
      <c r="AO755" s="19"/>
      <c r="AP755" s="19"/>
      <c r="AQ755" s="19"/>
      <c r="AR755" s="19"/>
      <c r="AS755" s="19"/>
      <c r="AT755" s="19"/>
      <c r="AU755" s="19"/>
      <c r="AV755" s="19"/>
      <c r="AW755" s="19"/>
      <c r="AX755" s="19"/>
      <c r="AY755" s="19"/>
      <c r="AZ755" s="19"/>
      <c r="BA755" s="19"/>
      <c r="BB755" s="19"/>
      <c r="BC755" s="19"/>
      <c r="BD755" s="19"/>
      <c r="BE755" s="19"/>
      <c r="BF755" s="19"/>
      <c r="BG755" s="19"/>
      <c r="BH755" s="19"/>
      <c r="BI755" s="19"/>
      <c r="BJ755" s="19"/>
      <c r="BK755" s="19"/>
      <c r="BL755" s="19"/>
      <c r="BM755" s="19"/>
      <c r="BN755" s="19"/>
      <c r="BO755" s="19"/>
      <c r="BP755" s="19"/>
      <c r="BQ755" s="19"/>
      <c r="BR755" s="19"/>
      <c r="BS755" s="19"/>
      <c r="BT755" s="19"/>
      <c r="BU755" s="19"/>
      <c r="BV755" s="19"/>
      <c r="BW755" s="19"/>
    </row>
    <row r="756" spans="1:78" x14ac:dyDescent="0.2">
      <c r="A756" s="19" t="s">
        <v>1700</v>
      </c>
      <c r="B756" s="19"/>
      <c r="C756" s="19" t="s">
        <v>1487</v>
      </c>
      <c r="D756" s="19" t="s">
        <v>125</v>
      </c>
      <c r="E756" s="19" t="s">
        <v>1601</v>
      </c>
      <c r="F756" s="19"/>
      <c r="G756" s="19" t="s">
        <v>1601</v>
      </c>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c r="AH756" s="19"/>
      <c r="AI756" s="19"/>
      <c r="AJ756" s="19"/>
      <c r="AK756" s="19"/>
      <c r="AL756" s="19"/>
      <c r="AM756" s="19"/>
      <c r="AN756" s="19"/>
      <c r="AO756" s="19"/>
      <c r="AP756" s="19"/>
      <c r="AQ756" s="19"/>
      <c r="AR756" s="19"/>
      <c r="AS756" s="19"/>
      <c r="AT756" s="19"/>
      <c r="AU756" s="19"/>
      <c r="AV756" s="19"/>
      <c r="AW756" s="19"/>
      <c r="AX756" s="19"/>
      <c r="AY756" s="19"/>
      <c r="AZ756" s="19"/>
      <c r="BA756" s="19"/>
      <c r="BB756" s="19"/>
      <c r="BC756" s="19"/>
      <c r="BD756" s="19"/>
      <c r="BE756" s="19"/>
      <c r="BF756" s="19"/>
      <c r="BG756" s="19"/>
      <c r="BH756" s="19"/>
      <c r="BI756" s="19"/>
      <c r="BJ756" s="19"/>
      <c r="BK756" s="19"/>
      <c r="BL756" s="19"/>
      <c r="BM756" s="19"/>
      <c r="BN756" s="19"/>
      <c r="BO756" s="19"/>
      <c r="BP756" s="19"/>
      <c r="BQ756" s="19"/>
      <c r="BR756" s="19"/>
      <c r="BS756" s="19"/>
      <c r="BT756" s="19"/>
      <c r="BU756" s="19"/>
      <c r="BV756" s="19"/>
      <c r="BW756" s="19"/>
    </row>
    <row r="757" spans="1:78" ht="18" x14ac:dyDescent="0.2">
      <c r="A757" t="s">
        <v>806</v>
      </c>
      <c r="C757" t="s">
        <v>1487</v>
      </c>
      <c r="D757" t="s">
        <v>125</v>
      </c>
      <c r="E757" t="s">
        <v>611</v>
      </c>
      <c r="F757" t="s">
        <v>805</v>
      </c>
      <c r="G757" t="s">
        <v>611</v>
      </c>
      <c r="H757" t="s">
        <v>807</v>
      </c>
      <c r="AS757">
        <v>3.45</v>
      </c>
      <c r="AV757">
        <v>2.38</v>
      </c>
      <c r="BA757">
        <v>4.1900000000000004</v>
      </c>
      <c r="BB757">
        <v>3.76</v>
      </c>
      <c r="BC757">
        <v>3.67</v>
      </c>
      <c r="BD757">
        <v>3.76</v>
      </c>
      <c r="BE757">
        <v>4.3499999999999996</v>
      </c>
      <c r="BF757">
        <v>3.39</v>
      </c>
      <c r="BG757">
        <v>2.84</v>
      </c>
      <c r="BH757">
        <v>3.39</v>
      </c>
      <c r="BR757" t="s">
        <v>67</v>
      </c>
      <c r="BS757"/>
      <c r="BT757" t="s">
        <v>79</v>
      </c>
      <c r="BU757">
        <v>42805</v>
      </c>
      <c r="BV757" t="s">
        <v>69</v>
      </c>
      <c r="BW757" t="s">
        <v>79</v>
      </c>
    </row>
    <row r="758" spans="1:78" ht="18" x14ac:dyDescent="0.2">
      <c r="A758" s="11" t="s">
        <v>1700</v>
      </c>
      <c r="B758" s="11"/>
      <c r="C758" s="11" t="s">
        <v>1487</v>
      </c>
      <c r="D758" s="11" t="s">
        <v>125</v>
      </c>
      <c r="E758" s="11" t="s">
        <v>611</v>
      </c>
      <c r="F758" s="11" t="s">
        <v>805</v>
      </c>
      <c r="G758" s="11" t="s">
        <v>611</v>
      </c>
      <c r="H758" s="11" t="s">
        <v>805</v>
      </c>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c r="AW758" s="11"/>
      <c r="AX758" s="11"/>
      <c r="AY758" s="11"/>
      <c r="AZ758" s="11"/>
      <c r="BA758" s="11"/>
      <c r="BB758" s="11"/>
      <c r="BC758" s="11"/>
      <c r="BD758" s="11"/>
      <c r="BE758" s="11"/>
      <c r="BF758" s="11"/>
      <c r="BG758" s="11"/>
      <c r="BH758" s="11"/>
      <c r="BI758" s="11"/>
      <c r="BJ758" s="11"/>
      <c r="BK758" s="11"/>
      <c r="BL758" s="11"/>
      <c r="BM758" s="11"/>
      <c r="BN758" s="11"/>
      <c r="BO758" s="11"/>
      <c r="BP758" s="11"/>
      <c r="BQ758" s="11"/>
      <c r="BR758" s="11"/>
      <c r="BS758" s="11"/>
      <c r="BT758" s="11"/>
      <c r="BU758" s="11"/>
      <c r="BV758" s="11"/>
      <c r="BW758" s="11"/>
    </row>
    <row r="759" spans="1:78" x14ac:dyDescent="0.2">
      <c r="A759" t="s">
        <v>804</v>
      </c>
      <c r="C759" t="s">
        <v>1487</v>
      </c>
      <c r="D759" t="s">
        <v>125</v>
      </c>
      <c r="E759" t="s">
        <v>611</v>
      </c>
      <c r="F759" t="s">
        <v>805</v>
      </c>
      <c r="G759" t="s">
        <v>611</v>
      </c>
      <c r="H759" t="s">
        <v>805</v>
      </c>
      <c r="AW759">
        <v>4.17</v>
      </c>
      <c r="AX759">
        <v>2.87</v>
      </c>
      <c r="AY759">
        <v>3.06</v>
      </c>
      <c r="AZ759">
        <v>3.06</v>
      </c>
      <c r="BA759">
        <v>4.17</v>
      </c>
      <c r="BB759">
        <v>3.61</v>
      </c>
      <c r="BC759">
        <v>3.54</v>
      </c>
      <c r="BD759">
        <v>3.61</v>
      </c>
      <c r="BQ759" t="s">
        <v>288</v>
      </c>
      <c r="BR759" t="s">
        <v>67</v>
      </c>
      <c r="BS759"/>
      <c r="BT759" t="s">
        <v>289</v>
      </c>
      <c r="BU759">
        <v>7306</v>
      </c>
    </row>
    <row r="760" spans="1:78" x14ac:dyDescent="0.2">
      <c r="A760" t="s">
        <v>2412</v>
      </c>
      <c r="C760" t="s">
        <v>1487</v>
      </c>
      <c r="D760" t="s">
        <v>125</v>
      </c>
      <c r="E760" t="s">
        <v>611</v>
      </c>
      <c r="F760" t="s">
        <v>805</v>
      </c>
      <c r="G760" t="s">
        <v>611</v>
      </c>
      <c r="H760" t="s">
        <v>805</v>
      </c>
      <c r="AC760">
        <v>4.45</v>
      </c>
      <c r="AF760">
        <v>6.25</v>
      </c>
      <c r="BQ760" t="s">
        <v>2411</v>
      </c>
      <c r="BR760" t="s">
        <v>67</v>
      </c>
      <c r="BS760" s="1">
        <v>44824</v>
      </c>
      <c r="BT760" t="s">
        <v>2329</v>
      </c>
      <c r="BU760">
        <v>2930</v>
      </c>
    </row>
    <row r="761" spans="1:78" x14ac:dyDescent="0.2">
      <c r="A761" t="s">
        <v>2413</v>
      </c>
      <c r="C761" t="s">
        <v>1487</v>
      </c>
      <c r="D761" t="s">
        <v>125</v>
      </c>
      <c r="E761" t="s">
        <v>611</v>
      </c>
      <c r="F761" t="s">
        <v>805</v>
      </c>
      <c r="G761" t="s">
        <v>611</v>
      </c>
      <c r="H761" t="s">
        <v>805</v>
      </c>
      <c r="AG761">
        <v>3.75</v>
      </c>
      <c r="AJ761">
        <v>5.0999999999999996</v>
      </c>
      <c r="BQ761" t="s">
        <v>2414</v>
      </c>
      <c r="BR761" t="s">
        <v>67</v>
      </c>
      <c r="BS761" s="1">
        <v>44824</v>
      </c>
      <c r="BT761" t="s">
        <v>2329</v>
      </c>
      <c r="BU761">
        <v>2930</v>
      </c>
      <c r="BV761" t="s">
        <v>60</v>
      </c>
      <c r="BW761" t="s">
        <v>2329</v>
      </c>
    </row>
    <row r="762" spans="1:78" s="30" customFormat="1" x14ac:dyDescent="0.2">
      <c r="A762" t="s">
        <v>94</v>
      </c>
      <c r="B762"/>
      <c r="C762" t="s">
        <v>1487</v>
      </c>
      <c r="D762" t="s">
        <v>125</v>
      </c>
      <c r="E762" t="s">
        <v>611</v>
      </c>
      <c r="F762" t="s">
        <v>805</v>
      </c>
      <c r="G762" t="s">
        <v>611</v>
      </c>
      <c r="H762" t="s">
        <v>805</v>
      </c>
      <c r="I762"/>
      <c r="J762"/>
      <c r="K762"/>
      <c r="L762"/>
      <c r="M762"/>
      <c r="N762"/>
      <c r="O762"/>
      <c r="P762"/>
      <c r="Q762"/>
      <c r="R762"/>
      <c r="S762"/>
      <c r="T762"/>
      <c r="U762"/>
      <c r="V762"/>
      <c r="W762"/>
      <c r="X762"/>
      <c r="Y762"/>
      <c r="Z762"/>
      <c r="AA762"/>
      <c r="AB762"/>
      <c r="AC762"/>
      <c r="AD762"/>
      <c r="AE762"/>
      <c r="AF762"/>
      <c r="AG762"/>
      <c r="AH762"/>
      <c r="AI762"/>
      <c r="AJ762"/>
      <c r="AK762"/>
      <c r="AL762"/>
      <c r="AM762"/>
      <c r="AN762"/>
      <c r="AO762">
        <v>3.37</v>
      </c>
      <c r="AP762"/>
      <c r="AQ762"/>
      <c r="AR762">
        <v>2</v>
      </c>
      <c r="AS762">
        <v>3.68</v>
      </c>
      <c r="AT762"/>
      <c r="AU762"/>
      <c r="AV762">
        <v>2.54</v>
      </c>
      <c r="AW762">
        <v>4.07</v>
      </c>
      <c r="AX762"/>
      <c r="AY762"/>
      <c r="AZ762">
        <v>3.3</v>
      </c>
      <c r="BA762">
        <v>4.67</v>
      </c>
      <c r="BB762"/>
      <c r="BC762"/>
      <c r="BD762">
        <v>4.04</v>
      </c>
      <c r="BE762">
        <v>5.13</v>
      </c>
      <c r="BF762"/>
      <c r="BG762"/>
      <c r="BH762">
        <v>3.55</v>
      </c>
      <c r="BI762"/>
      <c r="BJ762"/>
      <c r="BK762"/>
      <c r="BL762"/>
      <c r="BM762"/>
      <c r="BN762"/>
      <c r="BO762"/>
      <c r="BP762"/>
      <c r="BQ762"/>
      <c r="BR762" t="s">
        <v>67</v>
      </c>
      <c r="BS762"/>
      <c r="BT762" t="s">
        <v>95</v>
      </c>
      <c r="BU762">
        <v>3144</v>
      </c>
      <c r="BV762" t="s">
        <v>69</v>
      </c>
      <c r="BW762" t="s">
        <v>95</v>
      </c>
      <c r="BX762"/>
      <c r="BY762"/>
      <c r="BZ762"/>
    </row>
    <row r="763" spans="1:78" x14ac:dyDescent="0.2">
      <c r="A763" t="s">
        <v>808</v>
      </c>
      <c r="C763" t="s">
        <v>1487</v>
      </c>
      <c r="D763" t="s">
        <v>125</v>
      </c>
      <c r="E763" t="s">
        <v>611</v>
      </c>
      <c r="F763" t="s">
        <v>805</v>
      </c>
      <c r="G763" t="s">
        <v>611</v>
      </c>
      <c r="H763" t="s">
        <v>805</v>
      </c>
      <c r="BA763">
        <v>4.7</v>
      </c>
      <c r="BD763">
        <v>3.9</v>
      </c>
      <c r="BR763" t="s">
        <v>67</v>
      </c>
      <c r="BS763"/>
      <c r="BT763" t="s">
        <v>95</v>
      </c>
      <c r="BU763">
        <v>3144</v>
      </c>
    </row>
    <row r="764" spans="1:78" x14ac:dyDescent="0.2">
      <c r="A764" t="s">
        <v>809</v>
      </c>
      <c r="B764" t="s">
        <v>154</v>
      </c>
      <c r="C764" t="s">
        <v>1487</v>
      </c>
      <c r="D764" t="s">
        <v>125</v>
      </c>
      <c r="E764" t="s">
        <v>611</v>
      </c>
      <c r="F764" t="s">
        <v>805</v>
      </c>
      <c r="G764" t="s">
        <v>611</v>
      </c>
      <c r="H764" t="s">
        <v>805</v>
      </c>
      <c r="AK764">
        <v>2.9</v>
      </c>
      <c r="AN764">
        <v>1.7</v>
      </c>
      <c r="AO764">
        <v>3.3</v>
      </c>
      <c r="AR764">
        <v>1.9</v>
      </c>
      <c r="AS764">
        <v>3.5</v>
      </c>
      <c r="AV764">
        <v>2.6</v>
      </c>
      <c r="AW764">
        <v>3.9</v>
      </c>
      <c r="AZ764">
        <v>3.4</v>
      </c>
      <c r="BA764">
        <v>4.3</v>
      </c>
      <c r="BD764">
        <v>3.9</v>
      </c>
      <c r="BH764">
        <v>3.4</v>
      </c>
      <c r="BR764" t="s">
        <v>58</v>
      </c>
      <c r="BS764"/>
      <c r="BT764" t="s">
        <v>372</v>
      </c>
      <c r="BU764">
        <v>3140</v>
      </c>
    </row>
    <row r="765" spans="1:78" x14ac:dyDescent="0.2">
      <c r="A765" t="s">
        <v>810</v>
      </c>
      <c r="C765" t="s">
        <v>1487</v>
      </c>
      <c r="D765" t="s">
        <v>125</v>
      </c>
      <c r="E765" t="s">
        <v>611</v>
      </c>
      <c r="F765" t="s">
        <v>805</v>
      </c>
      <c r="G765" t="s">
        <v>611</v>
      </c>
      <c r="H765" t="s">
        <v>805</v>
      </c>
      <c r="Q765">
        <v>3.4</v>
      </c>
      <c r="T765">
        <v>2.8</v>
      </c>
      <c r="U765">
        <v>3.3</v>
      </c>
      <c r="X765">
        <v>4.4000000000000004</v>
      </c>
      <c r="Y765">
        <v>3.9</v>
      </c>
      <c r="AB765">
        <v>5</v>
      </c>
      <c r="AC765">
        <v>4.5999999999999996</v>
      </c>
      <c r="AF765">
        <v>6.2</v>
      </c>
      <c r="AG765">
        <v>3.6</v>
      </c>
      <c r="AJ765">
        <v>5.3</v>
      </c>
      <c r="BR765" t="s">
        <v>67</v>
      </c>
      <c r="BS765"/>
      <c r="BT765" t="s">
        <v>95</v>
      </c>
      <c r="BU765">
        <v>3144</v>
      </c>
      <c r="BV765" t="s">
        <v>69</v>
      </c>
      <c r="BW765" t="s">
        <v>95</v>
      </c>
    </row>
    <row r="766" spans="1:78" x14ac:dyDescent="0.2">
      <c r="A766" t="s">
        <v>811</v>
      </c>
      <c r="C766" t="s">
        <v>1487</v>
      </c>
      <c r="D766" t="s">
        <v>125</v>
      </c>
      <c r="E766" t="s">
        <v>611</v>
      </c>
      <c r="F766" t="s">
        <v>805</v>
      </c>
      <c r="G766" t="s">
        <v>611</v>
      </c>
      <c r="H766" t="s">
        <v>805</v>
      </c>
      <c r="AC766">
        <v>4.8</v>
      </c>
      <c r="AF766">
        <v>6.5</v>
      </c>
      <c r="AG766">
        <v>3.4</v>
      </c>
      <c r="AJ766">
        <v>5.6</v>
      </c>
      <c r="BR766" t="s">
        <v>67</v>
      </c>
      <c r="BS766"/>
      <c r="BT766" t="s">
        <v>95</v>
      </c>
      <c r="BU766">
        <v>3144</v>
      </c>
    </row>
    <row r="767" spans="1:78" x14ac:dyDescent="0.2">
      <c r="A767" t="s">
        <v>812</v>
      </c>
      <c r="C767" t="s">
        <v>1487</v>
      </c>
      <c r="D767" t="s">
        <v>125</v>
      </c>
      <c r="E767" t="s">
        <v>611</v>
      </c>
      <c r="F767" t="s">
        <v>805</v>
      </c>
      <c r="G767" t="s">
        <v>611</v>
      </c>
      <c r="H767" t="s">
        <v>805</v>
      </c>
      <c r="AC767">
        <v>4</v>
      </c>
      <c r="AF767">
        <v>5.6</v>
      </c>
      <c r="AG767">
        <v>3.1</v>
      </c>
      <c r="AJ767">
        <v>5.0999999999999996</v>
      </c>
      <c r="BR767" t="s">
        <v>67</v>
      </c>
      <c r="BS767"/>
      <c r="BT767" t="s">
        <v>95</v>
      </c>
      <c r="BU767">
        <v>3144</v>
      </c>
    </row>
    <row r="768" spans="1:78" x14ac:dyDescent="0.2">
      <c r="A768" t="s">
        <v>2416</v>
      </c>
      <c r="B768" t="s">
        <v>322</v>
      </c>
      <c r="C768" t="s">
        <v>1487</v>
      </c>
      <c r="D768" t="s">
        <v>125</v>
      </c>
      <c r="E768" t="s">
        <v>611</v>
      </c>
      <c r="F768" t="s">
        <v>2415</v>
      </c>
      <c r="G768" t="s">
        <v>611</v>
      </c>
      <c r="H768" t="s">
        <v>2415</v>
      </c>
      <c r="AC768">
        <v>4.5</v>
      </c>
      <c r="AF768">
        <v>6.3</v>
      </c>
      <c r="AG768">
        <v>2.9</v>
      </c>
      <c r="AJ768">
        <v>5</v>
      </c>
      <c r="BR768" t="s">
        <v>67</v>
      </c>
      <c r="BS768" s="1">
        <v>44824</v>
      </c>
      <c r="BT768" t="s">
        <v>2329</v>
      </c>
      <c r="BU768">
        <v>2930</v>
      </c>
      <c r="BV768" t="s">
        <v>60</v>
      </c>
      <c r="BW768" t="s">
        <v>2329</v>
      </c>
    </row>
    <row r="769" spans="1:78" x14ac:dyDescent="0.2">
      <c r="A769" s="11" t="s">
        <v>1700</v>
      </c>
      <c r="B769" s="11"/>
      <c r="C769" s="11" t="s">
        <v>1487</v>
      </c>
      <c r="D769" s="11" t="s">
        <v>125</v>
      </c>
      <c r="E769" s="11" t="s">
        <v>611</v>
      </c>
      <c r="F769" s="11" t="s">
        <v>1600</v>
      </c>
      <c r="G769" s="11" t="s">
        <v>611</v>
      </c>
      <c r="H769" s="11" t="s">
        <v>1600</v>
      </c>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c r="AW769" s="11"/>
      <c r="AX769" s="11"/>
      <c r="AY769" s="11"/>
      <c r="AZ769" s="11"/>
      <c r="BA769" s="11"/>
      <c r="BB769" s="11"/>
      <c r="BC769" s="11"/>
      <c r="BD769" s="11"/>
      <c r="BE769" s="11"/>
      <c r="BF769" s="11"/>
      <c r="BG769" s="11"/>
      <c r="BH769" s="11"/>
      <c r="BI769" s="11"/>
      <c r="BJ769" s="11"/>
      <c r="BK769" s="11"/>
      <c r="BL769" s="11"/>
      <c r="BM769" s="11"/>
      <c r="BN769" s="11"/>
      <c r="BO769" s="11"/>
      <c r="BP769" s="11"/>
      <c r="BQ769" s="11"/>
      <c r="BR769" s="11"/>
      <c r="BS769" s="11"/>
      <c r="BT769" s="11"/>
      <c r="BU769" s="11"/>
      <c r="BV769" s="11"/>
      <c r="BW769" s="11"/>
    </row>
    <row r="770" spans="1:78" x14ac:dyDescent="0.2">
      <c r="A770" s="11" t="s">
        <v>1700</v>
      </c>
      <c r="B770" s="11"/>
      <c r="C770" s="11" t="s">
        <v>1487</v>
      </c>
      <c r="D770" s="11" t="s">
        <v>125</v>
      </c>
      <c r="E770" s="11" t="s">
        <v>611</v>
      </c>
      <c r="F770" s="11" t="s">
        <v>813</v>
      </c>
      <c r="G770" s="11" t="s">
        <v>611</v>
      </c>
      <c r="H770" s="11" t="s">
        <v>813</v>
      </c>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11"/>
      <c r="BH770" s="11"/>
      <c r="BI770" s="11"/>
      <c r="BJ770" s="11"/>
      <c r="BK770" s="11"/>
      <c r="BL770" s="11"/>
      <c r="BM770" s="11"/>
      <c r="BN770" s="11"/>
      <c r="BO770" s="11"/>
      <c r="BP770" s="11"/>
      <c r="BQ770" s="11"/>
      <c r="BR770" s="11"/>
      <c r="BS770" s="11"/>
      <c r="BT770" s="11"/>
      <c r="BU770" s="11"/>
      <c r="BV770" s="11"/>
      <c r="BW770" s="11"/>
    </row>
    <row r="771" spans="1:78" x14ac:dyDescent="0.2">
      <c r="A771" t="s">
        <v>814</v>
      </c>
      <c r="B771" t="s">
        <v>322</v>
      </c>
      <c r="C771" t="s">
        <v>1487</v>
      </c>
      <c r="D771" t="s">
        <v>125</v>
      </c>
      <c r="E771" t="s">
        <v>611</v>
      </c>
      <c r="F771" t="s">
        <v>813</v>
      </c>
      <c r="G771" t="s">
        <v>611</v>
      </c>
      <c r="H771" t="s">
        <v>813</v>
      </c>
      <c r="BA771">
        <v>5.3</v>
      </c>
      <c r="BB771">
        <v>4</v>
      </c>
      <c r="BC771">
        <v>3.7</v>
      </c>
      <c r="BD771">
        <v>4</v>
      </c>
      <c r="BR771" t="s">
        <v>58</v>
      </c>
      <c r="BS771" s="1">
        <v>44819</v>
      </c>
      <c r="BT771" t="s">
        <v>59</v>
      </c>
      <c r="BU771">
        <v>3485</v>
      </c>
      <c r="BV771" t="s">
        <v>60</v>
      </c>
      <c r="BW771" t="s">
        <v>59</v>
      </c>
    </row>
    <row r="772" spans="1:78" x14ac:dyDescent="0.2">
      <c r="A772" s="11" t="s">
        <v>1700</v>
      </c>
      <c r="B772" s="11"/>
      <c r="C772" s="11" t="s">
        <v>1487</v>
      </c>
      <c r="D772" s="11" t="s">
        <v>125</v>
      </c>
      <c r="E772" s="11" t="s">
        <v>611</v>
      </c>
      <c r="F772" s="11"/>
      <c r="G772" s="11" t="s">
        <v>611</v>
      </c>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c r="AW772" s="11"/>
      <c r="AX772" s="11"/>
      <c r="AY772" s="11"/>
      <c r="AZ772" s="11"/>
      <c r="BA772" s="11"/>
      <c r="BB772" s="11"/>
      <c r="BC772" s="11"/>
      <c r="BD772" s="11"/>
      <c r="BE772" s="11"/>
      <c r="BF772" s="11"/>
      <c r="BG772" s="11"/>
      <c r="BH772" s="11"/>
      <c r="BI772" s="11"/>
      <c r="BJ772" s="11"/>
      <c r="BK772" s="11"/>
      <c r="BL772" s="11"/>
      <c r="BM772" s="11"/>
      <c r="BN772" s="11"/>
      <c r="BO772" s="11"/>
      <c r="BP772" s="11"/>
      <c r="BQ772" s="11"/>
      <c r="BR772" s="11"/>
      <c r="BS772" s="11"/>
      <c r="BT772" s="11"/>
      <c r="BU772" s="11"/>
      <c r="BV772" s="11"/>
      <c r="BW772" s="11"/>
    </row>
    <row r="773" spans="1:78" x14ac:dyDescent="0.2">
      <c r="A773" s="19" t="s">
        <v>1700</v>
      </c>
      <c r="B773" s="19"/>
      <c r="C773" s="19" t="s">
        <v>1487</v>
      </c>
      <c r="D773" s="19" t="s">
        <v>125</v>
      </c>
      <c r="E773" s="19" t="s">
        <v>1590</v>
      </c>
      <c r="F773" s="19" t="s">
        <v>1096</v>
      </c>
      <c r="G773" s="19" t="s">
        <v>1590</v>
      </c>
      <c r="H773" s="19" t="s">
        <v>1096</v>
      </c>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c r="AH773" s="19"/>
      <c r="AI773" s="19"/>
      <c r="AJ773" s="19"/>
      <c r="AK773" s="19"/>
      <c r="AL773" s="19"/>
      <c r="AM773" s="19"/>
      <c r="AN773" s="19"/>
      <c r="AO773" s="19"/>
      <c r="AP773" s="19"/>
      <c r="AQ773" s="19"/>
      <c r="AR773" s="19"/>
      <c r="AS773" s="19"/>
      <c r="AT773" s="19"/>
      <c r="AU773" s="19"/>
      <c r="AV773" s="19"/>
      <c r="AW773" s="19"/>
      <c r="AX773" s="19"/>
      <c r="AY773" s="19"/>
      <c r="AZ773" s="19"/>
      <c r="BA773" s="19"/>
      <c r="BB773" s="19"/>
      <c r="BC773" s="19"/>
      <c r="BD773" s="19"/>
      <c r="BE773" s="19"/>
      <c r="BF773" s="19"/>
      <c r="BG773" s="19"/>
      <c r="BH773" s="19"/>
      <c r="BI773" s="19"/>
      <c r="BJ773" s="19"/>
      <c r="BK773" s="19"/>
      <c r="BL773" s="19"/>
      <c r="BM773" s="19"/>
      <c r="BN773" s="19"/>
      <c r="BO773" s="19"/>
      <c r="BP773" s="19"/>
      <c r="BQ773" s="19"/>
      <c r="BR773" s="19"/>
      <c r="BS773" s="19"/>
      <c r="BT773" s="19"/>
      <c r="BU773" s="19"/>
      <c r="BV773" s="19"/>
      <c r="BW773" s="19"/>
    </row>
    <row r="774" spans="1:78" x14ac:dyDescent="0.2">
      <c r="A774" s="19" t="s">
        <v>1700</v>
      </c>
      <c r="B774" s="19"/>
      <c r="C774" s="19" t="s">
        <v>1487</v>
      </c>
      <c r="D774" s="19" t="s">
        <v>125</v>
      </c>
      <c r="E774" s="19" t="s">
        <v>1590</v>
      </c>
      <c r="F774" s="19"/>
      <c r="G774" s="19" t="s">
        <v>1590</v>
      </c>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c r="AH774" s="19"/>
      <c r="AI774" s="19"/>
      <c r="AJ774" s="19"/>
      <c r="AK774" s="19"/>
      <c r="AL774" s="19"/>
      <c r="AM774" s="19"/>
      <c r="AN774" s="19"/>
      <c r="AO774" s="19"/>
      <c r="AP774" s="19"/>
      <c r="AQ774" s="19"/>
      <c r="AR774" s="19"/>
      <c r="AS774" s="19"/>
      <c r="AT774" s="19"/>
      <c r="AU774" s="19"/>
      <c r="AV774" s="19"/>
      <c r="AW774" s="19"/>
      <c r="AX774" s="19"/>
      <c r="AY774" s="19"/>
      <c r="AZ774" s="19"/>
      <c r="BA774" s="19"/>
      <c r="BB774" s="19"/>
      <c r="BC774" s="19"/>
      <c r="BD774" s="19"/>
      <c r="BE774" s="19"/>
      <c r="BF774" s="19"/>
      <c r="BG774" s="19"/>
      <c r="BH774" s="19"/>
      <c r="BI774" s="19"/>
      <c r="BJ774" s="19"/>
      <c r="BK774" s="19"/>
      <c r="BL774" s="19"/>
      <c r="BM774" s="19"/>
      <c r="BN774" s="19"/>
      <c r="BO774" s="19"/>
      <c r="BP774" s="19"/>
      <c r="BQ774" s="19"/>
      <c r="BR774" s="19"/>
      <c r="BS774" s="19"/>
      <c r="BT774" s="19"/>
      <c r="BU774" s="19"/>
      <c r="BV774" s="19"/>
      <c r="BW774" s="19"/>
    </row>
    <row r="775" spans="1:78" x14ac:dyDescent="0.2">
      <c r="A775" t="s">
        <v>2421</v>
      </c>
      <c r="C775" t="s">
        <v>1487</v>
      </c>
      <c r="D775" t="s">
        <v>125</v>
      </c>
      <c r="E775" t="s">
        <v>1570</v>
      </c>
      <c r="F775" t="s">
        <v>2425</v>
      </c>
      <c r="G775" t="s">
        <v>2417</v>
      </c>
      <c r="H775" t="s">
        <v>267</v>
      </c>
      <c r="BA775">
        <v>4.2</v>
      </c>
      <c r="BB775">
        <v>3.4</v>
      </c>
      <c r="BC775">
        <v>3.4</v>
      </c>
      <c r="BD775">
        <v>3.4</v>
      </c>
      <c r="BR775" t="s">
        <v>67</v>
      </c>
      <c r="BS775" s="1">
        <v>44824</v>
      </c>
      <c r="BT775" t="s">
        <v>2329</v>
      </c>
      <c r="BU775">
        <v>2930</v>
      </c>
    </row>
    <row r="776" spans="1:78" x14ac:dyDescent="0.2">
      <c r="A776" t="s">
        <v>2422</v>
      </c>
      <c r="C776" t="s">
        <v>1487</v>
      </c>
      <c r="D776" t="s">
        <v>125</v>
      </c>
      <c r="E776" t="s">
        <v>1570</v>
      </c>
      <c r="F776" t="s">
        <v>2425</v>
      </c>
      <c r="G776" t="s">
        <v>2417</v>
      </c>
      <c r="H776" t="s">
        <v>267</v>
      </c>
      <c r="BA776">
        <v>5</v>
      </c>
      <c r="BB776">
        <v>4.4000000000000004</v>
      </c>
      <c r="BC776">
        <v>4.2</v>
      </c>
      <c r="BD776">
        <v>4.4000000000000004</v>
      </c>
      <c r="BR776" t="s">
        <v>67</v>
      </c>
      <c r="BS776" s="1">
        <v>44824</v>
      </c>
      <c r="BT776" t="s">
        <v>2329</v>
      </c>
      <c r="BU776">
        <v>2930</v>
      </c>
    </row>
    <row r="777" spans="1:78" x14ac:dyDescent="0.2">
      <c r="A777" t="s">
        <v>2423</v>
      </c>
      <c r="C777" t="s">
        <v>1487</v>
      </c>
      <c r="D777" t="s">
        <v>125</v>
      </c>
      <c r="E777" t="s">
        <v>1570</v>
      </c>
      <c r="F777" t="s">
        <v>2425</v>
      </c>
      <c r="G777" t="s">
        <v>2417</v>
      </c>
      <c r="H777" t="s">
        <v>267</v>
      </c>
      <c r="BA777">
        <v>5</v>
      </c>
      <c r="BB777">
        <v>4.3</v>
      </c>
      <c r="BC777">
        <v>3.9</v>
      </c>
      <c r="BD777">
        <v>4.3</v>
      </c>
      <c r="BR777" t="s">
        <v>67</v>
      </c>
      <c r="BS777" s="1">
        <v>44824</v>
      </c>
      <c r="BT777" t="s">
        <v>2329</v>
      </c>
      <c r="BU777">
        <v>2930</v>
      </c>
    </row>
    <row r="778" spans="1:78" s="2" customFormat="1" x14ac:dyDescent="0.2">
      <c r="A778" t="s">
        <v>2419</v>
      </c>
      <c r="B778"/>
      <c r="C778" t="s">
        <v>1487</v>
      </c>
      <c r="D778" t="s">
        <v>125</v>
      </c>
      <c r="E778" t="s">
        <v>1570</v>
      </c>
      <c r="F778" t="s">
        <v>2425</v>
      </c>
      <c r="G778" t="s">
        <v>2417</v>
      </c>
      <c r="H778" t="s">
        <v>267</v>
      </c>
      <c r="I778"/>
      <c r="J778"/>
      <c r="K778"/>
      <c r="L778"/>
      <c r="M778"/>
      <c r="N778"/>
      <c r="O778"/>
      <c r="P778"/>
      <c r="Q778"/>
      <c r="R778"/>
      <c r="S778"/>
      <c r="T778"/>
      <c r="U778"/>
      <c r="V778"/>
      <c r="W778"/>
      <c r="X778"/>
      <c r="Y778"/>
      <c r="Z778"/>
      <c r="AA778"/>
      <c r="AB778"/>
      <c r="AC778"/>
      <c r="AD778"/>
      <c r="AE778"/>
      <c r="AF778"/>
      <c r="AG778"/>
      <c r="AH778"/>
      <c r="AI778"/>
      <c r="AJ778"/>
      <c r="AK778"/>
      <c r="AL778"/>
      <c r="AM778"/>
      <c r="AN778"/>
      <c r="AO778"/>
      <c r="AP778"/>
      <c r="AQ778"/>
      <c r="AR778"/>
      <c r="AS778"/>
      <c r="AT778"/>
      <c r="AU778"/>
      <c r="AV778"/>
      <c r="AW778"/>
      <c r="AX778"/>
      <c r="AY778"/>
      <c r="AZ778"/>
      <c r="BA778">
        <v>5.4</v>
      </c>
      <c r="BB778">
        <v>4.7</v>
      </c>
      <c r="BC778">
        <v>4.25</v>
      </c>
      <c r="BD778">
        <v>4.7</v>
      </c>
      <c r="BE778"/>
      <c r="BF778"/>
      <c r="BG778"/>
      <c r="BH778"/>
      <c r="BI778"/>
      <c r="BJ778"/>
      <c r="BK778"/>
      <c r="BL778"/>
      <c r="BM778"/>
      <c r="BN778"/>
      <c r="BO778"/>
      <c r="BP778"/>
      <c r="BQ778"/>
      <c r="BR778" t="s">
        <v>67</v>
      </c>
      <c r="BS778" s="1">
        <v>44824</v>
      </c>
      <c r="BT778" t="s">
        <v>2329</v>
      </c>
      <c r="BU778">
        <v>2930</v>
      </c>
      <c r="BV778"/>
      <c r="BW778"/>
      <c r="BX778"/>
      <c r="BY778"/>
      <c r="BZ778"/>
    </row>
    <row r="779" spans="1:78" s="2" customFormat="1" x14ac:dyDescent="0.2">
      <c r="A779" t="s">
        <v>2420</v>
      </c>
      <c r="B779"/>
      <c r="C779" t="s">
        <v>1487</v>
      </c>
      <c r="D779" t="s">
        <v>125</v>
      </c>
      <c r="E779" t="s">
        <v>1570</v>
      </c>
      <c r="F779" t="s">
        <v>2425</v>
      </c>
      <c r="G779" t="s">
        <v>2417</v>
      </c>
      <c r="H779" t="s">
        <v>267</v>
      </c>
      <c r="I779"/>
      <c r="J779"/>
      <c r="K779"/>
      <c r="L779"/>
      <c r="M779"/>
      <c r="N779"/>
      <c r="O779"/>
      <c r="P779"/>
      <c r="Q779"/>
      <c r="R779"/>
      <c r="S779"/>
      <c r="T779"/>
      <c r="U779"/>
      <c r="V779"/>
      <c r="W779"/>
      <c r="X779"/>
      <c r="Y779"/>
      <c r="Z779"/>
      <c r="AA779"/>
      <c r="AB779"/>
      <c r="AC779"/>
      <c r="AD779"/>
      <c r="AE779"/>
      <c r="AF779"/>
      <c r="AG779"/>
      <c r="AH779"/>
      <c r="AI779"/>
      <c r="AJ779"/>
      <c r="AK779"/>
      <c r="AL779"/>
      <c r="AM779"/>
      <c r="AN779"/>
      <c r="AO779"/>
      <c r="AP779"/>
      <c r="AQ779"/>
      <c r="AR779"/>
      <c r="AS779"/>
      <c r="AT779"/>
      <c r="AU779"/>
      <c r="AV779"/>
      <c r="AW779"/>
      <c r="AX779"/>
      <c r="AY779"/>
      <c r="AZ779"/>
      <c r="BA779"/>
      <c r="BB779"/>
      <c r="BC779"/>
      <c r="BD779"/>
      <c r="BE779">
        <v>4.55</v>
      </c>
      <c r="BF779">
        <v>3.4</v>
      </c>
      <c r="BG779">
        <v>2.95</v>
      </c>
      <c r="BH779">
        <v>3.4</v>
      </c>
      <c r="BI779"/>
      <c r="BJ779"/>
      <c r="BK779"/>
      <c r="BL779"/>
      <c r="BM779"/>
      <c r="BN779"/>
      <c r="BO779"/>
      <c r="BP779"/>
      <c r="BQ779"/>
      <c r="BR779" t="s">
        <v>67</v>
      </c>
      <c r="BS779" s="1">
        <v>44824</v>
      </c>
      <c r="BT779" t="s">
        <v>2329</v>
      </c>
      <c r="BU779">
        <v>2930</v>
      </c>
      <c r="BV779"/>
      <c r="BW779"/>
      <c r="BX779"/>
      <c r="BY779"/>
      <c r="BZ779"/>
    </row>
    <row r="780" spans="1:78" x14ac:dyDescent="0.2">
      <c r="A780" t="s">
        <v>2418</v>
      </c>
      <c r="C780" t="s">
        <v>1487</v>
      </c>
      <c r="D780" t="s">
        <v>125</v>
      </c>
      <c r="E780" t="s">
        <v>1570</v>
      </c>
      <c r="F780" t="s">
        <v>2425</v>
      </c>
      <c r="G780" t="s">
        <v>2417</v>
      </c>
      <c r="H780" t="s">
        <v>267</v>
      </c>
      <c r="BE780">
        <v>3.8</v>
      </c>
      <c r="BF780">
        <v>2.85</v>
      </c>
      <c r="BG780">
        <v>2.15</v>
      </c>
      <c r="BH780">
        <v>2.85</v>
      </c>
      <c r="BR780" t="s">
        <v>67</v>
      </c>
      <c r="BS780" s="1">
        <v>44824</v>
      </c>
      <c r="BT780" t="s">
        <v>2329</v>
      </c>
      <c r="BU780">
        <v>2930</v>
      </c>
    </row>
    <row r="781" spans="1:78" x14ac:dyDescent="0.2">
      <c r="A781" t="s">
        <v>2031</v>
      </c>
      <c r="C781" t="s">
        <v>1487</v>
      </c>
      <c r="D781" t="s">
        <v>125</v>
      </c>
      <c r="E781" t="s">
        <v>1570</v>
      </c>
      <c r="F781" t="s">
        <v>2125</v>
      </c>
      <c r="G781" t="s">
        <v>2030</v>
      </c>
      <c r="H781" t="s">
        <v>267</v>
      </c>
      <c r="BA781">
        <v>4.5</v>
      </c>
      <c r="BB781">
        <v>3.5</v>
      </c>
      <c r="BC781">
        <v>3.5</v>
      </c>
      <c r="BD781">
        <v>3.5</v>
      </c>
      <c r="BR781" t="s">
        <v>67</v>
      </c>
      <c r="BS781" s="1">
        <v>44816</v>
      </c>
      <c r="BT781" t="s">
        <v>1910</v>
      </c>
      <c r="BU781">
        <v>2585</v>
      </c>
    </row>
    <row r="782" spans="1:78" x14ac:dyDescent="0.2">
      <c r="A782" t="s">
        <v>2032</v>
      </c>
      <c r="C782" t="s">
        <v>1487</v>
      </c>
      <c r="D782" t="s">
        <v>125</v>
      </c>
      <c r="E782" t="s">
        <v>1570</v>
      </c>
      <c r="F782" t="s">
        <v>2125</v>
      </c>
      <c r="G782" t="s">
        <v>2030</v>
      </c>
      <c r="H782" t="s">
        <v>267</v>
      </c>
      <c r="BA782">
        <v>4.5999999999999996</v>
      </c>
      <c r="BB782">
        <v>3.5</v>
      </c>
      <c r="BC782">
        <v>3.5</v>
      </c>
      <c r="BD782">
        <v>3.5</v>
      </c>
      <c r="BR782" t="s">
        <v>67</v>
      </c>
      <c r="BS782" s="1">
        <v>44816</v>
      </c>
      <c r="BT782" t="s">
        <v>1910</v>
      </c>
      <c r="BU782">
        <v>2585</v>
      </c>
    </row>
    <row r="783" spans="1:78" x14ac:dyDescent="0.2">
      <c r="A783" t="s">
        <v>2033</v>
      </c>
      <c r="C783" t="s">
        <v>1487</v>
      </c>
      <c r="D783" t="s">
        <v>125</v>
      </c>
      <c r="E783" t="s">
        <v>1570</v>
      </c>
      <c r="F783" t="s">
        <v>2125</v>
      </c>
      <c r="G783" t="s">
        <v>2030</v>
      </c>
      <c r="H783" t="s">
        <v>267</v>
      </c>
      <c r="BA783">
        <v>3.7</v>
      </c>
      <c r="BR783" t="s">
        <v>67</v>
      </c>
      <c r="BS783" s="1">
        <v>44816</v>
      </c>
      <c r="BT783" t="s">
        <v>1910</v>
      </c>
      <c r="BU783">
        <v>2585</v>
      </c>
    </row>
    <row r="784" spans="1:78" s="10" customFormat="1" x14ac:dyDescent="0.2">
      <c r="A784" s="11" t="s">
        <v>1700</v>
      </c>
      <c r="B784" s="11"/>
      <c r="C784" s="11" t="s">
        <v>1487</v>
      </c>
      <c r="D784" s="11" t="s">
        <v>125</v>
      </c>
      <c r="E784" s="11" t="s">
        <v>1571</v>
      </c>
      <c r="F784" s="11"/>
      <c r="G784" s="11" t="s">
        <v>1571</v>
      </c>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11"/>
      <c r="AT784" s="11"/>
      <c r="AU784" s="11"/>
      <c r="AV784" s="11"/>
      <c r="AW784" s="11"/>
      <c r="AX784" s="11"/>
      <c r="AY784" s="11"/>
      <c r="AZ784" s="11"/>
      <c r="BA784" s="11"/>
      <c r="BB784" s="11"/>
      <c r="BC784" s="11"/>
      <c r="BD784" s="11"/>
      <c r="BE784" s="11"/>
      <c r="BF784" s="11"/>
      <c r="BG784" s="11"/>
      <c r="BH784" s="11"/>
      <c r="BI784" s="11"/>
      <c r="BJ784" s="11"/>
      <c r="BK784" s="11"/>
      <c r="BL784" s="11"/>
      <c r="BM784" s="11"/>
      <c r="BN784" s="11"/>
      <c r="BO784" s="11"/>
      <c r="BP784" s="11"/>
      <c r="BQ784" s="11"/>
      <c r="BR784" s="11"/>
      <c r="BS784" s="11"/>
      <c r="BT784" s="11"/>
      <c r="BU784" s="11"/>
      <c r="BV784" s="11"/>
      <c r="BW784" s="11"/>
      <c r="BX784"/>
      <c r="BY784"/>
      <c r="BZ784"/>
    </row>
    <row r="785" spans="1:78" s="10" customFormat="1" x14ac:dyDescent="0.2">
      <c r="A785" s="11" t="s">
        <v>1700</v>
      </c>
      <c r="B785" s="11"/>
      <c r="C785" s="11" t="s">
        <v>1487</v>
      </c>
      <c r="D785" s="11" t="s">
        <v>125</v>
      </c>
      <c r="E785" s="11" t="s">
        <v>126</v>
      </c>
      <c r="F785" s="11" t="s">
        <v>367</v>
      </c>
      <c r="G785" s="11" t="s">
        <v>126</v>
      </c>
      <c r="H785" s="11" t="s">
        <v>367</v>
      </c>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11"/>
      <c r="AT785" s="11"/>
      <c r="AU785" s="11"/>
      <c r="AV785" s="11"/>
      <c r="AW785" s="11"/>
      <c r="AX785" s="11"/>
      <c r="AY785" s="11"/>
      <c r="AZ785" s="11"/>
      <c r="BA785" s="11"/>
      <c r="BB785" s="11"/>
      <c r="BC785" s="11"/>
      <c r="BD785" s="11"/>
      <c r="BE785" s="11"/>
      <c r="BF785" s="11"/>
      <c r="BG785" s="11"/>
      <c r="BH785" s="11"/>
      <c r="BI785" s="11"/>
      <c r="BJ785" s="11"/>
      <c r="BK785" s="11"/>
      <c r="BL785" s="11"/>
      <c r="BM785" s="11"/>
      <c r="BN785" s="11"/>
      <c r="BO785" s="11"/>
      <c r="BP785" s="11"/>
      <c r="BQ785" s="11"/>
      <c r="BR785" s="11"/>
      <c r="BS785" s="11"/>
      <c r="BT785" s="11"/>
      <c r="BU785" s="11"/>
      <c r="BV785" s="11"/>
      <c r="BW785" s="11"/>
      <c r="BX785"/>
      <c r="BY785"/>
      <c r="BZ785"/>
    </row>
    <row r="786" spans="1:78" s="10" customFormat="1" x14ac:dyDescent="0.2">
      <c r="A786"/>
      <c r="B786"/>
      <c r="C786" t="s">
        <v>1487</v>
      </c>
      <c r="D786" t="s">
        <v>125</v>
      </c>
      <c r="E786" t="s">
        <v>126</v>
      </c>
      <c r="F786" t="s">
        <v>367</v>
      </c>
      <c r="G786" t="s">
        <v>126</v>
      </c>
      <c r="H786" t="s">
        <v>367</v>
      </c>
      <c r="I786"/>
      <c r="J786"/>
      <c r="K786"/>
      <c r="L786"/>
      <c r="M786"/>
      <c r="N786"/>
      <c r="O786"/>
      <c r="P786"/>
      <c r="Q786"/>
      <c r="R786"/>
      <c r="S786"/>
      <c r="T786"/>
      <c r="U786"/>
      <c r="V786"/>
      <c r="W786"/>
      <c r="X786"/>
      <c r="Y786"/>
      <c r="Z786"/>
      <c r="AA786"/>
      <c r="AB786"/>
      <c r="AC786"/>
      <c r="AD786"/>
      <c r="AE786"/>
      <c r="AF786"/>
      <c r="AG786"/>
      <c r="AH786"/>
      <c r="AI786"/>
      <c r="AJ786"/>
      <c r="AK786"/>
      <c r="AL786"/>
      <c r="AM786"/>
      <c r="AN786"/>
      <c r="AO786"/>
      <c r="AP786"/>
      <c r="AQ786"/>
      <c r="AR786"/>
      <c r="AS786">
        <v>5.7</v>
      </c>
      <c r="AT786"/>
      <c r="AU786"/>
      <c r="AV786"/>
      <c r="AW786">
        <v>5.3</v>
      </c>
      <c r="AX786"/>
      <c r="AY786"/>
      <c r="AZ786"/>
      <c r="BA786"/>
      <c r="BB786"/>
      <c r="BC786"/>
      <c r="BD786"/>
      <c r="BE786">
        <v>5.5</v>
      </c>
      <c r="BF786"/>
      <c r="BG786"/>
      <c r="BH786"/>
      <c r="BI786"/>
      <c r="BJ786"/>
      <c r="BK786"/>
      <c r="BL786"/>
      <c r="BM786"/>
      <c r="BN786"/>
      <c r="BO786"/>
      <c r="BP786"/>
      <c r="BQ786"/>
      <c r="BR786" t="s">
        <v>67</v>
      </c>
      <c r="BS786" s="1">
        <v>44797</v>
      </c>
      <c r="BT786" t="s">
        <v>73</v>
      </c>
      <c r="BU786">
        <v>36083</v>
      </c>
      <c r="BV786" t="s">
        <v>60</v>
      </c>
      <c r="BW786" t="s">
        <v>73</v>
      </c>
      <c r="BX786"/>
      <c r="BY786"/>
      <c r="BZ786"/>
    </row>
    <row r="787" spans="1:78" s="10" customFormat="1" x14ac:dyDescent="0.2">
      <c r="A787" s="11" t="s">
        <v>1700</v>
      </c>
      <c r="B787" s="11"/>
      <c r="C787" s="11" t="s">
        <v>1487</v>
      </c>
      <c r="D787" s="11" t="s">
        <v>125</v>
      </c>
      <c r="E787" s="11" t="s">
        <v>126</v>
      </c>
      <c r="F787" s="11" t="s">
        <v>953</v>
      </c>
      <c r="G787" s="11" t="s">
        <v>126</v>
      </c>
      <c r="H787" s="11" t="s">
        <v>1610</v>
      </c>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11"/>
      <c r="AT787" s="11"/>
      <c r="AU787" s="11"/>
      <c r="AV787" s="11"/>
      <c r="AW787" s="11"/>
      <c r="AX787" s="11"/>
      <c r="AY787" s="11"/>
      <c r="AZ787" s="11"/>
      <c r="BA787" s="11"/>
      <c r="BB787" s="11"/>
      <c r="BC787" s="11"/>
      <c r="BD787" s="11"/>
      <c r="BE787" s="11"/>
      <c r="BF787" s="11"/>
      <c r="BG787" s="11"/>
      <c r="BH787" s="11"/>
      <c r="BI787" s="11"/>
      <c r="BJ787" s="11"/>
      <c r="BK787" s="11"/>
      <c r="BL787" s="11"/>
      <c r="BM787" s="11"/>
      <c r="BN787" s="11"/>
      <c r="BO787" s="11"/>
      <c r="BP787" s="11"/>
      <c r="BQ787" s="11"/>
      <c r="BR787" s="11"/>
      <c r="BS787" s="11"/>
      <c r="BT787" s="11"/>
      <c r="BU787" s="11"/>
      <c r="BV787" s="11"/>
      <c r="BW787" s="11"/>
      <c r="BX787"/>
      <c r="BY787"/>
      <c r="BZ787"/>
    </row>
    <row r="788" spans="1:78" s="10" customFormat="1" x14ac:dyDescent="0.2">
      <c r="A788" s="6"/>
      <c r="B788" s="6"/>
      <c r="C788" s="6" t="s">
        <v>1487</v>
      </c>
      <c r="D788" s="6" t="s">
        <v>125</v>
      </c>
      <c r="E788" s="6" t="s">
        <v>126</v>
      </c>
      <c r="F788" s="6" t="s">
        <v>953</v>
      </c>
      <c r="G788" s="6" t="s">
        <v>126</v>
      </c>
      <c r="H788" s="6" t="s">
        <v>1610</v>
      </c>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v>5.5</v>
      </c>
      <c r="AX788" s="6"/>
      <c r="AY788" s="6"/>
      <c r="AZ788" s="6">
        <v>5.5</v>
      </c>
      <c r="BA788" s="6">
        <v>6</v>
      </c>
      <c r="BB788" s="6"/>
      <c r="BC788" s="6"/>
      <c r="BD788" s="6">
        <v>6</v>
      </c>
      <c r="BE788" s="6">
        <v>7</v>
      </c>
      <c r="BF788" s="6"/>
      <c r="BG788" s="6"/>
      <c r="BH788" s="6"/>
      <c r="BI788" s="6">
        <v>18</v>
      </c>
      <c r="BJ788" s="6">
        <v>18</v>
      </c>
      <c r="BK788" s="6"/>
      <c r="BL788" s="6"/>
      <c r="BM788" s="6"/>
      <c r="BN788" s="6"/>
      <c r="BO788" s="6"/>
      <c r="BP788" s="6"/>
      <c r="BQ788" s="6"/>
      <c r="BR788" s="6" t="s">
        <v>67</v>
      </c>
      <c r="BS788" s="7">
        <v>44964</v>
      </c>
      <c r="BT788" s="6" t="s">
        <v>3669</v>
      </c>
      <c r="BU788" s="57" t="s">
        <v>3702</v>
      </c>
      <c r="BV788" s="6"/>
      <c r="BW788" s="6"/>
      <c r="BX788" s="6"/>
      <c r="BY788" s="6"/>
      <c r="BZ788" s="6"/>
    </row>
    <row r="789" spans="1:78" s="2" customFormat="1" x14ac:dyDescent="0.2">
      <c r="A789" s="11" t="s">
        <v>1700</v>
      </c>
      <c r="B789" s="11"/>
      <c r="C789" s="11" t="s">
        <v>1487</v>
      </c>
      <c r="D789" s="11" t="s">
        <v>125</v>
      </c>
      <c r="E789" s="11" t="s">
        <v>126</v>
      </c>
      <c r="F789" s="11" t="s">
        <v>953</v>
      </c>
      <c r="G789" s="11" t="s">
        <v>126</v>
      </c>
      <c r="H789" s="11" t="s">
        <v>953</v>
      </c>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c r="AW789" s="11"/>
      <c r="AX789" s="11"/>
      <c r="AY789" s="11"/>
      <c r="AZ789" s="11"/>
      <c r="BA789" s="11"/>
      <c r="BB789" s="11"/>
      <c r="BC789" s="11"/>
      <c r="BD789" s="11"/>
      <c r="BE789" s="11"/>
      <c r="BF789" s="11"/>
      <c r="BG789" s="11"/>
      <c r="BH789" s="11"/>
      <c r="BI789" s="11"/>
      <c r="BJ789" s="11"/>
      <c r="BK789" s="11"/>
      <c r="BL789" s="11"/>
      <c r="BM789" s="11"/>
      <c r="BN789" s="11"/>
      <c r="BO789" s="11"/>
      <c r="BP789" s="11"/>
      <c r="BQ789" s="11"/>
      <c r="BR789" s="11"/>
      <c r="BS789" s="11"/>
      <c r="BT789" s="11"/>
      <c r="BU789" s="11"/>
      <c r="BV789" s="11"/>
      <c r="BW789" s="11"/>
      <c r="BX789"/>
      <c r="BY789"/>
      <c r="BZ789"/>
    </row>
    <row r="790" spans="1:78" x14ac:dyDescent="0.2">
      <c r="A790" t="s">
        <v>952</v>
      </c>
      <c r="C790" t="s">
        <v>1487</v>
      </c>
      <c r="D790" t="s">
        <v>125</v>
      </c>
      <c r="E790" t="s">
        <v>126</v>
      </c>
      <c r="F790" t="s">
        <v>953</v>
      </c>
      <c r="G790" t="s">
        <v>126</v>
      </c>
      <c r="H790" t="s">
        <v>953</v>
      </c>
      <c r="M790">
        <v>5.8</v>
      </c>
      <c r="P790">
        <v>4.2</v>
      </c>
      <c r="Q790">
        <v>6.8</v>
      </c>
      <c r="T790">
        <v>6.8</v>
      </c>
      <c r="U790">
        <v>6.2</v>
      </c>
      <c r="X790">
        <v>8.4</v>
      </c>
      <c r="Y790">
        <v>6.5</v>
      </c>
      <c r="AB790">
        <v>7.8</v>
      </c>
      <c r="AC790">
        <v>6</v>
      </c>
      <c r="AF790">
        <v>9.5</v>
      </c>
      <c r="AG790">
        <v>3.5</v>
      </c>
      <c r="AJ790">
        <v>5.3</v>
      </c>
      <c r="AO790">
        <v>7.5</v>
      </c>
      <c r="AR790">
        <v>5.2</v>
      </c>
      <c r="AS790">
        <v>7.2</v>
      </c>
      <c r="AV790">
        <v>5.8</v>
      </c>
      <c r="AW790">
        <v>6.5</v>
      </c>
      <c r="AZ790">
        <v>6.2</v>
      </c>
      <c r="BA790">
        <v>6.7</v>
      </c>
      <c r="BD790">
        <v>6.5</v>
      </c>
      <c r="BE790">
        <v>6.1</v>
      </c>
      <c r="BH790">
        <v>4.5999999999999996</v>
      </c>
      <c r="BR790" t="s">
        <v>67</v>
      </c>
      <c r="BS790"/>
      <c r="BT790" t="s">
        <v>200</v>
      </c>
      <c r="BU790">
        <v>7016</v>
      </c>
    </row>
    <row r="791" spans="1:78" s="2" customFormat="1" x14ac:dyDescent="0.2">
      <c r="A791" t="s">
        <v>954</v>
      </c>
      <c r="B791"/>
      <c r="C791" t="s">
        <v>1487</v>
      </c>
      <c r="D791" t="s">
        <v>125</v>
      </c>
      <c r="E791" t="s">
        <v>126</v>
      </c>
      <c r="F791" t="s">
        <v>953</v>
      </c>
      <c r="G791" t="s">
        <v>126</v>
      </c>
      <c r="H791" t="s">
        <v>953</v>
      </c>
      <c r="I791"/>
      <c r="J791"/>
      <c r="K791"/>
      <c r="L791"/>
      <c r="M791"/>
      <c r="N791"/>
      <c r="O791"/>
      <c r="P791"/>
      <c r="Q791">
        <v>6.1</v>
      </c>
      <c r="R791"/>
      <c r="S791"/>
      <c r="T791">
        <v>7</v>
      </c>
      <c r="U791">
        <v>6.8</v>
      </c>
      <c r="V791"/>
      <c r="W791"/>
      <c r="X791">
        <v>7.9</v>
      </c>
      <c r="Y791">
        <v>5.7</v>
      </c>
      <c r="Z791"/>
      <c r="AA791"/>
      <c r="AB791">
        <v>8.3000000000000007</v>
      </c>
      <c r="AC791">
        <v>5.7</v>
      </c>
      <c r="AD791"/>
      <c r="AE791"/>
      <c r="AF791">
        <v>9.5</v>
      </c>
      <c r="AG791">
        <v>3.5</v>
      </c>
      <c r="AH791"/>
      <c r="AI791"/>
      <c r="AJ791">
        <v>5.3</v>
      </c>
      <c r="AK791"/>
      <c r="AL791"/>
      <c r="AM791"/>
      <c r="AN791"/>
      <c r="AO791">
        <v>7.2</v>
      </c>
      <c r="AP791"/>
      <c r="AQ791"/>
      <c r="AR791">
        <v>4.9000000000000004</v>
      </c>
      <c r="AS791">
        <v>6.4</v>
      </c>
      <c r="AT791"/>
      <c r="AU791"/>
      <c r="AV791">
        <v>5.0999999999999996</v>
      </c>
      <c r="AW791">
        <v>6.3</v>
      </c>
      <c r="AX791"/>
      <c r="AY791"/>
      <c r="AZ791">
        <v>5.8</v>
      </c>
      <c r="BA791">
        <v>6.7</v>
      </c>
      <c r="BB791"/>
      <c r="BC791"/>
      <c r="BD791">
        <v>6.4</v>
      </c>
      <c r="BE791"/>
      <c r="BF791"/>
      <c r="BG791"/>
      <c r="BH791"/>
      <c r="BI791"/>
      <c r="BJ791"/>
      <c r="BK791"/>
      <c r="BL791"/>
      <c r="BM791"/>
      <c r="BN791"/>
      <c r="BO791"/>
      <c r="BP791"/>
      <c r="BQ791"/>
      <c r="BR791" t="s">
        <v>67</v>
      </c>
      <c r="BS791"/>
      <c r="BT791" t="s">
        <v>200</v>
      </c>
      <c r="BU791">
        <v>7016</v>
      </c>
      <c r="BV791"/>
      <c r="BW791"/>
      <c r="BX791"/>
      <c r="BY791"/>
      <c r="BZ791"/>
    </row>
    <row r="792" spans="1:78" s="2" customFormat="1" x14ac:dyDescent="0.2">
      <c r="A792" t="s">
        <v>955</v>
      </c>
      <c r="B792" t="s">
        <v>322</v>
      </c>
      <c r="C792" t="s">
        <v>1487</v>
      </c>
      <c r="D792" t="s">
        <v>125</v>
      </c>
      <c r="E792" t="s">
        <v>126</v>
      </c>
      <c r="F792" t="s">
        <v>953</v>
      </c>
      <c r="G792" t="s">
        <v>126</v>
      </c>
      <c r="H792" t="s">
        <v>953</v>
      </c>
      <c r="I792"/>
      <c r="J792"/>
      <c r="K792"/>
      <c r="L792"/>
      <c r="M792"/>
      <c r="N792"/>
      <c r="O792"/>
      <c r="P792"/>
      <c r="Q792"/>
      <c r="R792"/>
      <c r="S792"/>
      <c r="T792"/>
      <c r="U792">
        <v>5.8</v>
      </c>
      <c r="V792"/>
      <c r="W792"/>
      <c r="X792">
        <v>7.4</v>
      </c>
      <c r="Y792">
        <v>5.8</v>
      </c>
      <c r="Z792"/>
      <c r="AA792"/>
      <c r="AB792">
        <v>7.3</v>
      </c>
      <c r="AC792">
        <v>5.6</v>
      </c>
      <c r="AD792"/>
      <c r="AE792"/>
      <c r="AF792">
        <v>9.3000000000000007</v>
      </c>
      <c r="AG792"/>
      <c r="AH792"/>
      <c r="AI792"/>
      <c r="AJ792"/>
      <c r="AK792"/>
      <c r="AL792"/>
      <c r="AM792"/>
      <c r="AN792"/>
      <c r="AO792"/>
      <c r="AP792"/>
      <c r="AQ792"/>
      <c r="AR792"/>
      <c r="AS792">
        <v>6.7</v>
      </c>
      <c r="AT792"/>
      <c r="AU792"/>
      <c r="AV792">
        <v>5.5</v>
      </c>
      <c r="AW792">
        <v>6.1</v>
      </c>
      <c r="AX792"/>
      <c r="AY792"/>
      <c r="AZ792">
        <v>5.6</v>
      </c>
      <c r="BA792">
        <v>6.3</v>
      </c>
      <c r="BB792"/>
      <c r="BC792"/>
      <c r="BD792">
        <v>6.1</v>
      </c>
      <c r="BE792">
        <v>5.7</v>
      </c>
      <c r="BF792"/>
      <c r="BG792"/>
      <c r="BH792">
        <v>4.2</v>
      </c>
      <c r="BI792"/>
      <c r="BJ792"/>
      <c r="BK792"/>
      <c r="BL792"/>
      <c r="BM792"/>
      <c r="BN792"/>
      <c r="BO792"/>
      <c r="BP792"/>
      <c r="BQ792"/>
      <c r="BR792" t="s">
        <v>67</v>
      </c>
      <c r="BS792"/>
      <c r="BT792" t="s">
        <v>200</v>
      </c>
      <c r="BU792">
        <v>7016</v>
      </c>
      <c r="BV792"/>
      <c r="BW792"/>
      <c r="BX792"/>
      <c r="BY792"/>
      <c r="BZ792"/>
    </row>
    <row r="793" spans="1:78" x14ac:dyDescent="0.2">
      <c r="A793" t="s">
        <v>956</v>
      </c>
      <c r="C793" t="s">
        <v>1487</v>
      </c>
      <c r="D793" t="s">
        <v>125</v>
      </c>
      <c r="E793" t="s">
        <v>126</v>
      </c>
      <c r="F793" t="s">
        <v>953</v>
      </c>
      <c r="G793" t="s">
        <v>126</v>
      </c>
      <c r="H793" t="s">
        <v>953</v>
      </c>
      <c r="Y793">
        <v>5.9</v>
      </c>
      <c r="AB793">
        <v>8.6</v>
      </c>
      <c r="AC793">
        <v>6.1</v>
      </c>
      <c r="AF793">
        <v>10.199999999999999</v>
      </c>
      <c r="AG793">
        <v>4.2</v>
      </c>
      <c r="AJ793">
        <v>6.2</v>
      </c>
      <c r="AK793">
        <v>6.4</v>
      </c>
      <c r="AN793">
        <v>3.8</v>
      </c>
      <c r="AO793">
        <v>7.8</v>
      </c>
      <c r="AR793">
        <v>5.3</v>
      </c>
      <c r="AS793">
        <v>7.7</v>
      </c>
      <c r="AV793">
        <v>6.8</v>
      </c>
      <c r="AW793">
        <v>6.9</v>
      </c>
      <c r="AZ793">
        <v>6</v>
      </c>
      <c r="BA793">
        <v>6.9</v>
      </c>
      <c r="BD793">
        <v>6.7</v>
      </c>
      <c r="BE793">
        <v>6.7</v>
      </c>
      <c r="BH793">
        <v>4.7</v>
      </c>
      <c r="BR793" t="s">
        <v>67</v>
      </c>
      <c r="BS793"/>
      <c r="BT793" t="s">
        <v>200</v>
      </c>
      <c r="BU793">
        <v>7016</v>
      </c>
    </row>
    <row r="794" spans="1:78" x14ac:dyDescent="0.2">
      <c r="A794" t="s">
        <v>957</v>
      </c>
      <c r="C794" t="s">
        <v>1487</v>
      </c>
      <c r="D794" t="s">
        <v>125</v>
      </c>
      <c r="E794" t="s">
        <v>126</v>
      </c>
      <c r="F794" t="s">
        <v>953</v>
      </c>
      <c r="G794" t="s">
        <v>126</v>
      </c>
      <c r="H794" t="s">
        <v>953</v>
      </c>
      <c r="M794">
        <v>4.8</v>
      </c>
      <c r="P794">
        <v>3.3</v>
      </c>
      <c r="Q794">
        <v>5.5</v>
      </c>
      <c r="T794">
        <v>6</v>
      </c>
      <c r="U794">
        <v>5.4</v>
      </c>
      <c r="X794">
        <v>6.8</v>
      </c>
      <c r="Y794">
        <v>5.7</v>
      </c>
      <c r="AB794">
        <v>6.6</v>
      </c>
      <c r="AC794">
        <v>5.2</v>
      </c>
      <c r="AF794">
        <v>7.8</v>
      </c>
      <c r="AG794">
        <v>3.3</v>
      </c>
      <c r="AJ794">
        <v>5.4</v>
      </c>
      <c r="BR794" t="s">
        <v>67</v>
      </c>
      <c r="BS794"/>
      <c r="BT794" t="s">
        <v>200</v>
      </c>
      <c r="BU794">
        <v>7016</v>
      </c>
    </row>
    <row r="795" spans="1:78" s="2" customFormat="1" x14ac:dyDescent="0.2">
      <c r="A795" t="s">
        <v>958</v>
      </c>
      <c r="B795"/>
      <c r="C795" t="s">
        <v>1487</v>
      </c>
      <c r="D795" t="s">
        <v>125</v>
      </c>
      <c r="E795" t="s">
        <v>126</v>
      </c>
      <c r="F795" t="s">
        <v>953</v>
      </c>
      <c r="G795" t="s">
        <v>126</v>
      </c>
      <c r="H795" t="s">
        <v>953</v>
      </c>
      <c r="I795"/>
      <c r="J795"/>
      <c r="K795"/>
      <c r="L795"/>
      <c r="M795">
        <v>5.4</v>
      </c>
      <c r="N795"/>
      <c r="O795"/>
      <c r="P795">
        <v>4</v>
      </c>
      <c r="Q795">
        <v>6.3</v>
      </c>
      <c r="R795"/>
      <c r="S795"/>
      <c r="T795">
        <v>7</v>
      </c>
      <c r="U795">
        <v>6.3</v>
      </c>
      <c r="V795"/>
      <c r="W795"/>
      <c r="X795">
        <v>8.1</v>
      </c>
      <c r="Y795">
        <v>5.5</v>
      </c>
      <c r="Z795"/>
      <c r="AA795"/>
      <c r="AB795">
        <v>7.2</v>
      </c>
      <c r="AC795">
        <v>6.1</v>
      </c>
      <c r="AD795"/>
      <c r="AE795"/>
      <c r="AF795">
        <v>9.6999999999999993</v>
      </c>
      <c r="AG795">
        <v>3.7</v>
      </c>
      <c r="AH795"/>
      <c r="AI795"/>
      <c r="AJ795">
        <v>5.9</v>
      </c>
      <c r="AK795">
        <v>5.9</v>
      </c>
      <c r="AL795"/>
      <c r="AM795"/>
      <c r="AN795">
        <v>3.6</v>
      </c>
      <c r="AO795">
        <v>7</v>
      </c>
      <c r="AP795"/>
      <c r="AQ795"/>
      <c r="AR795">
        <v>5.3</v>
      </c>
      <c r="AS795">
        <v>6.8</v>
      </c>
      <c r="AT795"/>
      <c r="AU795"/>
      <c r="AV795">
        <v>5.8</v>
      </c>
      <c r="AW795">
        <v>6.3</v>
      </c>
      <c r="AX795"/>
      <c r="AY795"/>
      <c r="AZ795">
        <v>5.5</v>
      </c>
      <c r="BA795">
        <v>6.8</v>
      </c>
      <c r="BB795"/>
      <c r="BC795"/>
      <c r="BD795">
        <v>7.2</v>
      </c>
      <c r="BE795">
        <v>6.2</v>
      </c>
      <c r="BF795"/>
      <c r="BG795"/>
      <c r="BH795">
        <v>4.4000000000000004</v>
      </c>
      <c r="BI795"/>
      <c r="BJ795"/>
      <c r="BK795"/>
      <c r="BL795"/>
      <c r="BM795"/>
      <c r="BN795"/>
      <c r="BO795"/>
      <c r="BP795"/>
      <c r="BQ795"/>
      <c r="BR795" t="s">
        <v>67</v>
      </c>
      <c r="BS795"/>
      <c r="BT795" t="s">
        <v>200</v>
      </c>
      <c r="BU795">
        <v>7016</v>
      </c>
      <c r="BV795" t="s">
        <v>69</v>
      </c>
      <c r="BW795" t="s">
        <v>200</v>
      </c>
      <c r="BX795"/>
      <c r="BY795"/>
      <c r="BZ795"/>
    </row>
    <row r="796" spans="1:78" s="2" customFormat="1" x14ac:dyDescent="0.2">
      <c r="A796" t="s">
        <v>959</v>
      </c>
      <c r="B796"/>
      <c r="C796" t="s">
        <v>1487</v>
      </c>
      <c r="D796" t="s">
        <v>125</v>
      </c>
      <c r="E796" t="s">
        <v>126</v>
      </c>
      <c r="F796" t="s">
        <v>953</v>
      </c>
      <c r="G796" t="s">
        <v>126</v>
      </c>
      <c r="H796" t="s">
        <v>953</v>
      </c>
      <c r="I796"/>
      <c r="J796"/>
      <c r="K796"/>
      <c r="L796"/>
      <c r="M796"/>
      <c r="N796"/>
      <c r="O796"/>
      <c r="P796"/>
      <c r="Q796">
        <v>6</v>
      </c>
      <c r="R796"/>
      <c r="S796"/>
      <c r="T796">
        <v>7.1</v>
      </c>
      <c r="U796">
        <v>6.1</v>
      </c>
      <c r="V796"/>
      <c r="W796"/>
      <c r="X796">
        <v>7.5</v>
      </c>
      <c r="Y796">
        <v>5.7</v>
      </c>
      <c r="Z796"/>
      <c r="AA796"/>
      <c r="AB796">
        <v>7.1</v>
      </c>
      <c r="AC796">
        <v>5.9</v>
      </c>
      <c r="AD796"/>
      <c r="AE796"/>
      <c r="AF796">
        <v>9</v>
      </c>
      <c r="AG796">
        <v>4.0999999999999996</v>
      </c>
      <c r="AH796"/>
      <c r="AI796"/>
      <c r="AJ796">
        <v>5.5</v>
      </c>
      <c r="AK796">
        <v>5.9</v>
      </c>
      <c r="AL796"/>
      <c r="AM796"/>
      <c r="AN796">
        <v>3.6</v>
      </c>
      <c r="AO796">
        <v>7</v>
      </c>
      <c r="AP796"/>
      <c r="AQ796"/>
      <c r="AR796">
        <v>4.8</v>
      </c>
      <c r="AS796">
        <v>7.5</v>
      </c>
      <c r="AT796"/>
      <c r="AU796"/>
      <c r="AV796">
        <v>5.4</v>
      </c>
      <c r="AW796">
        <v>6.2</v>
      </c>
      <c r="AX796"/>
      <c r="AY796"/>
      <c r="AZ796">
        <v>5.4</v>
      </c>
      <c r="BA796">
        <v>6.1</v>
      </c>
      <c r="BB796"/>
      <c r="BC796"/>
      <c r="BD796">
        <v>5.9</v>
      </c>
      <c r="BE796">
        <v>6.6</v>
      </c>
      <c r="BF796"/>
      <c r="BG796"/>
      <c r="BH796">
        <v>4.8</v>
      </c>
      <c r="BI796"/>
      <c r="BJ796"/>
      <c r="BK796"/>
      <c r="BL796"/>
      <c r="BM796"/>
      <c r="BN796"/>
      <c r="BO796"/>
      <c r="BP796"/>
      <c r="BQ796"/>
      <c r="BR796" t="s">
        <v>67</v>
      </c>
      <c r="BS796"/>
      <c r="BT796" t="s">
        <v>200</v>
      </c>
      <c r="BU796">
        <v>7016</v>
      </c>
      <c r="BV796"/>
      <c r="BW796"/>
      <c r="BX796"/>
      <c r="BY796"/>
      <c r="BZ796"/>
    </row>
    <row r="797" spans="1:78" x14ac:dyDescent="0.2">
      <c r="A797" s="6" t="s">
        <v>94</v>
      </c>
      <c r="B797" s="6"/>
      <c r="C797" s="6" t="s">
        <v>1487</v>
      </c>
      <c r="D797" s="6" t="s">
        <v>125</v>
      </c>
      <c r="E797" s="6" t="s">
        <v>126</v>
      </c>
      <c r="F797" s="6" t="s">
        <v>953</v>
      </c>
      <c r="G797" s="6" t="s">
        <v>126</v>
      </c>
      <c r="H797" s="6" t="s">
        <v>953</v>
      </c>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v>19</v>
      </c>
      <c r="BK797" s="6"/>
      <c r="BL797" s="6"/>
      <c r="BM797" s="6"/>
      <c r="BN797" s="6"/>
      <c r="BO797" s="6"/>
      <c r="BP797" s="6"/>
      <c r="BQ797" s="6"/>
      <c r="BR797" s="6" t="s">
        <v>67</v>
      </c>
      <c r="BS797" s="7">
        <v>44964</v>
      </c>
      <c r="BT797" s="6" t="s">
        <v>2256</v>
      </c>
      <c r="BU797" s="6">
        <v>82637</v>
      </c>
      <c r="BV797" s="6"/>
      <c r="BW797" s="6"/>
      <c r="BX797" s="6"/>
      <c r="BY797" s="6"/>
      <c r="BZ797" s="6"/>
    </row>
    <row r="798" spans="1:78" x14ac:dyDescent="0.2">
      <c r="C798" t="s">
        <v>1487</v>
      </c>
      <c r="D798" t="s">
        <v>125</v>
      </c>
      <c r="E798" t="s">
        <v>126</v>
      </c>
      <c r="F798" t="s">
        <v>953</v>
      </c>
      <c r="G798" t="s">
        <v>126</v>
      </c>
      <c r="H798" t="s">
        <v>953</v>
      </c>
      <c r="U798">
        <v>5.5</v>
      </c>
      <c r="X798">
        <v>6.5</v>
      </c>
      <c r="Y798">
        <v>6</v>
      </c>
      <c r="AB798">
        <v>7</v>
      </c>
      <c r="AC798">
        <v>6</v>
      </c>
      <c r="AF798">
        <v>9.5</v>
      </c>
      <c r="AS798">
        <v>7</v>
      </c>
      <c r="AV798">
        <v>5.5</v>
      </c>
      <c r="AW798">
        <v>6</v>
      </c>
      <c r="AZ798">
        <v>6</v>
      </c>
      <c r="BE798">
        <v>5.5</v>
      </c>
      <c r="BH798">
        <v>4.3</v>
      </c>
      <c r="BQ798" t="s">
        <v>960</v>
      </c>
      <c r="BR798" t="s">
        <v>67</v>
      </c>
      <c r="BS798" s="1">
        <v>44797</v>
      </c>
      <c r="BT798" t="s">
        <v>73</v>
      </c>
      <c r="BU798">
        <v>36083</v>
      </c>
      <c r="BV798" t="s">
        <v>60</v>
      </c>
      <c r="BW798" t="s">
        <v>73</v>
      </c>
    </row>
    <row r="799" spans="1:78" x14ac:dyDescent="0.2">
      <c r="A799" s="6"/>
      <c r="B799" s="6"/>
      <c r="C799" s="6" t="s">
        <v>1487</v>
      </c>
      <c r="D799" s="6" t="s">
        <v>125</v>
      </c>
      <c r="E799" s="6" t="s">
        <v>126</v>
      </c>
      <c r="F799" s="6" t="s">
        <v>953</v>
      </c>
      <c r="G799" s="6" t="s">
        <v>126</v>
      </c>
      <c r="H799" s="6" t="s">
        <v>953</v>
      </c>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v>18</v>
      </c>
      <c r="BJ799" s="6"/>
      <c r="BK799" s="6"/>
      <c r="BL799" s="6"/>
      <c r="BM799" s="6"/>
      <c r="BN799" s="6"/>
      <c r="BO799" s="6"/>
      <c r="BP799" s="6"/>
      <c r="BQ799" s="6"/>
      <c r="BR799" s="6" t="s">
        <v>67</v>
      </c>
      <c r="BS799" s="7">
        <v>44964</v>
      </c>
      <c r="BT799" s="6" t="s">
        <v>3669</v>
      </c>
      <c r="BU799" s="57" t="s">
        <v>3702</v>
      </c>
      <c r="BV799" s="6"/>
      <c r="BW799" s="6"/>
      <c r="BX799" s="6"/>
      <c r="BY799" s="6"/>
      <c r="BZ799" s="6"/>
    </row>
    <row r="800" spans="1:78" x14ac:dyDescent="0.2">
      <c r="A800" s="11" t="s">
        <v>1700</v>
      </c>
      <c r="B800" s="11"/>
      <c r="C800" s="11" t="s">
        <v>1487</v>
      </c>
      <c r="D800" s="11" t="s">
        <v>125</v>
      </c>
      <c r="E800" s="11" t="s">
        <v>126</v>
      </c>
      <c r="F800" s="11" t="s">
        <v>953</v>
      </c>
      <c r="G800" s="11" t="s">
        <v>126</v>
      </c>
      <c r="H800" s="11" t="s">
        <v>1609</v>
      </c>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1"/>
      <c r="BE800" s="11"/>
      <c r="BF800" s="11"/>
      <c r="BG800" s="11"/>
      <c r="BH800" s="11"/>
      <c r="BI800" s="11"/>
      <c r="BJ800" s="11"/>
      <c r="BK800" s="11"/>
      <c r="BL800" s="11"/>
      <c r="BM800" s="11"/>
      <c r="BN800" s="11"/>
      <c r="BO800" s="11"/>
      <c r="BP800" s="11"/>
      <c r="BQ800" s="11"/>
      <c r="BR800" s="11"/>
      <c r="BS800" s="11"/>
      <c r="BT800" s="11"/>
      <c r="BU800" s="11"/>
      <c r="BV800" s="11"/>
      <c r="BW800" s="11"/>
    </row>
    <row r="801" spans="1:78" x14ac:dyDescent="0.2">
      <c r="A801" s="6"/>
      <c r="B801" s="6"/>
      <c r="C801" s="6" t="s">
        <v>1487</v>
      </c>
      <c r="D801" s="6" t="s">
        <v>125</v>
      </c>
      <c r="E801" s="6" t="s">
        <v>126</v>
      </c>
      <c r="F801" s="6" t="s">
        <v>953</v>
      </c>
      <c r="G801" s="6" t="s">
        <v>126</v>
      </c>
      <c r="H801" s="6" t="s">
        <v>1609</v>
      </c>
      <c r="I801" s="6"/>
      <c r="J801" s="6"/>
      <c r="K801" s="6"/>
      <c r="L801" s="6"/>
      <c r="M801" s="6"/>
      <c r="N801" s="6"/>
      <c r="O801" s="6"/>
      <c r="P801" s="6"/>
      <c r="Q801" s="6"/>
      <c r="R801" s="6"/>
      <c r="S801" s="6"/>
      <c r="T801" s="6"/>
      <c r="U801" s="6"/>
      <c r="V801" s="6"/>
      <c r="W801" s="6"/>
      <c r="X801" s="6"/>
      <c r="Y801" s="6"/>
      <c r="Z801" s="6"/>
      <c r="AA801" s="6"/>
      <c r="AB801" s="6"/>
      <c r="AC801" s="6">
        <v>5.5</v>
      </c>
      <c r="AD801" s="6"/>
      <c r="AE801" s="6"/>
      <c r="AF801" s="6">
        <v>7.2</v>
      </c>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v>14</v>
      </c>
      <c r="BJ801" s="6"/>
      <c r="BK801" s="6"/>
      <c r="BL801" s="6"/>
      <c r="BM801" s="6"/>
      <c r="BN801" s="6"/>
      <c r="BO801" s="6">
        <v>36</v>
      </c>
      <c r="BP801" s="6"/>
      <c r="BQ801" s="6"/>
      <c r="BR801" s="6" t="s">
        <v>67</v>
      </c>
      <c r="BS801" s="7">
        <v>44964</v>
      </c>
      <c r="BT801" s="6" t="s">
        <v>3669</v>
      </c>
      <c r="BU801" s="57" t="s">
        <v>3702</v>
      </c>
      <c r="BV801" s="6"/>
      <c r="BW801" s="6"/>
      <c r="BX801" s="6"/>
      <c r="BY801" s="6"/>
      <c r="BZ801" s="6"/>
    </row>
    <row r="802" spans="1:78" x14ac:dyDescent="0.2">
      <c r="A802" s="11" t="s">
        <v>1700</v>
      </c>
      <c r="B802" s="11"/>
      <c r="C802" s="11" t="s">
        <v>1487</v>
      </c>
      <c r="D802" s="11" t="s">
        <v>125</v>
      </c>
      <c r="E802" s="11" t="s">
        <v>126</v>
      </c>
      <c r="F802" s="11"/>
      <c r="G802" s="11" t="s">
        <v>126</v>
      </c>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c r="AS802" s="11"/>
      <c r="AT802" s="11"/>
      <c r="AU802" s="11"/>
      <c r="AV802" s="11"/>
      <c r="AW802" s="11"/>
      <c r="AX802" s="11"/>
      <c r="AY802" s="11"/>
      <c r="AZ802" s="11"/>
      <c r="BA802" s="11"/>
      <c r="BB802" s="11"/>
      <c r="BC802" s="11"/>
      <c r="BD802" s="11"/>
      <c r="BE802" s="11"/>
      <c r="BF802" s="11"/>
      <c r="BG802" s="11"/>
      <c r="BH802" s="11"/>
      <c r="BI802" s="11"/>
      <c r="BJ802" s="11"/>
      <c r="BK802" s="11"/>
      <c r="BL802" s="11"/>
      <c r="BM802" s="11"/>
      <c r="BN802" s="11"/>
      <c r="BO802" s="11"/>
      <c r="BP802" s="11"/>
      <c r="BQ802" s="11"/>
      <c r="BR802" s="11"/>
      <c r="BS802" s="11"/>
      <c r="BT802" s="11"/>
      <c r="BU802" s="11"/>
      <c r="BV802" s="11"/>
      <c r="BW802" s="11"/>
    </row>
    <row r="803" spans="1:78" x14ac:dyDescent="0.2">
      <c r="A803" s="19" t="s">
        <v>1700</v>
      </c>
      <c r="B803" s="19"/>
      <c r="C803" s="19" t="s">
        <v>1487</v>
      </c>
      <c r="D803" s="19" t="s">
        <v>125</v>
      </c>
      <c r="E803" s="19" t="s">
        <v>1598</v>
      </c>
      <c r="F803" s="19" t="s">
        <v>1599</v>
      </c>
      <c r="G803" s="19" t="s">
        <v>1598</v>
      </c>
      <c r="H803" s="19" t="s">
        <v>1599</v>
      </c>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c r="AG803" s="19"/>
      <c r="AH803" s="19"/>
      <c r="AI803" s="19"/>
      <c r="AJ803" s="19"/>
      <c r="AK803" s="19"/>
      <c r="AL803" s="19"/>
      <c r="AM803" s="19"/>
      <c r="AN803" s="19"/>
      <c r="AO803" s="19"/>
      <c r="AP803" s="19"/>
      <c r="AQ803" s="19"/>
      <c r="AR803" s="19"/>
      <c r="AS803" s="19"/>
      <c r="AT803" s="19"/>
      <c r="AU803" s="19"/>
      <c r="AV803" s="19"/>
      <c r="AW803" s="19"/>
      <c r="AX803" s="19"/>
      <c r="AY803" s="19"/>
      <c r="AZ803" s="19"/>
      <c r="BA803" s="19"/>
      <c r="BB803" s="19"/>
      <c r="BC803" s="19"/>
      <c r="BD803" s="19"/>
      <c r="BE803" s="19"/>
      <c r="BF803" s="19"/>
      <c r="BG803" s="19"/>
      <c r="BH803" s="19"/>
      <c r="BI803" s="19"/>
      <c r="BJ803" s="19"/>
      <c r="BK803" s="19"/>
      <c r="BL803" s="19"/>
      <c r="BM803" s="19"/>
      <c r="BN803" s="19"/>
      <c r="BO803" s="19"/>
      <c r="BP803" s="19"/>
      <c r="BQ803" s="19"/>
      <c r="BR803" s="19"/>
      <c r="BS803" s="19"/>
      <c r="BT803" s="19"/>
      <c r="BU803" s="19"/>
      <c r="BV803" s="19"/>
      <c r="BW803" s="19"/>
    </row>
    <row r="804" spans="1:78" x14ac:dyDescent="0.2">
      <c r="A804" s="19" t="s">
        <v>1700</v>
      </c>
      <c r="B804" s="19"/>
      <c r="C804" s="19" t="s">
        <v>1487</v>
      </c>
      <c r="D804" s="19" t="s">
        <v>125</v>
      </c>
      <c r="E804" s="19" t="s">
        <v>1598</v>
      </c>
      <c r="F804" s="19"/>
      <c r="G804" s="19" t="s">
        <v>1598</v>
      </c>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c r="AH804" s="19"/>
      <c r="AI804" s="19"/>
      <c r="AJ804" s="19"/>
      <c r="AK804" s="19"/>
      <c r="AL804" s="19"/>
      <c r="AM804" s="19"/>
      <c r="AN804" s="19"/>
      <c r="AO804" s="19"/>
      <c r="AP804" s="19"/>
      <c r="AQ804" s="19"/>
      <c r="AR804" s="19"/>
      <c r="AS804" s="19"/>
      <c r="AT804" s="19"/>
      <c r="AU804" s="19"/>
      <c r="AV804" s="19"/>
      <c r="AW804" s="19"/>
      <c r="AX804" s="19"/>
      <c r="AY804" s="19"/>
      <c r="AZ804" s="19"/>
      <c r="BA804" s="19"/>
      <c r="BB804" s="19"/>
      <c r="BC804" s="19"/>
      <c r="BD804" s="19"/>
      <c r="BE804" s="19"/>
      <c r="BF804" s="19"/>
      <c r="BG804" s="19"/>
      <c r="BH804" s="19"/>
      <c r="BI804" s="19"/>
      <c r="BJ804" s="19"/>
      <c r="BK804" s="19"/>
      <c r="BL804" s="19"/>
      <c r="BM804" s="19"/>
      <c r="BN804" s="19"/>
      <c r="BO804" s="19"/>
      <c r="BP804" s="19"/>
      <c r="BQ804" s="19"/>
      <c r="BR804" s="19"/>
      <c r="BS804" s="19"/>
      <c r="BT804" s="19"/>
      <c r="BU804" s="19"/>
      <c r="BV804" s="19"/>
      <c r="BW804" s="19"/>
    </row>
    <row r="805" spans="1:78" x14ac:dyDescent="0.2">
      <c r="A805" s="19" t="s">
        <v>1700</v>
      </c>
      <c r="B805" s="19"/>
      <c r="C805" s="19" t="s">
        <v>1487</v>
      </c>
      <c r="D805" s="19" t="s">
        <v>125</v>
      </c>
      <c r="E805" s="19" t="s">
        <v>1606</v>
      </c>
      <c r="F805" s="19" t="s">
        <v>1607</v>
      </c>
      <c r="G805" s="19" t="s">
        <v>1606</v>
      </c>
      <c r="H805" s="19" t="s">
        <v>1607</v>
      </c>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c r="AH805" s="19"/>
      <c r="AI805" s="19"/>
      <c r="AJ805" s="19"/>
      <c r="AK805" s="19"/>
      <c r="AL805" s="19"/>
      <c r="AM805" s="19"/>
      <c r="AN805" s="19"/>
      <c r="AO805" s="19"/>
      <c r="AP805" s="19"/>
      <c r="AQ805" s="19"/>
      <c r="AR805" s="19"/>
      <c r="AS805" s="19"/>
      <c r="AT805" s="19"/>
      <c r="AU805" s="19"/>
      <c r="AV805" s="19"/>
      <c r="AW805" s="19"/>
      <c r="AX805" s="19"/>
      <c r="AY805" s="19"/>
      <c r="AZ805" s="19"/>
      <c r="BA805" s="19"/>
      <c r="BB805" s="19"/>
      <c r="BC805" s="19"/>
      <c r="BD805" s="19"/>
      <c r="BE805" s="19"/>
      <c r="BF805" s="19"/>
      <c r="BG805" s="19"/>
      <c r="BH805" s="19"/>
      <c r="BI805" s="19"/>
      <c r="BJ805" s="19"/>
      <c r="BK805" s="19"/>
      <c r="BL805" s="19"/>
      <c r="BM805" s="19"/>
      <c r="BN805" s="19"/>
      <c r="BO805" s="19"/>
      <c r="BP805" s="19"/>
      <c r="BQ805" s="19"/>
      <c r="BR805" s="19"/>
      <c r="BS805" s="19"/>
      <c r="BT805" s="19"/>
      <c r="BU805" s="19"/>
      <c r="BV805" s="19"/>
      <c r="BW805" s="19"/>
    </row>
    <row r="806" spans="1:78" x14ac:dyDescent="0.2">
      <c r="A806" s="19" t="s">
        <v>1700</v>
      </c>
      <c r="B806" s="19"/>
      <c r="C806" s="19" t="s">
        <v>1487</v>
      </c>
      <c r="D806" s="19" t="s">
        <v>125</v>
      </c>
      <c r="E806" s="19" t="s">
        <v>1606</v>
      </c>
      <c r="F806" s="19"/>
      <c r="G806" s="19" t="s">
        <v>1606</v>
      </c>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19"/>
      <c r="AI806" s="19"/>
      <c r="AJ806" s="19"/>
      <c r="AK806" s="19"/>
      <c r="AL806" s="19"/>
      <c r="AM806" s="19"/>
      <c r="AN806" s="19"/>
      <c r="AO806" s="19"/>
      <c r="AP806" s="19"/>
      <c r="AQ806" s="19"/>
      <c r="AR806" s="19"/>
      <c r="AS806" s="19"/>
      <c r="AT806" s="19"/>
      <c r="AU806" s="19"/>
      <c r="AV806" s="19"/>
      <c r="AW806" s="19"/>
      <c r="AX806" s="19"/>
      <c r="AY806" s="19"/>
      <c r="AZ806" s="19"/>
      <c r="BA806" s="19"/>
      <c r="BB806" s="19"/>
      <c r="BC806" s="19"/>
      <c r="BD806" s="19"/>
      <c r="BE806" s="19"/>
      <c r="BF806" s="19"/>
      <c r="BG806" s="19"/>
      <c r="BH806" s="19"/>
      <c r="BI806" s="19"/>
      <c r="BJ806" s="19"/>
      <c r="BK806" s="19"/>
      <c r="BL806" s="19"/>
      <c r="BM806" s="19"/>
      <c r="BN806" s="19"/>
      <c r="BO806" s="19"/>
      <c r="BP806" s="19"/>
      <c r="BQ806" s="19"/>
      <c r="BR806" s="19"/>
      <c r="BS806" s="19"/>
      <c r="BT806" s="19"/>
      <c r="BU806" s="19"/>
      <c r="BV806" s="19"/>
      <c r="BW806" s="19"/>
    </row>
    <row r="807" spans="1:78" ht="18" x14ac:dyDescent="0.2">
      <c r="A807" s="19" t="s">
        <v>1700</v>
      </c>
      <c r="B807" s="19"/>
      <c r="C807" s="19" t="s">
        <v>1487</v>
      </c>
      <c r="D807" s="19" t="s">
        <v>125</v>
      </c>
      <c r="E807" s="19" t="s">
        <v>1572</v>
      </c>
      <c r="F807" s="19" t="s">
        <v>1573</v>
      </c>
      <c r="G807" s="19" t="s">
        <v>1572</v>
      </c>
      <c r="H807" s="19" t="s">
        <v>1573</v>
      </c>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c r="AH807" s="19"/>
      <c r="AI807" s="19"/>
      <c r="AJ807" s="19"/>
      <c r="AK807" s="19"/>
      <c r="AL807" s="19"/>
      <c r="AM807" s="19"/>
      <c r="AN807" s="19"/>
      <c r="AO807" s="19"/>
      <c r="AP807" s="19"/>
      <c r="AQ807" s="19"/>
      <c r="AR807" s="19"/>
      <c r="AS807" s="19"/>
      <c r="AT807" s="19"/>
      <c r="AU807" s="19"/>
      <c r="AV807" s="19"/>
      <c r="AW807" s="19"/>
      <c r="AX807" s="19"/>
      <c r="AY807" s="19"/>
      <c r="AZ807" s="19"/>
      <c r="BA807" s="19"/>
      <c r="BB807" s="19"/>
      <c r="BC807" s="19"/>
      <c r="BD807" s="19"/>
      <c r="BE807" s="19"/>
      <c r="BF807" s="19"/>
      <c r="BG807" s="19"/>
      <c r="BH807" s="19"/>
      <c r="BI807" s="19"/>
      <c r="BJ807" s="19"/>
      <c r="BK807" s="19"/>
      <c r="BL807" s="19"/>
      <c r="BM807" s="19"/>
      <c r="BN807" s="19"/>
      <c r="BO807" s="19"/>
      <c r="BP807" s="19"/>
      <c r="BQ807" s="19"/>
      <c r="BR807" s="19"/>
      <c r="BS807" s="19"/>
      <c r="BT807" s="19"/>
      <c r="BU807" s="19"/>
      <c r="BV807" s="19"/>
      <c r="BW807" s="19"/>
    </row>
    <row r="808" spans="1:78" ht="18" x14ac:dyDescent="0.2">
      <c r="A808" s="19" t="s">
        <v>1700</v>
      </c>
      <c r="B808" s="19"/>
      <c r="C808" s="19" t="s">
        <v>1487</v>
      </c>
      <c r="D808" s="19" t="s">
        <v>125</v>
      </c>
      <c r="E808" s="19" t="s">
        <v>1572</v>
      </c>
      <c r="F808" s="19"/>
      <c r="G808" s="19" t="s">
        <v>1572</v>
      </c>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19"/>
      <c r="AI808" s="19"/>
      <c r="AJ808" s="19"/>
      <c r="AK808" s="19"/>
      <c r="AL808" s="19"/>
      <c r="AM808" s="19"/>
      <c r="AN808" s="19"/>
      <c r="AO808" s="19"/>
      <c r="AP808" s="19"/>
      <c r="AQ808" s="19"/>
      <c r="AR808" s="19"/>
      <c r="AS808" s="19"/>
      <c r="AT808" s="19"/>
      <c r="AU808" s="19"/>
      <c r="AV808" s="19"/>
      <c r="AW808" s="19"/>
      <c r="AX808" s="19"/>
      <c r="AY808" s="19"/>
      <c r="AZ808" s="19"/>
      <c r="BA808" s="19"/>
      <c r="BB808" s="19"/>
      <c r="BC808" s="19"/>
      <c r="BD808" s="19"/>
      <c r="BE808" s="19"/>
      <c r="BF808" s="19"/>
      <c r="BG808" s="19"/>
      <c r="BH808" s="19"/>
      <c r="BI808" s="19"/>
      <c r="BJ808" s="19"/>
      <c r="BK808" s="19"/>
      <c r="BL808" s="19"/>
      <c r="BM808" s="19"/>
      <c r="BN808" s="19"/>
      <c r="BO808" s="19"/>
      <c r="BP808" s="19"/>
      <c r="BQ808" s="19"/>
      <c r="BR808" s="19"/>
      <c r="BS808" s="19"/>
      <c r="BT808" s="19"/>
      <c r="BU808" s="19"/>
      <c r="BV808" s="19"/>
      <c r="BW808" s="19"/>
    </row>
    <row r="809" spans="1:78" x14ac:dyDescent="0.2">
      <c r="A809" s="19" t="s">
        <v>1700</v>
      </c>
      <c r="B809" s="19"/>
      <c r="C809" s="19" t="s">
        <v>1487</v>
      </c>
      <c r="D809" s="19" t="s">
        <v>125</v>
      </c>
      <c r="E809" s="19" t="s">
        <v>1592</v>
      </c>
      <c r="F809" s="19" t="s">
        <v>1593</v>
      </c>
      <c r="G809" s="19" t="s">
        <v>1592</v>
      </c>
      <c r="H809" s="19" t="s">
        <v>1593</v>
      </c>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c r="AH809" s="19"/>
      <c r="AI809" s="19"/>
      <c r="AJ809" s="19"/>
      <c r="AK809" s="19"/>
      <c r="AL809" s="19"/>
      <c r="AM809" s="19"/>
      <c r="AN809" s="19"/>
      <c r="AO809" s="19"/>
      <c r="AP809" s="19"/>
      <c r="AQ809" s="19"/>
      <c r="AR809" s="19"/>
      <c r="AS809" s="19"/>
      <c r="AT809" s="19"/>
      <c r="AU809" s="19"/>
      <c r="AV809" s="19"/>
      <c r="AW809" s="19"/>
      <c r="AX809" s="19"/>
      <c r="AY809" s="19"/>
      <c r="AZ809" s="19"/>
      <c r="BA809" s="19"/>
      <c r="BB809" s="19"/>
      <c r="BC809" s="19"/>
      <c r="BD809" s="19"/>
      <c r="BE809" s="19"/>
      <c r="BF809" s="19"/>
      <c r="BG809" s="19"/>
      <c r="BH809" s="19"/>
      <c r="BI809" s="19"/>
      <c r="BJ809" s="19"/>
      <c r="BK809" s="19"/>
      <c r="BL809" s="19"/>
      <c r="BM809" s="19"/>
      <c r="BN809" s="19"/>
      <c r="BO809" s="19"/>
      <c r="BP809" s="19"/>
      <c r="BQ809" s="19"/>
      <c r="BR809" s="19"/>
      <c r="BS809" s="19"/>
      <c r="BT809" s="19"/>
      <c r="BU809" s="19"/>
      <c r="BV809" s="19"/>
      <c r="BW809" s="19"/>
    </row>
    <row r="810" spans="1:78" x14ac:dyDescent="0.2">
      <c r="A810" s="19" t="s">
        <v>1700</v>
      </c>
      <c r="B810" s="19"/>
      <c r="C810" s="19" t="s">
        <v>1487</v>
      </c>
      <c r="D810" s="19" t="s">
        <v>125</v>
      </c>
      <c r="E810" s="19" t="s">
        <v>1592</v>
      </c>
      <c r="F810" s="19"/>
      <c r="G810" s="19" t="s">
        <v>1592</v>
      </c>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c r="AH810" s="19"/>
      <c r="AI810" s="19"/>
      <c r="AJ810" s="19"/>
      <c r="AK810" s="19"/>
      <c r="AL810" s="19"/>
      <c r="AM810" s="19"/>
      <c r="AN810" s="19"/>
      <c r="AO810" s="19"/>
      <c r="AP810" s="19"/>
      <c r="AQ810" s="19"/>
      <c r="AR810" s="19"/>
      <c r="AS810" s="19"/>
      <c r="AT810" s="19"/>
      <c r="AU810" s="19"/>
      <c r="AV810" s="19"/>
      <c r="AW810" s="19"/>
      <c r="AX810" s="19"/>
      <c r="AY810" s="19"/>
      <c r="AZ810" s="19"/>
      <c r="BA810" s="19"/>
      <c r="BB810" s="19"/>
      <c r="BC810" s="19"/>
      <c r="BD810" s="19"/>
      <c r="BE810" s="19"/>
      <c r="BF810" s="19"/>
      <c r="BG810" s="19"/>
      <c r="BH810" s="19"/>
      <c r="BI810" s="19"/>
      <c r="BJ810" s="19"/>
      <c r="BK810" s="19"/>
      <c r="BL810" s="19"/>
      <c r="BM810" s="19"/>
      <c r="BN810" s="19"/>
      <c r="BO810" s="19"/>
      <c r="BP810" s="19"/>
      <c r="BQ810" s="19"/>
      <c r="BR810" s="19"/>
      <c r="BS810" s="19"/>
      <c r="BT810" s="19"/>
      <c r="BU810" s="19"/>
      <c r="BV810" s="19"/>
      <c r="BW810" s="19"/>
    </row>
    <row r="811" spans="1:78" x14ac:dyDescent="0.2">
      <c r="A811" s="19" t="s">
        <v>1700</v>
      </c>
      <c r="B811" s="19"/>
      <c r="C811" s="19" t="s">
        <v>1487</v>
      </c>
      <c r="D811" s="19" t="s">
        <v>125</v>
      </c>
      <c r="E811" s="19" t="s">
        <v>1588</v>
      </c>
      <c r="F811" s="19" t="s">
        <v>1589</v>
      </c>
      <c r="G811" s="19" t="s">
        <v>1588</v>
      </c>
      <c r="H811" s="19" t="s">
        <v>1589</v>
      </c>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c r="AH811" s="19"/>
      <c r="AI811" s="19"/>
      <c r="AJ811" s="19"/>
      <c r="AK811" s="19"/>
      <c r="AL811" s="19"/>
      <c r="AM811" s="19"/>
      <c r="AN811" s="19"/>
      <c r="AO811" s="19"/>
      <c r="AP811" s="19"/>
      <c r="AQ811" s="19"/>
      <c r="AR811" s="19"/>
      <c r="AS811" s="19"/>
      <c r="AT811" s="19"/>
      <c r="AU811" s="19"/>
      <c r="AV811" s="19"/>
      <c r="AW811" s="19"/>
      <c r="AX811" s="19"/>
      <c r="AY811" s="19"/>
      <c r="AZ811" s="19"/>
      <c r="BA811" s="19"/>
      <c r="BB811" s="19"/>
      <c r="BC811" s="19"/>
      <c r="BD811" s="19"/>
      <c r="BE811" s="19"/>
      <c r="BF811" s="19"/>
      <c r="BG811" s="19"/>
      <c r="BH811" s="19"/>
      <c r="BI811" s="19"/>
      <c r="BJ811" s="19"/>
      <c r="BK811" s="19"/>
      <c r="BL811" s="19"/>
      <c r="BM811" s="19"/>
      <c r="BN811" s="19"/>
      <c r="BO811" s="19"/>
      <c r="BP811" s="19"/>
      <c r="BQ811" s="19"/>
      <c r="BR811" s="19"/>
      <c r="BS811" s="19"/>
      <c r="BT811" s="19"/>
      <c r="BU811" s="19"/>
      <c r="BV811" s="19"/>
      <c r="BW811" s="19"/>
    </row>
    <row r="812" spans="1:78" x14ac:dyDescent="0.2">
      <c r="A812" s="19" t="s">
        <v>1700</v>
      </c>
      <c r="B812" s="19"/>
      <c r="C812" s="19" t="s">
        <v>1487</v>
      </c>
      <c r="D812" s="19" t="s">
        <v>125</v>
      </c>
      <c r="E812" s="19" t="s">
        <v>1588</v>
      </c>
      <c r="F812" s="19"/>
      <c r="G812" s="19" t="s">
        <v>1588</v>
      </c>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c r="AH812" s="19"/>
      <c r="AI812" s="19"/>
      <c r="AJ812" s="19"/>
      <c r="AK812" s="19"/>
      <c r="AL812" s="19"/>
      <c r="AM812" s="19"/>
      <c r="AN812" s="19"/>
      <c r="AO812" s="19"/>
      <c r="AP812" s="19"/>
      <c r="AQ812" s="19"/>
      <c r="AR812" s="19"/>
      <c r="AS812" s="19"/>
      <c r="AT812" s="19"/>
      <c r="AU812" s="19"/>
      <c r="AV812" s="19"/>
      <c r="AW812" s="19"/>
      <c r="AX812" s="19"/>
      <c r="AY812" s="19"/>
      <c r="AZ812" s="19"/>
      <c r="BA812" s="19"/>
      <c r="BB812" s="19"/>
      <c r="BC812" s="19"/>
      <c r="BD812" s="19"/>
      <c r="BE812" s="19"/>
      <c r="BF812" s="19"/>
      <c r="BG812" s="19"/>
      <c r="BH812" s="19"/>
      <c r="BI812" s="19"/>
      <c r="BJ812" s="19"/>
      <c r="BK812" s="19"/>
      <c r="BL812" s="19"/>
      <c r="BM812" s="19"/>
      <c r="BN812" s="19"/>
      <c r="BO812" s="19"/>
      <c r="BP812" s="19"/>
      <c r="BQ812" s="19"/>
      <c r="BR812" s="19"/>
      <c r="BS812" s="19"/>
      <c r="BT812" s="19"/>
      <c r="BU812" s="19"/>
      <c r="BV812" s="19"/>
      <c r="BW812" s="19"/>
    </row>
    <row r="813" spans="1:78" s="19" customFormat="1" x14ac:dyDescent="0.2">
      <c r="A813" s="11" t="s">
        <v>1700</v>
      </c>
      <c r="B813" s="11"/>
      <c r="C813" s="11" t="s">
        <v>1487</v>
      </c>
      <c r="D813" s="11" t="s">
        <v>125</v>
      </c>
      <c r="E813" s="11" t="s">
        <v>1613</v>
      </c>
      <c r="F813" s="11"/>
      <c r="G813" s="11" t="s">
        <v>1613</v>
      </c>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c r="BA813" s="11"/>
      <c r="BB813" s="11"/>
      <c r="BC813" s="11"/>
      <c r="BD813" s="11"/>
      <c r="BE813" s="11"/>
      <c r="BF813" s="11"/>
      <c r="BG813" s="11"/>
      <c r="BH813" s="11"/>
      <c r="BI813" s="11"/>
      <c r="BJ813" s="11"/>
      <c r="BK813" s="11"/>
      <c r="BL813" s="11"/>
      <c r="BM813" s="11"/>
      <c r="BN813" s="11"/>
      <c r="BO813" s="11"/>
      <c r="BP813" s="11"/>
      <c r="BQ813" s="11"/>
      <c r="BR813" s="11"/>
      <c r="BS813" s="11"/>
      <c r="BT813" s="11"/>
      <c r="BU813" s="11"/>
      <c r="BV813" s="11"/>
      <c r="BW813" s="11"/>
      <c r="BX813"/>
      <c r="BY813"/>
      <c r="BZ813"/>
    </row>
    <row r="814" spans="1:78" x14ac:dyDescent="0.2">
      <c r="A814" t="s">
        <v>94</v>
      </c>
      <c r="C814" t="s">
        <v>1487</v>
      </c>
      <c r="D814" t="s">
        <v>125</v>
      </c>
      <c r="E814" t="s">
        <v>1194</v>
      </c>
      <c r="F814" t="s">
        <v>1195</v>
      </c>
      <c r="G814" t="s">
        <v>1419</v>
      </c>
      <c r="H814" t="s">
        <v>1195</v>
      </c>
      <c r="K814" t="s">
        <v>408</v>
      </c>
      <c r="AC814">
        <v>2.8</v>
      </c>
      <c r="AF814">
        <v>3.6</v>
      </c>
      <c r="AK814">
        <v>2.75</v>
      </c>
      <c r="AN814">
        <v>1.35</v>
      </c>
      <c r="AO814">
        <v>3.2</v>
      </c>
      <c r="AR814">
        <v>1.6</v>
      </c>
      <c r="AS814">
        <v>3.7</v>
      </c>
      <c r="AV814">
        <v>2.2000000000000002</v>
      </c>
      <c r="AW814">
        <v>1.8</v>
      </c>
      <c r="AX814">
        <v>2.5</v>
      </c>
      <c r="AY814">
        <v>2.6</v>
      </c>
      <c r="AZ814">
        <v>2.6</v>
      </c>
      <c r="BA814">
        <v>3.23</v>
      </c>
      <c r="BB814">
        <v>2.8</v>
      </c>
      <c r="BC814">
        <v>2.87</v>
      </c>
      <c r="BD814">
        <v>2.87</v>
      </c>
      <c r="BF814">
        <v>2.5499999999999998</v>
      </c>
      <c r="BG814">
        <v>2.2000000000000002</v>
      </c>
      <c r="BH814">
        <v>2.5499999999999998</v>
      </c>
      <c r="BR814" t="s">
        <v>67</v>
      </c>
      <c r="BS814"/>
      <c r="BT814" t="s">
        <v>409</v>
      </c>
      <c r="BU814">
        <v>8868</v>
      </c>
    </row>
    <row r="815" spans="1:78" s="19" customFormat="1" x14ac:dyDescent="0.2">
      <c r="A815" s="11" t="s">
        <v>1700</v>
      </c>
      <c r="B815" s="11"/>
      <c r="C815" s="11" t="s">
        <v>1487</v>
      </c>
      <c r="D815" s="11" t="s">
        <v>125</v>
      </c>
      <c r="E815" s="11" t="s">
        <v>1194</v>
      </c>
      <c r="F815" s="11" t="s">
        <v>1195</v>
      </c>
      <c r="G815" s="11" t="s">
        <v>573</v>
      </c>
      <c r="H815" s="11" t="s">
        <v>346</v>
      </c>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1"/>
      <c r="BE815" s="11"/>
      <c r="BF815" s="11"/>
      <c r="BG815" s="11"/>
      <c r="BH815" s="11"/>
      <c r="BI815" s="11"/>
      <c r="BJ815" s="11"/>
      <c r="BK815" s="11"/>
      <c r="BL815" s="11"/>
      <c r="BM815" s="11"/>
      <c r="BN815" s="11"/>
      <c r="BO815" s="11"/>
      <c r="BP815" s="11"/>
      <c r="BQ815" s="11"/>
      <c r="BR815" s="11"/>
      <c r="BS815" s="11"/>
      <c r="BT815" s="11"/>
      <c r="BU815" s="11"/>
      <c r="BV815" s="11"/>
      <c r="BW815" s="11"/>
      <c r="BX815"/>
      <c r="BY815"/>
      <c r="BZ815"/>
    </row>
    <row r="816" spans="1:78" s="19" customFormat="1" x14ac:dyDescent="0.2">
      <c r="A816" t="s">
        <v>94</v>
      </c>
      <c r="B816"/>
      <c r="C816" t="s">
        <v>1487</v>
      </c>
      <c r="D816" t="s">
        <v>125</v>
      </c>
      <c r="E816" t="s">
        <v>1194</v>
      </c>
      <c r="F816" t="s">
        <v>1195</v>
      </c>
      <c r="G816" t="s">
        <v>573</v>
      </c>
      <c r="H816" t="s">
        <v>346</v>
      </c>
      <c r="I816"/>
      <c r="J816"/>
      <c r="K816"/>
      <c r="L816"/>
      <c r="M816"/>
      <c r="N816"/>
      <c r="O816"/>
      <c r="P816"/>
      <c r="Q816">
        <v>3.23</v>
      </c>
      <c r="R816"/>
      <c r="S816"/>
      <c r="T816">
        <v>2.71</v>
      </c>
      <c r="U816">
        <v>3.11</v>
      </c>
      <c r="V816"/>
      <c r="W816"/>
      <c r="X816">
        <v>3.96</v>
      </c>
      <c r="Y816">
        <v>3.21</v>
      </c>
      <c r="Z816"/>
      <c r="AA816"/>
      <c r="AB816">
        <v>4.29</v>
      </c>
      <c r="AC816">
        <v>3.43</v>
      </c>
      <c r="AD816"/>
      <c r="AE816"/>
      <c r="AF816">
        <v>5.2</v>
      </c>
      <c r="AG816">
        <v>2.4</v>
      </c>
      <c r="AH816"/>
      <c r="AI816"/>
      <c r="AJ816">
        <v>3.71</v>
      </c>
      <c r="AK816"/>
      <c r="AL816"/>
      <c r="AM816"/>
      <c r="AN816"/>
      <c r="AO816">
        <v>3.22</v>
      </c>
      <c r="AP816"/>
      <c r="AQ816"/>
      <c r="AR816">
        <v>1.88</v>
      </c>
      <c r="AS816">
        <v>3.41</v>
      </c>
      <c r="AT816"/>
      <c r="AU816"/>
      <c r="AV816">
        <v>2.31</v>
      </c>
      <c r="AW816">
        <v>3.4</v>
      </c>
      <c r="AX816"/>
      <c r="AY816"/>
      <c r="AZ816">
        <v>2.9</v>
      </c>
      <c r="BA816">
        <v>3.58</v>
      </c>
      <c r="BB816"/>
      <c r="BC816"/>
      <c r="BD816">
        <v>3.3</v>
      </c>
      <c r="BE816">
        <v>3.82</v>
      </c>
      <c r="BF816"/>
      <c r="BG816"/>
      <c r="BH816">
        <v>2.75</v>
      </c>
      <c r="BI816"/>
      <c r="BJ816"/>
      <c r="BK816"/>
      <c r="BL816"/>
      <c r="BM816"/>
      <c r="BN816"/>
      <c r="BO816"/>
      <c r="BP816"/>
      <c r="BQ816"/>
      <c r="BR816" t="s">
        <v>67</v>
      </c>
      <c r="BS816"/>
      <c r="BT816" t="s">
        <v>95</v>
      </c>
      <c r="BU816">
        <v>3144</v>
      </c>
      <c r="BV816" t="s">
        <v>69</v>
      </c>
      <c r="BW816" t="s">
        <v>95</v>
      </c>
      <c r="BX816"/>
      <c r="BY816"/>
      <c r="BZ816"/>
    </row>
    <row r="817" spans="1:78" x14ac:dyDescent="0.2">
      <c r="A817" t="s">
        <v>1205</v>
      </c>
      <c r="B817" t="s">
        <v>154</v>
      </c>
      <c r="C817" t="s">
        <v>1487</v>
      </c>
      <c r="D817" t="s">
        <v>125</v>
      </c>
      <c r="E817" t="s">
        <v>1194</v>
      </c>
      <c r="F817" t="s">
        <v>1195</v>
      </c>
      <c r="G817" t="s">
        <v>573</v>
      </c>
      <c r="H817" t="s">
        <v>346</v>
      </c>
      <c r="AO817">
        <v>3.3</v>
      </c>
      <c r="AR817">
        <v>1.9</v>
      </c>
      <c r="AS817">
        <v>3.5</v>
      </c>
      <c r="AV817">
        <v>2.4</v>
      </c>
      <c r="AW817">
        <v>3.1</v>
      </c>
      <c r="AZ817">
        <v>2.7</v>
      </c>
      <c r="BA817">
        <v>3.2</v>
      </c>
      <c r="BD817">
        <v>3</v>
      </c>
      <c r="BE817">
        <v>3.7</v>
      </c>
      <c r="BH817">
        <v>2.6</v>
      </c>
      <c r="BR817" t="s">
        <v>58</v>
      </c>
      <c r="BS817"/>
      <c r="BT817" t="s">
        <v>372</v>
      </c>
      <c r="BU817">
        <v>3140</v>
      </c>
    </row>
    <row r="818" spans="1:78" x14ac:dyDescent="0.2">
      <c r="A818" s="10" t="s">
        <v>1205</v>
      </c>
      <c r="B818" s="10"/>
      <c r="C818" s="10" t="s">
        <v>1487</v>
      </c>
      <c r="D818" s="10" t="s">
        <v>125</v>
      </c>
      <c r="E818" s="10" t="s">
        <v>1194</v>
      </c>
      <c r="F818" s="10" t="s">
        <v>1195</v>
      </c>
      <c r="G818" s="10" t="s">
        <v>573</v>
      </c>
      <c r="H818" s="10" t="s">
        <v>346</v>
      </c>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c r="BI818" s="10"/>
      <c r="BJ818" s="10"/>
      <c r="BK818" s="10"/>
      <c r="BL818" s="10"/>
      <c r="BM818" s="10"/>
      <c r="BN818" s="10"/>
      <c r="BO818" s="10"/>
      <c r="BP818" s="10"/>
      <c r="BQ818" s="10"/>
      <c r="BR818" s="10" t="s">
        <v>67</v>
      </c>
      <c r="BS818" s="12">
        <v>44797</v>
      </c>
      <c r="BT818" s="10" t="s">
        <v>95</v>
      </c>
      <c r="BU818" s="10">
        <v>3144</v>
      </c>
      <c r="BV818" s="10" t="s">
        <v>69</v>
      </c>
      <c r="BW818" s="10" t="s">
        <v>95</v>
      </c>
      <c r="BX818" s="10"/>
      <c r="BY818" s="10"/>
      <c r="BZ818" s="10"/>
    </row>
    <row r="819" spans="1:78" x14ac:dyDescent="0.2">
      <c r="A819" s="10" t="s">
        <v>1206</v>
      </c>
      <c r="B819" s="10"/>
      <c r="C819" s="10" t="s">
        <v>1487</v>
      </c>
      <c r="D819" s="10" t="s">
        <v>125</v>
      </c>
      <c r="E819" s="10" t="s">
        <v>1194</v>
      </c>
      <c r="F819" s="10" t="s">
        <v>1195</v>
      </c>
      <c r="G819" s="10" t="s">
        <v>573</v>
      </c>
      <c r="H819" s="10" t="s">
        <v>346</v>
      </c>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AU819" s="10"/>
      <c r="AV819" s="10"/>
      <c r="AW819" s="10"/>
      <c r="AX819" s="10"/>
      <c r="AY819" s="10"/>
      <c r="AZ819" s="10"/>
      <c r="BA819" s="10"/>
      <c r="BB819" s="10"/>
      <c r="BC819" s="10"/>
      <c r="BD819" s="10"/>
      <c r="BE819" s="10"/>
      <c r="BF819" s="10"/>
      <c r="BG819" s="10"/>
      <c r="BH819" s="10"/>
      <c r="BI819" s="10"/>
      <c r="BJ819" s="10"/>
      <c r="BK819" s="10"/>
      <c r="BL819" s="10"/>
      <c r="BM819" s="10"/>
      <c r="BN819" s="10"/>
      <c r="BO819" s="10"/>
      <c r="BP819" s="10"/>
      <c r="BQ819" s="10"/>
      <c r="BR819" s="10" t="s">
        <v>67</v>
      </c>
      <c r="BS819" s="12">
        <v>44797</v>
      </c>
      <c r="BT819" s="10" t="s">
        <v>95</v>
      </c>
      <c r="BU819" s="10">
        <v>3144</v>
      </c>
      <c r="BV819" s="10" t="s">
        <v>69</v>
      </c>
      <c r="BW819" s="10" t="s">
        <v>95</v>
      </c>
      <c r="BX819" s="10"/>
      <c r="BY819" s="10"/>
      <c r="BZ819" s="10"/>
    </row>
    <row r="820" spans="1:78" x14ac:dyDescent="0.2">
      <c r="C820" t="s">
        <v>1487</v>
      </c>
      <c r="D820" t="s">
        <v>125</v>
      </c>
      <c r="E820" t="s">
        <v>1194</v>
      </c>
      <c r="F820" t="s">
        <v>1195</v>
      </c>
      <c r="G820" t="s">
        <v>779</v>
      </c>
      <c r="H820" t="s">
        <v>1195</v>
      </c>
      <c r="BA820">
        <v>3.8</v>
      </c>
      <c r="BD820">
        <v>3.4</v>
      </c>
      <c r="BE820">
        <v>3.8</v>
      </c>
      <c r="BH820">
        <v>2.8</v>
      </c>
      <c r="BR820" t="s">
        <v>67</v>
      </c>
      <c r="BS820" s="1">
        <v>44797</v>
      </c>
      <c r="BT820" t="s">
        <v>73</v>
      </c>
      <c r="BU820">
        <v>36083</v>
      </c>
      <c r="BV820" t="s">
        <v>60</v>
      </c>
      <c r="BW820" t="s">
        <v>73</v>
      </c>
    </row>
    <row r="821" spans="1:78" x14ac:dyDescent="0.2">
      <c r="A821" s="10" t="s">
        <v>2272</v>
      </c>
      <c r="B821" s="10"/>
      <c r="C821" s="10" t="s">
        <v>1487</v>
      </c>
      <c r="D821" s="10" t="s">
        <v>125</v>
      </c>
      <c r="E821" s="10" t="s">
        <v>1194</v>
      </c>
      <c r="F821" s="10" t="s">
        <v>1195</v>
      </c>
      <c r="G821" s="10" t="s">
        <v>126</v>
      </c>
      <c r="H821" s="10" t="s">
        <v>1195</v>
      </c>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c r="AT821" s="10"/>
      <c r="AU821" s="10"/>
      <c r="AV821" s="10"/>
      <c r="AW821" s="10"/>
      <c r="AX821" s="10"/>
      <c r="AY821" s="10"/>
      <c r="AZ821" s="10"/>
      <c r="BA821" s="10"/>
      <c r="BB821" s="10"/>
      <c r="BC821" s="10"/>
      <c r="BD821" s="10"/>
      <c r="BE821" s="10"/>
      <c r="BF821" s="10"/>
      <c r="BG821" s="10"/>
      <c r="BH821" s="10"/>
      <c r="BI821" s="10"/>
      <c r="BJ821" s="10"/>
      <c r="BK821" s="10"/>
      <c r="BL821" s="10"/>
      <c r="BM821" s="10"/>
      <c r="BN821" s="10"/>
      <c r="BO821" s="10"/>
      <c r="BP821" s="10"/>
      <c r="BQ821" s="10"/>
      <c r="BR821" s="10" t="s">
        <v>67</v>
      </c>
      <c r="BS821" s="12">
        <v>44820</v>
      </c>
      <c r="BT821" s="10" t="s">
        <v>2256</v>
      </c>
      <c r="BU821" s="28">
        <v>82637</v>
      </c>
      <c r="BV821" s="10" t="s">
        <v>60</v>
      </c>
      <c r="BW821" s="10" t="s">
        <v>2256</v>
      </c>
    </row>
    <row r="822" spans="1:78" x14ac:dyDescent="0.2">
      <c r="A822" s="10" t="s">
        <v>2273</v>
      </c>
      <c r="B822" s="10"/>
      <c r="C822" s="10" t="s">
        <v>1487</v>
      </c>
      <c r="D822" s="10" t="s">
        <v>125</v>
      </c>
      <c r="E822" s="10" t="s">
        <v>1194</v>
      </c>
      <c r="F822" s="10" t="s">
        <v>1195</v>
      </c>
      <c r="G822" s="10" t="s">
        <v>126</v>
      </c>
      <c r="H822" s="10" t="s">
        <v>1195</v>
      </c>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c r="AT822" s="10"/>
      <c r="AU822" s="10"/>
      <c r="AV822" s="10"/>
      <c r="AW822" s="10"/>
      <c r="AX822" s="10"/>
      <c r="AY822" s="10"/>
      <c r="AZ822" s="10"/>
      <c r="BA822" s="10"/>
      <c r="BB822" s="10"/>
      <c r="BC822" s="10"/>
      <c r="BD822" s="10"/>
      <c r="BE822" s="10"/>
      <c r="BF822" s="10"/>
      <c r="BG822" s="10"/>
      <c r="BH822" s="10"/>
      <c r="BI822" s="10"/>
      <c r="BJ822" s="10"/>
      <c r="BK822" s="10"/>
      <c r="BL822" s="10"/>
      <c r="BM822" s="10"/>
      <c r="BN822" s="10"/>
      <c r="BO822" s="10"/>
      <c r="BP822" s="10"/>
      <c r="BQ822" s="10"/>
      <c r="BR822" s="10" t="s">
        <v>67</v>
      </c>
      <c r="BS822" s="12">
        <v>44820</v>
      </c>
      <c r="BT822" s="10" t="s">
        <v>2256</v>
      </c>
      <c r="BU822" s="28">
        <v>82637</v>
      </c>
      <c r="BV822" s="10" t="s">
        <v>60</v>
      </c>
      <c r="BW822" s="10" t="s">
        <v>2256</v>
      </c>
    </row>
    <row r="823" spans="1:78" x14ac:dyDescent="0.2">
      <c r="A823" s="6" t="s">
        <v>94</v>
      </c>
      <c r="B823" s="6"/>
      <c r="C823" s="6" t="s">
        <v>1487</v>
      </c>
      <c r="D823" s="6" t="s">
        <v>125</v>
      </c>
      <c r="E823" s="6" t="s">
        <v>1194</v>
      </c>
      <c r="F823" s="6" t="s">
        <v>1195</v>
      </c>
      <c r="G823" s="6" t="s">
        <v>126</v>
      </c>
      <c r="H823" s="6" t="s">
        <v>1195</v>
      </c>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v>10.5</v>
      </c>
      <c r="BK823" s="6"/>
      <c r="BL823" s="6"/>
      <c r="BM823" s="6"/>
      <c r="BN823" s="6"/>
      <c r="BO823" s="6"/>
      <c r="BP823" s="6"/>
      <c r="BQ823" s="6"/>
      <c r="BR823" s="6" t="s">
        <v>67</v>
      </c>
      <c r="BS823" s="7">
        <v>44964</v>
      </c>
      <c r="BT823" s="6" t="s">
        <v>2256</v>
      </c>
      <c r="BU823" s="6">
        <v>82637</v>
      </c>
      <c r="BV823" s="6"/>
      <c r="BW823" s="6"/>
      <c r="BX823" s="6"/>
      <c r="BY823" s="6"/>
      <c r="BZ823" s="6"/>
    </row>
    <row r="824" spans="1:78" x14ac:dyDescent="0.2">
      <c r="A824" s="6"/>
      <c r="B824" s="6"/>
      <c r="C824" s="6" t="s">
        <v>1487</v>
      </c>
      <c r="D824" s="6" t="s">
        <v>125</v>
      </c>
      <c r="E824" s="6" t="s">
        <v>1194</v>
      </c>
      <c r="F824" s="6" t="s">
        <v>1195</v>
      </c>
      <c r="G824" s="6" t="s">
        <v>126</v>
      </c>
      <c r="H824" s="6" t="s">
        <v>1195</v>
      </c>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v>9</v>
      </c>
      <c r="BJ824" s="6">
        <v>11</v>
      </c>
      <c r="BK824" s="6"/>
      <c r="BL824" s="6"/>
      <c r="BM824" s="6"/>
      <c r="BN824" s="6"/>
      <c r="BO824" s="6">
        <v>25.2</v>
      </c>
      <c r="BP824" s="6"/>
      <c r="BQ824" s="6"/>
      <c r="BR824" s="6" t="s">
        <v>67</v>
      </c>
      <c r="BS824" s="7">
        <v>44964</v>
      </c>
      <c r="BT824" s="6" t="s">
        <v>3669</v>
      </c>
      <c r="BU824" s="57" t="s">
        <v>3702</v>
      </c>
      <c r="BV824" s="6"/>
      <c r="BW824" s="6"/>
      <c r="BX824" s="6"/>
      <c r="BY824" s="6"/>
      <c r="BZ824" s="6"/>
    </row>
    <row r="825" spans="1:78" x14ac:dyDescent="0.2">
      <c r="A825" s="11" t="s">
        <v>1700</v>
      </c>
      <c r="B825" s="11"/>
      <c r="C825" s="11" t="s">
        <v>1487</v>
      </c>
      <c r="D825" s="11" t="s">
        <v>125</v>
      </c>
      <c r="E825" s="11" t="s">
        <v>1194</v>
      </c>
      <c r="F825" s="11" t="s">
        <v>1195</v>
      </c>
      <c r="G825" s="11" t="s">
        <v>126</v>
      </c>
      <c r="H825" s="11" t="s">
        <v>1207</v>
      </c>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c r="AW825" s="11"/>
      <c r="AX825" s="11"/>
      <c r="AY825" s="11"/>
      <c r="AZ825" s="11"/>
      <c r="BA825" s="11"/>
      <c r="BB825" s="11"/>
      <c r="BC825" s="11"/>
      <c r="BD825" s="11"/>
      <c r="BE825" s="11"/>
      <c r="BF825" s="11"/>
      <c r="BG825" s="11"/>
      <c r="BH825" s="11"/>
      <c r="BI825" s="11"/>
      <c r="BJ825" s="11"/>
      <c r="BK825" s="11"/>
      <c r="BL825" s="11"/>
      <c r="BM825" s="11"/>
      <c r="BN825" s="11"/>
      <c r="BO825" s="11"/>
      <c r="BP825" s="11"/>
      <c r="BQ825" s="11"/>
      <c r="BR825" s="11"/>
      <c r="BS825" s="11"/>
      <c r="BT825" s="11"/>
      <c r="BU825" s="11"/>
      <c r="BV825" s="11"/>
      <c r="BW825" s="11"/>
    </row>
    <row r="826" spans="1:78" x14ac:dyDescent="0.2">
      <c r="C826" t="s">
        <v>1487</v>
      </c>
      <c r="D826" t="s">
        <v>125</v>
      </c>
      <c r="E826" t="s">
        <v>1194</v>
      </c>
      <c r="F826" t="s">
        <v>1195</v>
      </c>
      <c r="G826" t="s">
        <v>126</v>
      </c>
      <c r="H826" t="s">
        <v>1207</v>
      </c>
      <c r="BA826">
        <v>4</v>
      </c>
      <c r="BD826">
        <v>3.5</v>
      </c>
      <c r="BR826" t="s">
        <v>67</v>
      </c>
      <c r="BS826" s="1">
        <v>44797</v>
      </c>
      <c r="BT826" t="s">
        <v>73</v>
      </c>
      <c r="BU826">
        <v>36083</v>
      </c>
      <c r="BV826" t="s">
        <v>60</v>
      </c>
      <c r="BW826" t="s">
        <v>73</v>
      </c>
    </row>
    <row r="827" spans="1:78" x14ac:dyDescent="0.2">
      <c r="A827" s="6"/>
      <c r="B827" s="6"/>
      <c r="C827" s="6" t="s">
        <v>1487</v>
      </c>
      <c r="D827" s="6" t="s">
        <v>125</v>
      </c>
      <c r="E827" s="6" t="s">
        <v>1194</v>
      </c>
      <c r="F827" s="6" t="s">
        <v>1195</v>
      </c>
      <c r="G827" s="6" t="s">
        <v>126</v>
      </c>
      <c r="H827" s="6" t="s">
        <v>1207</v>
      </c>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v>10</v>
      </c>
      <c r="BJ827" s="6"/>
      <c r="BK827" s="6"/>
      <c r="BL827" s="6"/>
      <c r="BM827" s="6"/>
      <c r="BN827" s="6"/>
      <c r="BO827" s="6"/>
      <c r="BP827" s="6"/>
      <c r="BQ827" s="6"/>
      <c r="BR827" s="6" t="s">
        <v>67</v>
      </c>
      <c r="BS827" s="7">
        <v>44964</v>
      </c>
      <c r="BT827" s="6" t="s">
        <v>3669</v>
      </c>
      <c r="BU827" s="57" t="s">
        <v>3702</v>
      </c>
      <c r="BV827" s="6"/>
      <c r="BW827" s="6"/>
      <c r="BX827" s="6"/>
      <c r="BY827" s="6"/>
      <c r="BZ827" s="6"/>
    </row>
    <row r="828" spans="1:78" s="50" customFormat="1" x14ac:dyDescent="0.2">
      <c r="A828" s="11" t="s">
        <v>1700</v>
      </c>
      <c r="B828" s="11"/>
      <c r="C828" s="11" t="s">
        <v>1487</v>
      </c>
      <c r="D828" s="11" t="s">
        <v>125</v>
      </c>
      <c r="E828" s="11" t="s">
        <v>1194</v>
      </c>
      <c r="F828" s="11" t="s">
        <v>1195</v>
      </c>
      <c r="G828" s="11" t="s">
        <v>1194</v>
      </c>
      <c r="H828" s="11" t="s">
        <v>1195</v>
      </c>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c r="AW828" s="11"/>
      <c r="AX828" s="11"/>
      <c r="AY828" s="11"/>
      <c r="AZ828" s="11"/>
      <c r="BA828" s="11"/>
      <c r="BB828" s="11"/>
      <c r="BC828" s="11"/>
      <c r="BD828" s="11"/>
      <c r="BE828" s="11"/>
      <c r="BF828" s="11"/>
      <c r="BG828" s="11"/>
      <c r="BH828" s="11"/>
      <c r="BI828" s="11"/>
      <c r="BJ828" s="11"/>
      <c r="BK828" s="11"/>
      <c r="BL828" s="11"/>
      <c r="BM828" s="11"/>
      <c r="BN828" s="11"/>
      <c r="BO828" s="11"/>
      <c r="BP828" s="11"/>
      <c r="BQ828" s="11"/>
      <c r="BR828" s="11"/>
      <c r="BS828" s="11"/>
      <c r="BT828" s="11"/>
      <c r="BU828" s="11"/>
      <c r="BV828" s="11"/>
      <c r="BW828" s="11"/>
      <c r="BX828"/>
      <c r="BY828"/>
      <c r="BZ828"/>
    </row>
    <row r="829" spans="1:78" x14ac:dyDescent="0.2">
      <c r="A829" s="10" t="s">
        <v>2245</v>
      </c>
      <c r="B829" s="10"/>
      <c r="C829" s="10" t="s">
        <v>1487</v>
      </c>
      <c r="D829" s="10" t="s">
        <v>125</v>
      </c>
      <c r="E829" s="10" t="s">
        <v>1194</v>
      </c>
      <c r="F829" s="10" t="s">
        <v>1195</v>
      </c>
      <c r="G829" s="10" t="s">
        <v>1194</v>
      </c>
      <c r="H829" s="10" t="s">
        <v>1195</v>
      </c>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c r="AT829" s="10"/>
      <c r="AU829" s="10"/>
      <c r="AV829" s="10"/>
      <c r="AW829" s="10"/>
      <c r="AX829" s="10"/>
      <c r="AY829" s="10"/>
      <c r="AZ829" s="10"/>
      <c r="BA829" s="10"/>
      <c r="BB829" s="10"/>
      <c r="BC829" s="10"/>
      <c r="BD829" s="10"/>
      <c r="BE829" s="10"/>
      <c r="BF829" s="10"/>
      <c r="BG829" s="10"/>
      <c r="BH829" s="10"/>
      <c r="BI829" s="10"/>
      <c r="BJ829" s="10"/>
      <c r="BK829" s="10"/>
      <c r="BL829" s="10"/>
      <c r="BM829" s="10"/>
      <c r="BN829" s="10"/>
      <c r="BO829" s="10"/>
      <c r="BP829" s="10"/>
      <c r="BQ829" s="10"/>
      <c r="BR829" s="10" t="s">
        <v>67</v>
      </c>
      <c r="BS829" s="12">
        <v>44820</v>
      </c>
      <c r="BT829" s="10" t="s">
        <v>2196</v>
      </c>
      <c r="BU829" s="10">
        <v>2905</v>
      </c>
      <c r="BV829" s="10" t="s">
        <v>60</v>
      </c>
      <c r="BW829" s="10" t="s">
        <v>2196</v>
      </c>
    </row>
    <row r="830" spans="1:78" x14ac:dyDescent="0.2">
      <c r="A830" s="10" t="s">
        <v>2246</v>
      </c>
      <c r="B830" s="10"/>
      <c r="C830" s="10" t="s">
        <v>1487</v>
      </c>
      <c r="D830" s="10" t="s">
        <v>125</v>
      </c>
      <c r="E830" s="10" t="s">
        <v>1194</v>
      </c>
      <c r="F830" s="10" t="s">
        <v>1195</v>
      </c>
      <c r="G830" s="10" t="s">
        <v>1194</v>
      </c>
      <c r="H830" s="10" t="s">
        <v>1195</v>
      </c>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c r="AT830" s="10"/>
      <c r="AU830" s="10"/>
      <c r="AV830" s="10"/>
      <c r="AW830" s="10"/>
      <c r="AX830" s="10"/>
      <c r="AY830" s="10"/>
      <c r="AZ830" s="10"/>
      <c r="BA830" s="10"/>
      <c r="BB830" s="10"/>
      <c r="BC830" s="10"/>
      <c r="BD830" s="10"/>
      <c r="BE830" s="10"/>
      <c r="BF830" s="10"/>
      <c r="BG830" s="10"/>
      <c r="BH830" s="10"/>
      <c r="BI830" s="10"/>
      <c r="BJ830" s="10"/>
      <c r="BK830" s="10"/>
      <c r="BL830" s="10"/>
      <c r="BM830" s="10"/>
      <c r="BN830" s="10"/>
      <c r="BO830" s="10"/>
      <c r="BP830" s="10"/>
      <c r="BQ830" s="10"/>
      <c r="BR830" s="10" t="s">
        <v>67</v>
      </c>
      <c r="BS830" s="12">
        <v>44820</v>
      </c>
      <c r="BT830" s="10" t="s">
        <v>2196</v>
      </c>
      <c r="BU830" s="10">
        <v>2905</v>
      </c>
      <c r="BV830" s="10" t="s">
        <v>60</v>
      </c>
      <c r="BW830" s="10" t="s">
        <v>2196</v>
      </c>
    </row>
    <row r="831" spans="1:78" x14ac:dyDescent="0.2">
      <c r="A831" s="10" t="s">
        <v>2244</v>
      </c>
      <c r="B831" s="10"/>
      <c r="C831" s="10" t="s">
        <v>1487</v>
      </c>
      <c r="D831" s="10" t="s">
        <v>125</v>
      </c>
      <c r="E831" s="10" t="s">
        <v>1194</v>
      </c>
      <c r="F831" s="10" t="s">
        <v>1195</v>
      </c>
      <c r="G831" s="10" t="s">
        <v>1194</v>
      </c>
      <c r="H831" s="10" t="s">
        <v>1195</v>
      </c>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c r="AT831" s="10"/>
      <c r="AU831" s="10"/>
      <c r="AV831" s="10"/>
      <c r="AW831" s="10"/>
      <c r="AX831" s="10"/>
      <c r="AY831" s="10"/>
      <c r="AZ831" s="10"/>
      <c r="BA831" s="10"/>
      <c r="BB831" s="10"/>
      <c r="BC831" s="10"/>
      <c r="BD831" s="10"/>
      <c r="BE831" s="10"/>
      <c r="BF831" s="10"/>
      <c r="BG831" s="10"/>
      <c r="BH831" s="10"/>
      <c r="BI831" s="10"/>
      <c r="BJ831" s="10"/>
      <c r="BK831" s="10"/>
      <c r="BL831" s="10"/>
      <c r="BM831" s="10"/>
      <c r="BN831" s="10"/>
      <c r="BO831" s="10"/>
      <c r="BP831" s="10"/>
      <c r="BQ831" s="10"/>
      <c r="BR831" s="10" t="s">
        <v>67</v>
      </c>
      <c r="BS831" s="12">
        <v>44820</v>
      </c>
      <c r="BT831" s="10" t="s">
        <v>2196</v>
      </c>
      <c r="BU831" s="10">
        <v>2905</v>
      </c>
      <c r="BV831" s="10" t="s">
        <v>60</v>
      </c>
      <c r="BW831" s="10" t="s">
        <v>2196</v>
      </c>
    </row>
    <row r="832" spans="1:78" x14ac:dyDescent="0.2">
      <c r="A832" t="s">
        <v>2395</v>
      </c>
      <c r="C832" t="s">
        <v>1487</v>
      </c>
      <c r="D832" t="s">
        <v>125</v>
      </c>
      <c r="E832" t="s">
        <v>1194</v>
      </c>
      <c r="F832" t="s">
        <v>1195</v>
      </c>
      <c r="G832" t="s">
        <v>1194</v>
      </c>
      <c r="H832" t="s">
        <v>1195</v>
      </c>
      <c r="BE832">
        <v>3.75</v>
      </c>
      <c r="BF832">
        <v>2.7</v>
      </c>
      <c r="BG832">
        <v>2.2999999999999998</v>
      </c>
      <c r="BH832">
        <v>2.7</v>
      </c>
      <c r="BR832" t="s">
        <v>67</v>
      </c>
      <c r="BS832" s="1">
        <v>44824</v>
      </c>
      <c r="BT832" t="s">
        <v>2329</v>
      </c>
      <c r="BU832">
        <v>2930</v>
      </c>
      <c r="BV832" t="s">
        <v>60</v>
      </c>
      <c r="BW832" t="s">
        <v>2329</v>
      </c>
    </row>
    <row r="833" spans="1:78" s="50" customFormat="1" x14ac:dyDescent="0.2">
      <c r="A833" s="10" t="s">
        <v>3527</v>
      </c>
      <c r="B833" s="10"/>
      <c r="C833" s="10" t="s">
        <v>1487</v>
      </c>
      <c r="D833" s="10" t="s">
        <v>125</v>
      </c>
      <c r="E833" s="10" t="s">
        <v>1194</v>
      </c>
      <c r="F833" s="10" t="s">
        <v>1195</v>
      </c>
      <c r="G833" s="10" t="s">
        <v>1194</v>
      </c>
      <c r="H833" s="10" t="s">
        <v>1195</v>
      </c>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c r="AT833" s="10"/>
      <c r="AU833" s="10"/>
      <c r="AV833" s="10"/>
      <c r="AW833" s="10"/>
      <c r="AX833" s="10"/>
      <c r="AY833" s="10"/>
      <c r="AZ833" s="10"/>
      <c r="BA833" s="10"/>
      <c r="BB833" s="10"/>
      <c r="BC833" s="10"/>
      <c r="BD833" s="10"/>
      <c r="BE833" s="10"/>
      <c r="BF833" s="10"/>
      <c r="BG833" s="10"/>
      <c r="BH833" s="10"/>
      <c r="BI833" s="10"/>
      <c r="BJ833" s="10"/>
      <c r="BK833" s="10"/>
      <c r="BL833" s="10"/>
      <c r="BM833" s="10"/>
      <c r="BN833" s="10"/>
      <c r="BO833" s="10"/>
      <c r="BP833" s="10"/>
      <c r="BQ833" s="10"/>
      <c r="BR833" s="10" t="s">
        <v>67</v>
      </c>
      <c r="BS833" s="12">
        <v>44798</v>
      </c>
      <c r="BT833" s="10" t="s">
        <v>587</v>
      </c>
      <c r="BU833" s="10">
        <v>3701</v>
      </c>
      <c r="BV833" s="10" t="s">
        <v>60</v>
      </c>
      <c r="BW833" s="10" t="s">
        <v>587</v>
      </c>
      <c r="BX833" s="10"/>
      <c r="BY833" s="10"/>
      <c r="BZ833" s="10"/>
    </row>
    <row r="834" spans="1:78" x14ac:dyDescent="0.2">
      <c r="A834" s="40" t="s">
        <v>3525</v>
      </c>
      <c r="B834" s="10"/>
      <c r="C834" s="10" t="s">
        <v>1487</v>
      </c>
      <c r="D834" s="10" t="s">
        <v>125</v>
      </c>
      <c r="E834" s="10" t="s">
        <v>1194</v>
      </c>
      <c r="F834" s="10" t="s">
        <v>1195</v>
      </c>
      <c r="G834" s="10" t="s">
        <v>1194</v>
      </c>
      <c r="H834" s="10" t="s">
        <v>1195</v>
      </c>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AU834" s="10"/>
      <c r="AV834" s="10"/>
      <c r="AW834" s="10"/>
      <c r="AX834" s="10"/>
      <c r="AY834" s="10"/>
      <c r="AZ834" s="10"/>
      <c r="BA834" s="10"/>
      <c r="BB834" s="10"/>
      <c r="BC834" s="10"/>
      <c r="BD834" s="10"/>
      <c r="BE834" s="10"/>
      <c r="BF834" s="10"/>
      <c r="BG834" s="10"/>
      <c r="BH834" s="10"/>
      <c r="BI834" s="10"/>
      <c r="BJ834" s="10"/>
      <c r="BK834" s="10"/>
      <c r="BL834" s="10"/>
      <c r="BM834" s="10"/>
      <c r="BN834" s="10"/>
      <c r="BO834" s="10"/>
      <c r="BP834" s="10"/>
      <c r="BQ834" s="10" t="s">
        <v>3526</v>
      </c>
      <c r="BR834" s="10" t="s">
        <v>67</v>
      </c>
      <c r="BS834" s="12">
        <v>44798</v>
      </c>
      <c r="BT834" s="10" t="s">
        <v>587</v>
      </c>
      <c r="BU834" s="10">
        <v>3701</v>
      </c>
      <c r="BV834" s="10" t="s">
        <v>60</v>
      </c>
      <c r="BW834" s="10" t="s">
        <v>587</v>
      </c>
      <c r="BX834" s="10"/>
      <c r="BY834" s="10"/>
      <c r="BZ834" s="10"/>
    </row>
    <row r="835" spans="1:78" x14ac:dyDescent="0.2">
      <c r="A835" t="s">
        <v>94</v>
      </c>
      <c r="C835" t="s">
        <v>1487</v>
      </c>
      <c r="D835" t="s">
        <v>125</v>
      </c>
      <c r="E835" t="s">
        <v>1194</v>
      </c>
      <c r="F835" t="s">
        <v>1195</v>
      </c>
      <c r="G835" t="s">
        <v>1194</v>
      </c>
      <c r="H835" t="s">
        <v>1195</v>
      </c>
      <c r="AW835">
        <v>3.4</v>
      </c>
      <c r="AX835">
        <v>2.77</v>
      </c>
      <c r="AY835">
        <v>2.91</v>
      </c>
      <c r="AZ835">
        <v>2.91</v>
      </c>
      <c r="BA835">
        <v>3.6</v>
      </c>
      <c r="BB835">
        <v>3.24</v>
      </c>
      <c r="BC835">
        <v>3.1</v>
      </c>
      <c r="BD835">
        <v>3.24</v>
      </c>
      <c r="BQ835" t="s">
        <v>288</v>
      </c>
      <c r="BR835" t="s">
        <v>67</v>
      </c>
      <c r="BS835"/>
      <c r="BT835" t="s">
        <v>289</v>
      </c>
      <c r="BU835">
        <v>7306</v>
      </c>
    </row>
    <row r="836" spans="1:78" s="50" customFormat="1" x14ac:dyDescent="0.2">
      <c r="A836" t="s">
        <v>94</v>
      </c>
      <c r="B836"/>
      <c r="C836" t="s">
        <v>1487</v>
      </c>
      <c r="D836" t="s">
        <v>125</v>
      </c>
      <c r="E836" t="s">
        <v>1194</v>
      </c>
      <c r="F836" t="s">
        <v>1195</v>
      </c>
      <c r="G836" t="s">
        <v>1194</v>
      </c>
      <c r="H836" t="s">
        <v>1195</v>
      </c>
      <c r="I836"/>
      <c r="J836"/>
      <c r="K836"/>
      <c r="L836"/>
      <c r="M836"/>
      <c r="N836"/>
      <c r="O836"/>
      <c r="P836"/>
      <c r="Q836"/>
      <c r="R836"/>
      <c r="S836"/>
      <c r="T836"/>
      <c r="U836"/>
      <c r="V836"/>
      <c r="W836"/>
      <c r="X836"/>
      <c r="Y836"/>
      <c r="Z836"/>
      <c r="AA836"/>
      <c r="AB836"/>
      <c r="AC836"/>
      <c r="AD836"/>
      <c r="AE836"/>
      <c r="AF836"/>
      <c r="AG836"/>
      <c r="AH836"/>
      <c r="AI836"/>
      <c r="AJ836"/>
      <c r="AK836"/>
      <c r="AL836"/>
      <c r="AM836"/>
      <c r="AN836"/>
      <c r="AO836">
        <f>AVERAGE(3.6,3.9)</f>
        <v>3.75</v>
      </c>
      <c r="AP836"/>
      <c r="AQ836"/>
      <c r="AR836">
        <f>AVERAGE(2.1,2.4)</f>
        <v>2.25</v>
      </c>
      <c r="AS836">
        <f>AVERAGE(3.45,4.35)</f>
        <v>3.9</v>
      </c>
      <c r="AT836"/>
      <c r="AU836"/>
      <c r="AV836">
        <f>AVERAGE(2.55,3.15)</f>
        <v>2.8499999999999996</v>
      </c>
      <c r="AW836">
        <f>AVERAGE(3.15,4.05)</f>
        <v>3.5999999999999996</v>
      </c>
      <c r="AX836">
        <f>AVERAGE(2.4,3.45)</f>
        <v>2.9249999999999998</v>
      </c>
      <c r="AY836">
        <f>AVERAGE(2.55,3.45)</f>
        <v>3</v>
      </c>
      <c r="AZ836">
        <f>MAX(AX836:AY836)</f>
        <v>3</v>
      </c>
      <c r="BA836">
        <f>AVERAGE(3.45,4.5)</f>
        <v>3.9750000000000001</v>
      </c>
      <c r="BB836">
        <f>AVERAGE(2.85,3.9)</f>
        <v>3.375</v>
      </c>
      <c r="BC836">
        <f>AVERAGE(2.85,3.75)</f>
        <v>3.3</v>
      </c>
      <c r="BD836">
        <f>MAX(BB836:BC836)</f>
        <v>3.375</v>
      </c>
      <c r="BE836">
        <f>AVERAGE(3.15,4.35)</f>
        <v>3.75</v>
      </c>
      <c r="BF836">
        <f>AVERAGE(2.4,3.15)</f>
        <v>2.7749999999999999</v>
      </c>
      <c r="BG836"/>
      <c r="BH836">
        <f>MAX(BF836:BG836)</f>
        <v>2.7749999999999999</v>
      </c>
      <c r="BI836"/>
      <c r="BJ836"/>
      <c r="BK836"/>
      <c r="BL836"/>
      <c r="BM836"/>
      <c r="BN836"/>
      <c r="BO836"/>
      <c r="BP836"/>
      <c r="BQ836" t="s">
        <v>2462</v>
      </c>
      <c r="BR836" t="s">
        <v>67</v>
      </c>
      <c r="BS836" s="1">
        <v>44825</v>
      </c>
      <c r="BT836" t="s">
        <v>2426</v>
      </c>
      <c r="BU836">
        <v>79420</v>
      </c>
      <c r="BV836"/>
      <c r="BW836"/>
      <c r="BX836"/>
      <c r="BY836"/>
      <c r="BZ836"/>
    </row>
    <row r="837" spans="1:78" x14ac:dyDescent="0.2">
      <c r="A837" t="s">
        <v>94</v>
      </c>
      <c r="C837" t="s">
        <v>1487</v>
      </c>
      <c r="D837" t="s">
        <v>125</v>
      </c>
      <c r="E837" t="s">
        <v>1194</v>
      </c>
      <c r="F837" t="s">
        <v>1195</v>
      </c>
      <c r="G837" t="s">
        <v>1194</v>
      </c>
      <c r="H837" t="s">
        <v>1195</v>
      </c>
      <c r="I837" t="b">
        <v>0</v>
      </c>
      <c r="Y837">
        <v>3.34</v>
      </c>
      <c r="AB837">
        <v>4.47</v>
      </c>
      <c r="AC837">
        <v>3.44</v>
      </c>
      <c r="AF837">
        <v>5.08</v>
      </c>
      <c r="AG837">
        <v>2.3199999999999998</v>
      </c>
      <c r="AJ837">
        <v>3.51</v>
      </c>
      <c r="AO837">
        <v>3.75</v>
      </c>
      <c r="AR837">
        <v>2.23</v>
      </c>
      <c r="AS837">
        <v>4.07</v>
      </c>
      <c r="AV837">
        <v>2.77</v>
      </c>
      <c r="AW837">
        <v>3.58</v>
      </c>
      <c r="AX837">
        <v>2.84</v>
      </c>
      <c r="AY837">
        <v>3.01</v>
      </c>
      <c r="AZ837">
        <v>3.01</v>
      </c>
      <c r="BA837">
        <v>3.92</v>
      </c>
      <c r="BB837">
        <v>3.41</v>
      </c>
      <c r="BC837">
        <v>3.42</v>
      </c>
      <c r="BD837">
        <v>3.42</v>
      </c>
      <c r="BE837">
        <v>3.82</v>
      </c>
      <c r="BH837">
        <v>2.75</v>
      </c>
      <c r="BR837" t="s">
        <v>67</v>
      </c>
      <c r="BS837" s="1">
        <v>44820</v>
      </c>
      <c r="BT837" t="s">
        <v>2196</v>
      </c>
      <c r="BU837">
        <v>2905</v>
      </c>
    </row>
    <row r="838" spans="1:78" x14ac:dyDescent="0.2">
      <c r="A838" t="s">
        <v>1896</v>
      </c>
      <c r="C838" t="s">
        <v>1487</v>
      </c>
      <c r="D838" t="s">
        <v>125</v>
      </c>
      <c r="E838" t="s">
        <v>1194</v>
      </c>
      <c r="F838" t="s">
        <v>1195</v>
      </c>
      <c r="G838" t="s">
        <v>1194</v>
      </c>
      <c r="H838" t="s">
        <v>1195</v>
      </c>
      <c r="AC838">
        <v>2.95</v>
      </c>
      <c r="AF838">
        <v>4.53</v>
      </c>
      <c r="BR838" t="s">
        <v>67</v>
      </c>
      <c r="BS838" s="1">
        <v>44813</v>
      </c>
      <c r="BT838" t="s">
        <v>1907</v>
      </c>
      <c r="BU838">
        <v>34317</v>
      </c>
      <c r="BV838" t="s">
        <v>60</v>
      </c>
      <c r="BW838" s="9" t="s">
        <v>1907</v>
      </c>
    </row>
    <row r="839" spans="1:78" x14ac:dyDescent="0.2">
      <c r="A839" t="s">
        <v>1895</v>
      </c>
      <c r="C839" t="s">
        <v>1487</v>
      </c>
      <c r="D839" t="s">
        <v>125</v>
      </c>
      <c r="E839" t="s">
        <v>1194</v>
      </c>
      <c r="F839" t="s">
        <v>1195</v>
      </c>
      <c r="G839" t="s">
        <v>1194</v>
      </c>
      <c r="H839" t="s">
        <v>1195</v>
      </c>
      <c r="AC839">
        <v>3.1</v>
      </c>
      <c r="AF839">
        <v>4.7</v>
      </c>
      <c r="BR839" t="s">
        <v>67</v>
      </c>
      <c r="BS839" s="1">
        <v>44813</v>
      </c>
      <c r="BT839" t="s">
        <v>1907</v>
      </c>
      <c r="BU839">
        <v>34317</v>
      </c>
      <c r="BV839" t="s">
        <v>60</v>
      </c>
      <c r="BW839" s="9" t="s">
        <v>1907</v>
      </c>
    </row>
    <row r="840" spans="1:78" x14ac:dyDescent="0.2">
      <c r="A840" t="s">
        <v>1897</v>
      </c>
      <c r="C840" t="s">
        <v>1487</v>
      </c>
      <c r="D840" t="s">
        <v>125</v>
      </c>
      <c r="E840" t="s">
        <v>1194</v>
      </c>
      <c r="F840" t="s">
        <v>1195</v>
      </c>
      <c r="G840" t="s">
        <v>1194</v>
      </c>
      <c r="H840" t="s">
        <v>1195</v>
      </c>
      <c r="AO840">
        <v>3.6</v>
      </c>
      <c r="AR840">
        <v>1.68</v>
      </c>
      <c r="BR840" t="s">
        <v>67</v>
      </c>
      <c r="BS840" s="1">
        <v>44813</v>
      </c>
      <c r="BT840" t="s">
        <v>1907</v>
      </c>
      <c r="BU840">
        <v>34317</v>
      </c>
      <c r="BV840" t="s">
        <v>60</v>
      </c>
      <c r="BW840" s="9" t="s">
        <v>1907</v>
      </c>
    </row>
    <row r="841" spans="1:78" x14ac:dyDescent="0.2">
      <c r="A841" t="s">
        <v>1893</v>
      </c>
      <c r="C841" t="s">
        <v>1487</v>
      </c>
      <c r="D841" t="s">
        <v>125</v>
      </c>
      <c r="E841" t="s">
        <v>1194</v>
      </c>
      <c r="F841" t="s">
        <v>1195</v>
      </c>
      <c r="G841" t="s">
        <v>1194</v>
      </c>
      <c r="H841" t="s">
        <v>1195</v>
      </c>
      <c r="U841">
        <v>3</v>
      </c>
      <c r="X841">
        <v>3.72</v>
      </c>
      <c r="BR841" t="s">
        <v>67</v>
      </c>
      <c r="BS841" s="1">
        <v>44813</v>
      </c>
      <c r="BT841" t="s">
        <v>1907</v>
      </c>
      <c r="BU841">
        <v>34317</v>
      </c>
      <c r="BV841" t="s">
        <v>60</v>
      </c>
      <c r="BW841" s="9" t="s">
        <v>1907</v>
      </c>
    </row>
    <row r="842" spans="1:78" x14ac:dyDescent="0.2">
      <c r="A842" t="s">
        <v>1898</v>
      </c>
      <c r="C842" t="s">
        <v>1487</v>
      </c>
      <c r="D842" t="s">
        <v>125</v>
      </c>
      <c r="E842" t="s">
        <v>1194</v>
      </c>
      <c r="F842" t="s">
        <v>1195</v>
      </c>
      <c r="G842" t="s">
        <v>1194</v>
      </c>
      <c r="H842" t="s">
        <v>1195</v>
      </c>
      <c r="BA842">
        <v>3.5</v>
      </c>
      <c r="BD842">
        <v>2.89</v>
      </c>
      <c r="BR842" t="s">
        <v>67</v>
      </c>
      <c r="BS842" s="1">
        <v>44813</v>
      </c>
      <c r="BT842" t="s">
        <v>1907</v>
      </c>
      <c r="BU842">
        <v>34317</v>
      </c>
      <c r="BV842" t="s">
        <v>60</v>
      </c>
      <c r="BW842" s="9" t="s">
        <v>1907</v>
      </c>
    </row>
    <row r="843" spans="1:78" x14ac:dyDescent="0.2">
      <c r="A843" t="s">
        <v>1894</v>
      </c>
      <c r="C843" t="s">
        <v>1487</v>
      </c>
      <c r="D843" t="s">
        <v>125</v>
      </c>
      <c r="E843" t="s">
        <v>1194</v>
      </c>
      <c r="F843" t="s">
        <v>1195</v>
      </c>
      <c r="G843" t="s">
        <v>1194</v>
      </c>
      <c r="H843" t="s">
        <v>1195</v>
      </c>
      <c r="U843">
        <v>2.8</v>
      </c>
      <c r="X843">
        <v>3.47</v>
      </c>
      <c r="BR843" t="s">
        <v>67</v>
      </c>
      <c r="BS843" s="1">
        <v>44813</v>
      </c>
      <c r="BT843" t="s">
        <v>1907</v>
      </c>
      <c r="BU843">
        <v>34317</v>
      </c>
      <c r="BV843" t="s">
        <v>60</v>
      </c>
      <c r="BW843" t="s">
        <v>1907</v>
      </c>
    </row>
    <row r="844" spans="1:78" x14ac:dyDescent="0.2">
      <c r="A844" t="s">
        <v>1193</v>
      </c>
      <c r="C844" t="s">
        <v>1487</v>
      </c>
      <c r="D844" t="s">
        <v>125</v>
      </c>
      <c r="E844" t="s">
        <v>1194</v>
      </c>
      <c r="F844" t="s">
        <v>1195</v>
      </c>
      <c r="G844" t="s">
        <v>1194</v>
      </c>
      <c r="H844" t="s">
        <v>1196</v>
      </c>
      <c r="I844" t="b">
        <v>0</v>
      </c>
      <c r="K844" t="s">
        <v>408</v>
      </c>
      <c r="AK844">
        <v>2.75</v>
      </c>
      <c r="AN844">
        <v>1.35</v>
      </c>
      <c r="AO844">
        <v>3.2</v>
      </c>
      <c r="AR844">
        <v>1.6</v>
      </c>
      <c r="AS844">
        <v>3.7</v>
      </c>
      <c r="AV844">
        <v>2.2000000000000002</v>
      </c>
      <c r="AW844">
        <v>2.8</v>
      </c>
      <c r="AZ844">
        <v>1.6</v>
      </c>
      <c r="BA844">
        <v>3.23</v>
      </c>
      <c r="BD844">
        <v>1.87</v>
      </c>
      <c r="BH844">
        <v>2.5499999999999998</v>
      </c>
      <c r="BQ844" t="s">
        <v>1193</v>
      </c>
      <c r="BR844" t="s">
        <v>67</v>
      </c>
      <c r="BS844"/>
      <c r="BT844" t="s">
        <v>409</v>
      </c>
      <c r="BU844">
        <v>8868</v>
      </c>
    </row>
    <row r="845" spans="1:78" x14ac:dyDescent="0.2">
      <c r="A845" s="10" t="s">
        <v>3636</v>
      </c>
      <c r="B845" s="10"/>
      <c r="C845" s="10" t="s">
        <v>1487</v>
      </c>
      <c r="D845" s="10" t="s">
        <v>125</v>
      </c>
      <c r="E845" s="10" t="s">
        <v>1194</v>
      </c>
      <c r="F845" s="10" t="s">
        <v>1195</v>
      </c>
      <c r="G845" s="10" t="s">
        <v>1194</v>
      </c>
      <c r="H845" s="10" t="s">
        <v>1196</v>
      </c>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c r="BI845" s="10"/>
      <c r="BJ845" s="10"/>
      <c r="BK845" s="10"/>
      <c r="BL845" s="10"/>
      <c r="BM845" s="10"/>
      <c r="BN845" s="10"/>
      <c r="BO845" s="10"/>
      <c r="BP845" s="10"/>
      <c r="BQ845" s="10"/>
      <c r="BR845" s="10" t="s">
        <v>67</v>
      </c>
      <c r="BS845" s="12">
        <v>44964</v>
      </c>
      <c r="BT845" s="10" t="s">
        <v>409</v>
      </c>
      <c r="BU845" s="10">
        <v>8868</v>
      </c>
      <c r="BV845" s="10" t="s">
        <v>60</v>
      </c>
      <c r="BW845" s="10" t="s">
        <v>409</v>
      </c>
      <c r="BX845" s="10"/>
      <c r="BY845" s="10"/>
      <c r="BZ845" s="10"/>
    </row>
    <row r="846" spans="1:78" x14ac:dyDescent="0.2">
      <c r="A846" t="s">
        <v>1197</v>
      </c>
      <c r="C846" t="s">
        <v>1487</v>
      </c>
      <c r="D846" t="s">
        <v>125</v>
      </c>
      <c r="E846" t="s">
        <v>1194</v>
      </c>
      <c r="F846" t="s">
        <v>1195</v>
      </c>
      <c r="G846" t="s">
        <v>1194</v>
      </c>
      <c r="H846" t="s">
        <v>1196</v>
      </c>
      <c r="K846" t="s">
        <v>408</v>
      </c>
      <c r="AC846">
        <v>2.8</v>
      </c>
      <c r="AF846">
        <v>3.6</v>
      </c>
      <c r="BR846" t="s">
        <v>67</v>
      </c>
      <c r="BS846"/>
      <c r="BT846" t="s">
        <v>409</v>
      </c>
      <c r="BU846">
        <v>8868</v>
      </c>
      <c r="BV846" t="s">
        <v>60</v>
      </c>
      <c r="BW846" t="s">
        <v>409</v>
      </c>
    </row>
    <row r="847" spans="1:78" s="50" customFormat="1" x14ac:dyDescent="0.2">
      <c r="A847" s="10" t="s">
        <v>1198</v>
      </c>
      <c r="B847" s="10"/>
      <c r="C847" s="10" t="s">
        <v>1487</v>
      </c>
      <c r="D847" s="10" t="s">
        <v>125</v>
      </c>
      <c r="E847" s="10" t="s">
        <v>1194</v>
      </c>
      <c r="F847" s="10" t="s">
        <v>1195</v>
      </c>
      <c r="G847" s="10" t="s">
        <v>1194</v>
      </c>
      <c r="H847" s="10" t="s">
        <v>1196</v>
      </c>
      <c r="I847" s="10"/>
      <c r="J847" s="10"/>
      <c r="K847" s="10" t="s">
        <v>408</v>
      </c>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c r="BI847" s="10"/>
      <c r="BJ847" s="10"/>
      <c r="BK847" s="10"/>
      <c r="BL847" s="10"/>
      <c r="BM847" s="10"/>
      <c r="BN847" s="10"/>
      <c r="BO847" s="10"/>
      <c r="BP847" s="10"/>
      <c r="BQ847" s="10" t="s">
        <v>1199</v>
      </c>
      <c r="BR847" s="10" t="s">
        <v>67</v>
      </c>
      <c r="BS847" s="10"/>
      <c r="BT847" s="10" t="s">
        <v>409</v>
      </c>
      <c r="BU847" s="10">
        <v>8868</v>
      </c>
      <c r="BV847" s="10" t="s">
        <v>60</v>
      </c>
      <c r="BW847" s="10" t="s">
        <v>409</v>
      </c>
      <c r="BX847" s="10"/>
      <c r="BY847" s="10"/>
      <c r="BZ847" s="10"/>
    </row>
    <row r="848" spans="1:78" x14ac:dyDescent="0.2">
      <c r="A848" s="10" t="s">
        <v>1200</v>
      </c>
      <c r="B848" s="10"/>
      <c r="C848" s="10" t="s">
        <v>1487</v>
      </c>
      <c r="D848" s="10" t="s">
        <v>125</v>
      </c>
      <c r="E848" s="10" t="s">
        <v>1194</v>
      </c>
      <c r="F848" s="10" t="s">
        <v>1195</v>
      </c>
      <c r="G848" s="10" t="s">
        <v>1194</v>
      </c>
      <c r="H848" s="10" t="s">
        <v>1196</v>
      </c>
      <c r="I848" s="10"/>
      <c r="J848" s="10"/>
      <c r="K848" s="10" t="s">
        <v>408</v>
      </c>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c r="AT848" s="10"/>
      <c r="AU848" s="10"/>
      <c r="AV848" s="10"/>
      <c r="AW848" s="10"/>
      <c r="AX848" s="10"/>
      <c r="AY848" s="10"/>
      <c r="AZ848" s="10"/>
      <c r="BA848" s="10"/>
      <c r="BB848" s="10"/>
      <c r="BC848" s="10"/>
      <c r="BD848" s="10"/>
      <c r="BE848" s="10"/>
      <c r="BF848" s="10"/>
      <c r="BG848" s="10"/>
      <c r="BH848" s="10"/>
      <c r="BI848" s="10"/>
      <c r="BJ848" s="10"/>
      <c r="BK848" s="10"/>
      <c r="BL848" s="10"/>
      <c r="BM848" s="10"/>
      <c r="BN848" s="10"/>
      <c r="BO848" s="10"/>
      <c r="BP848" s="10"/>
      <c r="BQ848" s="10" t="s">
        <v>1199</v>
      </c>
      <c r="BR848" s="10" t="s">
        <v>67</v>
      </c>
      <c r="BS848" s="10"/>
      <c r="BT848" s="10" t="s">
        <v>409</v>
      </c>
      <c r="BU848" s="10">
        <v>8868</v>
      </c>
      <c r="BV848" s="10" t="s">
        <v>60</v>
      </c>
      <c r="BW848" s="10" t="s">
        <v>409</v>
      </c>
      <c r="BX848" s="10"/>
      <c r="BY848" s="10"/>
      <c r="BZ848" s="10"/>
    </row>
    <row r="849" spans="1:78" x14ac:dyDescent="0.2">
      <c r="A849" s="10" t="s">
        <v>1201</v>
      </c>
      <c r="B849" s="10"/>
      <c r="C849" s="10" t="s">
        <v>1487</v>
      </c>
      <c r="D849" s="10" t="s">
        <v>125</v>
      </c>
      <c r="E849" s="10" t="s">
        <v>1194</v>
      </c>
      <c r="F849" s="10" t="s">
        <v>1195</v>
      </c>
      <c r="G849" s="10" t="s">
        <v>1194</v>
      </c>
      <c r="H849" s="10" t="s">
        <v>1196</v>
      </c>
      <c r="I849" s="10"/>
      <c r="J849" s="10"/>
      <c r="K849" s="10" t="s">
        <v>408</v>
      </c>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c r="AT849" s="10"/>
      <c r="AU849" s="10"/>
      <c r="AV849" s="10"/>
      <c r="AW849" s="10"/>
      <c r="AX849" s="10"/>
      <c r="AY849" s="10"/>
      <c r="AZ849" s="10"/>
      <c r="BA849" s="10"/>
      <c r="BB849" s="10"/>
      <c r="BC849" s="10"/>
      <c r="BD849" s="10"/>
      <c r="BE849" s="10"/>
      <c r="BF849" s="10"/>
      <c r="BG849" s="10"/>
      <c r="BH849" s="10"/>
      <c r="BI849" s="10"/>
      <c r="BJ849" s="10"/>
      <c r="BK849" s="10"/>
      <c r="BL849" s="10"/>
      <c r="BM849" s="10"/>
      <c r="BN849" s="10"/>
      <c r="BO849" s="10"/>
      <c r="BP849" s="10"/>
      <c r="BQ849" s="10" t="s">
        <v>1199</v>
      </c>
      <c r="BR849" s="10" t="s">
        <v>67</v>
      </c>
      <c r="BS849" s="10"/>
      <c r="BT849" s="10" t="s">
        <v>409</v>
      </c>
      <c r="BU849" s="10">
        <v>8868</v>
      </c>
      <c r="BV849" s="10" t="s">
        <v>60</v>
      </c>
      <c r="BW849" s="10" t="s">
        <v>409</v>
      </c>
      <c r="BX849" s="10"/>
      <c r="BY849" s="10"/>
      <c r="BZ849" s="10"/>
    </row>
    <row r="850" spans="1:78" x14ac:dyDescent="0.2">
      <c r="A850" s="10" t="s">
        <v>1202</v>
      </c>
      <c r="B850" s="10"/>
      <c r="C850" s="10" t="s">
        <v>1487</v>
      </c>
      <c r="D850" s="10" t="s">
        <v>125</v>
      </c>
      <c r="E850" s="10" t="s">
        <v>1194</v>
      </c>
      <c r="F850" s="10" t="s">
        <v>1195</v>
      </c>
      <c r="G850" s="10" t="s">
        <v>1194</v>
      </c>
      <c r="H850" s="10" t="s">
        <v>1196</v>
      </c>
      <c r="I850" s="10"/>
      <c r="J850" s="10"/>
      <c r="K850" s="10" t="s">
        <v>408</v>
      </c>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c r="AT850" s="10"/>
      <c r="AU850" s="10"/>
      <c r="AV850" s="10"/>
      <c r="AW850" s="10"/>
      <c r="AX850" s="10"/>
      <c r="AY850" s="10"/>
      <c r="AZ850" s="10"/>
      <c r="BA850" s="10"/>
      <c r="BB850" s="10"/>
      <c r="BC850" s="10"/>
      <c r="BD850" s="10"/>
      <c r="BE850" s="10"/>
      <c r="BF850" s="10"/>
      <c r="BG850" s="10"/>
      <c r="BH850" s="10"/>
      <c r="BI850" s="10"/>
      <c r="BJ850" s="10"/>
      <c r="BK850" s="10"/>
      <c r="BL850" s="10"/>
      <c r="BM850" s="10"/>
      <c r="BN850" s="10"/>
      <c r="BO850" s="10"/>
      <c r="BP850" s="10"/>
      <c r="BQ850" s="10" t="s">
        <v>1199</v>
      </c>
      <c r="BR850" s="10" t="s">
        <v>67</v>
      </c>
      <c r="BS850" s="10"/>
      <c r="BT850" s="10" t="s">
        <v>409</v>
      </c>
      <c r="BU850" s="10">
        <v>8868</v>
      </c>
      <c r="BV850" s="10" t="s">
        <v>60</v>
      </c>
      <c r="BW850" s="10" t="s">
        <v>409</v>
      </c>
      <c r="BX850" s="10"/>
      <c r="BY850" s="10"/>
      <c r="BZ850" s="10"/>
    </row>
    <row r="851" spans="1:78" x14ac:dyDescent="0.2">
      <c r="A851" s="10" t="s">
        <v>1203</v>
      </c>
      <c r="B851" s="10"/>
      <c r="C851" s="10" t="s">
        <v>1487</v>
      </c>
      <c r="D851" s="10" t="s">
        <v>125</v>
      </c>
      <c r="E851" s="10" t="s">
        <v>1194</v>
      </c>
      <c r="F851" s="10" t="s">
        <v>1195</v>
      </c>
      <c r="G851" s="10" t="s">
        <v>1194</v>
      </c>
      <c r="H851" s="10" t="s">
        <v>1196</v>
      </c>
      <c r="I851" s="10"/>
      <c r="J851" s="10"/>
      <c r="K851" s="10" t="s">
        <v>408</v>
      </c>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c r="AT851" s="10"/>
      <c r="AU851" s="10"/>
      <c r="AV851" s="10"/>
      <c r="AW851" s="10"/>
      <c r="AX851" s="10"/>
      <c r="AY851" s="10"/>
      <c r="AZ851" s="10"/>
      <c r="BA851" s="10"/>
      <c r="BB851" s="10"/>
      <c r="BC851" s="10"/>
      <c r="BD851" s="10"/>
      <c r="BE851" s="10"/>
      <c r="BF851" s="10"/>
      <c r="BG851" s="10"/>
      <c r="BH851" s="10"/>
      <c r="BI851" s="10"/>
      <c r="BJ851" s="10"/>
      <c r="BK851" s="10"/>
      <c r="BL851" s="10"/>
      <c r="BM851" s="10"/>
      <c r="BN851" s="10"/>
      <c r="BO851" s="10"/>
      <c r="BP851" s="10"/>
      <c r="BQ851" s="10" t="s">
        <v>1199</v>
      </c>
      <c r="BR851" s="10" t="s">
        <v>67</v>
      </c>
      <c r="BS851" s="10"/>
      <c r="BT851" s="10" t="s">
        <v>409</v>
      </c>
      <c r="BU851" s="10">
        <v>8868</v>
      </c>
      <c r="BV851" s="10" t="s">
        <v>60</v>
      </c>
      <c r="BW851" s="10" t="s">
        <v>409</v>
      </c>
      <c r="BX851" s="10"/>
      <c r="BY851" s="10"/>
      <c r="BZ851" s="10"/>
    </row>
    <row r="852" spans="1:78" s="19" customFormat="1" x14ac:dyDescent="0.2">
      <c r="A852" s="10" t="s">
        <v>1204</v>
      </c>
      <c r="B852" s="10"/>
      <c r="C852" s="10" t="s">
        <v>1487</v>
      </c>
      <c r="D852" s="10" t="s">
        <v>125</v>
      </c>
      <c r="E852" s="10" t="s">
        <v>1194</v>
      </c>
      <c r="F852" s="10" t="s">
        <v>1195</v>
      </c>
      <c r="G852" s="10" t="s">
        <v>1194</v>
      </c>
      <c r="H852" s="10" t="s">
        <v>1196</v>
      </c>
      <c r="I852" s="10"/>
      <c r="J852" s="10"/>
      <c r="K852" s="10" t="s">
        <v>408</v>
      </c>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c r="AT852" s="10"/>
      <c r="AU852" s="10"/>
      <c r="AV852" s="10"/>
      <c r="AW852" s="10"/>
      <c r="AX852" s="10"/>
      <c r="AY852" s="10"/>
      <c r="AZ852" s="10"/>
      <c r="BA852" s="10"/>
      <c r="BB852" s="10"/>
      <c r="BC852" s="10"/>
      <c r="BD852" s="10"/>
      <c r="BE852" s="10"/>
      <c r="BF852" s="10"/>
      <c r="BG852" s="10"/>
      <c r="BH852" s="10"/>
      <c r="BI852" s="10"/>
      <c r="BJ852" s="10"/>
      <c r="BK852" s="10"/>
      <c r="BL852" s="10"/>
      <c r="BM852" s="10"/>
      <c r="BN852" s="10"/>
      <c r="BO852" s="10"/>
      <c r="BP852" s="10"/>
      <c r="BQ852" s="10" t="s">
        <v>1199</v>
      </c>
      <c r="BR852" s="10" t="s">
        <v>67</v>
      </c>
      <c r="BS852" s="10"/>
      <c r="BT852" s="10" t="s">
        <v>409</v>
      </c>
      <c r="BU852" s="10">
        <v>8868</v>
      </c>
      <c r="BV852" s="10" t="s">
        <v>60</v>
      </c>
      <c r="BW852" s="10" t="s">
        <v>409</v>
      </c>
      <c r="BX852" s="10"/>
      <c r="BY852" s="10"/>
      <c r="BZ852" s="10"/>
    </row>
    <row r="853" spans="1:78" x14ac:dyDescent="0.2">
      <c r="A853" s="10" t="s">
        <v>1208</v>
      </c>
      <c r="B853" s="10"/>
      <c r="C853" s="10" t="s">
        <v>1487</v>
      </c>
      <c r="D853" s="10" t="s">
        <v>125</v>
      </c>
      <c r="E853" s="10" t="s">
        <v>1194</v>
      </c>
      <c r="F853" s="10" t="s">
        <v>1209</v>
      </c>
      <c r="G853" s="10" t="s">
        <v>573</v>
      </c>
      <c r="H853" s="10" t="s">
        <v>1209</v>
      </c>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c r="AT853" s="10"/>
      <c r="AU853" s="10"/>
      <c r="AV853" s="10"/>
      <c r="AW853" s="10"/>
      <c r="AX853" s="10"/>
      <c r="AY853" s="10"/>
      <c r="AZ853" s="10"/>
      <c r="BA853" s="10"/>
      <c r="BB853" s="10"/>
      <c r="BC853" s="10"/>
      <c r="BD853" s="10"/>
      <c r="BE853" s="10"/>
      <c r="BF853" s="10"/>
      <c r="BG853" s="10"/>
      <c r="BH853" s="10"/>
      <c r="BI853" s="10"/>
      <c r="BJ853" s="10"/>
      <c r="BK853" s="10"/>
      <c r="BL853" s="10"/>
      <c r="BM853" s="10"/>
      <c r="BN853" s="10"/>
      <c r="BO853" s="10"/>
      <c r="BP853" s="10"/>
      <c r="BQ853" s="10"/>
      <c r="BR853" s="10" t="s">
        <v>67</v>
      </c>
      <c r="BS853" s="10"/>
      <c r="BT853" s="10" t="s">
        <v>200</v>
      </c>
      <c r="BU853" s="10">
        <v>7016</v>
      </c>
      <c r="BV853" s="10" t="s">
        <v>60</v>
      </c>
      <c r="BW853" s="10" t="s">
        <v>200</v>
      </c>
      <c r="BX853" s="10"/>
      <c r="BY853" s="10"/>
      <c r="BZ853" s="10"/>
    </row>
    <row r="854" spans="1:78" x14ac:dyDescent="0.2">
      <c r="A854" s="10" t="s">
        <v>1210</v>
      </c>
      <c r="B854" s="10"/>
      <c r="C854" s="10" t="s">
        <v>1487</v>
      </c>
      <c r="D854" s="10" t="s">
        <v>125</v>
      </c>
      <c r="E854" s="10" t="s">
        <v>1194</v>
      </c>
      <c r="F854" s="10" t="s">
        <v>1209</v>
      </c>
      <c r="G854" s="10" t="s">
        <v>573</v>
      </c>
      <c r="H854" s="10" t="s">
        <v>1209</v>
      </c>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c r="AT854" s="10"/>
      <c r="AU854" s="10"/>
      <c r="AV854" s="10"/>
      <c r="AW854" s="10"/>
      <c r="AX854" s="10"/>
      <c r="AY854" s="10"/>
      <c r="AZ854" s="10"/>
      <c r="BA854" s="10"/>
      <c r="BB854" s="10"/>
      <c r="BC854" s="10"/>
      <c r="BD854" s="10"/>
      <c r="BE854" s="10"/>
      <c r="BF854" s="10"/>
      <c r="BG854" s="10"/>
      <c r="BH854" s="10"/>
      <c r="BI854" s="10"/>
      <c r="BJ854" s="10"/>
      <c r="BK854" s="10"/>
      <c r="BL854" s="10"/>
      <c r="BM854" s="10"/>
      <c r="BN854" s="10"/>
      <c r="BO854" s="10"/>
      <c r="BP854" s="10"/>
      <c r="BQ854" s="10"/>
      <c r="BR854" s="10" t="s">
        <v>67</v>
      </c>
      <c r="BS854" s="10"/>
      <c r="BT854" s="10" t="s">
        <v>200</v>
      </c>
      <c r="BU854" s="10">
        <v>7016</v>
      </c>
      <c r="BV854" s="10" t="s">
        <v>60</v>
      </c>
      <c r="BW854" s="10" t="s">
        <v>200</v>
      </c>
      <c r="BX854" s="10"/>
      <c r="BY854" s="10"/>
      <c r="BZ854" s="10"/>
    </row>
    <row r="855" spans="1:78" x14ac:dyDescent="0.2">
      <c r="A855" s="11" t="s">
        <v>1700</v>
      </c>
      <c r="B855" s="11"/>
      <c r="C855" s="11" t="s">
        <v>1487</v>
      </c>
      <c r="D855" s="11" t="s">
        <v>125</v>
      </c>
      <c r="E855" s="11" t="s">
        <v>1194</v>
      </c>
      <c r="F855" s="11" t="s">
        <v>1209</v>
      </c>
      <c r="G855" s="11" t="s">
        <v>573</v>
      </c>
      <c r="H855" s="11" t="s">
        <v>1433</v>
      </c>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c r="AW855" s="11"/>
      <c r="AX855" s="11"/>
      <c r="AY855" s="11"/>
      <c r="AZ855" s="11"/>
      <c r="BA855" s="11"/>
      <c r="BB855" s="11"/>
      <c r="BC855" s="11"/>
      <c r="BD855" s="11"/>
      <c r="BE855" s="11"/>
      <c r="BF855" s="11"/>
      <c r="BG855" s="11"/>
      <c r="BH855" s="11"/>
      <c r="BI855" s="11"/>
      <c r="BJ855" s="11"/>
      <c r="BK855" s="11"/>
      <c r="BL855" s="11"/>
      <c r="BM855" s="11"/>
      <c r="BN855" s="11"/>
      <c r="BO855" s="11"/>
      <c r="BP855" s="11"/>
      <c r="BQ855" s="11"/>
      <c r="BR855" s="11"/>
      <c r="BS855" s="11"/>
      <c r="BT855" s="11"/>
      <c r="BU855" s="11"/>
      <c r="BV855" s="11"/>
      <c r="BW855" s="11"/>
    </row>
    <row r="856" spans="1:78" x14ac:dyDescent="0.2">
      <c r="A856" t="s">
        <v>1434</v>
      </c>
      <c r="C856" t="s">
        <v>1487</v>
      </c>
      <c r="D856" t="s">
        <v>125</v>
      </c>
      <c r="E856" t="s">
        <v>1194</v>
      </c>
      <c r="F856" t="s">
        <v>1209</v>
      </c>
      <c r="G856" t="s">
        <v>573</v>
      </c>
      <c r="H856" t="s">
        <v>1433</v>
      </c>
      <c r="I856" t="b">
        <v>0</v>
      </c>
      <c r="BA856">
        <v>4.4000000000000004</v>
      </c>
      <c r="BD856">
        <v>4</v>
      </c>
      <c r="BE856">
        <v>3.8</v>
      </c>
      <c r="BH856">
        <v>2.9</v>
      </c>
      <c r="BR856" t="s">
        <v>67</v>
      </c>
      <c r="BS856" s="1">
        <v>44820</v>
      </c>
      <c r="BT856" t="s">
        <v>2276</v>
      </c>
      <c r="BU856" t="s">
        <v>2308</v>
      </c>
      <c r="BV856" t="s">
        <v>60</v>
      </c>
      <c r="BW856" t="s">
        <v>2276</v>
      </c>
    </row>
    <row r="857" spans="1:78" x14ac:dyDescent="0.2">
      <c r="A857" t="s">
        <v>1434</v>
      </c>
      <c r="C857" t="s">
        <v>1487</v>
      </c>
      <c r="D857" t="s">
        <v>125</v>
      </c>
      <c r="E857" t="s">
        <v>1194</v>
      </c>
      <c r="F857" t="s">
        <v>1209</v>
      </c>
      <c r="G857" t="s">
        <v>573</v>
      </c>
      <c r="H857" t="s">
        <v>1433</v>
      </c>
      <c r="BA857">
        <v>4.4000000000000004</v>
      </c>
      <c r="BD857">
        <v>4</v>
      </c>
      <c r="BE857">
        <v>3.8</v>
      </c>
      <c r="BH857">
        <v>2.9</v>
      </c>
      <c r="BR857" t="s">
        <v>67</v>
      </c>
      <c r="BS857" s="1">
        <v>44806</v>
      </c>
      <c r="BT857" t="s">
        <v>1422</v>
      </c>
      <c r="BU857">
        <v>6619</v>
      </c>
      <c r="BV857" t="s">
        <v>60</v>
      </c>
      <c r="BW857" t="s">
        <v>1422</v>
      </c>
    </row>
    <row r="858" spans="1:78" x14ac:dyDescent="0.2">
      <c r="A858" t="s">
        <v>1435</v>
      </c>
      <c r="B858" t="s">
        <v>63</v>
      </c>
      <c r="C858" t="s">
        <v>1487</v>
      </c>
      <c r="D858" t="s">
        <v>125</v>
      </c>
      <c r="E858" t="s">
        <v>1194</v>
      </c>
      <c r="F858" t="s">
        <v>1209</v>
      </c>
      <c r="G858" t="s">
        <v>573</v>
      </c>
      <c r="H858" t="s">
        <v>1433</v>
      </c>
      <c r="U858">
        <v>3.7</v>
      </c>
      <c r="X858">
        <v>4.5</v>
      </c>
      <c r="Y858">
        <v>3.9</v>
      </c>
      <c r="AB858">
        <v>4.9000000000000004</v>
      </c>
      <c r="AC858">
        <v>3.6</v>
      </c>
      <c r="AF858">
        <v>5.8</v>
      </c>
      <c r="BQ858" t="s">
        <v>1436</v>
      </c>
      <c r="BR858" t="s">
        <v>67</v>
      </c>
      <c r="BS858" s="1">
        <v>44806</v>
      </c>
      <c r="BT858" t="s">
        <v>1422</v>
      </c>
      <c r="BU858">
        <v>6619</v>
      </c>
      <c r="BV858" t="s">
        <v>60</v>
      </c>
      <c r="BW858" t="s">
        <v>1422</v>
      </c>
    </row>
    <row r="859" spans="1:78" x14ac:dyDescent="0.2">
      <c r="A859" t="s">
        <v>1435</v>
      </c>
      <c r="C859" t="s">
        <v>1487</v>
      </c>
      <c r="D859" t="s">
        <v>125</v>
      </c>
      <c r="E859" t="s">
        <v>1194</v>
      </c>
      <c r="F859" t="s">
        <v>1209</v>
      </c>
      <c r="G859" t="s">
        <v>573</v>
      </c>
      <c r="H859" t="s">
        <v>1433</v>
      </c>
      <c r="I859" t="b">
        <v>0</v>
      </c>
      <c r="U859">
        <v>3.7</v>
      </c>
      <c r="X859">
        <v>4.5</v>
      </c>
      <c r="Y859">
        <v>3.9</v>
      </c>
      <c r="AB859">
        <v>4.9000000000000004</v>
      </c>
      <c r="AC859">
        <v>3.6</v>
      </c>
      <c r="AF859">
        <v>5.8</v>
      </c>
      <c r="BR859" t="s">
        <v>67</v>
      </c>
      <c r="BS859" s="1">
        <v>44820</v>
      </c>
      <c r="BT859" t="s">
        <v>2276</v>
      </c>
      <c r="BU859" t="s">
        <v>2308</v>
      </c>
      <c r="BV859" s="15" t="s">
        <v>60</v>
      </c>
      <c r="BW859" t="s">
        <v>2276</v>
      </c>
    </row>
    <row r="860" spans="1:78" x14ac:dyDescent="0.2">
      <c r="A860" s="11" t="s">
        <v>1700</v>
      </c>
      <c r="B860" s="11"/>
      <c r="C860" s="11" t="s">
        <v>1487</v>
      </c>
      <c r="D860" s="11" t="s">
        <v>125</v>
      </c>
      <c r="E860" s="11" t="s">
        <v>1194</v>
      </c>
      <c r="F860" s="11" t="s">
        <v>1209</v>
      </c>
      <c r="G860" s="11" t="s">
        <v>1440</v>
      </c>
      <c r="H860" s="11" t="s">
        <v>1441</v>
      </c>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c r="AM860" s="11"/>
      <c r="AN860" s="11"/>
      <c r="AO860" s="11"/>
      <c r="AP860" s="11"/>
      <c r="AQ860" s="11"/>
      <c r="AR860" s="11"/>
      <c r="AS860" s="11"/>
      <c r="AT860" s="11"/>
      <c r="AU860" s="11"/>
      <c r="AV860" s="11"/>
      <c r="AW860" s="11"/>
      <c r="AX860" s="11"/>
      <c r="AY860" s="11"/>
      <c r="AZ860" s="11"/>
      <c r="BA860" s="11"/>
      <c r="BB860" s="11"/>
      <c r="BC860" s="11"/>
      <c r="BD860" s="11"/>
      <c r="BE860" s="11"/>
      <c r="BF860" s="11"/>
      <c r="BG860" s="11"/>
      <c r="BH860" s="11"/>
      <c r="BI860" s="11"/>
      <c r="BJ860" s="11"/>
      <c r="BK860" s="11"/>
      <c r="BL860" s="11"/>
      <c r="BM860" s="11"/>
      <c r="BN860" s="11"/>
      <c r="BO860" s="11"/>
      <c r="BP860" s="11"/>
      <c r="BQ860" s="11"/>
      <c r="BR860" s="11"/>
      <c r="BS860" s="11"/>
      <c r="BT860" s="11"/>
      <c r="BU860" s="11"/>
      <c r="BV860" s="11"/>
      <c r="BW860" s="11"/>
    </row>
    <row r="861" spans="1:78" x14ac:dyDescent="0.2">
      <c r="A861" t="s">
        <v>1439</v>
      </c>
      <c r="B861" t="s">
        <v>63</v>
      </c>
      <c r="C861" t="s">
        <v>1487</v>
      </c>
      <c r="D861" t="s">
        <v>125</v>
      </c>
      <c r="E861" t="s">
        <v>1194</v>
      </c>
      <c r="F861" t="s">
        <v>1209</v>
      </c>
      <c r="G861" t="s">
        <v>1440</v>
      </c>
      <c r="H861" t="s">
        <v>1441</v>
      </c>
      <c r="Y861">
        <v>4.5</v>
      </c>
      <c r="AB861">
        <v>5.4</v>
      </c>
      <c r="AC861">
        <v>4.4000000000000004</v>
      </c>
      <c r="AF861">
        <v>6.4</v>
      </c>
      <c r="AG861">
        <v>3</v>
      </c>
      <c r="AJ861">
        <v>4.5999999999999996</v>
      </c>
      <c r="BQ861" t="s">
        <v>2424</v>
      </c>
      <c r="BR861" t="s">
        <v>67</v>
      </c>
      <c r="BS861" s="1">
        <v>44806</v>
      </c>
      <c r="BT861" t="s">
        <v>1422</v>
      </c>
      <c r="BU861">
        <v>6619</v>
      </c>
      <c r="BV861" t="s">
        <v>60</v>
      </c>
      <c r="BW861" t="s">
        <v>1422</v>
      </c>
    </row>
    <row r="862" spans="1:78" s="19" customFormat="1" x14ac:dyDescent="0.2">
      <c r="A862" t="s">
        <v>1439</v>
      </c>
      <c r="B862" t="s">
        <v>322</v>
      </c>
      <c r="C862" t="s">
        <v>1487</v>
      </c>
      <c r="D862" t="s">
        <v>125</v>
      </c>
      <c r="E862" t="s">
        <v>1194</v>
      </c>
      <c r="F862" t="s">
        <v>1209</v>
      </c>
      <c r="G862" t="s">
        <v>1440</v>
      </c>
      <c r="H862" t="s">
        <v>1441</v>
      </c>
      <c r="I862" t="b">
        <v>0</v>
      </c>
      <c r="J862"/>
      <c r="K862"/>
      <c r="L862"/>
      <c r="M862"/>
      <c r="N862"/>
      <c r="O862"/>
      <c r="P862"/>
      <c r="Q862"/>
      <c r="R862"/>
      <c r="S862"/>
      <c r="T862"/>
      <c r="U862"/>
      <c r="V862"/>
      <c r="W862"/>
      <c r="X862"/>
      <c r="Y862">
        <v>4.5</v>
      </c>
      <c r="Z862"/>
      <c r="AA862"/>
      <c r="AB862">
        <v>5.4</v>
      </c>
      <c r="AC862">
        <v>4.4000000000000004</v>
      </c>
      <c r="AD862"/>
      <c r="AE862"/>
      <c r="AF862">
        <v>6.4</v>
      </c>
      <c r="AG862">
        <v>3</v>
      </c>
      <c r="AH862"/>
      <c r="AI862"/>
      <c r="AJ862">
        <v>4.5999999999999996</v>
      </c>
      <c r="AK862"/>
      <c r="AL862"/>
      <c r="AM862"/>
      <c r="AN862"/>
      <c r="AO862"/>
      <c r="AP862"/>
      <c r="AQ862"/>
      <c r="AR862"/>
      <c r="AS862"/>
      <c r="AT862"/>
      <c r="AU862"/>
      <c r="AV862"/>
      <c r="AW862"/>
      <c r="AX862"/>
      <c r="AY862"/>
      <c r="AZ862"/>
      <c r="BA862"/>
      <c r="BB862"/>
      <c r="BC862"/>
      <c r="BD862"/>
      <c r="BE862"/>
      <c r="BF862"/>
      <c r="BG862"/>
      <c r="BH862"/>
      <c r="BI862"/>
      <c r="BJ862"/>
      <c r="BK862"/>
      <c r="BL862"/>
      <c r="BM862"/>
      <c r="BN862"/>
      <c r="BO862"/>
      <c r="BP862"/>
      <c r="BQ862"/>
      <c r="BR862" t="s">
        <v>67</v>
      </c>
      <c r="BS862" s="1">
        <v>44820</v>
      </c>
      <c r="BT862" t="s">
        <v>2276</v>
      </c>
      <c r="BU862" t="s">
        <v>2308</v>
      </c>
      <c r="BV862" t="s">
        <v>60</v>
      </c>
      <c r="BW862" t="s">
        <v>2276</v>
      </c>
      <c r="BX862"/>
      <c r="BY862"/>
      <c r="BZ862"/>
    </row>
    <row r="863" spans="1:78" s="19" customFormat="1" x14ac:dyDescent="0.2">
      <c r="A863" t="s">
        <v>2597</v>
      </c>
      <c r="B863"/>
      <c r="C863" t="s">
        <v>1487</v>
      </c>
      <c r="D863" t="s">
        <v>125</v>
      </c>
      <c r="E863" t="s">
        <v>1194</v>
      </c>
      <c r="F863" t="s">
        <v>1209</v>
      </c>
      <c r="G863" t="s">
        <v>611</v>
      </c>
      <c r="H863" t="s">
        <v>2596</v>
      </c>
      <c r="I863"/>
      <c r="J863"/>
      <c r="K863"/>
      <c r="L863"/>
      <c r="M863"/>
      <c r="N863"/>
      <c r="O863"/>
      <c r="P863"/>
      <c r="Q863"/>
      <c r="R863"/>
      <c r="S863"/>
      <c r="T863"/>
      <c r="U863"/>
      <c r="V863"/>
      <c r="W863"/>
      <c r="X863"/>
      <c r="Y863"/>
      <c r="Z863"/>
      <c r="AA863"/>
      <c r="AB863"/>
      <c r="AC863">
        <v>4.0999999999999996</v>
      </c>
      <c r="AD863">
        <v>6.3</v>
      </c>
      <c r="AE863">
        <v>5.8</v>
      </c>
      <c r="AF863">
        <v>6.3</v>
      </c>
      <c r="AG863"/>
      <c r="AH863"/>
      <c r="AI863"/>
      <c r="AJ863"/>
      <c r="AK863"/>
      <c r="AL863"/>
      <c r="AM863"/>
      <c r="AN863"/>
      <c r="AO863"/>
      <c r="AP863"/>
      <c r="AQ863"/>
      <c r="AR863"/>
      <c r="AS863"/>
      <c r="AT863"/>
      <c r="AU863"/>
      <c r="AV863"/>
      <c r="AW863"/>
      <c r="AX863"/>
      <c r="AY863"/>
      <c r="AZ863"/>
      <c r="BA863"/>
      <c r="BB863"/>
      <c r="BC863"/>
      <c r="BD863"/>
      <c r="BE863"/>
      <c r="BF863"/>
      <c r="BG863"/>
      <c r="BH863"/>
      <c r="BI863"/>
      <c r="BJ863"/>
      <c r="BK863"/>
      <c r="BL863"/>
      <c r="BM863"/>
      <c r="BN863"/>
      <c r="BO863"/>
      <c r="BP863"/>
      <c r="BQ863"/>
      <c r="BR863" t="s">
        <v>67</v>
      </c>
      <c r="BS863" s="1">
        <v>44827</v>
      </c>
      <c r="BT863" t="s">
        <v>2590</v>
      </c>
      <c r="BU863">
        <v>1985</v>
      </c>
      <c r="BV863" t="s">
        <v>60</v>
      </c>
      <c r="BW863"/>
      <c r="BX863"/>
      <c r="BY863"/>
      <c r="BZ863"/>
    </row>
    <row r="864" spans="1:78" s="19" customFormat="1" x14ac:dyDescent="0.2">
      <c r="A864" t="s">
        <v>2598</v>
      </c>
      <c r="B864"/>
      <c r="C864" t="s">
        <v>1487</v>
      </c>
      <c r="D864" t="s">
        <v>125</v>
      </c>
      <c r="E864" t="s">
        <v>1194</v>
      </c>
      <c r="F864" t="s">
        <v>1209</v>
      </c>
      <c r="G864" t="s">
        <v>611</v>
      </c>
      <c r="H864" t="s">
        <v>2596</v>
      </c>
      <c r="I864"/>
      <c r="J864"/>
      <c r="K864"/>
      <c r="L864"/>
      <c r="M864"/>
      <c r="N864"/>
      <c r="O864"/>
      <c r="P864"/>
      <c r="Q864"/>
      <c r="R864"/>
      <c r="S864"/>
      <c r="T864"/>
      <c r="U864"/>
      <c r="V864"/>
      <c r="W864"/>
      <c r="X864"/>
      <c r="Y864"/>
      <c r="Z864"/>
      <c r="AA864"/>
      <c r="AB864"/>
      <c r="AC864"/>
      <c r="AD864"/>
      <c r="AE864"/>
      <c r="AF864"/>
      <c r="AG864"/>
      <c r="AH864"/>
      <c r="AI864"/>
      <c r="AJ864"/>
      <c r="AK864"/>
      <c r="AL864"/>
      <c r="AM864"/>
      <c r="AN864"/>
      <c r="AO864"/>
      <c r="AP864"/>
      <c r="AQ864"/>
      <c r="AR864"/>
      <c r="AS864"/>
      <c r="AT864"/>
      <c r="AU864"/>
      <c r="AV864"/>
      <c r="AW864"/>
      <c r="AX864"/>
      <c r="AY864"/>
      <c r="AZ864"/>
      <c r="BA864">
        <v>4.5</v>
      </c>
      <c r="BB864">
        <v>3.9</v>
      </c>
      <c r="BC864">
        <v>4</v>
      </c>
      <c r="BD864">
        <v>4</v>
      </c>
      <c r="BE864"/>
      <c r="BF864"/>
      <c r="BG864"/>
      <c r="BH864"/>
      <c r="BI864"/>
      <c r="BJ864"/>
      <c r="BK864"/>
      <c r="BL864"/>
      <c r="BM864"/>
      <c r="BN864"/>
      <c r="BO864"/>
      <c r="BP864"/>
      <c r="BQ864"/>
      <c r="BR864" t="s">
        <v>67</v>
      </c>
      <c r="BS864" s="1">
        <v>44827</v>
      </c>
      <c r="BT864" t="s">
        <v>2590</v>
      </c>
      <c r="BU864">
        <v>1985</v>
      </c>
      <c r="BV864" t="s">
        <v>60</v>
      </c>
      <c r="BW864"/>
      <c r="BX864"/>
      <c r="BY864"/>
      <c r="BZ864"/>
    </row>
    <row r="865" spans="1:78" s="19" customFormat="1" x14ac:dyDescent="0.2">
      <c r="A865" s="10" t="s">
        <v>2248</v>
      </c>
      <c r="B865" s="10"/>
      <c r="C865" s="10" t="s">
        <v>1487</v>
      </c>
      <c r="D865" s="10" t="s">
        <v>125</v>
      </c>
      <c r="E865" s="10" t="s">
        <v>1194</v>
      </c>
      <c r="F865" s="10" t="s">
        <v>1209</v>
      </c>
      <c r="G865" s="10" t="s">
        <v>611</v>
      </c>
      <c r="H865" s="10" t="s">
        <v>1441</v>
      </c>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AU865" s="10"/>
      <c r="AV865" s="10"/>
      <c r="AW865" s="10"/>
      <c r="AX865" s="10"/>
      <c r="AY865" s="10"/>
      <c r="AZ865" s="10"/>
      <c r="BA865" s="10"/>
      <c r="BB865" s="10"/>
      <c r="BC865" s="10"/>
      <c r="BD865" s="10"/>
      <c r="BE865" s="10"/>
      <c r="BF865" s="10"/>
      <c r="BG865" s="10"/>
      <c r="BH865" s="10"/>
      <c r="BI865" s="10"/>
      <c r="BJ865" s="10"/>
      <c r="BK865" s="10"/>
      <c r="BL865" s="10"/>
      <c r="BM865" s="10"/>
      <c r="BN865" s="10"/>
      <c r="BO865" s="10"/>
      <c r="BP865" s="10"/>
      <c r="BQ865" s="10"/>
      <c r="BR865" s="10" t="s">
        <v>67</v>
      </c>
      <c r="BS865" s="12">
        <v>44820</v>
      </c>
      <c r="BT865" s="10" t="s">
        <v>2196</v>
      </c>
      <c r="BU865" s="10">
        <v>2905</v>
      </c>
      <c r="BV865" s="10" t="s">
        <v>60</v>
      </c>
      <c r="BW865" s="10" t="s">
        <v>2196</v>
      </c>
      <c r="BX865"/>
      <c r="BY865"/>
      <c r="BZ865"/>
    </row>
    <row r="866" spans="1:78" x14ac:dyDescent="0.2">
      <c r="A866" s="10" t="s">
        <v>2209</v>
      </c>
      <c r="B866" s="10"/>
      <c r="C866" s="10" t="s">
        <v>1487</v>
      </c>
      <c r="D866" s="10" t="s">
        <v>125</v>
      </c>
      <c r="E866" s="10" t="s">
        <v>1194</v>
      </c>
      <c r="F866" s="10" t="s">
        <v>1209</v>
      </c>
      <c r="G866" s="10" t="s">
        <v>611</v>
      </c>
      <c r="H866" s="10" t="s">
        <v>1441</v>
      </c>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c r="BI866" s="10"/>
      <c r="BJ866" s="10"/>
      <c r="BK866" s="10"/>
      <c r="BL866" s="10"/>
      <c r="BM866" s="10"/>
      <c r="BN866" s="10"/>
      <c r="BO866" s="10"/>
      <c r="BP866" s="10"/>
      <c r="BQ866" s="10"/>
      <c r="BR866" s="10" t="s">
        <v>67</v>
      </c>
      <c r="BS866" s="12">
        <v>44820</v>
      </c>
      <c r="BT866" s="10" t="s">
        <v>2196</v>
      </c>
      <c r="BU866" s="10">
        <v>2905</v>
      </c>
      <c r="BV866" s="10" t="s">
        <v>60</v>
      </c>
      <c r="BW866" s="10" t="s">
        <v>2196</v>
      </c>
    </row>
    <row r="867" spans="1:78" x14ac:dyDescent="0.2">
      <c r="A867" s="10" t="s">
        <v>2247</v>
      </c>
      <c r="B867" s="10"/>
      <c r="C867" s="10" t="s">
        <v>1487</v>
      </c>
      <c r="D867" s="10" t="s">
        <v>125</v>
      </c>
      <c r="E867" s="10" t="s">
        <v>1194</v>
      </c>
      <c r="F867" s="10" t="s">
        <v>1209</v>
      </c>
      <c r="G867" s="10" t="s">
        <v>611</v>
      </c>
      <c r="H867" s="10" t="s">
        <v>1441</v>
      </c>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c r="AT867" s="10"/>
      <c r="AU867" s="10"/>
      <c r="AV867" s="10"/>
      <c r="AW867" s="10"/>
      <c r="AX867" s="10"/>
      <c r="AY867" s="10"/>
      <c r="AZ867" s="10"/>
      <c r="BA867" s="10"/>
      <c r="BB867" s="10"/>
      <c r="BC867" s="10"/>
      <c r="BD867" s="10"/>
      <c r="BE867" s="10"/>
      <c r="BF867" s="10"/>
      <c r="BG867" s="10"/>
      <c r="BH867" s="10"/>
      <c r="BI867" s="10"/>
      <c r="BJ867" s="10"/>
      <c r="BK867" s="10"/>
      <c r="BL867" s="10"/>
      <c r="BM867" s="10"/>
      <c r="BN867" s="10"/>
      <c r="BO867" s="10"/>
      <c r="BP867" s="10"/>
      <c r="BQ867" s="10"/>
      <c r="BR867" s="10" t="s">
        <v>67</v>
      </c>
      <c r="BS867" s="12">
        <v>44820</v>
      </c>
      <c r="BT867" s="10" t="s">
        <v>2196</v>
      </c>
      <c r="BU867" s="10">
        <v>2905</v>
      </c>
      <c r="BV867" s="10" t="s">
        <v>60</v>
      </c>
      <c r="BW867" s="10" t="s">
        <v>2196</v>
      </c>
    </row>
    <row r="868" spans="1:78" x14ac:dyDescent="0.2">
      <c r="A868" s="10" t="s">
        <v>2250</v>
      </c>
      <c r="B868" s="10"/>
      <c r="C868" s="10" t="s">
        <v>1487</v>
      </c>
      <c r="D868" s="10" t="s">
        <v>125</v>
      </c>
      <c r="E868" s="10" t="s">
        <v>1194</v>
      </c>
      <c r="F868" s="10" t="s">
        <v>1209</v>
      </c>
      <c r="G868" s="10" t="s">
        <v>611</v>
      </c>
      <c r="H868" s="10" t="s">
        <v>1441</v>
      </c>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c r="BI868" s="10"/>
      <c r="BJ868" s="10"/>
      <c r="BK868" s="10"/>
      <c r="BL868" s="10"/>
      <c r="BM868" s="10"/>
      <c r="BN868" s="10"/>
      <c r="BO868" s="10"/>
      <c r="BP868" s="10"/>
      <c r="BQ868" s="10"/>
      <c r="BR868" s="10" t="s">
        <v>67</v>
      </c>
      <c r="BS868" s="12">
        <v>44820</v>
      </c>
      <c r="BT868" s="10" t="s">
        <v>2196</v>
      </c>
      <c r="BU868" s="10">
        <v>2905</v>
      </c>
      <c r="BV868" s="10" t="s">
        <v>60</v>
      </c>
      <c r="BW868" s="10" t="s">
        <v>2196</v>
      </c>
    </row>
    <row r="869" spans="1:78" x14ac:dyDescent="0.2">
      <c r="A869" s="10" t="s">
        <v>2249</v>
      </c>
      <c r="B869" s="10"/>
      <c r="C869" s="10" t="s">
        <v>1487</v>
      </c>
      <c r="D869" s="10" t="s">
        <v>125</v>
      </c>
      <c r="E869" s="10" t="s">
        <v>1194</v>
      </c>
      <c r="F869" s="10" t="s">
        <v>1209</v>
      </c>
      <c r="G869" s="10" t="s">
        <v>611</v>
      </c>
      <c r="H869" s="10" t="s">
        <v>1441</v>
      </c>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c r="AT869" s="10"/>
      <c r="AU869" s="10"/>
      <c r="AV869" s="10"/>
      <c r="AW869" s="10"/>
      <c r="AX869" s="10"/>
      <c r="AY869" s="10"/>
      <c r="AZ869" s="10"/>
      <c r="BA869" s="10"/>
      <c r="BB869" s="10"/>
      <c r="BC869" s="10"/>
      <c r="BD869" s="10"/>
      <c r="BE869" s="10"/>
      <c r="BF869" s="10"/>
      <c r="BG869" s="10"/>
      <c r="BH869" s="10"/>
      <c r="BI869" s="10"/>
      <c r="BJ869" s="10"/>
      <c r="BK869" s="10"/>
      <c r="BL869" s="10"/>
      <c r="BM869" s="10"/>
      <c r="BN869" s="10"/>
      <c r="BO869" s="10"/>
      <c r="BP869" s="10"/>
      <c r="BQ869" s="10"/>
      <c r="BR869" s="10" t="s">
        <v>67</v>
      </c>
      <c r="BS869" s="12">
        <v>44820</v>
      </c>
      <c r="BT869" s="10" t="s">
        <v>2196</v>
      </c>
      <c r="BU869" s="10">
        <v>2905</v>
      </c>
      <c r="BV869" s="10" t="s">
        <v>60</v>
      </c>
      <c r="BW869" s="10" t="s">
        <v>2196</v>
      </c>
    </row>
    <row r="870" spans="1:78" s="19" customFormat="1" x14ac:dyDescent="0.2">
      <c r="A870" t="s">
        <v>94</v>
      </c>
      <c r="B870"/>
      <c r="C870" t="s">
        <v>1487</v>
      </c>
      <c r="D870" t="s">
        <v>125</v>
      </c>
      <c r="E870" t="s">
        <v>1194</v>
      </c>
      <c r="F870" t="s">
        <v>1209</v>
      </c>
      <c r="G870" t="s">
        <v>611</v>
      </c>
      <c r="H870" t="s">
        <v>1441</v>
      </c>
      <c r="I870"/>
      <c r="J870"/>
      <c r="K870"/>
      <c r="L870"/>
      <c r="M870"/>
      <c r="N870"/>
      <c r="O870"/>
      <c r="P870"/>
      <c r="Q870"/>
      <c r="R870"/>
      <c r="S870"/>
      <c r="T870"/>
      <c r="U870">
        <v>3.3</v>
      </c>
      <c r="V870"/>
      <c r="W870"/>
      <c r="X870">
        <v>4.8</v>
      </c>
      <c r="Y870">
        <v>4.75</v>
      </c>
      <c r="Z870"/>
      <c r="AA870"/>
      <c r="AB870">
        <v>5.56</v>
      </c>
      <c r="AC870">
        <v>5.33</v>
      </c>
      <c r="AD870"/>
      <c r="AE870"/>
      <c r="AF870">
        <v>6.97</v>
      </c>
      <c r="AG870">
        <v>3.98</v>
      </c>
      <c r="AH870"/>
      <c r="AI870"/>
      <c r="AJ870">
        <v>6.18</v>
      </c>
      <c r="AK870"/>
      <c r="AL870"/>
      <c r="AM870"/>
      <c r="AN870"/>
      <c r="AO870"/>
      <c r="AP870"/>
      <c r="AQ870"/>
      <c r="AR870"/>
      <c r="AS870">
        <v>4.8</v>
      </c>
      <c r="AT870"/>
      <c r="AU870"/>
      <c r="AV870">
        <v>3.15</v>
      </c>
      <c r="AW870">
        <v>4.83</v>
      </c>
      <c r="AX870">
        <v>3.7</v>
      </c>
      <c r="AY870">
        <v>3.82</v>
      </c>
      <c r="AZ870">
        <v>3.82</v>
      </c>
      <c r="BA870">
        <v>5.97</v>
      </c>
      <c r="BB870">
        <v>4.55</v>
      </c>
      <c r="BC870">
        <v>3.83</v>
      </c>
      <c r="BD870">
        <v>4.55</v>
      </c>
      <c r="BE870">
        <v>5.95</v>
      </c>
      <c r="BF870"/>
      <c r="BG870"/>
      <c r="BH870">
        <v>3.94</v>
      </c>
      <c r="BI870"/>
      <c r="BJ870"/>
      <c r="BK870"/>
      <c r="BL870"/>
      <c r="BM870"/>
      <c r="BN870"/>
      <c r="BO870"/>
      <c r="BP870"/>
      <c r="BQ870"/>
      <c r="BR870" t="s">
        <v>67</v>
      </c>
      <c r="BS870" s="1">
        <v>44820</v>
      </c>
      <c r="BT870" t="s">
        <v>2196</v>
      </c>
      <c r="BU870">
        <v>2905</v>
      </c>
      <c r="BV870"/>
      <c r="BW870"/>
      <c r="BX870"/>
      <c r="BY870"/>
      <c r="BZ870"/>
    </row>
    <row r="871" spans="1:78" s="19" customFormat="1" x14ac:dyDescent="0.2">
      <c r="A871" s="6" t="s">
        <v>2270</v>
      </c>
      <c r="B871" s="6"/>
      <c r="C871" s="6" t="s">
        <v>1487</v>
      </c>
      <c r="D871" s="6" t="s">
        <v>125</v>
      </c>
      <c r="E871" s="6" t="s">
        <v>1194</v>
      </c>
      <c r="F871" s="6" t="s">
        <v>1209</v>
      </c>
      <c r="G871" s="6" t="s">
        <v>126</v>
      </c>
      <c r="H871" s="6" t="s">
        <v>1209</v>
      </c>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v>12.9</v>
      </c>
      <c r="BK871" s="6"/>
      <c r="BL871" s="6"/>
      <c r="BM871" s="6"/>
      <c r="BN871" s="6"/>
      <c r="BO871" s="6"/>
      <c r="BP871" s="6"/>
      <c r="BQ871" s="6" t="s">
        <v>3682</v>
      </c>
      <c r="BR871" s="6" t="s">
        <v>67</v>
      </c>
      <c r="BS871" s="7">
        <v>44820</v>
      </c>
      <c r="BT871" s="6" t="s">
        <v>2256</v>
      </c>
      <c r="BU871" s="27">
        <v>82637</v>
      </c>
      <c r="BV871" s="6" t="s">
        <v>60</v>
      </c>
      <c r="BW871" s="6" t="s">
        <v>2256</v>
      </c>
      <c r="BX871" s="6"/>
      <c r="BY871" s="6"/>
      <c r="BZ871" s="6"/>
    </row>
    <row r="872" spans="1:78" s="19" customFormat="1" x14ac:dyDescent="0.2">
      <c r="A872" s="6" t="s">
        <v>2271</v>
      </c>
      <c r="B872" s="6"/>
      <c r="C872" s="6" t="s">
        <v>1487</v>
      </c>
      <c r="D872" s="6" t="s">
        <v>125</v>
      </c>
      <c r="E872" s="6" t="s">
        <v>1194</v>
      </c>
      <c r="F872" s="6" t="s">
        <v>1209</v>
      </c>
      <c r="G872" s="6" t="s">
        <v>126</v>
      </c>
      <c r="H872" s="6" t="s">
        <v>1209</v>
      </c>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v>11</v>
      </c>
      <c r="BJ872" s="6"/>
      <c r="BK872" s="6"/>
      <c r="BL872" s="6"/>
      <c r="BM872" s="6">
        <v>19</v>
      </c>
      <c r="BN872" s="6"/>
      <c r="BO872" s="6"/>
      <c r="BP872" s="6"/>
      <c r="BQ872" s="6"/>
      <c r="BR872" s="6" t="s">
        <v>67</v>
      </c>
      <c r="BS872" s="7">
        <v>44820</v>
      </c>
      <c r="BT872" s="6" t="s">
        <v>2256</v>
      </c>
      <c r="BU872" s="27">
        <v>82637</v>
      </c>
      <c r="BV872" s="6" t="s">
        <v>60</v>
      </c>
      <c r="BW872" s="6" t="s">
        <v>2256</v>
      </c>
      <c r="BX872" s="6"/>
      <c r="BY872" s="6"/>
      <c r="BZ872" s="6"/>
    </row>
    <row r="873" spans="1:78" s="19" customFormat="1" x14ac:dyDescent="0.2">
      <c r="A873" t="s">
        <v>1211</v>
      </c>
      <c r="B873"/>
      <c r="C873" t="s">
        <v>1487</v>
      </c>
      <c r="D873" t="s">
        <v>125</v>
      </c>
      <c r="E873" t="s">
        <v>1194</v>
      </c>
      <c r="F873" t="s">
        <v>1209</v>
      </c>
      <c r="G873" t="s">
        <v>1194</v>
      </c>
      <c r="H873" t="s">
        <v>1212</v>
      </c>
      <c r="I873"/>
      <c r="J873"/>
      <c r="K873"/>
      <c r="L873"/>
      <c r="M873"/>
      <c r="N873"/>
      <c r="O873"/>
      <c r="P873"/>
      <c r="Q873"/>
      <c r="R873"/>
      <c r="S873"/>
      <c r="T873"/>
      <c r="U873"/>
      <c r="V873"/>
      <c r="W873"/>
      <c r="X873"/>
      <c r="Y873"/>
      <c r="Z873"/>
      <c r="AA873"/>
      <c r="AB873"/>
      <c r="AC873">
        <v>3.8</v>
      </c>
      <c r="AD873"/>
      <c r="AE873"/>
      <c r="AF873">
        <v>5.89</v>
      </c>
      <c r="AG873"/>
      <c r="AH873"/>
      <c r="AI873"/>
      <c r="AJ873"/>
      <c r="AK873"/>
      <c r="AL873"/>
      <c r="AM873"/>
      <c r="AN873"/>
      <c r="AO873"/>
      <c r="AP873"/>
      <c r="AQ873"/>
      <c r="AR873"/>
      <c r="AS873"/>
      <c r="AT873"/>
      <c r="AU873"/>
      <c r="AV873"/>
      <c r="AW873"/>
      <c r="AX873"/>
      <c r="AY873"/>
      <c r="AZ873"/>
      <c r="BA873"/>
      <c r="BB873"/>
      <c r="BC873"/>
      <c r="BD873"/>
      <c r="BE873"/>
      <c r="BF873"/>
      <c r="BG873"/>
      <c r="BH873"/>
      <c r="BI873"/>
      <c r="BJ873"/>
      <c r="BK873"/>
      <c r="BL873"/>
      <c r="BM873"/>
      <c r="BN873"/>
      <c r="BO873"/>
      <c r="BP873"/>
      <c r="BQ873" t="s">
        <v>1108</v>
      </c>
      <c r="BR873" t="s">
        <v>67</v>
      </c>
      <c r="BS873"/>
      <c r="BT873" t="s">
        <v>115</v>
      </c>
      <c r="BU873">
        <v>3096</v>
      </c>
      <c r="BV873"/>
      <c r="BW873"/>
      <c r="BX873"/>
      <c r="BY873"/>
      <c r="BZ873"/>
    </row>
    <row r="874" spans="1:78" x14ac:dyDescent="0.2">
      <c r="A874" t="s">
        <v>1213</v>
      </c>
      <c r="C874" t="s">
        <v>1487</v>
      </c>
      <c r="D874" t="s">
        <v>125</v>
      </c>
      <c r="E874" t="s">
        <v>1194</v>
      </c>
      <c r="F874" t="s">
        <v>1209</v>
      </c>
      <c r="G874" t="s">
        <v>1194</v>
      </c>
      <c r="H874" t="s">
        <v>1212</v>
      </c>
      <c r="Y874">
        <v>4.38</v>
      </c>
      <c r="AB874">
        <v>5.96</v>
      </c>
      <c r="BQ874" t="s">
        <v>1214</v>
      </c>
      <c r="BR874" t="s">
        <v>67</v>
      </c>
      <c r="BS874"/>
      <c r="BT874" t="s">
        <v>115</v>
      </c>
      <c r="BU874">
        <v>3096</v>
      </c>
    </row>
    <row r="875" spans="1:78" s="19" customFormat="1" x14ac:dyDescent="0.2">
      <c r="A875" s="11" t="s">
        <v>1700</v>
      </c>
      <c r="B875" s="11"/>
      <c r="C875" s="11" t="s">
        <v>1487</v>
      </c>
      <c r="D875" s="11" t="s">
        <v>125</v>
      </c>
      <c r="E875" s="11" t="s">
        <v>1194</v>
      </c>
      <c r="F875" s="11" t="s">
        <v>1209</v>
      </c>
      <c r="G875" s="11" t="s">
        <v>1194</v>
      </c>
      <c r="H875" s="11" t="s">
        <v>1209</v>
      </c>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1"/>
      <c r="BD875" s="11"/>
      <c r="BE875" s="11"/>
      <c r="BF875" s="11"/>
      <c r="BG875" s="11"/>
      <c r="BH875" s="11"/>
      <c r="BI875" s="11"/>
      <c r="BJ875" s="11"/>
      <c r="BK875" s="11"/>
      <c r="BL875" s="11"/>
      <c r="BM875" s="11"/>
      <c r="BN875" s="11"/>
      <c r="BO875" s="11"/>
      <c r="BP875" s="11"/>
      <c r="BQ875" s="11"/>
      <c r="BR875" s="11"/>
      <c r="BS875" s="11"/>
      <c r="BT875" s="11"/>
      <c r="BU875" s="11"/>
      <c r="BV875" s="11"/>
      <c r="BW875" s="11"/>
      <c r="BX875"/>
      <c r="BY875"/>
      <c r="BZ875"/>
    </row>
    <row r="876" spans="1:78" s="19" customFormat="1" x14ac:dyDescent="0.2">
      <c r="A876" t="s">
        <v>1210</v>
      </c>
      <c r="B876"/>
      <c r="C876" t="s">
        <v>1487</v>
      </c>
      <c r="D876" t="s">
        <v>125</v>
      </c>
      <c r="E876" t="s">
        <v>1194</v>
      </c>
      <c r="F876" t="s">
        <v>1209</v>
      </c>
      <c r="G876" t="s">
        <v>1194</v>
      </c>
      <c r="H876" t="s">
        <v>1209</v>
      </c>
      <c r="I876"/>
      <c r="J876"/>
      <c r="K876"/>
      <c r="L876"/>
      <c r="M876"/>
      <c r="N876"/>
      <c r="O876"/>
      <c r="P876"/>
      <c r="Q876"/>
      <c r="R876"/>
      <c r="S876"/>
      <c r="T876"/>
      <c r="U876"/>
      <c r="V876"/>
      <c r="W876"/>
      <c r="X876"/>
      <c r="Y876">
        <v>4.4133333329999997</v>
      </c>
      <c r="Z876"/>
      <c r="AA876"/>
      <c r="AB876">
        <v>5.82</v>
      </c>
      <c r="AC876">
        <v>4</v>
      </c>
      <c r="AD876"/>
      <c r="AE876"/>
      <c r="AF876">
        <v>6.1950000000000003</v>
      </c>
      <c r="AG876"/>
      <c r="AH876"/>
      <c r="AI876"/>
      <c r="AJ876"/>
      <c r="AK876"/>
      <c r="AL876"/>
      <c r="AM876"/>
      <c r="AN876"/>
      <c r="AO876"/>
      <c r="AP876"/>
      <c r="AQ876"/>
      <c r="AR876"/>
      <c r="AS876"/>
      <c r="AT876"/>
      <c r="AU876"/>
      <c r="AV876"/>
      <c r="AW876"/>
      <c r="AX876"/>
      <c r="AY876"/>
      <c r="AZ876"/>
      <c r="BA876"/>
      <c r="BB876"/>
      <c r="BC876"/>
      <c r="BD876"/>
      <c r="BE876"/>
      <c r="BF876"/>
      <c r="BG876"/>
      <c r="BH876"/>
      <c r="BI876"/>
      <c r="BJ876"/>
      <c r="BK876"/>
      <c r="BL876"/>
      <c r="BM876"/>
      <c r="BN876"/>
      <c r="BO876"/>
      <c r="BP876"/>
      <c r="BQ876"/>
      <c r="BR876" t="s">
        <v>67</v>
      </c>
      <c r="BS876"/>
      <c r="BT876" t="s">
        <v>115</v>
      </c>
      <c r="BU876">
        <v>3096</v>
      </c>
      <c r="BV876"/>
      <c r="BW876"/>
      <c r="BX876"/>
      <c r="BY876"/>
      <c r="BZ876"/>
    </row>
    <row r="877" spans="1:78" s="19" customFormat="1" x14ac:dyDescent="0.2">
      <c r="A877" t="s">
        <v>2270</v>
      </c>
      <c r="B877" t="s">
        <v>322</v>
      </c>
      <c r="C877" t="s">
        <v>1487</v>
      </c>
      <c r="D877" t="s">
        <v>125</v>
      </c>
      <c r="E877" t="s">
        <v>1194</v>
      </c>
      <c r="F877" t="s">
        <v>1209</v>
      </c>
      <c r="G877" t="s">
        <v>1194</v>
      </c>
      <c r="H877" t="s">
        <v>1209</v>
      </c>
      <c r="I877"/>
      <c r="J877"/>
      <c r="K877"/>
      <c r="L877"/>
      <c r="M877"/>
      <c r="N877"/>
      <c r="O877"/>
      <c r="P877"/>
      <c r="Q877"/>
      <c r="R877"/>
      <c r="S877"/>
      <c r="T877"/>
      <c r="U877"/>
      <c r="V877"/>
      <c r="W877"/>
      <c r="X877"/>
      <c r="Y877"/>
      <c r="Z877"/>
      <c r="AA877"/>
      <c r="AB877"/>
      <c r="AC877"/>
      <c r="AD877"/>
      <c r="AE877"/>
      <c r="AF877"/>
      <c r="AG877"/>
      <c r="AH877"/>
      <c r="AI877"/>
      <c r="AJ877"/>
      <c r="AK877">
        <v>3.9</v>
      </c>
      <c r="AL877"/>
      <c r="AM877"/>
      <c r="AN877">
        <v>2.09</v>
      </c>
      <c r="AO877">
        <v>4.55</v>
      </c>
      <c r="AP877"/>
      <c r="AQ877"/>
      <c r="AR877">
        <v>2.83</v>
      </c>
      <c r="AS877">
        <f>AVERAGE(4.62,4.72)</f>
        <v>4.67</v>
      </c>
      <c r="AT877"/>
      <c r="AU877"/>
      <c r="AV877">
        <f>AVERAGE(3.36, 3.45)</f>
        <v>3.4050000000000002</v>
      </c>
      <c r="AW877">
        <f>AVERAGE(4.19,4.36)</f>
        <v>4.2750000000000004</v>
      </c>
      <c r="AX877">
        <f>AVERAGE(3.67,3.87)</f>
        <v>3.77</v>
      </c>
      <c r="AY877">
        <f>AVERAGE(3.77,3.78)</f>
        <v>3.7749999999999999</v>
      </c>
      <c r="AZ877">
        <f>MAX(AX877:AY877)</f>
        <v>3.7749999999999999</v>
      </c>
      <c r="BA877">
        <f>AVERAGE(4.26,4.38)</f>
        <v>4.32</v>
      </c>
      <c r="BB877">
        <f>AVERAGE(4.05,4.22)</f>
        <v>4.1349999999999998</v>
      </c>
      <c r="BC877">
        <f>AVERAGE(3.77,3.82)</f>
        <v>3.7949999999999999</v>
      </c>
      <c r="BD877">
        <f>MAX(BB877:BC877)</f>
        <v>4.1349999999999998</v>
      </c>
      <c r="BE877">
        <v>4.49</v>
      </c>
      <c r="BF877">
        <v>3.33</v>
      </c>
      <c r="BG877">
        <v>2.64</v>
      </c>
      <c r="BH877">
        <v>3.33</v>
      </c>
      <c r="BI877"/>
      <c r="BJ877"/>
      <c r="BK877"/>
      <c r="BL877"/>
      <c r="BM877"/>
      <c r="BN877"/>
      <c r="BO877"/>
      <c r="BP877"/>
      <c r="BQ877"/>
      <c r="BR877" t="s">
        <v>67</v>
      </c>
      <c r="BS877" s="1">
        <v>44825</v>
      </c>
      <c r="BT877" t="s">
        <v>2426</v>
      </c>
      <c r="BU877">
        <v>79420</v>
      </c>
      <c r="BV877"/>
      <c r="BW877"/>
      <c r="BX877"/>
      <c r="BY877"/>
      <c r="BZ877"/>
    </row>
    <row r="878" spans="1:78" s="19" customFormat="1" x14ac:dyDescent="0.2">
      <c r="A878" t="s">
        <v>2398</v>
      </c>
      <c r="B878"/>
      <c r="C878" t="s">
        <v>1487</v>
      </c>
      <c r="D878" t="s">
        <v>125</v>
      </c>
      <c r="E878" t="s">
        <v>1194</v>
      </c>
      <c r="F878" t="s">
        <v>1209</v>
      </c>
      <c r="G878" t="s">
        <v>1194</v>
      </c>
      <c r="H878" t="s">
        <v>1209</v>
      </c>
      <c r="I878"/>
      <c r="J878"/>
      <c r="K878"/>
      <c r="L878"/>
      <c r="M878"/>
      <c r="N878"/>
      <c r="O878"/>
      <c r="P878"/>
      <c r="Q878"/>
      <c r="R878"/>
      <c r="S878"/>
      <c r="T878"/>
      <c r="U878"/>
      <c r="V878"/>
      <c r="W878"/>
      <c r="X878"/>
      <c r="Y878"/>
      <c r="Z878"/>
      <c r="AA878"/>
      <c r="AB878"/>
      <c r="AC878"/>
      <c r="AD878"/>
      <c r="AE878"/>
      <c r="AF878"/>
      <c r="AG878"/>
      <c r="AH878"/>
      <c r="AI878"/>
      <c r="AJ878"/>
      <c r="AK878"/>
      <c r="AL878"/>
      <c r="AM878"/>
      <c r="AN878"/>
      <c r="AO878"/>
      <c r="AP878"/>
      <c r="AQ878"/>
      <c r="AR878"/>
      <c r="AS878"/>
      <c r="AT878"/>
      <c r="AU878"/>
      <c r="AV878"/>
      <c r="AW878"/>
      <c r="AX878"/>
      <c r="AY878"/>
      <c r="AZ878"/>
      <c r="BA878">
        <v>4.45</v>
      </c>
      <c r="BB878">
        <v>3.7</v>
      </c>
      <c r="BC878">
        <v>3.4</v>
      </c>
      <c r="BD878">
        <v>3.7</v>
      </c>
      <c r="BE878"/>
      <c r="BF878"/>
      <c r="BG878"/>
      <c r="BH878"/>
      <c r="BI878"/>
      <c r="BJ878"/>
      <c r="BK878"/>
      <c r="BL878"/>
      <c r="BM878"/>
      <c r="BN878"/>
      <c r="BO878"/>
      <c r="BP878"/>
      <c r="BQ878"/>
      <c r="BR878" t="s">
        <v>67</v>
      </c>
      <c r="BS878" s="1">
        <v>44824</v>
      </c>
      <c r="BT878" t="s">
        <v>2329</v>
      </c>
      <c r="BU878">
        <v>2930</v>
      </c>
      <c r="BV878" t="s">
        <v>60</v>
      </c>
      <c r="BW878" t="s">
        <v>2329</v>
      </c>
      <c r="BX878"/>
      <c r="BY878"/>
      <c r="BZ878"/>
    </row>
    <row r="879" spans="1:78" ht="18" x14ac:dyDescent="0.2">
      <c r="A879" s="10" t="s">
        <v>2193</v>
      </c>
      <c r="B879" s="10"/>
      <c r="C879" s="10" t="s">
        <v>1487</v>
      </c>
      <c r="D879" s="10" t="s">
        <v>125</v>
      </c>
      <c r="E879" s="10" t="s">
        <v>1194</v>
      </c>
      <c r="F879" s="10" t="s">
        <v>1209</v>
      </c>
      <c r="G879" s="10" t="s">
        <v>1194</v>
      </c>
      <c r="H879" s="10" t="s">
        <v>1209</v>
      </c>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U879" s="10"/>
      <c r="AV879" s="10"/>
      <c r="AW879" s="10"/>
      <c r="AX879" s="10"/>
      <c r="AY879" s="10"/>
      <c r="AZ879" s="10"/>
      <c r="BA879" s="10"/>
      <c r="BB879" s="10"/>
      <c r="BC879" s="10"/>
      <c r="BD879" s="10"/>
      <c r="BE879" s="10"/>
      <c r="BF879" s="10"/>
      <c r="BG879" s="10"/>
      <c r="BH879" s="10"/>
      <c r="BI879" s="10"/>
      <c r="BJ879" s="10"/>
      <c r="BK879" s="10"/>
      <c r="BL879" s="10"/>
      <c r="BM879" s="10"/>
      <c r="BN879" s="10"/>
      <c r="BO879" s="10"/>
      <c r="BP879" s="10"/>
      <c r="BQ879" s="10"/>
      <c r="BR879" s="10" t="s">
        <v>67</v>
      </c>
      <c r="BS879" s="12">
        <v>44819</v>
      </c>
      <c r="BT879" s="10" t="s">
        <v>2191</v>
      </c>
      <c r="BU879" s="10">
        <v>3649</v>
      </c>
      <c r="BV879" s="10" t="s">
        <v>60</v>
      </c>
      <c r="BW879" s="10" t="s">
        <v>2191</v>
      </c>
    </row>
    <row r="880" spans="1:78" ht="18" x14ac:dyDescent="0.2">
      <c r="A880" t="s">
        <v>94</v>
      </c>
      <c r="C880" t="s">
        <v>1487</v>
      </c>
      <c r="D880" t="s">
        <v>125</v>
      </c>
      <c r="E880" t="s">
        <v>1194</v>
      </c>
      <c r="F880" t="s">
        <v>1209</v>
      </c>
      <c r="G880" t="s">
        <v>1194</v>
      </c>
      <c r="H880" t="s">
        <v>1209</v>
      </c>
      <c r="AK880">
        <f>AVERAGE(3.65,3.7)</f>
        <v>3.6749999999999998</v>
      </c>
      <c r="AN880">
        <f>AVERAGE(1.9,1.97)</f>
        <v>1.9350000000000001</v>
      </c>
      <c r="AO880">
        <f>AVERAGE(4.5,4.79)</f>
        <v>4.6449999999999996</v>
      </c>
      <c r="AR880">
        <f>AVERAGE(2.52,2.84)</f>
        <v>2.6799999999999997</v>
      </c>
      <c r="AS880">
        <f>AVERAGE(4.55,4.85)</f>
        <v>4.6999999999999993</v>
      </c>
      <c r="AV880">
        <f>AVERAGE(3.16,3.47)</f>
        <v>3.3150000000000004</v>
      </c>
      <c r="AW880">
        <f>AVERAGE(4.07,4.8)</f>
        <v>4.4350000000000005</v>
      </c>
      <c r="AX880">
        <f>AVERAGE(3.23,4.22)</f>
        <v>3.7249999999999996</v>
      </c>
      <c r="AY880">
        <f>AVERAGE(3.35,4.01)</f>
        <v>3.6799999999999997</v>
      </c>
      <c r="AZ880">
        <f>MAX(AX880:AY880)</f>
        <v>3.7249999999999996</v>
      </c>
      <c r="BA880">
        <f>AVERAGE(4.23,4.73)</f>
        <v>4.4800000000000004</v>
      </c>
      <c r="BB880">
        <f>AVERAGE(3.92,4.49)</f>
        <v>4.2050000000000001</v>
      </c>
      <c r="BC880">
        <f>AVERAGE(3.48,4.34)</f>
        <v>3.91</v>
      </c>
      <c r="BD880">
        <f>MAX(BB880:BC880)</f>
        <v>4.2050000000000001</v>
      </c>
      <c r="BE880">
        <f>AVERAGE(4.12,4.81)</f>
        <v>4.4649999999999999</v>
      </c>
      <c r="BF880">
        <f>AVERAGE(2.94,3.5)</f>
        <v>3.2199999999999998</v>
      </c>
      <c r="BG880">
        <f>AVERAGE(2.11,3.09)</f>
        <v>2.5999999999999996</v>
      </c>
      <c r="BH880">
        <f>MAX(BF880:BG880)</f>
        <v>3.2199999999999998</v>
      </c>
      <c r="BQ880" t="s">
        <v>2461</v>
      </c>
      <c r="BR880" t="s">
        <v>67</v>
      </c>
      <c r="BS880" s="1">
        <v>44825</v>
      </c>
      <c r="BT880" t="s">
        <v>2426</v>
      </c>
      <c r="BU880">
        <v>79420</v>
      </c>
    </row>
    <row r="881" spans="1:78" x14ac:dyDescent="0.2">
      <c r="A881" t="s">
        <v>2397</v>
      </c>
      <c r="C881" t="s">
        <v>1487</v>
      </c>
      <c r="D881" t="s">
        <v>125</v>
      </c>
      <c r="E881" t="s">
        <v>1194</v>
      </c>
      <c r="F881" t="s">
        <v>1209</v>
      </c>
      <c r="G881" t="s">
        <v>1194</v>
      </c>
      <c r="H881" t="s">
        <v>1433</v>
      </c>
      <c r="Y881">
        <v>3.8</v>
      </c>
      <c r="AB881">
        <v>5</v>
      </c>
      <c r="AO881">
        <v>3.95</v>
      </c>
      <c r="AR881">
        <v>2.1</v>
      </c>
      <c r="AS881">
        <v>4.0999999999999996</v>
      </c>
      <c r="AV881">
        <v>2.65</v>
      </c>
      <c r="AW881">
        <v>4.05</v>
      </c>
      <c r="AX881">
        <v>3.25</v>
      </c>
      <c r="AY881">
        <v>3.4</v>
      </c>
      <c r="AZ881">
        <v>3.4</v>
      </c>
      <c r="BA881">
        <v>4.55</v>
      </c>
      <c r="BB881">
        <v>4.0999999999999996</v>
      </c>
      <c r="BC881">
        <v>3.6</v>
      </c>
      <c r="BD881">
        <v>4.0999999999999996</v>
      </c>
      <c r="BE881">
        <v>3.75</v>
      </c>
      <c r="BF881">
        <v>2.75</v>
      </c>
      <c r="BG881">
        <v>2.15</v>
      </c>
      <c r="BH881">
        <v>2.75</v>
      </c>
      <c r="BR881" t="s">
        <v>67</v>
      </c>
      <c r="BS881" s="1">
        <v>44824</v>
      </c>
      <c r="BT881" t="s">
        <v>2329</v>
      </c>
      <c r="BU881">
        <v>2930</v>
      </c>
    </row>
    <row r="882" spans="1:78" x14ac:dyDescent="0.2">
      <c r="A882" s="11" t="s">
        <v>1700</v>
      </c>
      <c r="B882" s="11"/>
      <c r="C882" s="11" t="s">
        <v>1487</v>
      </c>
      <c r="D882" s="11" t="s">
        <v>125</v>
      </c>
      <c r="E882" s="11" t="s">
        <v>1194</v>
      </c>
      <c r="F882" s="11" t="s">
        <v>1215</v>
      </c>
      <c r="G882" s="11" t="s">
        <v>1194</v>
      </c>
      <c r="H882" s="11" t="s">
        <v>1215</v>
      </c>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c r="AM882" s="11"/>
      <c r="AN882" s="11"/>
      <c r="AO882" s="11"/>
      <c r="AP882" s="11"/>
      <c r="AQ882" s="11"/>
      <c r="AR882" s="11"/>
      <c r="AS882" s="11"/>
      <c r="AT882" s="11"/>
      <c r="AU882" s="11"/>
      <c r="AV882" s="11"/>
      <c r="AW882" s="11"/>
      <c r="AX882" s="11"/>
      <c r="AY882" s="11"/>
      <c r="AZ882" s="11"/>
      <c r="BA882" s="11"/>
      <c r="BB882" s="11"/>
      <c r="BC882" s="11"/>
      <c r="BD882" s="11"/>
      <c r="BE882" s="11"/>
      <c r="BF882" s="11"/>
      <c r="BG882" s="11"/>
      <c r="BH882" s="11"/>
      <c r="BI882" s="11"/>
      <c r="BJ882" s="11"/>
      <c r="BK882" s="11"/>
      <c r="BL882" s="11"/>
      <c r="BM882" s="11"/>
      <c r="BN882" s="11"/>
      <c r="BO882" s="11"/>
      <c r="BP882" s="11"/>
      <c r="BQ882" s="11"/>
      <c r="BR882" s="11"/>
      <c r="BS882" s="11"/>
      <c r="BT882" s="11"/>
      <c r="BU882" s="11"/>
      <c r="BV882" s="11"/>
      <c r="BW882" s="11"/>
    </row>
    <row r="883" spans="1:78" x14ac:dyDescent="0.2">
      <c r="A883" t="s">
        <v>94</v>
      </c>
      <c r="C883" t="s">
        <v>1487</v>
      </c>
      <c r="D883" t="s">
        <v>125</v>
      </c>
      <c r="E883" t="s">
        <v>1194</v>
      </c>
      <c r="F883" t="s">
        <v>1215</v>
      </c>
      <c r="G883" t="s">
        <v>1194</v>
      </c>
      <c r="H883" t="s">
        <v>1215</v>
      </c>
      <c r="I883" t="b">
        <v>0</v>
      </c>
      <c r="AK883">
        <v>2.7</v>
      </c>
      <c r="AN883">
        <v>1.6</v>
      </c>
      <c r="AO883">
        <v>3.3</v>
      </c>
      <c r="AR883">
        <v>2.1</v>
      </c>
      <c r="AS883">
        <v>3.8</v>
      </c>
      <c r="AV883">
        <v>2.8</v>
      </c>
      <c r="AW883">
        <v>4.0999999999999996</v>
      </c>
      <c r="AY883">
        <v>3.4</v>
      </c>
      <c r="AZ883">
        <v>3.4</v>
      </c>
      <c r="BA883">
        <v>4.4000000000000004</v>
      </c>
      <c r="BC883">
        <v>3.7</v>
      </c>
      <c r="BD883">
        <v>3.7</v>
      </c>
      <c r="BQ883" t="s">
        <v>2428</v>
      </c>
      <c r="BR883" t="s">
        <v>67</v>
      </c>
      <c r="BS883" s="1">
        <v>44825</v>
      </c>
      <c r="BT883" t="s">
        <v>2426</v>
      </c>
      <c r="BU883">
        <v>79420</v>
      </c>
    </row>
    <row r="884" spans="1:78" x14ac:dyDescent="0.2">
      <c r="A884" t="s">
        <v>1216</v>
      </c>
      <c r="C884" t="s">
        <v>1487</v>
      </c>
      <c r="D884" t="s">
        <v>125</v>
      </c>
      <c r="E884" t="s">
        <v>1194</v>
      </c>
      <c r="F884" t="s">
        <v>1215</v>
      </c>
      <c r="G884" t="s">
        <v>1194</v>
      </c>
      <c r="H884" t="s">
        <v>1215</v>
      </c>
      <c r="AW884">
        <v>4.0999999999999996</v>
      </c>
      <c r="AZ884">
        <v>3.4</v>
      </c>
      <c r="BA884">
        <v>4.4000000000000004</v>
      </c>
      <c r="BD884">
        <v>3.7</v>
      </c>
      <c r="BR884" t="s">
        <v>67</v>
      </c>
      <c r="BS884"/>
      <c r="BT884" t="s">
        <v>213</v>
      </c>
      <c r="BU884">
        <v>1609</v>
      </c>
      <c r="BV884" t="s">
        <v>60</v>
      </c>
      <c r="BW884" t="s">
        <v>213</v>
      </c>
    </row>
    <row r="885" spans="1:78" x14ac:dyDescent="0.2">
      <c r="A885" t="s">
        <v>1217</v>
      </c>
      <c r="C885" t="s">
        <v>1487</v>
      </c>
      <c r="D885" t="s">
        <v>125</v>
      </c>
      <c r="E885" t="s">
        <v>1194</v>
      </c>
      <c r="F885" t="s">
        <v>1215</v>
      </c>
      <c r="G885" t="s">
        <v>1194</v>
      </c>
      <c r="H885" t="s">
        <v>1215</v>
      </c>
      <c r="AK885">
        <v>2.7</v>
      </c>
      <c r="AN885">
        <v>1.6</v>
      </c>
      <c r="AO885">
        <v>3.3</v>
      </c>
      <c r="AR885">
        <v>2.1</v>
      </c>
      <c r="AS885">
        <v>3.8</v>
      </c>
      <c r="AV885">
        <v>2.8</v>
      </c>
      <c r="BR885" t="s">
        <v>67</v>
      </c>
      <c r="BS885"/>
      <c r="BT885" t="s">
        <v>213</v>
      </c>
      <c r="BU885">
        <v>1609</v>
      </c>
      <c r="BV885" t="s">
        <v>60</v>
      </c>
      <c r="BW885" t="s">
        <v>213</v>
      </c>
    </row>
    <row r="886" spans="1:78" x14ac:dyDescent="0.2">
      <c r="A886" t="s">
        <v>1218</v>
      </c>
      <c r="C886" t="s">
        <v>1487</v>
      </c>
      <c r="D886" t="s">
        <v>125</v>
      </c>
      <c r="E886" t="s">
        <v>1194</v>
      </c>
      <c r="F886" t="s">
        <v>1215</v>
      </c>
      <c r="G886" t="s">
        <v>1194</v>
      </c>
      <c r="H886" t="s">
        <v>1215</v>
      </c>
      <c r="AC886">
        <v>4</v>
      </c>
      <c r="AF886">
        <v>5.87</v>
      </c>
      <c r="BR886" t="s">
        <v>67</v>
      </c>
      <c r="BS886"/>
      <c r="BT886" t="s">
        <v>115</v>
      </c>
      <c r="BU886">
        <v>3096</v>
      </c>
    </row>
    <row r="887" spans="1:78" x14ac:dyDescent="0.2">
      <c r="A887" t="s">
        <v>1220</v>
      </c>
      <c r="C887" t="s">
        <v>1487</v>
      </c>
      <c r="D887" t="s">
        <v>125</v>
      </c>
      <c r="E887" t="s">
        <v>1194</v>
      </c>
      <c r="F887" t="s">
        <v>267</v>
      </c>
      <c r="G887" t="s">
        <v>1221</v>
      </c>
      <c r="H887" t="s">
        <v>267</v>
      </c>
      <c r="BE887">
        <v>4.66</v>
      </c>
      <c r="BF887">
        <v>3.27</v>
      </c>
      <c r="BG887">
        <v>2.94</v>
      </c>
      <c r="BH887">
        <v>3.27</v>
      </c>
      <c r="BR887" t="s">
        <v>67</v>
      </c>
      <c r="BS887"/>
      <c r="BT887" t="s">
        <v>79</v>
      </c>
      <c r="BU887">
        <v>42805</v>
      </c>
      <c r="BV887" t="s">
        <v>69</v>
      </c>
      <c r="BW887" t="s">
        <v>79</v>
      </c>
    </row>
    <row r="888" spans="1:78" x14ac:dyDescent="0.2">
      <c r="A888" t="s">
        <v>2400</v>
      </c>
      <c r="C888" t="s">
        <v>1487</v>
      </c>
      <c r="D888" t="s">
        <v>125</v>
      </c>
      <c r="E888" t="s">
        <v>1194</v>
      </c>
      <c r="F888" t="s">
        <v>267</v>
      </c>
      <c r="G888" t="s">
        <v>1194</v>
      </c>
      <c r="H888" t="s">
        <v>267</v>
      </c>
      <c r="Y888">
        <v>4.3</v>
      </c>
      <c r="AB888">
        <v>5.2</v>
      </c>
      <c r="BR888" t="s">
        <v>67</v>
      </c>
      <c r="BS888" s="1">
        <v>44824</v>
      </c>
      <c r="BT888" t="s">
        <v>2329</v>
      </c>
      <c r="BU888">
        <v>2930</v>
      </c>
    </row>
    <row r="889" spans="1:78" x14ac:dyDescent="0.2">
      <c r="A889" t="s">
        <v>2401</v>
      </c>
      <c r="C889" t="s">
        <v>1487</v>
      </c>
      <c r="D889" t="s">
        <v>125</v>
      </c>
      <c r="E889" t="s">
        <v>1194</v>
      </c>
      <c r="F889" t="s">
        <v>267</v>
      </c>
      <c r="G889" t="s">
        <v>1194</v>
      </c>
      <c r="H889" t="s">
        <v>267</v>
      </c>
      <c r="Y889">
        <v>4.25</v>
      </c>
      <c r="BQ889" t="s">
        <v>2389</v>
      </c>
      <c r="BR889" t="s">
        <v>67</v>
      </c>
      <c r="BS889" s="1">
        <v>44824</v>
      </c>
      <c r="BT889" t="s">
        <v>2329</v>
      </c>
      <c r="BU889">
        <v>2930</v>
      </c>
    </row>
    <row r="890" spans="1:78" x14ac:dyDescent="0.2">
      <c r="A890" t="s">
        <v>2402</v>
      </c>
      <c r="C890" t="s">
        <v>1487</v>
      </c>
      <c r="D890" t="s">
        <v>125</v>
      </c>
      <c r="E890" t="s">
        <v>1194</v>
      </c>
      <c r="F890" t="s">
        <v>267</v>
      </c>
      <c r="G890" t="s">
        <v>1194</v>
      </c>
      <c r="H890" t="s">
        <v>267</v>
      </c>
      <c r="Y890">
        <v>4.3</v>
      </c>
      <c r="BQ890" t="s">
        <v>2389</v>
      </c>
      <c r="BR890" t="s">
        <v>67</v>
      </c>
      <c r="BS890" s="1">
        <v>44824</v>
      </c>
      <c r="BT890" t="s">
        <v>2329</v>
      </c>
      <c r="BU890">
        <v>2930</v>
      </c>
    </row>
    <row r="891" spans="1:78" x14ac:dyDescent="0.2">
      <c r="A891" t="s">
        <v>2399</v>
      </c>
      <c r="C891" t="s">
        <v>1487</v>
      </c>
      <c r="D891" t="s">
        <v>125</v>
      </c>
      <c r="E891" t="s">
        <v>1194</v>
      </c>
      <c r="F891" t="s">
        <v>267</v>
      </c>
      <c r="G891" t="s">
        <v>1194</v>
      </c>
      <c r="H891" t="s">
        <v>267</v>
      </c>
      <c r="Y891">
        <v>4.1500000000000004</v>
      </c>
      <c r="AB891">
        <v>4.45</v>
      </c>
      <c r="BR891" t="s">
        <v>67</v>
      </c>
      <c r="BS891" s="1">
        <v>44824</v>
      </c>
      <c r="BT891" t="s">
        <v>2329</v>
      </c>
      <c r="BU891">
        <v>2930</v>
      </c>
      <c r="BV891" t="s">
        <v>60</v>
      </c>
      <c r="BW891" t="s">
        <v>2329</v>
      </c>
    </row>
    <row r="892" spans="1:78" x14ac:dyDescent="0.2">
      <c r="A892" t="s">
        <v>1219</v>
      </c>
      <c r="C892" t="s">
        <v>1487</v>
      </c>
      <c r="D892" t="s">
        <v>125</v>
      </c>
      <c r="E892" t="s">
        <v>1194</v>
      </c>
      <c r="F892" t="s">
        <v>267</v>
      </c>
      <c r="G892" t="s">
        <v>1194</v>
      </c>
      <c r="H892" t="s">
        <v>267</v>
      </c>
      <c r="BE892">
        <v>4.95</v>
      </c>
      <c r="BF892">
        <v>3.5</v>
      </c>
      <c r="BG892">
        <v>2.85</v>
      </c>
      <c r="BH892">
        <v>3.5</v>
      </c>
      <c r="BR892" t="s">
        <v>67</v>
      </c>
      <c r="BS892"/>
      <c r="BT892" t="s">
        <v>275</v>
      </c>
      <c r="BU892">
        <v>17228</v>
      </c>
      <c r="BV892" t="s">
        <v>60</v>
      </c>
      <c r="BW892" t="s">
        <v>275</v>
      </c>
    </row>
    <row r="893" spans="1:78" x14ac:dyDescent="0.2">
      <c r="A893" t="s">
        <v>2458</v>
      </c>
      <c r="C893" t="s">
        <v>1487</v>
      </c>
      <c r="D893" t="s">
        <v>125</v>
      </c>
      <c r="E893" t="s">
        <v>1194</v>
      </c>
      <c r="F893" t="s">
        <v>267</v>
      </c>
      <c r="G893" t="s">
        <v>1194</v>
      </c>
      <c r="H893" t="s">
        <v>267</v>
      </c>
      <c r="BA893">
        <v>4.75</v>
      </c>
      <c r="BD893">
        <v>4</v>
      </c>
      <c r="BQ893" t="s">
        <v>2459</v>
      </c>
      <c r="BR893" t="s">
        <v>67</v>
      </c>
      <c r="BS893" s="1">
        <v>44825</v>
      </c>
      <c r="BT893" t="s">
        <v>2426</v>
      </c>
      <c r="BU893">
        <v>79420</v>
      </c>
    </row>
    <row r="894" spans="1:78" x14ac:dyDescent="0.2">
      <c r="A894" s="11" t="s">
        <v>1700</v>
      </c>
      <c r="B894" s="11"/>
      <c r="C894" s="11" t="s">
        <v>1487</v>
      </c>
      <c r="D894" s="11" t="s">
        <v>125</v>
      </c>
      <c r="E894" s="11" t="s">
        <v>1194</v>
      </c>
      <c r="F894" s="11" t="s">
        <v>1222</v>
      </c>
      <c r="G894" s="11" t="s">
        <v>1194</v>
      </c>
      <c r="H894" s="11" t="s">
        <v>1222</v>
      </c>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11"/>
      <c r="AT894" s="11"/>
      <c r="AU894" s="11"/>
      <c r="AV894" s="11"/>
      <c r="AW894" s="11"/>
      <c r="AX894" s="11"/>
      <c r="AY894" s="11"/>
      <c r="AZ894" s="11"/>
      <c r="BA894" s="11"/>
      <c r="BB894" s="11"/>
      <c r="BC894" s="11"/>
      <c r="BD894" s="11"/>
      <c r="BE894" s="11"/>
      <c r="BF894" s="11"/>
      <c r="BG894" s="11"/>
      <c r="BH894" s="11"/>
      <c r="BI894" s="11"/>
      <c r="BJ894" s="11"/>
      <c r="BK894" s="11"/>
      <c r="BL894" s="11"/>
      <c r="BM894" s="11"/>
      <c r="BN894" s="11"/>
      <c r="BO894" s="11"/>
      <c r="BP894" s="11"/>
      <c r="BQ894" s="11"/>
      <c r="BR894" s="11"/>
      <c r="BS894" s="11"/>
      <c r="BT894" s="11"/>
      <c r="BU894" s="11"/>
      <c r="BV894" s="11"/>
      <c r="BW894" s="11"/>
    </row>
    <row r="895" spans="1:78" x14ac:dyDescent="0.2">
      <c r="A895" t="s">
        <v>1223</v>
      </c>
      <c r="C895" t="s">
        <v>1487</v>
      </c>
      <c r="D895" t="s">
        <v>125</v>
      </c>
      <c r="E895" t="s">
        <v>1194</v>
      </c>
      <c r="F895" t="s">
        <v>1222</v>
      </c>
      <c r="G895" t="s">
        <v>1194</v>
      </c>
      <c r="H895" t="s">
        <v>1222</v>
      </c>
      <c r="BE895">
        <v>3.5</v>
      </c>
      <c r="BF895">
        <v>2.4</v>
      </c>
      <c r="BG895">
        <v>1.9</v>
      </c>
      <c r="BH895">
        <v>2.4</v>
      </c>
      <c r="BR895" t="s">
        <v>67</v>
      </c>
      <c r="BS895"/>
      <c r="BT895" t="s">
        <v>202</v>
      </c>
      <c r="BU895">
        <v>46399</v>
      </c>
    </row>
    <row r="896" spans="1:78" s="4" customFormat="1" x14ac:dyDescent="0.2">
      <c r="A896" t="s">
        <v>1224</v>
      </c>
      <c r="B896"/>
      <c r="C896" t="s">
        <v>1487</v>
      </c>
      <c r="D896" t="s">
        <v>125</v>
      </c>
      <c r="E896" t="s">
        <v>1194</v>
      </c>
      <c r="F896" t="s">
        <v>1222</v>
      </c>
      <c r="G896" t="s">
        <v>1194</v>
      </c>
      <c r="H896" t="s">
        <v>1222</v>
      </c>
      <c r="I896"/>
      <c r="J896"/>
      <c r="K896"/>
      <c r="L896"/>
      <c r="M896"/>
      <c r="N896"/>
      <c r="O896"/>
      <c r="P896"/>
      <c r="Q896"/>
      <c r="R896"/>
      <c r="S896"/>
      <c r="T896"/>
      <c r="U896"/>
      <c r="V896"/>
      <c r="W896"/>
      <c r="X896"/>
      <c r="Y896"/>
      <c r="Z896"/>
      <c r="AA896"/>
      <c r="AB896"/>
      <c r="AC896">
        <v>2.9</v>
      </c>
      <c r="AD896"/>
      <c r="AE896"/>
      <c r="AF896">
        <v>4.3</v>
      </c>
      <c r="AG896"/>
      <c r="AH896"/>
      <c r="AI896"/>
      <c r="AJ896"/>
      <c r="AK896"/>
      <c r="AL896"/>
      <c r="AM896"/>
      <c r="AN896"/>
      <c r="AO896"/>
      <c r="AP896"/>
      <c r="AQ896"/>
      <c r="AR896"/>
      <c r="AS896"/>
      <c r="AT896"/>
      <c r="AU896"/>
      <c r="AV896"/>
      <c r="AW896"/>
      <c r="AX896"/>
      <c r="AY896"/>
      <c r="AZ896"/>
      <c r="BA896"/>
      <c r="BB896"/>
      <c r="BC896"/>
      <c r="BD896"/>
      <c r="BE896"/>
      <c r="BF896"/>
      <c r="BG896"/>
      <c r="BH896"/>
      <c r="BI896"/>
      <c r="BJ896"/>
      <c r="BK896"/>
      <c r="BL896"/>
      <c r="BM896"/>
      <c r="BN896"/>
      <c r="BO896"/>
      <c r="BP896"/>
      <c r="BQ896"/>
      <c r="BR896" t="s">
        <v>67</v>
      </c>
      <c r="BS896"/>
      <c r="BT896" t="s">
        <v>202</v>
      </c>
      <c r="BU896">
        <v>46399</v>
      </c>
      <c r="BV896" t="s">
        <v>69</v>
      </c>
      <c r="BW896" t="s">
        <v>202</v>
      </c>
      <c r="BX896"/>
      <c r="BY896"/>
      <c r="BZ896"/>
    </row>
    <row r="897" spans="1:78" s="4" customFormat="1" x14ac:dyDescent="0.2">
      <c r="A897" t="s">
        <v>1225</v>
      </c>
      <c r="B897"/>
      <c r="C897" t="s">
        <v>1487</v>
      </c>
      <c r="D897" t="s">
        <v>125</v>
      </c>
      <c r="E897" t="s">
        <v>1194</v>
      </c>
      <c r="F897" t="s">
        <v>1222</v>
      </c>
      <c r="G897" t="s">
        <v>1194</v>
      </c>
      <c r="H897" t="s">
        <v>1222</v>
      </c>
      <c r="I897"/>
      <c r="J897"/>
      <c r="K897"/>
      <c r="L897"/>
      <c r="M897"/>
      <c r="N897"/>
      <c r="O897"/>
      <c r="P897"/>
      <c r="Q897"/>
      <c r="R897"/>
      <c r="S897"/>
      <c r="T897"/>
      <c r="U897">
        <v>2.9</v>
      </c>
      <c r="V897"/>
      <c r="W897"/>
      <c r="X897">
        <v>3.5</v>
      </c>
      <c r="Y897"/>
      <c r="Z897"/>
      <c r="AA897"/>
      <c r="AB897"/>
      <c r="AC897"/>
      <c r="AD897"/>
      <c r="AE897"/>
      <c r="AF897"/>
      <c r="AG897"/>
      <c r="AH897"/>
      <c r="AI897"/>
      <c r="AJ897"/>
      <c r="AK897"/>
      <c r="AL897"/>
      <c r="AM897"/>
      <c r="AN897"/>
      <c r="AO897"/>
      <c r="AP897"/>
      <c r="AQ897"/>
      <c r="AR897"/>
      <c r="AS897"/>
      <c r="AT897"/>
      <c r="AU897"/>
      <c r="AV897"/>
      <c r="AW897"/>
      <c r="AX897"/>
      <c r="AY897"/>
      <c r="AZ897"/>
      <c r="BA897"/>
      <c r="BB897"/>
      <c r="BC897"/>
      <c r="BD897"/>
      <c r="BE897"/>
      <c r="BF897"/>
      <c r="BG897"/>
      <c r="BH897"/>
      <c r="BI897"/>
      <c r="BJ897"/>
      <c r="BK897"/>
      <c r="BL897"/>
      <c r="BM897"/>
      <c r="BN897"/>
      <c r="BO897"/>
      <c r="BP897"/>
      <c r="BQ897"/>
      <c r="BR897" t="s">
        <v>67</v>
      </c>
      <c r="BS897"/>
      <c r="BT897" t="s">
        <v>202</v>
      </c>
      <c r="BU897">
        <v>46399</v>
      </c>
      <c r="BV897" t="s">
        <v>69</v>
      </c>
      <c r="BW897" t="s">
        <v>202</v>
      </c>
      <c r="BX897"/>
      <c r="BY897"/>
      <c r="BZ897"/>
    </row>
    <row r="898" spans="1:78" x14ac:dyDescent="0.2">
      <c r="A898" t="s">
        <v>1226</v>
      </c>
      <c r="C898" t="s">
        <v>1487</v>
      </c>
      <c r="D898" t="s">
        <v>125</v>
      </c>
      <c r="E898" t="s">
        <v>1194</v>
      </c>
      <c r="F898" t="s">
        <v>1222</v>
      </c>
      <c r="G898" t="s">
        <v>1194</v>
      </c>
      <c r="H898" t="s">
        <v>1222</v>
      </c>
      <c r="AO898">
        <v>3</v>
      </c>
      <c r="AR898">
        <v>2</v>
      </c>
      <c r="AS898">
        <v>3.3</v>
      </c>
      <c r="AV898">
        <v>2.2999999999999998</v>
      </c>
      <c r="AW898">
        <v>3</v>
      </c>
      <c r="AX898">
        <v>2.5</v>
      </c>
      <c r="AY898">
        <v>2.6</v>
      </c>
      <c r="AZ898">
        <v>2.6</v>
      </c>
      <c r="BA898">
        <v>3.6</v>
      </c>
      <c r="BB898">
        <v>3</v>
      </c>
      <c r="BC898">
        <v>3.2</v>
      </c>
      <c r="BD898">
        <v>3.2</v>
      </c>
      <c r="BE898">
        <v>3.6</v>
      </c>
      <c r="BF898">
        <v>2.6</v>
      </c>
      <c r="BG898">
        <v>2.2999999999999998</v>
      </c>
      <c r="BH898">
        <v>2.6</v>
      </c>
      <c r="BQ898" t="s">
        <v>322</v>
      </c>
      <c r="BR898" t="s">
        <v>67</v>
      </c>
      <c r="BS898"/>
      <c r="BT898" t="s">
        <v>202</v>
      </c>
      <c r="BU898">
        <v>46399</v>
      </c>
      <c r="BV898" t="s">
        <v>69</v>
      </c>
      <c r="BW898" t="s">
        <v>202</v>
      </c>
    </row>
    <row r="899" spans="1:78" x14ac:dyDescent="0.2">
      <c r="A899" t="s">
        <v>1227</v>
      </c>
      <c r="C899" t="s">
        <v>1487</v>
      </c>
      <c r="D899" t="s">
        <v>125</v>
      </c>
      <c r="E899" t="s">
        <v>1194</v>
      </c>
      <c r="F899" t="s">
        <v>1222</v>
      </c>
      <c r="G899" t="s">
        <v>1194</v>
      </c>
      <c r="H899" t="s">
        <v>1222</v>
      </c>
      <c r="U899">
        <v>2.6</v>
      </c>
      <c r="X899">
        <v>3</v>
      </c>
      <c r="BR899" t="s">
        <v>67</v>
      </c>
      <c r="BS899"/>
      <c r="BT899" t="s">
        <v>202</v>
      </c>
      <c r="BU899">
        <v>46399</v>
      </c>
    </row>
    <row r="900" spans="1:78" x14ac:dyDescent="0.2">
      <c r="A900" t="s">
        <v>1228</v>
      </c>
      <c r="C900" t="s">
        <v>1487</v>
      </c>
      <c r="D900" t="s">
        <v>125</v>
      </c>
      <c r="E900" t="s">
        <v>1194</v>
      </c>
      <c r="F900" t="s">
        <v>1222</v>
      </c>
      <c r="G900" t="s">
        <v>1194</v>
      </c>
      <c r="H900" t="s">
        <v>1222</v>
      </c>
      <c r="AS900">
        <v>3.4</v>
      </c>
      <c r="AV900">
        <v>2</v>
      </c>
      <c r="BR900" t="s">
        <v>67</v>
      </c>
      <c r="BS900"/>
      <c r="BT900" t="s">
        <v>202</v>
      </c>
      <c r="BU900">
        <v>46399</v>
      </c>
    </row>
    <row r="901" spans="1:78" x14ac:dyDescent="0.2">
      <c r="A901" t="s">
        <v>1229</v>
      </c>
      <c r="C901" t="s">
        <v>1487</v>
      </c>
      <c r="D901" t="s">
        <v>125</v>
      </c>
      <c r="E901" t="s">
        <v>1194</v>
      </c>
      <c r="F901" t="s">
        <v>1222</v>
      </c>
      <c r="G901" t="s">
        <v>1194</v>
      </c>
      <c r="H901" t="s">
        <v>1222</v>
      </c>
      <c r="AK901">
        <v>2.2000000000000002</v>
      </c>
      <c r="AN901">
        <v>1.6</v>
      </c>
      <c r="BQ901" t="s">
        <v>1230</v>
      </c>
      <c r="BR901" t="s">
        <v>67</v>
      </c>
      <c r="BS901"/>
      <c r="BT901" t="s">
        <v>202</v>
      </c>
      <c r="BU901">
        <v>46399</v>
      </c>
    </row>
    <row r="902" spans="1:78" x14ac:dyDescent="0.2">
      <c r="A902" t="s">
        <v>1231</v>
      </c>
      <c r="C902" t="s">
        <v>1487</v>
      </c>
      <c r="D902" t="s">
        <v>125</v>
      </c>
      <c r="E902" t="s">
        <v>1194</v>
      </c>
      <c r="F902" t="s">
        <v>1222</v>
      </c>
      <c r="G902" t="s">
        <v>1194</v>
      </c>
      <c r="H902" t="s">
        <v>1222</v>
      </c>
      <c r="Y902">
        <v>2.8</v>
      </c>
      <c r="AB902">
        <v>3.7</v>
      </c>
      <c r="BR902" t="s">
        <v>67</v>
      </c>
      <c r="BS902"/>
      <c r="BT902" t="s">
        <v>202</v>
      </c>
      <c r="BU902">
        <v>46399</v>
      </c>
      <c r="BV902" t="s">
        <v>69</v>
      </c>
      <c r="BW902" t="s">
        <v>202</v>
      </c>
    </row>
    <row r="903" spans="1:78" x14ac:dyDescent="0.2">
      <c r="A903" t="s">
        <v>1232</v>
      </c>
      <c r="C903" t="s">
        <v>1487</v>
      </c>
      <c r="D903" t="s">
        <v>125</v>
      </c>
      <c r="E903" t="s">
        <v>1194</v>
      </c>
      <c r="F903" t="s">
        <v>1222</v>
      </c>
      <c r="G903" t="s">
        <v>1194</v>
      </c>
      <c r="H903" t="s">
        <v>1222</v>
      </c>
      <c r="AC903">
        <v>2.9</v>
      </c>
      <c r="AF903">
        <v>3.9</v>
      </c>
      <c r="BQ903" t="s">
        <v>1233</v>
      </c>
      <c r="BR903" t="s">
        <v>67</v>
      </c>
      <c r="BS903"/>
      <c r="BT903" t="s">
        <v>202</v>
      </c>
      <c r="BU903">
        <v>46399</v>
      </c>
    </row>
    <row r="904" spans="1:78" x14ac:dyDescent="0.2">
      <c r="A904" t="s">
        <v>1234</v>
      </c>
      <c r="C904" t="s">
        <v>1487</v>
      </c>
      <c r="D904" t="s">
        <v>125</v>
      </c>
      <c r="E904" t="s">
        <v>1194</v>
      </c>
      <c r="F904" t="s">
        <v>1222</v>
      </c>
      <c r="G904" t="s">
        <v>1194</v>
      </c>
      <c r="H904" t="s">
        <v>1222</v>
      </c>
      <c r="BE904">
        <v>3.6</v>
      </c>
      <c r="BF904">
        <v>2.4</v>
      </c>
      <c r="BG904">
        <v>2</v>
      </c>
      <c r="BH904">
        <v>2.4</v>
      </c>
      <c r="BR904" t="s">
        <v>67</v>
      </c>
      <c r="BS904"/>
      <c r="BT904" t="s">
        <v>202</v>
      </c>
      <c r="BU904">
        <v>46399</v>
      </c>
    </row>
    <row r="905" spans="1:78" x14ac:dyDescent="0.2">
      <c r="A905" t="s">
        <v>1235</v>
      </c>
      <c r="C905" t="s">
        <v>1487</v>
      </c>
      <c r="D905" t="s">
        <v>125</v>
      </c>
      <c r="E905" t="s">
        <v>1194</v>
      </c>
      <c r="F905" t="s">
        <v>1222</v>
      </c>
      <c r="G905" t="s">
        <v>1194</v>
      </c>
      <c r="H905" t="s">
        <v>1222</v>
      </c>
      <c r="Y905">
        <v>2.6</v>
      </c>
      <c r="AB905">
        <v>3.3</v>
      </c>
      <c r="BR905" t="s">
        <v>67</v>
      </c>
      <c r="BS905"/>
      <c r="BT905" t="s">
        <v>202</v>
      </c>
      <c r="BU905">
        <v>46399</v>
      </c>
    </row>
    <row r="906" spans="1:78" x14ac:dyDescent="0.2">
      <c r="A906" t="s">
        <v>1236</v>
      </c>
      <c r="C906" t="s">
        <v>1487</v>
      </c>
      <c r="D906" t="s">
        <v>125</v>
      </c>
      <c r="E906" t="s">
        <v>1194</v>
      </c>
      <c r="F906" t="s">
        <v>1222</v>
      </c>
      <c r="G906" t="s">
        <v>1194</v>
      </c>
      <c r="H906" t="s">
        <v>1222</v>
      </c>
      <c r="BF906">
        <v>2.4</v>
      </c>
      <c r="BH906">
        <v>2.4</v>
      </c>
      <c r="BQ906" t="s">
        <v>1237</v>
      </c>
      <c r="BR906" t="s">
        <v>67</v>
      </c>
      <c r="BS906"/>
      <c r="BT906" t="s">
        <v>202</v>
      </c>
      <c r="BU906">
        <v>46399</v>
      </c>
    </row>
    <row r="907" spans="1:78" x14ac:dyDescent="0.2">
      <c r="A907" t="s">
        <v>1238</v>
      </c>
      <c r="C907" t="s">
        <v>1487</v>
      </c>
      <c r="D907" t="s">
        <v>125</v>
      </c>
      <c r="E907" t="s">
        <v>1194</v>
      </c>
      <c r="F907" t="s">
        <v>1222</v>
      </c>
      <c r="G907" t="s">
        <v>1194</v>
      </c>
      <c r="H907" t="s">
        <v>1222</v>
      </c>
      <c r="Y907">
        <v>2.7</v>
      </c>
      <c r="AB907">
        <v>3.1</v>
      </c>
      <c r="BR907" t="s">
        <v>67</v>
      </c>
      <c r="BS907"/>
      <c r="BT907" t="s">
        <v>202</v>
      </c>
      <c r="BU907">
        <v>46399</v>
      </c>
    </row>
    <row r="908" spans="1:78" x14ac:dyDescent="0.2">
      <c r="A908" t="s">
        <v>1239</v>
      </c>
      <c r="C908" t="s">
        <v>1487</v>
      </c>
      <c r="D908" t="s">
        <v>125</v>
      </c>
      <c r="E908" t="s">
        <v>1194</v>
      </c>
      <c r="F908" t="s">
        <v>1222</v>
      </c>
      <c r="G908" t="s">
        <v>1194</v>
      </c>
      <c r="H908" t="s">
        <v>1222</v>
      </c>
      <c r="AK908">
        <v>2.4</v>
      </c>
      <c r="AN908">
        <v>1.5</v>
      </c>
      <c r="BR908" t="s">
        <v>67</v>
      </c>
      <c r="BS908"/>
      <c r="BT908" t="s">
        <v>202</v>
      </c>
      <c r="BU908">
        <v>46399</v>
      </c>
    </row>
    <row r="909" spans="1:78" x14ac:dyDescent="0.2">
      <c r="A909" t="s">
        <v>1240</v>
      </c>
      <c r="C909" t="s">
        <v>1487</v>
      </c>
      <c r="D909" t="s">
        <v>125</v>
      </c>
      <c r="E909" t="s">
        <v>1194</v>
      </c>
      <c r="F909" t="s">
        <v>1222</v>
      </c>
      <c r="G909" t="s">
        <v>1194</v>
      </c>
      <c r="H909" t="s">
        <v>1222</v>
      </c>
      <c r="AW909">
        <v>3</v>
      </c>
      <c r="AX909">
        <v>2.5</v>
      </c>
      <c r="AY909">
        <v>2.5</v>
      </c>
      <c r="AZ909">
        <v>2.5</v>
      </c>
      <c r="BR909" t="s">
        <v>67</v>
      </c>
      <c r="BS909"/>
      <c r="BT909" t="s">
        <v>202</v>
      </c>
      <c r="BU909">
        <v>46399</v>
      </c>
    </row>
    <row r="910" spans="1:78" x14ac:dyDescent="0.2">
      <c r="A910" s="11" t="s">
        <v>1700</v>
      </c>
      <c r="B910" s="11"/>
      <c r="C910" s="11" t="s">
        <v>1487</v>
      </c>
      <c r="D910" s="11" t="s">
        <v>125</v>
      </c>
      <c r="E910" s="11" t="s">
        <v>1194</v>
      </c>
      <c r="F910" s="11" t="s">
        <v>1614</v>
      </c>
      <c r="G910" s="11" t="s">
        <v>1194</v>
      </c>
      <c r="H910" s="11" t="s">
        <v>1614</v>
      </c>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c r="AR910" s="11"/>
      <c r="AS910" s="11"/>
      <c r="AT910" s="11"/>
      <c r="AU910" s="11"/>
      <c r="AV910" s="11"/>
      <c r="AW910" s="11"/>
      <c r="AX910" s="11"/>
      <c r="AY910" s="11"/>
      <c r="AZ910" s="11"/>
      <c r="BA910" s="11"/>
      <c r="BB910" s="11"/>
      <c r="BC910" s="11"/>
      <c r="BD910" s="11"/>
      <c r="BE910" s="11"/>
      <c r="BF910" s="11"/>
      <c r="BG910" s="11"/>
      <c r="BH910" s="11"/>
      <c r="BI910" s="11"/>
      <c r="BJ910" s="11"/>
      <c r="BK910" s="11"/>
      <c r="BL910" s="11"/>
      <c r="BM910" s="11"/>
      <c r="BN910" s="11"/>
      <c r="BO910" s="11"/>
      <c r="BP910" s="11"/>
      <c r="BQ910" s="11"/>
      <c r="BR910" s="11"/>
      <c r="BS910" s="11"/>
      <c r="BT910" s="11"/>
      <c r="BU910" s="11"/>
      <c r="BV910" s="11"/>
      <c r="BW910" s="11"/>
    </row>
    <row r="911" spans="1:78" x14ac:dyDescent="0.2">
      <c r="A911" t="s">
        <v>2456</v>
      </c>
      <c r="C911" t="s">
        <v>1487</v>
      </c>
      <c r="D911" t="s">
        <v>125</v>
      </c>
      <c r="E911" t="s">
        <v>1194</v>
      </c>
      <c r="F911" t="s">
        <v>1614</v>
      </c>
      <c r="G911" t="s">
        <v>1194</v>
      </c>
      <c r="H911" t="s">
        <v>1614</v>
      </c>
      <c r="AY911">
        <v>4.05</v>
      </c>
      <c r="AZ911">
        <v>4.05</v>
      </c>
      <c r="BA911" s="5"/>
      <c r="BB911" s="5"/>
      <c r="BC911" s="5"/>
      <c r="BD911" s="5"/>
      <c r="BE911" s="5"/>
      <c r="BF911" s="5"/>
      <c r="BG911" s="5"/>
      <c r="BH911" s="5"/>
      <c r="BI911" s="5"/>
      <c r="BJ911" s="5"/>
      <c r="BK911" s="5"/>
      <c r="BL911" s="5"/>
      <c r="BM911" s="5"/>
      <c r="BN911" s="5"/>
      <c r="BO911" s="5"/>
      <c r="BP911" s="5"/>
      <c r="BQ911" s="5"/>
      <c r="BR911" t="s">
        <v>67</v>
      </c>
      <c r="BS911" s="1">
        <v>44825</v>
      </c>
      <c r="BT911" t="s">
        <v>2426</v>
      </c>
      <c r="BU911">
        <v>79420</v>
      </c>
      <c r="BV911" t="s">
        <v>60</v>
      </c>
      <c r="BW911" t="s">
        <v>2426</v>
      </c>
    </row>
    <row r="912" spans="1:78" s="19" customFormat="1" x14ac:dyDescent="0.2">
      <c r="A912" t="s">
        <v>2457</v>
      </c>
      <c r="B912"/>
      <c r="C912" t="s">
        <v>1487</v>
      </c>
      <c r="D912" t="s">
        <v>125</v>
      </c>
      <c r="E912" t="s">
        <v>1194</v>
      </c>
      <c r="F912" t="s">
        <v>1614</v>
      </c>
      <c r="G912" t="s">
        <v>1194</v>
      </c>
      <c r="H912" t="s">
        <v>1614</v>
      </c>
      <c r="I912"/>
      <c r="J912"/>
      <c r="K912"/>
      <c r="L912"/>
      <c r="M912"/>
      <c r="N912"/>
      <c r="O912"/>
      <c r="P912"/>
      <c r="Q912"/>
      <c r="R912"/>
      <c r="S912"/>
      <c r="T912"/>
      <c r="U912"/>
      <c r="V912"/>
      <c r="W912"/>
      <c r="X912"/>
      <c r="Y912"/>
      <c r="Z912"/>
      <c r="AA912"/>
      <c r="AB912"/>
      <c r="AC912">
        <v>5.37</v>
      </c>
      <c r="AD912"/>
      <c r="AE912"/>
      <c r="AF912">
        <v>6.65</v>
      </c>
      <c r="AG912">
        <v>3.7</v>
      </c>
      <c r="AH912"/>
      <c r="AI912"/>
      <c r="AJ912">
        <v>5.52</v>
      </c>
      <c r="AK912"/>
      <c r="AL912"/>
      <c r="AM912"/>
      <c r="AN912"/>
      <c r="AO912"/>
      <c r="AP912"/>
      <c r="AQ912"/>
      <c r="AR912"/>
      <c r="AS912"/>
      <c r="AT912"/>
      <c r="AU912"/>
      <c r="AV912"/>
      <c r="AW912"/>
      <c r="AX912"/>
      <c r="AY912"/>
      <c r="AZ912"/>
      <c r="BA912"/>
      <c r="BB912"/>
      <c r="BC912"/>
      <c r="BD912"/>
      <c r="BE912"/>
      <c r="BF912"/>
      <c r="BG912"/>
      <c r="BH912"/>
      <c r="BI912"/>
      <c r="BJ912"/>
      <c r="BK912"/>
      <c r="BL912"/>
      <c r="BM912"/>
      <c r="BN912"/>
      <c r="BO912"/>
      <c r="BP912"/>
      <c r="BQ912"/>
      <c r="BR912" t="s">
        <v>67</v>
      </c>
      <c r="BS912" s="1">
        <v>44825</v>
      </c>
      <c r="BT912" t="s">
        <v>2426</v>
      </c>
      <c r="BU912">
        <v>79420</v>
      </c>
      <c r="BV912" t="s">
        <v>60</v>
      </c>
      <c r="BW912" t="s">
        <v>2426</v>
      </c>
      <c r="BX912"/>
      <c r="BY912"/>
      <c r="BZ912"/>
    </row>
    <row r="913" spans="1:78" x14ac:dyDescent="0.2">
      <c r="A913" t="s">
        <v>2455</v>
      </c>
      <c r="B913" t="s">
        <v>322</v>
      </c>
      <c r="C913" t="s">
        <v>1487</v>
      </c>
      <c r="D913" t="s">
        <v>125</v>
      </c>
      <c r="E913" t="s">
        <v>1194</v>
      </c>
      <c r="F913" t="s">
        <v>1614</v>
      </c>
      <c r="G913" t="s">
        <v>1194</v>
      </c>
      <c r="H913" t="s">
        <v>1614</v>
      </c>
      <c r="AW913">
        <v>5.0999999999999996</v>
      </c>
      <c r="BA913" s="5"/>
      <c r="BB913" s="5"/>
      <c r="BC913" s="5"/>
      <c r="BD913" s="5"/>
      <c r="BE913" s="5"/>
      <c r="BF913" s="5"/>
      <c r="BG913" s="5"/>
      <c r="BH913" s="5"/>
      <c r="BI913" s="5"/>
      <c r="BJ913" s="5"/>
      <c r="BK913" s="5"/>
      <c r="BL913" s="5"/>
      <c r="BM913" s="5"/>
      <c r="BN913" s="5"/>
      <c r="BO913" s="5"/>
      <c r="BP913" s="5"/>
      <c r="BQ913" s="5"/>
      <c r="BR913" t="s">
        <v>67</v>
      </c>
      <c r="BS913" s="1">
        <v>44825</v>
      </c>
      <c r="BT913" t="s">
        <v>2426</v>
      </c>
      <c r="BU913">
        <v>79420</v>
      </c>
      <c r="BV913" t="s">
        <v>60</v>
      </c>
      <c r="BW913" t="s">
        <v>2426</v>
      </c>
    </row>
    <row r="914" spans="1:78" x14ac:dyDescent="0.2">
      <c r="A914" t="s">
        <v>2460</v>
      </c>
      <c r="C914" t="s">
        <v>1487</v>
      </c>
      <c r="D914" t="s">
        <v>125</v>
      </c>
      <c r="E914" t="s">
        <v>1194</v>
      </c>
      <c r="F914" t="s">
        <v>1614</v>
      </c>
      <c r="G914" t="s">
        <v>1194</v>
      </c>
      <c r="H914" t="s">
        <v>1614</v>
      </c>
      <c r="BA914">
        <f>AVERAGE(4.96,5.5)</f>
        <v>5.23</v>
      </c>
      <c r="BB914">
        <f>AVERAGE(4.65,4.82)</f>
        <v>4.7350000000000003</v>
      </c>
      <c r="BC914">
        <f>AVERAGE(4.4,4.42)</f>
        <v>4.41</v>
      </c>
      <c r="BD914">
        <f>MAX(BB914:BC914)</f>
        <v>4.7350000000000003</v>
      </c>
      <c r="BE914">
        <f>AVERAGE(5.42,5.43)</f>
        <v>5.4249999999999998</v>
      </c>
      <c r="BF914">
        <f>AVERAGE(4.08,4.14)</f>
        <v>4.1099999999999994</v>
      </c>
      <c r="BG914">
        <f>AVERAGE(3.35,3.36)</f>
        <v>3.355</v>
      </c>
      <c r="BH914">
        <f>MAX(BF914:BG914)</f>
        <v>4.1099999999999994</v>
      </c>
      <c r="BR914" t="s">
        <v>67</v>
      </c>
      <c r="BS914" s="1">
        <v>44825</v>
      </c>
      <c r="BT914" t="s">
        <v>2426</v>
      </c>
      <c r="BU914">
        <v>79420</v>
      </c>
    </row>
    <row r="915" spans="1:78" x14ac:dyDescent="0.2">
      <c r="A915" s="11" t="s">
        <v>1700</v>
      </c>
      <c r="B915" s="11"/>
      <c r="C915" s="11" t="s">
        <v>1487</v>
      </c>
      <c r="D915" s="11" t="s">
        <v>125</v>
      </c>
      <c r="E915" s="11" t="s">
        <v>1194</v>
      </c>
      <c r="F915" s="11"/>
      <c r="G915" s="11" t="s">
        <v>1440</v>
      </c>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1"/>
      <c r="BE915" s="11"/>
      <c r="BF915" s="11"/>
      <c r="BG915" s="11"/>
      <c r="BH915" s="11"/>
      <c r="BI915" s="11"/>
      <c r="BJ915" s="11"/>
      <c r="BK915" s="11"/>
      <c r="BL915" s="11"/>
      <c r="BM915" s="11"/>
      <c r="BN915" s="11"/>
      <c r="BO915" s="11"/>
      <c r="BP915" s="11"/>
      <c r="BQ915" s="11"/>
      <c r="BR915" s="11"/>
      <c r="BS915" s="11"/>
      <c r="BT915" s="11"/>
      <c r="BU915" s="11"/>
      <c r="BV915" s="11"/>
      <c r="BW915" s="11"/>
    </row>
    <row r="916" spans="1:78" x14ac:dyDescent="0.2">
      <c r="A916" s="11" t="s">
        <v>1700</v>
      </c>
      <c r="B916" s="11"/>
      <c r="C916" s="11" t="s">
        <v>1487</v>
      </c>
      <c r="D916" s="11" t="s">
        <v>125</v>
      </c>
      <c r="E916" s="11" t="s">
        <v>1194</v>
      </c>
      <c r="F916" s="11"/>
      <c r="G916" s="11" t="s">
        <v>1194</v>
      </c>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c r="AM916" s="11"/>
      <c r="AN916" s="11"/>
      <c r="AO916" s="11"/>
      <c r="AP916" s="11"/>
      <c r="AQ916" s="11"/>
      <c r="AR916" s="11"/>
      <c r="AS916" s="11"/>
      <c r="AT916" s="11"/>
      <c r="AU916" s="11"/>
      <c r="AV916" s="11"/>
      <c r="AW916" s="11"/>
      <c r="AX916" s="11"/>
      <c r="AY916" s="11"/>
      <c r="AZ916" s="11"/>
      <c r="BA916" s="11"/>
      <c r="BB916" s="11"/>
      <c r="BC916" s="11"/>
      <c r="BD916" s="11"/>
      <c r="BE916" s="11"/>
      <c r="BF916" s="11"/>
      <c r="BG916" s="11"/>
      <c r="BH916" s="11"/>
      <c r="BI916" s="11"/>
      <c r="BJ916" s="11"/>
      <c r="BK916" s="11"/>
      <c r="BL916" s="11"/>
      <c r="BM916" s="11"/>
      <c r="BN916" s="11"/>
      <c r="BO916" s="11"/>
      <c r="BP916" s="11"/>
      <c r="BQ916" s="11"/>
      <c r="BR916" s="11"/>
      <c r="BS916" s="11"/>
      <c r="BT916" s="11"/>
      <c r="BU916" s="11"/>
      <c r="BV916" s="11"/>
      <c r="BW916" s="11"/>
    </row>
    <row r="917" spans="1:78" x14ac:dyDescent="0.2">
      <c r="A917" s="11" t="s">
        <v>1700</v>
      </c>
      <c r="B917" s="11"/>
      <c r="C917" s="11" t="s">
        <v>1487</v>
      </c>
      <c r="D917" s="11" t="s">
        <v>125</v>
      </c>
      <c r="E917" s="11" t="s">
        <v>330</v>
      </c>
      <c r="F917" s="11" t="s">
        <v>1615</v>
      </c>
      <c r="G917" s="11" t="s">
        <v>330</v>
      </c>
      <c r="H917" s="11" t="s">
        <v>1615</v>
      </c>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c r="AW917" s="11"/>
      <c r="AX917" s="11"/>
      <c r="AY917" s="11"/>
      <c r="AZ917" s="11"/>
      <c r="BA917" s="11"/>
      <c r="BB917" s="11"/>
      <c r="BC917" s="11"/>
      <c r="BD917" s="11"/>
      <c r="BE917" s="11"/>
      <c r="BF917" s="11"/>
      <c r="BG917" s="11"/>
      <c r="BH917" s="11"/>
      <c r="BI917" s="11"/>
      <c r="BJ917" s="11"/>
      <c r="BK917" s="11"/>
      <c r="BL917" s="11"/>
      <c r="BM917" s="11"/>
      <c r="BN917" s="11"/>
      <c r="BO917" s="11"/>
      <c r="BP917" s="11"/>
      <c r="BQ917" s="11"/>
      <c r="BR917" s="11"/>
      <c r="BS917" s="11"/>
      <c r="BT917" s="11"/>
      <c r="BU917" s="11"/>
      <c r="BV917" s="11"/>
      <c r="BW917" s="11"/>
    </row>
    <row r="918" spans="1:78" x14ac:dyDescent="0.2">
      <c r="A918" t="s">
        <v>2454</v>
      </c>
      <c r="B918" t="s">
        <v>322</v>
      </c>
      <c r="C918" t="s">
        <v>1487</v>
      </c>
      <c r="D918" t="s">
        <v>125</v>
      </c>
      <c r="E918" t="s">
        <v>330</v>
      </c>
      <c r="F918" t="s">
        <v>1615</v>
      </c>
      <c r="G918" t="s">
        <v>330</v>
      </c>
      <c r="H918" t="s">
        <v>1615</v>
      </c>
      <c r="AS918">
        <v>5.99</v>
      </c>
      <c r="AV918">
        <v>4.08</v>
      </c>
      <c r="AW918">
        <v>5.63</v>
      </c>
      <c r="AX918">
        <v>4.13</v>
      </c>
      <c r="AY918">
        <v>4.33</v>
      </c>
      <c r="AZ918">
        <v>4.33</v>
      </c>
      <c r="BR918" t="s">
        <v>67</v>
      </c>
      <c r="BS918" s="1">
        <v>44825</v>
      </c>
      <c r="BT918" t="s">
        <v>2426</v>
      </c>
      <c r="BU918">
        <v>79420</v>
      </c>
      <c r="BV918" t="s">
        <v>60</v>
      </c>
      <c r="BW918" t="s">
        <v>2426</v>
      </c>
    </row>
    <row r="919" spans="1:78" x14ac:dyDescent="0.2">
      <c r="A919" s="10" t="s">
        <v>1442</v>
      </c>
      <c r="B919" s="10"/>
      <c r="C919" s="10" t="s">
        <v>1487</v>
      </c>
      <c r="D919" s="10" t="s">
        <v>125</v>
      </c>
      <c r="E919" s="10" t="s">
        <v>330</v>
      </c>
      <c r="F919" s="10" t="s">
        <v>1264</v>
      </c>
      <c r="G919" s="10" t="s">
        <v>1430</v>
      </c>
      <c r="H919" s="10" t="s">
        <v>1264</v>
      </c>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AU919" s="10"/>
      <c r="AV919" s="10"/>
      <c r="AW919" s="10"/>
      <c r="AX919" s="10"/>
      <c r="AY919" s="10"/>
      <c r="AZ919" s="10"/>
      <c r="BA919" s="10"/>
      <c r="BB919" s="10"/>
      <c r="BC919" s="10"/>
      <c r="BD919" s="10"/>
      <c r="BE919" s="10"/>
      <c r="BF919" s="10"/>
      <c r="BG919" s="10"/>
      <c r="BH919" s="10"/>
      <c r="BI919" s="10"/>
      <c r="BJ919" s="10"/>
      <c r="BK919" s="10"/>
      <c r="BL919" s="10"/>
      <c r="BM919" s="10"/>
      <c r="BN919" s="10"/>
      <c r="BO919" s="10"/>
      <c r="BP919" s="10"/>
      <c r="BQ919" s="10"/>
      <c r="BR919" s="10" t="s">
        <v>67</v>
      </c>
      <c r="BS919" s="12">
        <v>44806</v>
      </c>
      <c r="BT919" s="10" t="s">
        <v>1422</v>
      </c>
      <c r="BU919" s="10">
        <v>6619</v>
      </c>
      <c r="BV919" s="10" t="s">
        <v>60</v>
      </c>
      <c r="BW919" s="10" t="s">
        <v>1422</v>
      </c>
      <c r="BX919" s="10"/>
      <c r="BY919" s="10"/>
      <c r="BZ919" s="10"/>
    </row>
    <row r="920" spans="1:78" x14ac:dyDescent="0.2">
      <c r="A920" t="s">
        <v>1442</v>
      </c>
      <c r="C920" t="s">
        <v>1487</v>
      </c>
      <c r="D920" t="s">
        <v>125</v>
      </c>
      <c r="E920" t="s">
        <v>330</v>
      </c>
      <c r="F920" t="s">
        <v>1264</v>
      </c>
      <c r="G920" t="s">
        <v>1430</v>
      </c>
      <c r="H920" t="s">
        <v>1264</v>
      </c>
      <c r="U920">
        <v>5.7</v>
      </c>
      <c r="X920">
        <v>7.9</v>
      </c>
      <c r="BR920" t="s">
        <v>67</v>
      </c>
      <c r="BS920" s="1">
        <v>44820</v>
      </c>
      <c r="BT920" t="s">
        <v>2276</v>
      </c>
      <c r="BU920" t="s">
        <v>2308</v>
      </c>
      <c r="BV920" t="s">
        <v>60</v>
      </c>
      <c r="BW920" t="s">
        <v>2276</v>
      </c>
    </row>
    <row r="921" spans="1:78" x14ac:dyDescent="0.2">
      <c r="A921" t="s">
        <v>1432</v>
      </c>
      <c r="C921" t="s">
        <v>1487</v>
      </c>
      <c r="D921" t="s">
        <v>125</v>
      </c>
      <c r="E921" t="s">
        <v>330</v>
      </c>
      <c r="F921" t="s">
        <v>1264</v>
      </c>
      <c r="G921" t="s">
        <v>1430</v>
      </c>
      <c r="H921" t="s">
        <v>1264</v>
      </c>
      <c r="AW921">
        <v>5.3</v>
      </c>
      <c r="AZ921">
        <v>4</v>
      </c>
      <c r="BA921">
        <v>5.3</v>
      </c>
      <c r="BD921">
        <v>4.4000000000000004</v>
      </c>
      <c r="BR921" t="s">
        <v>67</v>
      </c>
      <c r="BS921" s="1">
        <v>44806</v>
      </c>
      <c r="BT921" t="s">
        <v>1422</v>
      </c>
      <c r="BU921">
        <v>6619</v>
      </c>
      <c r="BV921" t="s">
        <v>60</v>
      </c>
      <c r="BW921" t="s">
        <v>1422</v>
      </c>
    </row>
    <row r="922" spans="1:78" x14ac:dyDescent="0.2">
      <c r="A922" t="s">
        <v>1432</v>
      </c>
      <c r="C922" t="s">
        <v>1487</v>
      </c>
      <c r="D922" t="s">
        <v>125</v>
      </c>
      <c r="E922" t="s">
        <v>330</v>
      </c>
      <c r="F922" t="s">
        <v>1264</v>
      </c>
      <c r="G922" t="s">
        <v>1430</v>
      </c>
      <c r="H922" t="s">
        <v>1264</v>
      </c>
      <c r="I922" t="b">
        <v>0</v>
      </c>
      <c r="AW922">
        <v>5.3</v>
      </c>
      <c r="AZ922">
        <v>4</v>
      </c>
      <c r="BA922">
        <v>5.3</v>
      </c>
      <c r="BD922">
        <v>4.4000000000000004</v>
      </c>
      <c r="BR922" t="s">
        <v>67</v>
      </c>
      <c r="BS922" s="1">
        <v>44820</v>
      </c>
      <c r="BT922" t="s">
        <v>2276</v>
      </c>
      <c r="BU922" t="s">
        <v>2308</v>
      </c>
      <c r="BV922" t="s">
        <v>60</v>
      </c>
      <c r="BW922" t="s">
        <v>2276</v>
      </c>
    </row>
    <row r="923" spans="1:78" x14ac:dyDescent="0.2">
      <c r="A923" t="s">
        <v>1431</v>
      </c>
      <c r="B923" t="s">
        <v>1</v>
      </c>
      <c r="C923" t="s">
        <v>1487</v>
      </c>
      <c r="D923" t="s">
        <v>125</v>
      </c>
      <c r="E923" t="s">
        <v>330</v>
      </c>
      <c r="F923" t="s">
        <v>1264</v>
      </c>
      <c r="G923" t="s">
        <v>1430</v>
      </c>
      <c r="H923" t="s">
        <v>1264</v>
      </c>
      <c r="Y923">
        <v>5.4</v>
      </c>
      <c r="AB923">
        <v>6.4</v>
      </c>
      <c r="AF923">
        <v>7.5</v>
      </c>
      <c r="BR923" t="s">
        <v>67</v>
      </c>
      <c r="BS923" s="1">
        <v>44806</v>
      </c>
      <c r="BT923" t="s">
        <v>1422</v>
      </c>
      <c r="BU923">
        <v>6619</v>
      </c>
      <c r="BV923" t="s">
        <v>60</v>
      </c>
      <c r="BW923" t="s">
        <v>1422</v>
      </c>
    </row>
    <row r="924" spans="1:78" x14ac:dyDescent="0.2">
      <c r="A924" t="s">
        <v>1431</v>
      </c>
      <c r="B924" t="s">
        <v>322</v>
      </c>
      <c r="C924" t="s">
        <v>1487</v>
      </c>
      <c r="D924" t="s">
        <v>125</v>
      </c>
      <c r="E924" t="s">
        <v>330</v>
      </c>
      <c r="F924" t="s">
        <v>1264</v>
      </c>
      <c r="G924" t="s">
        <v>1430</v>
      </c>
      <c r="H924" t="s">
        <v>1264</v>
      </c>
      <c r="I924" t="b">
        <v>0</v>
      </c>
      <c r="Y924">
        <v>5.4</v>
      </c>
      <c r="AB924">
        <v>6.4</v>
      </c>
      <c r="AF924">
        <v>7.5</v>
      </c>
      <c r="BR924" t="s">
        <v>67</v>
      </c>
      <c r="BS924" s="1">
        <v>44820</v>
      </c>
      <c r="BT924" t="s">
        <v>2276</v>
      </c>
      <c r="BU924" t="s">
        <v>2308</v>
      </c>
      <c r="BV924" t="s">
        <v>60</v>
      </c>
      <c r="BW924" t="s">
        <v>2276</v>
      </c>
    </row>
    <row r="925" spans="1:78" s="2" customFormat="1" x14ac:dyDescent="0.2">
      <c r="A925" t="s">
        <v>2288</v>
      </c>
      <c r="B925"/>
      <c r="C925" t="s">
        <v>1487</v>
      </c>
      <c r="D925" t="s">
        <v>125</v>
      </c>
      <c r="E925" t="s">
        <v>330</v>
      </c>
      <c r="F925" t="s">
        <v>1264</v>
      </c>
      <c r="G925" t="s">
        <v>1430</v>
      </c>
      <c r="H925" t="s">
        <v>1264</v>
      </c>
      <c r="I925"/>
      <c r="J925"/>
      <c r="K925"/>
      <c r="L925"/>
      <c r="M925"/>
      <c r="N925"/>
      <c r="O925"/>
      <c r="P925"/>
      <c r="Q925"/>
      <c r="R925"/>
      <c r="S925"/>
      <c r="T925"/>
      <c r="U925"/>
      <c r="V925"/>
      <c r="W925"/>
      <c r="X925"/>
      <c r="Y925"/>
      <c r="Z925"/>
      <c r="AA925"/>
      <c r="AB925"/>
      <c r="AC925">
        <v>5.8</v>
      </c>
      <c r="AD925"/>
      <c r="AE925"/>
      <c r="AF925">
        <v>8.3000000000000007</v>
      </c>
      <c r="AG925">
        <v>4.5999999999999996</v>
      </c>
      <c r="AH925"/>
      <c r="AI925"/>
      <c r="AJ925">
        <v>7.5</v>
      </c>
      <c r="AK925"/>
      <c r="AL925"/>
      <c r="AM925"/>
      <c r="AN925"/>
      <c r="AO925"/>
      <c r="AP925"/>
      <c r="AQ925"/>
      <c r="AR925"/>
      <c r="AS925"/>
      <c r="AT925"/>
      <c r="AU925"/>
      <c r="AV925"/>
      <c r="AW925"/>
      <c r="AX925"/>
      <c r="AY925"/>
      <c r="AZ925"/>
      <c r="BA925"/>
      <c r="BB925"/>
      <c r="BC925"/>
      <c r="BD925"/>
      <c r="BE925"/>
      <c r="BF925"/>
      <c r="BG925"/>
      <c r="BH925"/>
      <c r="BI925"/>
      <c r="BJ925"/>
      <c r="BK925"/>
      <c r="BL925"/>
      <c r="BM925"/>
      <c r="BN925"/>
      <c r="BO925"/>
      <c r="BP925"/>
      <c r="BQ925"/>
      <c r="BR925" t="s">
        <v>67</v>
      </c>
      <c r="BS925" s="1">
        <v>44820</v>
      </c>
      <c r="BT925" t="s">
        <v>2276</v>
      </c>
      <c r="BU925" t="s">
        <v>2308</v>
      </c>
      <c r="BV925" t="s">
        <v>60</v>
      </c>
      <c r="BW925" t="s">
        <v>2276</v>
      </c>
      <c r="BX925"/>
      <c r="BY925"/>
      <c r="BZ925"/>
    </row>
    <row r="926" spans="1:78" x14ac:dyDescent="0.2">
      <c r="A926" s="11" t="s">
        <v>1700</v>
      </c>
      <c r="B926" s="11"/>
      <c r="C926" s="11" t="s">
        <v>1487</v>
      </c>
      <c r="D926" s="11" t="s">
        <v>125</v>
      </c>
      <c r="E926" s="11" t="s">
        <v>330</v>
      </c>
      <c r="F926" s="11" t="s">
        <v>1264</v>
      </c>
      <c r="G926" s="11" t="s">
        <v>330</v>
      </c>
      <c r="H926" s="11" t="s">
        <v>1264</v>
      </c>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c r="AW926" s="11"/>
      <c r="AX926" s="11"/>
      <c r="AY926" s="11"/>
      <c r="AZ926" s="11"/>
      <c r="BA926" s="11"/>
      <c r="BB926" s="11"/>
      <c r="BC926" s="11"/>
      <c r="BD926" s="11"/>
      <c r="BE926" s="11"/>
      <c r="BF926" s="11"/>
      <c r="BG926" s="11"/>
      <c r="BH926" s="11"/>
      <c r="BI926" s="11"/>
      <c r="BJ926" s="11"/>
      <c r="BK926" s="11"/>
      <c r="BL926" s="11"/>
      <c r="BM926" s="11"/>
      <c r="BN926" s="11"/>
      <c r="BO926" s="11"/>
      <c r="BP926" s="11"/>
      <c r="BQ926" s="11"/>
      <c r="BR926" s="11"/>
      <c r="BS926" s="11"/>
      <c r="BT926" s="11"/>
      <c r="BU926" s="11"/>
      <c r="BV926" s="11"/>
      <c r="BW926" s="11"/>
    </row>
    <row r="927" spans="1:78" x14ac:dyDescent="0.2">
      <c r="A927" t="s">
        <v>2408</v>
      </c>
      <c r="C927" t="s">
        <v>1487</v>
      </c>
      <c r="D927" t="s">
        <v>125</v>
      </c>
      <c r="E927" t="s">
        <v>330</v>
      </c>
      <c r="F927" t="s">
        <v>1264</v>
      </c>
      <c r="G927" t="s">
        <v>330</v>
      </c>
      <c r="H927" t="s">
        <v>1264</v>
      </c>
      <c r="Q927">
        <v>5.2</v>
      </c>
      <c r="T927">
        <v>6.7</v>
      </c>
      <c r="BQ927" t="s">
        <v>2410</v>
      </c>
      <c r="BR927" t="s">
        <v>67</v>
      </c>
      <c r="BS927" s="1">
        <v>44824</v>
      </c>
      <c r="BT927" t="s">
        <v>2329</v>
      </c>
      <c r="BU927">
        <v>2930</v>
      </c>
    </row>
    <row r="928" spans="1:78" x14ac:dyDescent="0.2">
      <c r="A928" t="s">
        <v>2409</v>
      </c>
      <c r="C928" t="s">
        <v>1487</v>
      </c>
      <c r="D928" t="s">
        <v>125</v>
      </c>
      <c r="E928" t="s">
        <v>330</v>
      </c>
      <c r="F928" t="s">
        <v>1264</v>
      </c>
      <c r="G928" t="s">
        <v>330</v>
      </c>
      <c r="H928" t="s">
        <v>1264</v>
      </c>
      <c r="U928">
        <v>5.3</v>
      </c>
      <c r="X928">
        <v>7.25</v>
      </c>
      <c r="BR928" t="s">
        <v>67</v>
      </c>
      <c r="BS928" s="1">
        <v>44824</v>
      </c>
      <c r="BT928" t="s">
        <v>2329</v>
      </c>
      <c r="BU928">
        <v>2930</v>
      </c>
    </row>
    <row r="929" spans="1:78" s="2" customFormat="1" x14ac:dyDescent="0.2">
      <c r="A929" t="s">
        <v>2405</v>
      </c>
      <c r="B929"/>
      <c r="C929" t="s">
        <v>1487</v>
      </c>
      <c r="D929" t="s">
        <v>125</v>
      </c>
      <c r="E929" t="s">
        <v>330</v>
      </c>
      <c r="F929" t="s">
        <v>1264</v>
      </c>
      <c r="G929" t="s">
        <v>330</v>
      </c>
      <c r="H929" t="s">
        <v>1264</v>
      </c>
      <c r="I929"/>
      <c r="J929"/>
      <c r="K929"/>
      <c r="L929"/>
      <c r="M929"/>
      <c r="N929"/>
      <c r="O929"/>
      <c r="P929"/>
      <c r="Q929"/>
      <c r="R929"/>
      <c r="S929"/>
      <c r="T929"/>
      <c r="U929"/>
      <c r="V929"/>
      <c r="W929"/>
      <c r="X929"/>
      <c r="Y929">
        <v>5.55</v>
      </c>
      <c r="Z929"/>
      <c r="AA929"/>
      <c r="AB929">
        <v>6.8</v>
      </c>
      <c r="AC929"/>
      <c r="AD929"/>
      <c r="AE929"/>
      <c r="AF929"/>
      <c r="AG929"/>
      <c r="AH929"/>
      <c r="AI929"/>
      <c r="AJ929"/>
      <c r="AK929"/>
      <c r="AL929"/>
      <c r="AM929"/>
      <c r="AN929"/>
      <c r="AO929"/>
      <c r="AP929"/>
      <c r="AQ929"/>
      <c r="AR929"/>
      <c r="AS929"/>
      <c r="AT929"/>
      <c r="AU929"/>
      <c r="AV929"/>
      <c r="AW929"/>
      <c r="AX929"/>
      <c r="AY929"/>
      <c r="AZ929"/>
      <c r="BA929"/>
      <c r="BB929"/>
      <c r="BC929"/>
      <c r="BD929"/>
      <c r="BE929"/>
      <c r="BF929"/>
      <c r="BG929"/>
      <c r="BH929"/>
      <c r="BI929"/>
      <c r="BJ929"/>
      <c r="BK929"/>
      <c r="BL929"/>
      <c r="BM929"/>
      <c r="BN929"/>
      <c r="BO929"/>
      <c r="BP929"/>
      <c r="BQ929"/>
      <c r="BR929" t="s">
        <v>67</v>
      </c>
      <c r="BS929" s="1">
        <v>44824</v>
      </c>
      <c r="BT929" t="s">
        <v>2329</v>
      </c>
      <c r="BU929">
        <v>2930</v>
      </c>
      <c r="BV929"/>
      <c r="BW929"/>
      <c r="BX929"/>
      <c r="BY929"/>
      <c r="BZ929"/>
    </row>
    <row r="930" spans="1:78" x14ac:dyDescent="0.2">
      <c r="A930" t="s">
        <v>2406</v>
      </c>
      <c r="C930" t="s">
        <v>1487</v>
      </c>
      <c r="D930" t="s">
        <v>125</v>
      </c>
      <c r="E930" t="s">
        <v>330</v>
      </c>
      <c r="F930" t="s">
        <v>1264</v>
      </c>
      <c r="G930" t="s">
        <v>330</v>
      </c>
      <c r="H930" t="s">
        <v>1264</v>
      </c>
      <c r="U930">
        <v>4.55</v>
      </c>
      <c r="X930">
        <v>6.05</v>
      </c>
      <c r="BQ930" t="s">
        <v>2407</v>
      </c>
      <c r="BR930" t="s">
        <v>67</v>
      </c>
      <c r="BS930" s="1">
        <v>44824</v>
      </c>
      <c r="BT930" t="s">
        <v>2329</v>
      </c>
      <c r="BU930">
        <v>2930</v>
      </c>
    </row>
    <row r="931" spans="1:78" x14ac:dyDescent="0.2">
      <c r="A931" t="s">
        <v>2404</v>
      </c>
      <c r="C931" t="s">
        <v>1487</v>
      </c>
      <c r="D931" t="s">
        <v>125</v>
      </c>
      <c r="E931" t="s">
        <v>330</v>
      </c>
      <c r="F931" t="s">
        <v>1264</v>
      </c>
      <c r="G931" t="s">
        <v>330</v>
      </c>
      <c r="H931" t="s">
        <v>1264</v>
      </c>
      <c r="AC931">
        <v>5.95</v>
      </c>
      <c r="AF931">
        <v>8.1</v>
      </c>
      <c r="BR931" t="s">
        <v>67</v>
      </c>
      <c r="BS931" s="1">
        <v>44824</v>
      </c>
      <c r="BT931" t="s">
        <v>2329</v>
      </c>
      <c r="BU931">
        <v>2930</v>
      </c>
    </row>
    <row r="932" spans="1:78" x14ac:dyDescent="0.2">
      <c r="A932" s="10" t="s">
        <v>2194</v>
      </c>
      <c r="B932" s="10"/>
      <c r="C932" s="10" t="s">
        <v>1487</v>
      </c>
      <c r="D932" s="10" t="s">
        <v>125</v>
      </c>
      <c r="E932" s="10" t="s">
        <v>330</v>
      </c>
      <c r="F932" s="10" t="s">
        <v>1264</v>
      </c>
      <c r="G932" s="10" t="s">
        <v>330</v>
      </c>
      <c r="H932" s="10" t="s">
        <v>1264</v>
      </c>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c r="AT932" s="10"/>
      <c r="AU932" s="10"/>
      <c r="AV932" s="10"/>
      <c r="AW932" s="10"/>
      <c r="AX932" s="10"/>
      <c r="AY932" s="10"/>
      <c r="AZ932" s="10"/>
      <c r="BA932" s="10"/>
      <c r="BB932" s="10"/>
      <c r="BC932" s="10"/>
      <c r="BD932" s="10"/>
      <c r="BE932" s="10"/>
      <c r="BF932" s="10"/>
      <c r="BG932" s="10"/>
      <c r="BH932" s="10"/>
      <c r="BI932" s="10"/>
      <c r="BJ932" s="10"/>
      <c r="BK932" s="10"/>
      <c r="BL932" s="10"/>
      <c r="BM932" s="10"/>
      <c r="BN932" s="10"/>
      <c r="BO932" s="10"/>
      <c r="BP932" s="10"/>
      <c r="BQ932" s="10"/>
      <c r="BR932" s="10" t="s">
        <v>67</v>
      </c>
      <c r="BS932" s="12">
        <v>44819</v>
      </c>
      <c r="BT932" s="10" t="s">
        <v>2191</v>
      </c>
      <c r="BU932" s="10">
        <v>3649</v>
      </c>
      <c r="BV932" s="10" t="s">
        <v>60</v>
      </c>
      <c r="BW932" s="10" t="s">
        <v>2191</v>
      </c>
    </row>
    <row r="933" spans="1:78" s="2" customFormat="1" x14ac:dyDescent="0.2">
      <c r="A933" t="s">
        <v>1432</v>
      </c>
      <c r="B933"/>
      <c r="C933" t="s">
        <v>1487</v>
      </c>
      <c r="D933" t="s">
        <v>125</v>
      </c>
      <c r="E933" t="s">
        <v>330</v>
      </c>
      <c r="F933" t="s">
        <v>1264</v>
      </c>
      <c r="G933" t="s">
        <v>330</v>
      </c>
      <c r="H933" t="s">
        <v>1264</v>
      </c>
      <c r="I933" t="b">
        <v>0</v>
      </c>
      <c r="J933"/>
      <c r="K933"/>
      <c r="L933"/>
      <c r="M933"/>
      <c r="N933"/>
      <c r="O933"/>
      <c r="P933"/>
      <c r="Q933"/>
      <c r="R933"/>
      <c r="S933"/>
      <c r="T933"/>
      <c r="U933"/>
      <c r="V933"/>
      <c r="W933"/>
      <c r="X933"/>
      <c r="Y933"/>
      <c r="Z933"/>
      <c r="AA933"/>
      <c r="AB933"/>
      <c r="AC933"/>
      <c r="AD933"/>
      <c r="AE933"/>
      <c r="AF933"/>
      <c r="AG933"/>
      <c r="AH933"/>
      <c r="AI933"/>
      <c r="AJ933"/>
      <c r="AK933"/>
      <c r="AL933"/>
      <c r="AM933"/>
      <c r="AN933"/>
      <c r="AO933"/>
      <c r="AP933"/>
      <c r="AQ933"/>
      <c r="AR933"/>
      <c r="AS933"/>
      <c r="AT933"/>
      <c r="AU933"/>
      <c r="AV933"/>
      <c r="AW933">
        <v>5.3</v>
      </c>
      <c r="AX933"/>
      <c r="AY933"/>
      <c r="AZ933">
        <v>4</v>
      </c>
      <c r="BA933"/>
      <c r="BB933"/>
      <c r="BC933"/>
      <c r="BD933"/>
      <c r="BE933"/>
      <c r="BF933"/>
      <c r="BG933"/>
      <c r="BH933"/>
      <c r="BI933"/>
      <c r="BJ933"/>
      <c r="BK933"/>
      <c r="BL933"/>
      <c r="BM933"/>
      <c r="BN933"/>
      <c r="BO933"/>
      <c r="BP933"/>
      <c r="BQ933"/>
      <c r="BR933" t="s">
        <v>67</v>
      </c>
      <c r="BS933" s="1">
        <v>44825</v>
      </c>
      <c r="BT933" t="s">
        <v>2426</v>
      </c>
      <c r="BU933">
        <v>79420</v>
      </c>
      <c r="BV933"/>
      <c r="BW933"/>
      <c r="BX933"/>
      <c r="BY933"/>
      <c r="BZ933"/>
    </row>
    <row r="934" spans="1:78" x14ac:dyDescent="0.2">
      <c r="A934" s="11" t="s">
        <v>1700</v>
      </c>
      <c r="B934" s="11"/>
      <c r="C934" s="11" t="s">
        <v>1487</v>
      </c>
      <c r="D934" s="11" t="s">
        <v>125</v>
      </c>
      <c r="E934" s="11" t="s">
        <v>330</v>
      </c>
      <c r="F934" s="11" t="s">
        <v>1265</v>
      </c>
      <c r="G934" s="11" t="s">
        <v>330</v>
      </c>
      <c r="H934" s="11" t="s">
        <v>1265</v>
      </c>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c r="AR934" s="11"/>
      <c r="AS934" s="11"/>
      <c r="AT934" s="11"/>
      <c r="AU934" s="11"/>
      <c r="AV934" s="11"/>
      <c r="AW934" s="11"/>
      <c r="AX934" s="11"/>
      <c r="AY934" s="11"/>
      <c r="AZ934" s="11"/>
      <c r="BA934" s="11"/>
      <c r="BB934" s="11"/>
      <c r="BC934" s="11"/>
      <c r="BD934" s="11"/>
      <c r="BE934" s="11"/>
      <c r="BF934" s="11"/>
      <c r="BG934" s="11"/>
      <c r="BH934" s="11"/>
      <c r="BI934" s="11"/>
      <c r="BJ934" s="11"/>
      <c r="BK934" s="11"/>
      <c r="BL934" s="11"/>
      <c r="BM934" s="11"/>
      <c r="BN934" s="11"/>
      <c r="BO934" s="11"/>
      <c r="BP934" s="11"/>
      <c r="BQ934" s="11"/>
      <c r="BR934" s="11"/>
      <c r="BS934" s="11"/>
      <c r="BT934" s="11"/>
      <c r="BU934" s="11"/>
      <c r="BV934" s="11"/>
      <c r="BW934" s="11"/>
    </row>
    <row r="935" spans="1:78" x14ac:dyDescent="0.2">
      <c r="A935" t="s">
        <v>1266</v>
      </c>
      <c r="C935" t="s">
        <v>1487</v>
      </c>
      <c r="D935" t="s">
        <v>125</v>
      </c>
      <c r="E935" t="s">
        <v>330</v>
      </c>
      <c r="F935" t="s">
        <v>1265</v>
      </c>
      <c r="G935" t="s">
        <v>1267</v>
      </c>
      <c r="H935" t="s">
        <v>1265</v>
      </c>
      <c r="BA935">
        <v>5.4</v>
      </c>
      <c r="BD935">
        <v>3.8</v>
      </c>
      <c r="BE935">
        <v>5.5</v>
      </c>
      <c r="BH935">
        <v>3.2</v>
      </c>
      <c r="BR935" t="s">
        <v>67</v>
      </c>
      <c r="BS935"/>
      <c r="BT935" t="s">
        <v>213</v>
      </c>
      <c r="BU935">
        <v>1609</v>
      </c>
      <c r="BV935" t="s">
        <v>60</v>
      </c>
      <c r="BW935" t="s">
        <v>213</v>
      </c>
    </row>
    <row r="936" spans="1:78" x14ac:dyDescent="0.2">
      <c r="A936" t="s">
        <v>1268</v>
      </c>
      <c r="C936" t="s">
        <v>1487</v>
      </c>
      <c r="D936" t="s">
        <v>125</v>
      </c>
      <c r="E936" t="s">
        <v>330</v>
      </c>
      <c r="F936" t="s">
        <v>1265</v>
      </c>
      <c r="G936" t="s">
        <v>1267</v>
      </c>
      <c r="H936" t="s">
        <v>1265</v>
      </c>
      <c r="AW936">
        <v>5.6</v>
      </c>
      <c r="AZ936">
        <v>3.6</v>
      </c>
      <c r="BR936" t="s">
        <v>67</v>
      </c>
      <c r="BS936"/>
      <c r="BT936" t="s">
        <v>213</v>
      </c>
      <c r="BU936">
        <v>1609</v>
      </c>
      <c r="BV936" t="s">
        <v>60</v>
      </c>
      <c r="BW936" t="s">
        <v>213</v>
      </c>
    </row>
    <row r="937" spans="1:78" x14ac:dyDescent="0.2">
      <c r="A937" t="s">
        <v>737</v>
      </c>
      <c r="C937" t="s">
        <v>1487</v>
      </c>
      <c r="D937" t="s">
        <v>125</v>
      </c>
      <c r="E937" t="s">
        <v>330</v>
      </c>
      <c r="F937" t="s">
        <v>950</v>
      </c>
      <c r="G937" t="s">
        <v>775</v>
      </c>
      <c r="H937" t="s">
        <v>950</v>
      </c>
      <c r="Q937">
        <v>7</v>
      </c>
      <c r="T937">
        <v>4</v>
      </c>
      <c r="AC937">
        <v>6</v>
      </c>
      <c r="AF937">
        <v>5</v>
      </c>
      <c r="AG937">
        <v>6.6</v>
      </c>
      <c r="AJ937">
        <v>4</v>
      </c>
      <c r="BR937" t="s">
        <v>67</v>
      </c>
      <c r="BS937" s="1">
        <v>44797</v>
      </c>
      <c r="BT937" t="s">
        <v>73</v>
      </c>
      <c r="BU937">
        <v>36083</v>
      </c>
      <c r="BV937" t="s">
        <v>60</v>
      </c>
      <c r="BW937" t="s">
        <v>73</v>
      </c>
    </row>
    <row r="938" spans="1:78" x14ac:dyDescent="0.2">
      <c r="A938" t="s">
        <v>741</v>
      </c>
      <c r="C938" t="s">
        <v>1487</v>
      </c>
      <c r="D938" t="s">
        <v>125</v>
      </c>
      <c r="E938" t="s">
        <v>330</v>
      </c>
      <c r="F938" t="s">
        <v>950</v>
      </c>
      <c r="G938" t="s">
        <v>775</v>
      </c>
      <c r="H938" t="s">
        <v>950</v>
      </c>
      <c r="M938">
        <v>3.6</v>
      </c>
      <c r="BR938" t="s">
        <v>67</v>
      </c>
      <c r="BS938" s="1">
        <v>44797</v>
      </c>
      <c r="BT938" t="s">
        <v>73</v>
      </c>
      <c r="BU938">
        <v>36083</v>
      </c>
      <c r="BV938" t="s">
        <v>60</v>
      </c>
      <c r="BW938" t="s">
        <v>73</v>
      </c>
    </row>
    <row r="939" spans="1:78" x14ac:dyDescent="0.2">
      <c r="A939" t="s">
        <v>742</v>
      </c>
      <c r="C939" t="s">
        <v>1487</v>
      </c>
      <c r="D939" t="s">
        <v>125</v>
      </c>
      <c r="E939" t="s">
        <v>330</v>
      </c>
      <c r="F939" t="s">
        <v>950</v>
      </c>
      <c r="G939" t="s">
        <v>775</v>
      </c>
      <c r="H939" t="s">
        <v>950</v>
      </c>
      <c r="U939">
        <v>6.8</v>
      </c>
      <c r="X939">
        <v>4.5</v>
      </c>
      <c r="BR939" t="s">
        <v>67</v>
      </c>
      <c r="BS939" s="1">
        <v>44797</v>
      </c>
      <c r="BT939" t="s">
        <v>73</v>
      </c>
      <c r="BU939">
        <v>36083</v>
      </c>
      <c r="BV939" t="s">
        <v>60</v>
      </c>
      <c r="BW939" t="s">
        <v>73</v>
      </c>
    </row>
    <row r="940" spans="1:78" x14ac:dyDescent="0.2">
      <c r="A940" s="6" t="s">
        <v>3700</v>
      </c>
      <c r="B940" s="6"/>
      <c r="C940" s="6" t="s">
        <v>1487</v>
      </c>
      <c r="D940" s="6" t="s">
        <v>125</v>
      </c>
      <c r="E940" s="6" t="s">
        <v>330</v>
      </c>
      <c r="F940" s="6" t="s">
        <v>950</v>
      </c>
      <c r="G940" s="6" t="s">
        <v>126</v>
      </c>
      <c r="H940" s="6" t="s">
        <v>950</v>
      </c>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v>6</v>
      </c>
      <c r="BF940" s="6"/>
      <c r="BG940" s="6"/>
      <c r="BH940" s="6">
        <v>3</v>
      </c>
      <c r="BI940" s="6">
        <v>14</v>
      </c>
      <c r="BJ940" s="6">
        <v>15.5</v>
      </c>
      <c r="BK940" s="6"/>
      <c r="BL940" s="6"/>
      <c r="BM940" s="6"/>
      <c r="BN940" s="6"/>
      <c r="BO940" s="6"/>
      <c r="BP940" s="6">
        <v>33.5</v>
      </c>
      <c r="BQ940" s="6" t="s">
        <v>3693</v>
      </c>
      <c r="BR940" s="6" t="s">
        <v>67</v>
      </c>
      <c r="BS940" s="7">
        <v>44964</v>
      </c>
      <c r="BT940" s="6" t="s">
        <v>3669</v>
      </c>
      <c r="BU940" s="57" t="s">
        <v>3702</v>
      </c>
      <c r="BV940" s="6" t="s">
        <v>60</v>
      </c>
      <c r="BW940" s="6" t="s">
        <v>3669</v>
      </c>
      <c r="BX940" s="6"/>
      <c r="BY940" s="6"/>
      <c r="BZ940" s="6"/>
    </row>
    <row r="941" spans="1:78" x14ac:dyDescent="0.2">
      <c r="A941" s="11" t="s">
        <v>1700</v>
      </c>
      <c r="B941" s="11"/>
      <c r="C941" s="11" t="s">
        <v>1487</v>
      </c>
      <c r="D941" s="11" t="s">
        <v>125</v>
      </c>
      <c r="E941" s="11" t="s">
        <v>330</v>
      </c>
      <c r="F941" s="11" t="s">
        <v>950</v>
      </c>
      <c r="G941" s="11" t="s">
        <v>126</v>
      </c>
      <c r="H941" s="11" t="s">
        <v>950</v>
      </c>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c r="AW941" s="11"/>
      <c r="AX941" s="11"/>
      <c r="AY941" s="11"/>
      <c r="AZ941" s="11"/>
      <c r="BA941" s="11"/>
      <c r="BB941" s="11"/>
      <c r="BC941" s="11"/>
      <c r="BD941" s="11"/>
      <c r="BE941" s="11"/>
      <c r="BF941" s="11"/>
      <c r="BG941" s="11"/>
      <c r="BH941" s="11"/>
      <c r="BI941" s="11"/>
      <c r="BJ941" s="11"/>
      <c r="BK941" s="11"/>
      <c r="BL941" s="11"/>
      <c r="BM941" s="11"/>
      <c r="BN941" s="11"/>
      <c r="BO941" s="11"/>
      <c r="BP941" s="11"/>
      <c r="BQ941" s="11"/>
      <c r="BR941" s="11"/>
      <c r="BS941" s="11"/>
      <c r="BT941" s="11"/>
      <c r="BU941" s="11"/>
      <c r="BV941" s="11"/>
      <c r="BW941" s="11"/>
    </row>
    <row r="942" spans="1:78" x14ac:dyDescent="0.2">
      <c r="A942" t="s">
        <v>949</v>
      </c>
      <c r="C942" t="s">
        <v>1487</v>
      </c>
      <c r="D942" t="s">
        <v>125</v>
      </c>
      <c r="E942" t="s">
        <v>330</v>
      </c>
      <c r="F942" t="s">
        <v>950</v>
      </c>
      <c r="G942" t="s">
        <v>330</v>
      </c>
      <c r="H942" t="s">
        <v>950</v>
      </c>
      <c r="AW942">
        <v>5.35</v>
      </c>
      <c r="AX942">
        <v>3.92</v>
      </c>
      <c r="AY942">
        <v>3.9</v>
      </c>
      <c r="AZ942">
        <v>3.92</v>
      </c>
      <c r="BA942">
        <v>5.31</v>
      </c>
      <c r="BB942">
        <v>4.17</v>
      </c>
      <c r="BC942">
        <v>4.22</v>
      </c>
      <c r="BD942">
        <v>4.22</v>
      </c>
      <c r="BE942">
        <v>6.13</v>
      </c>
      <c r="BQ942" t="s">
        <v>288</v>
      </c>
      <c r="BR942" t="s">
        <v>67</v>
      </c>
      <c r="BS942"/>
      <c r="BT942" t="s">
        <v>289</v>
      </c>
      <c r="BU942">
        <v>7306</v>
      </c>
    </row>
    <row r="943" spans="1:78" s="6" customFormat="1" x14ac:dyDescent="0.2">
      <c r="A943" s="10" t="s">
        <v>2275</v>
      </c>
      <c r="B943" s="10"/>
      <c r="C943" s="10" t="s">
        <v>1487</v>
      </c>
      <c r="D943" s="10" t="s">
        <v>125</v>
      </c>
      <c r="E943" s="10" t="s">
        <v>330</v>
      </c>
      <c r="F943" s="10" t="s">
        <v>950</v>
      </c>
      <c r="G943" s="10" t="s">
        <v>330</v>
      </c>
      <c r="H943" s="10" t="s">
        <v>950</v>
      </c>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c r="AT943" s="10"/>
      <c r="AU943" s="10"/>
      <c r="AV943" s="10"/>
      <c r="AW943" s="10"/>
      <c r="AX943" s="10"/>
      <c r="AY943" s="10"/>
      <c r="AZ943" s="10"/>
      <c r="BA943" s="10"/>
      <c r="BB943" s="10"/>
      <c r="BC943" s="10"/>
      <c r="BD943" s="10"/>
      <c r="BE943" s="10"/>
      <c r="BF943" s="10"/>
      <c r="BG943" s="10"/>
      <c r="BH943" s="10"/>
      <c r="BI943" s="10"/>
      <c r="BJ943" s="10"/>
      <c r="BK943" s="10"/>
      <c r="BL943" s="10"/>
      <c r="BM943" s="10"/>
      <c r="BN943" s="10"/>
      <c r="BO943" s="10"/>
      <c r="BP943" s="10"/>
      <c r="BQ943" s="10"/>
      <c r="BR943" s="10" t="s">
        <v>67</v>
      </c>
      <c r="BS943" s="12">
        <v>44820</v>
      </c>
      <c r="BT943" s="10" t="s">
        <v>2256</v>
      </c>
      <c r="BU943" s="28">
        <v>82637</v>
      </c>
      <c r="BV943" s="10" t="s">
        <v>60</v>
      </c>
      <c r="BW943" s="10" t="s">
        <v>2256</v>
      </c>
      <c r="BX943"/>
      <c r="BY943"/>
      <c r="BZ943"/>
    </row>
    <row r="944" spans="1:78" x14ac:dyDescent="0.2">
      <c r="A944" s="10" t="s">
        <v>2274</v>
      </c>
      <c r="B944" s="10"/>
      <c r="C944" s="10" t="s">
        <v>1487</v>
      </c>
      <c r="D944" s="10" t="s">
        <v>125</v>
      </c>
      <c r="E944" s="10" t="s">
        <v>330</v>
      </c>
      <c r="F944" s="10" t="s">
        <v>950</v>
      </c>
      <c r="G944" s="10" t="s">
        <v>330</v>
      </c>
      <c r="H944" s="10" t="s">
        <v>950</v>
      </c>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c r="AT944" s="10"/>
      <c r="AU944" s="10"/>
      <c r="AV944" s="10"/>
      <c r="AW944" s="10"/>
      <c r="AX944" s="10"/>
      <c r="AY944" s="10"/>
      <c r="AZ944" s="10"/>
      <c r="BA944" s="10"/>
      <c r="BB944" s="10"/>
      <c r="BC944" s="10"/>
      <c r="BD944" s="10"/>
      <c r="BE944" s="10"/>
      <c r="BF944" s="10"/>
      <c r="BG944" s="10"/>
      <c r="BH944" s="10"/>
      <c r="BI944" s="10"/>
      <c r="BJ944" s="10"/>
      <c r="BK944" s="10"/>
      <c r="BL944" s="10"/>
      <c r="BM944" s="10"/>
      <c r="BN944" s="10"/>
      <c r="BO944" s="10"/>
      <c r="BP944" s="10"/>
      <c r="BQ944" s="10"/>
      <c r="BR944" s="10" t="s">
        <v>67</v>
      </c>
      <c r="BS944" s="12">
        <v>44820</v>
      </c>
      <c r="BT944" s="10" t="s">
        <v>2256</v>
      </c>
      <c r="BU944" s="28">
        <v>82637</v>
      </c>
      <c r="BV944" s="10" t="s">
        <v>60</v>
      </c>
      <c r="BW944" s="10" t="s">
        <v>2256</v>
      </c>
    </row>
    <row r="945" spans="1:78" x14ac:dyDescent="0.2">
      <c r="A945" t="s">
        <v>951</v>
      </c>
      <c r="C945" t="s">
        <v>1487</v>
      </c>
      <c r="D945" t="s">
        <v>125</v>
      </c>
      <c r="E945" t="s">
        <v>330</v>
      </c>
      <c r="F945" t="s">
        <v>950</v>
      </c>
      <c r="G945" t="s">
        <v>330</v>
      </c>
      <c r="H945" t="s">
        <v>950</v>
      </c>
      <c r="AW945">
        <v>5.8</v>
      </c>
      <c r="AX945">
        <v>4.38</v>
      </c>
      <c r="AY945">
        <v>4.41</v>
      </c>
      <c r="AZ945">
        <v>4.41</v>
      </c>
      <c r="BA945">
        <v>5.69</v>
      </c>
      <c r="BB945">
        <v>4.8899999999999997</v>
      </c>
      <c r="BC945">
        <v>4.6500000000000004</v>
      </c>
      <c r="BD945">
        <v>4.8899999999999997</v>
      </c>
      <c r="BE945">
        <v>6.23</v>
      </c>
      <c r="BQ945" t="s">
        <v>288</v>
      </c>
      <c r="BR945" t="s">
        <v>67</v>
      </c>
      <c r="BS945"/>
      <c r="BT945" t="s">
        <v>289</v>
      </c>
      <c r="BU945">
        <v>7306</v>
      </c>
    </row>
    <row r="946" spans="1:78" x14ac:dyDescent="0.2">
      <c r="A946" t="s">
        <v>1855</v>
      </c>
      <c r="C946" t="s">
        <v>1487</v>
      </c>
      <c r="D946" t="s">
        <v>125</v>
      </c>
      <c r="E946" t="s">
        <v>330</v>
      </c>
      <c r="F946" t="s">
        <v>267</v>
      </c>
      <c r="G946" t="s">
        <v>1854</v>
      </c>
      <c r="H946" t="s">
        <v>267</v>
      </c>
      <c r="BA946">
        <v>3.5939999999999999</v>
      </c>
      <c r="BB946">
        <v>3.0859999999999999</v>
      </c>
      <c r="BC946">
        <v>2.9620000000000002</v>
      </c>
      <c r="BD946">
        <v>3.0859999999999999</v>
      </c>
      <c r="BE946">
        <v>4.5999999999999996</v>
      </c>
      <c r="BF946">
        <v>2.871</v>
      </c>
      <c r="BG946">
        <v>2.5569999999999999</v>
      </c>
      <c r="BH946">
        <v>2.871</v>
      </c>
      <c r="BQ946" t="s">
        <v>1856</v>
      </c>
      <c r="BR946" s="13" t="s">
        <v>67</v>
      </c>
      <c r="BS946" s="1">
        <v>44812</v>
      </c>
      <c r="BT946" t="s">
        <v>1701</v>
      </c>
      <c r="BU946">
        <v>1420</v>
      </c>
    </row>
    <row r="947" spans="1:78" x14ac:dyDescent="0.2">
      <c r="A947" s="11" t="s">
        <v>1700</v>
      </c>
      <c r="B947" s="11"/>
      <c r="C947" s="11" t="s">
        <v>1487</v>
      </c>
      <c r="D947" s="11" t="s">
        <v>125</v>
      </c>
      <c r="E947" s="11" t="s">
        <v>330</v>
      </c>
      <c r="F947" s="11"/>
      <c r="G947" s="11" t="s">
        <v>1430</v>
      </c>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c r="AW947" s="11"/>
      <c r="AX947" s="11"/>
      <c r="AY947" s="11"/>
      <c r="AZ947" s="11"/>
      <c r="BA947" s="11"/>
      <c r="BB947" s="11"/>
      <c r="BC947" s="11"/>
      <c r="BD947" s="11"/>
      <c r="BE947" s="11"/>
      <c r="BF947" s="11"/>
      <c r="BG947" s="11"/>
      <c r="BH947" s="11"/>
      <c r="BI947" s="11"/>
      <c r="BJ947" s="11"/>
      <c r="BK947" s="11"/>
      <c r="BL947" s="11"/>
      <c r="BM947" s="11"/>
      <c r="BN947" s="11"/>
      <c r="BO947" s="11"/>
      <c r="BP947" s="11"/>
      <c r="BQ947" s="11"/>
      <c r="BR947" s="11"/>
      <c r="BS947" s="11"/>
      <c r="BT947" s="11"/>
      <c r="BU947" s="11"/>
      <c r="BV947" s="11"/>
      <c r="BW947" s="11"/>
    </row>
    <row r="948" spans="1:78" x14ac:dyDescent="0.2">
      <c r="A948" s="11" t="s">
        <v>1700</v>
      </c>
      <c r="B948" s="11"/>
      <c r="C948" s="11" t="s">
        <v>1487</v>
      </c>
      <c r="D948" s="11" t="s">
        <v>125</v>
      </c>
      <c r="E948" s="11" t="s">
        <v>330</v>
      </c>
      <c r="F948" s="11"/>
      <c r="G948" s="11" t="s">
        <v>330</v>
      </c>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c r="AW948" s="11"/>
      <c r="AX948" s="11"/>
      <c r="AY948" s="11"/>
      <c r="AZ948" s="11"/>
      <c r="BA948" s="11"/>
      <c r="BB948" s="11"/>
      <c r="BC948" s="11"/>
      <c r="BD948" s="11"/>
      <c r="BE948" s="11"/>
      <c r="BF948" s="11"/>
      <c r="BG948" s="11"/>
      <c r="BH948" s="11"/>
      <c r="BI948" s="11"/>
      <c r="BJ948" s="11"/>
      <c r="BK948" s="11"/>
      <c r="BL948" s="11"/>
      <c r="BM948" s="11"/>
      <c r="BN948" s="11"/>
      <c r="BO948" s="11"/>
      <c r="BP948" s="11"/>
      <c r="BQ948" s="11"/>
      <c r="BR948" s="11"/>
      <c r="BS948" s="11"/>
      <c r="BT948" s="11"/>
      <c r="BU948" s="11"/>
      <c r="BV948" s="11"/>
      <c r="BW948" s="11"/>
    </row>
    <row r="949" spans="1:78" x14ac:dyDescent="0.2">
      <c r="A949" s="19" t="s">
        <v>1700</v>
      </c>
      <c r="B949" s="19"/>
      <c r="C949" s="19" t="s">
        <v>1487</v>
      </c>
      <c r="D949" s="19" t="s">
        <v>125</v>
      </c>
      <c r="E949" s="19" t="s">
        <v>1575</v>
      </c>
      <c r="F949" s="19" t="s">
        <v>1576</v>
      </c>
      <c r="G949" s="19" t="s">
        <v>1575</v>
      </c>
      <c r="H949" s="19" t="s">
        <v>1576</v>
      </c>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c r="AG949" s="19"/>
      <c r="AH949" s="19"/>
      <c r="AI949" s="19"/>
      <c r="AJ949" s="19"/>
      <c r="AK949" s="19"/>
      <c r="AL949" s="19"/>
      <c r="AM949" s="19"/>
      <c r="AN949" s="19"/>
      <c r="AO949" s="19"/>
      <c r="AP949" s="19"/>
      <c r="AQ949" s="19"/>
      <c r="AR949" s="19"/>
      <c r="AS949" s="19"/>
      <c r="AT949" s="19"/>
      <c r="AU949" s="19"/>
      <c r="AV949" s="19"/>
      <c r="AW949" s="19"/>
      <c r="AX949" s="19"/>
      <c r="AY949" s="19"/>
      <c r="AZ949" s="19"/>
      <c r="BA949" s="19"/>
      <c r="BB949" s="19"/>
      <c r="BC949" s="19"/>
      <c r="BD949" s="19"/>
      <c r="BE949" s="19"/>
      <c r="BF949" s="19"/>
      <c r="BG949" s="19"/>
      <c r="BH949" s="19"/>
      <c r="BI949" s="19"/>
      <c r="BJ949" s="19"/>
      <c r="BK949" s="19"/>
      <c r="BL949" s="19"/>
      <c r="BM949" s="19"/>
      <c r="BN949" s="19"/>
      <c r="BO949" s="19"/>
      <c r="BP949" s="19"/>
      <c r="BQ949" s="19"/>
      <c r="BR949" s="19"/>
      <c r="BS949" s="19"/>
      <c r="BT949" s="19"/>
      <c r="BU949" s="19"/>
      <c r="BV949" s="19"/>
      <c r="BW949" s="19"/>
    </row>
    <row r="950" spans="1:78" s="4" customFormat="1" x14ac:dyDescent="0.2">
      <c r="A950" s="19" t="s">
        <v>1700</v>
      </c>
      <c r="B950" s="19"/>
      <c r="C950" s="19" t="s">
        <v>1487</v>
      </c>
      <c r="D950" s="19" t="s">
        <v>125</v>
      </c>
      <c r="E950" s="19" t="s">
        <v>1575</v>
      </c>
      <c r="F950" s="19"/>
      <c r="G950" s="19" t="s">
        <v>1575</v>
      </c>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c r="AG950" s="19"/>
      <c r="AH950" s="19"/>
      <c r="AI950" s="19"/>
      <c r="AJ950" s="19"/>
      <c r="AK950" s="19"/>
      <c r="AL950" s="19"/>
      <c r="AM950" s="19"/>
      <c r="AN950" s="19"/>
      <c r="AO950" s="19"/>
      <c r="AP950" s="19"/>
      <c r="AQ950" s="19"/>
      <c r="AR950" s="19"/>
      <c r="AS950" s="19"/>
      <c r="AT950" s="19"/>
      <c r="AU950" s="19"/>
      <c r="AV950" s="19"/>
      <c r="AW950" s="19"/>
      <c r="AX950" s="19"/>
      <c r="AY950" s="19"/>
      <c r="AZ950" s="19"/>
      <c r="BA950" s="19"/>
      <c r="BB950" s="19"/>
      <c r="BC950" s="19"/>
      <c r="BD950" s="19"/>
      <c r="BE950" s="19"/>
      <c r="BF950" s="19"/>
      <c r="BG950" s="19"/>
      <c r="BH950" s="19"/>
      <c r="BI950" s="19"/>
      <c r="BJ950" s="19"/>
      <c r="BK950" s="19"/>
      <c r="BL950" s="19"/>
      <c r="BM950" s="19"/>
      <c r="BN950" s="19"/>
      <c r="BO950" s="19"/>
      <c r="BP950" s="19"/>
      <c r="BQ950" s="19"/>
      <c r="BR950" s="19"/>
      <c r="BS950" s="19"/>
      <c r="BT950" s="19"/>
      <c r="BU950" s="19"/>
      <c r="BV950" s="19"/>
      <c r="BW950" s="19"/>
      <c r="BX950"/>
      <c r="BY950"/>
      <c r="BZ950"/>
    </row>
    <row r="951" spans="1:78" s="4" customFormat="1" x14ac:dyDescent="0.2">
      <c r="A951" s="19" t="s">
        <v>1700</v>
      </c>
      <c r="B951" s="19"/>
      <c r="C951" s="19" t="s">
        <v>1487</v>
      </c>
      <c r="D951" s="19" t="s">
        <v>125</v>
      </c>
      <c r="E951" s="19" t="s">
        <v>1584</v>
      </c>
      <c r="F951" s="19" t="s">
        <v>1585</v>
      </c>
      <c r="G951" s="19" t="s">
        <v>1584</v>
      </c>
      <c r="H951" s="19" t="s">
        <v>1585</v>
      </c>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c r="AG951" s="19"/>
      <c r="AH951" s="19"/>
      <c r="AI951" s="19"/>
      <c r="AJ951" s="19"/>
      <c r="AK951" s="19"/>
      <c r="AL951" s="19"/>
      <c r="AM951" s="19"/>
      <c r="AN951" s="19"/>
      <c r="AO951" s="19"/>
      <c r="AP951" s="19"/>
      <c r="AQ951" s="19"/>
      <c r="AR951" s="19"/>
      <c r="AS951" s="19"/>
      <c r="AT951" s="19"/>
      <c r="AU951" s="19"/>
      <c r="AV951" s="19"/>
      <c r="AW951" s="19"/>
      <c r="AX951" s="19"/>
      <c r="AY951" s="19"/>
      <c r="AZ951" s="19"/>
      <c r="BA951" s="19"/>
      <c r="BB951" s="19"/>
      <c r="BC951" s="19"/>
      <c r="BD951" s="19"/>
      <c r="BE951" s="19"/>
      <c r="BF951" s="19"/>
      <c r="BG951" s="19"/>
      <c r="BH951" s="19"/>
      <c r="BI951" s="19"/>
      <c r="BJ951" s="19"/>
      <c r="BK951" s="19"/>
      <c r="BL951" s="19"/>
      <c r="BM951" s="19"/>
      <c r="BN951" s="19"/>
      <c r="BO951" s="19"/>
      <c r="BP951" s="19"/>
      <c r="BQ951" s="19"/>
      <c r="BR951" s="19"/>
      <c r="BS951" s="19"/>
      <c r="BT951" s="19"/>
      <c r="BU951" s="19"/>
      <c r="BV951" s="19"/>
      <c r="BW951" s="19"/>
      <c r="BX951"/>
      <c r="BY951"/>
      <c r="BZ951"/>
    </row>
    <row r="952" spans="1:78" s="6" customFormat="1" x14ac:dyDescent="0.2">
      <c r="A952" s="19" t="s">
        <v>1700</v>
      </c>
      <c r="B952" s="19"/>
      <c r="C952" s="19" t="s">
        <v>1487</v>
      </c>
      <c r="D952" s="19" t="s">
        <v>125</v>
      </c>
      <c r="E952" s="19" t="s">
        <v>1584</v>
      </c>
      <c r="F952" s="19"/>
      <c r="G952" s="19" t="s">
        <v>1584</v>
      </c>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c r="AG952" s="19"/>
      <c r="AH952" s="19"/>
      <c r="AI952" s="19"/>
      <c r="AJ952" s="19"/>
      <c r="AK952" s="19"/>
      <c r="AL952" s="19"/>
      <c r="AM952" s="19"/>
      <c r="AN952" s="19"/>
      <c r="AO952" s="19"/>
      <c r="AP952" s="19"/>
      <c r="AQ952" s="19"/>
      <c r="AR952" s="19"/>
      <c r="AS952" s="19"/>
      <c r="AT952" s="19"/>
      <c r="AU952" s="19"/>
      <c r="AV952" s="19"/>
      <c r="AW952" s="19"/>
      <c r="AX952" s="19"/>
      <c r="AY952" s="19"/>
      <c r="AZ952" s="19"/>
      <c r="BA952" s="19"/>
      <c r="BB952" s="19"/>
      <c r="BC952" s="19"/>
      <c r="BD952" s="19"/>
      <c r="BE952" s="19"/>
      <c r="BF952" s="19"/>
      <c r="BG952" s="19"/>
      <c r="BH952" s="19"/>
      <c r="BI952" s="19"/>
      <c r="BJ952" s="19"/>
      <c r="BK952" s="19"/>
      <c r="BL952" s="19"/>
      <c r="BM952" s="19"/>
      <c r="BN952" s="19"/>
      <c r="BO952" s="19"/>
      <c r="BP952" s="19"/>
      <c r="BQ952" s="19"/>
      <c r="BR952" s="19"/>
      <c r="BS952" s="19"/>
      <c r="BT952" s="19"/>
      <c r="BU952" s="19"/>
      <c r="BV952" s="19"/>
      <c r="BW952" s="19"/>
      <c r="BX952"/>
      <c r="BY952"/>
      <c r="BZ952"/>
    </row>
    <row r="953" spans="1:78" s="2" customFormat="1" x14ac:dyDescent="0.2">
      <c r="A953" s="19" t="s">
        <v>1700</v>
      </c>
      <c r="B953" s="19"/>
      <c r="C953" s="19" t="s">
        <v>1487</v>
      </c>
      <c r="D953" s="19" t="s">
        <v>125</v>
      </c>
      <c r="E953" s="19" t="s">
        <v>1577</v>
      </c>
      <c r="F953" s="19" t="s">
        <v>1579</v>
      </c>
      <c r="G953" s="19" t="s">
        <v>1577</v>
      </c>
      <c r="H953" s="19" t="s">
        <v>1579</v>
      </c>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c r="AG953" s="19"/>
      <c r="AH953" s="19"/>
      <c r="AI953" s="19"/>
      <c r="AJ953" s="19"/>
      <c r="AK953" s="19"/>
      <c r="AL953" s="19"/>
      <c r="AM953" s="19"/>
      <c r="AN953" s="19"/>
      <c r="AO953" s="19"/>
      <c r="AP953" s="19"/>
      <c r="AQ953" s="19"/>
      <c r="AR953" s="19"/>
      <c r="AS953" s="19"/>
      <c r="AT953" s="19"/>
      <c r="AU953" s="19"/>
      <c r="AV953" s="19"/>
      <c r="AW953" s="19"/>
      <c r="AX953" s="19"/>
      <c r="AY953" s="19"/>
      <c r="AZ953" s="19"/>
      <c r="BA953" s="19"/>
      <c r="BB953" s="19"/>
      <c r="BC953" s="19"/>
      <c r="BD953" s="19"/>
      <c r="BE953" s="19"/>
      <c r="BF953" s="19"/>
      <c r="BG953" s="19"/>
      <c r="BH953" s="19"/>
      <c r="BI953" s="19"/>
      <c r="BJ953" s="19"/>
      <c r="BK953" s="19"/>
      <c r="BL953" s="19"/>
      <c r="BM953" s="19"/>
      <c r="BN953" s="19"/>
      <c r="BO953" s="19"/>
      <c r="BP953" s="19"/>
      <c r="BQ953" s="19"/>
      <c r="BR953" s="19"/>
      <c r="BS953" s="19"/>
      <c r="BT953" s="19"/>
      <c r="BU953" s="19"/>
      <c r="BV953" s="19"/>
      <c r="BW953" s="19"/>
      <c r="BX953"/>
      <c r="BY953"/>
      <c r="BZ953"/>
    </row>
    <row r="954" spans="1:78" x14ac:dyDescent="0.2">
      <c r="A954" s="19" t="s">
        <v>1700</v>
      </c>
      <c r="B954" s="19"/>
      <c r="C954" s="19" t="s">
        <v>1487</v>
      </c>
      <c r="D954" s="19" t="s">
        <v>125</v>
      </c>
      <c r="E954" s="19" t="s">
        <v>1577</v>
      </c>
      <c r="F954" s="19" t="s">
        <v>1580</v>
      </c>
      <c r="G954" s="19" t="s">
        <v>1581</v>
      </c>
      <c r="H954" s="19" t="s">
        <v>1582</v>
      </c>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c r="AH954" s="19"/>
      <c r="AI954" s="19"/>
      <c r="AJ954" s="19"/>
      <c r="AK954" s="19"/>
      <c r="AL954" s="19"/>
      <c r="AM954" s="19"/>
      <c r="AN954" s="19"/>
      <c r="AO954" s="19"/>
      <c r="AP954" s="19"/>
      <c r="AQ954" s="19"/>
      <c r="AR954" s="19"/>
      <c r="AS954" s="19"/>
      <c r="AT954" s="19"/>
      <c r="AU954" s="19"/>
      <c r="AV954" s="19"/>
      <c r="AW954" s="19"/>
      <c r="AX954" s="19"/>
      <c r="AY954" s="19"/>
      <c r="AZ954" s="19"/>
      <c r="BA954" s="19"/>
      <c r="BB954" s="19"/>
      <c r="BC954" s="19"/>
      <c r="BD954" s="19"/>
      <c r="BE954" s="19"/>
      <c r="BF954" s="19"/>
      <c r="BG954" s="19"/>
      <c r="BH954" s="19"/>
      <c r="BI954" s="19"/>
      <c r="BJ954" s="19"/>
      <c r="BK954" s="19"/>
      <c r="BL954" s="19"/>
      <c r="BM954" s="19"/>
      <c r="BN954" s="19"/>
      <c r="BO954" s="19"/>
      <c r="BP954" s="19"/>
      <c r="BQ954" s="19"/>
      <c r="BR954" s="19"/>
      <c r="BS954" s="19"/>
      <c r="BT954" s="19"/>
      <c r="BU954" s="19"/>
      <c r="BV954" s="19"/>
      <c r="BW954" s="19"/>
    </row>
    <row r="955" spans="1:78" x14ac:dyDescent="0.2">
      <c r="A955" s="19" t="s">
        <v>1700</v>
      </c>
      <c r="B955" s="19"/>
      <c r="C955" s="19" t="s">
        <v>1487</v>
      </c>
      <c r="D955" s="19" t="s">
        <v>125</v>
      </c>
      <c r="E955" s="19" t="s">
        <v>1577</v>
      </c>
      <c r="F955" s="19" t="s">
        <v>1580</v>
      </c>
      <c r="G955" s="19" t="s">
        <v>1577</v>
      </c>
      <c r="H955" s="19" t="s">
        <v>1580</v>
      </c>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c r="AH955" s="19"/>
      <c r="AI955" s="19"/>
      <c r="AJ955" s="19"/>
      <c r="AK955" s="19"/>
      <c r="AL955" s="19"/>
      <c r="AM955" s="19"/>
      <c r="AN955" s="19"/>
      <c r="AO955" s="19"/>
      <c r="AP955" s="19"/>
      <c r="AQ955" s="19"/>
      <c r="AR955" s="19"/>
      <c r="AS955" s="19"/>
      <c r="AT955" s="19"/>
      <c r="AU955" s="19"/>
      <c r="AV955" s="19"/>
      <c r="AW955" s="19"/>
      <c r="AX955" s="19"/>
      <c r="AY955" s="19"/>
      <c r="AZ955" s="19"/>
      <c r="BA955" s="19"/>
      <c r="BB955" s="19"/>
      <c r="BC955" s="19"/>
      <c r="BD955" s="19"/>
      <c r="BE955" s="19"/>
      <c r="BF955" s="19"/>
      <c r="BG955" s="19"/>
      <c r="BH955" s="19"/>
      <c r="BI955" s="19"/>
      <c r="BJ955" s="19"/>
      <c r="BK955" s="19"/>
      <c r="BL955" s="19"/>
      <c r="BM955" s="19"/>
      <c r="BN955" s="19"/>
      <c r="BO955" s="19"/>
      <c r="BP955" s="19"/>
      <c r="BQ955" s="19"/>
      <c r="BR955" s="19"/>
      <c r="BS955" s="19"/>
      <c r="BT955" s="19"/>
      <c r="BU955" s="19"/>
      <c r="BV955" s="19"/>
      <c r="BW955" s="19"/>
    </row>
    <row r="956" spans="1:78" x14ac:dyDescent="0.2">
      <c r="A956" s="19" t="s">
        <v>1700</v>
      </c>
      <c r="B956" s="19"/>
      <c r="C956" s="19" t="s">
        <v>1487</v>
      </c>
      <c r="D956" s="19" t="s">
        <v>125</v>
      </c>
      <c r="E956" s="19" t="s">
        <v>1577</v>
      </c>
      <c r="F956" s="19" t="s">
        <v>1578</v>
      </c>
      <c r="G956" s="19" t="s">
        <v>1577</v>
      </c>
      <c r="H956" s="19" t="s">
        <v>1578</v>
      </c>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c r="AH956" s="19"/>
      <c r="AI956" s="19"/>
      <c r="AJ956" s="19"/>
      <c r="AK956" s="19"/>
      <c r="AL956" s="19"/>
      <c r="AM956" s="19"/>
      <c r="AN956" s="19"/>
      <c r="AO956" s="19"/>
      <c r="AP956" s="19"/>
      <c r="AQ956" s="19"/>
      <c r="AR956" s="19"/>
      <c r="AS956" s="19"/>
      <c r="AT956" s="19"/>
      <c r="AU956" s="19"/>
      <c r="AV956" s="19"/>
      <c r="AW956" s="19"/>
      <c r="AX956" s="19"/>
      <c r="AY956" s="19"/>
      <c r="AZ956" s="19"/>
      <c r="BA956" s="19"/>
      <c r="BB956" s="19"/>
      <c r="BC956" s="19"/>
      <c r="BD956" s="19"/>
      <c r="BE956" s="19"/>
      <c r="BF956" s="19"/>
      <c r="BG956" s="19"/>
      <c r="BH956" s="19"/>
      <c r="BI956" s="19"/>
      <c r="BJ956" s="19"/>
      <c r="BK956" s="19"/>
      <c r="BL956" s="19"/>
      <c r="BM956" s="19"/>
      <c r="BN956" s="19"/>
      <c r="BO956" s="19"/>
      <c r="BP956" s="19"/>
      <c r="BQ956" s="19"/>
      <c r="BR956" s="19"/>
      <c r="BS956" s="19"/>
      <c r="BT956" s="19"/>
      <c r="BU956" s="19"/>
      <c r="BV956" s="19"/>
      <c r="BW956" s="19"/>
    </row>
    <row r="957" spans="1:78" s="2" customFormat="1" x14ac:dyDescent="0.2">
      <c r="A957" s="19" t="s">
        <v>1700</v>
      </c>
      <c r="B957" s="19"/>
      <c r="C957" s="19" t="s">
        <v>1487</v>
      </c>
      <c r="D957" s="19" t="s">
        <v>125</v>
      </c>
      <c r="E957" s="19" t="s">
        <v>1577</v>
      </c>
      <c r="F957" s="19"/>
      <c r="G957" s="19" t="s">
        <v>1577</v>
      </c>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c r="AH957" s="19"/>
      <c r="AI957" s="19"/>
      <c r="AJ957" s="19"/>
      <c r="AK957" s="19"/>
      <c r="AL957" s="19"/>
      <c r="AM957" s="19"/>
      <c r="AN957" s="19"/>
      <c r="AO957" s="19"/>
      <c r="AP957" s="19"/>
      <c r="AQ957" s="19"/>
      <c r="AR957" s="19"/>
      <c r="AS957" s="19"/>
      <c r="AT957" s="19"/>
      <c r="AU957" s="19"/>
      <c r="AV957" s="19"/>
      <c r="AW957" s="19"/>
      <c r="AX957" s="19"/>
      <c r="AY957" s="19"/>
      <c r="AZ957" s="19"/>
      <c r="BA957" s="19"/>
      <c r="BB957" s="19"/>
      <c r="BC957" s="19"/>
      <c r="BD957" s="19"/>
      <c r="BE957" s="19"/>
      <c r="BF957" s="19"/>
      <c r="BG957" s="19"/>
      <c r="BH957" s="19"/>
      <c r="BI957" s="19"/>
      <c r="BJ957" s="19"/>
      <c r="BK957" s="19"/>
      <c r="BL957" s="19"/>
      <c r="BM957" s="19"/>
      <c r="BN957" s="19"/>
      <c r="BO957" s="19"/>
      <c r="BP957" s="19"/>
      <c r="BQ957" s="19"/>
      <c r="BR957" s="19"/>
      <c r="BS957" s="19"/>
      <c r="BT957" s="19"/>
      <c r="BU957" s="19"/>
      <c r="BV957" s="19"/>
      <c r="BW957" s="19"/>
      <c r="BX957"/>
      <c r="BY957"/>
      <c r="BZ957"/>
    </row>
    <row r="958" spans="1:78" s="2" customFormat="1" x14ac:dyDescent="0.2">
      <c r="A958" s="11" t="s">
        <v>1700</v>
      </c>
      <c r="B958" s="11"/>
      <c r="C958" s="11" t="s">
        <v>1487</v>
      </c>
      <c r="D958" s="11" t="s">
        <v>125</v>
      </c>
      <c r="E958" s="11" t="s">
        <v>1399</v>
      </c>
      <c r="F958" s="11" t="s">
        <v>1400</v>
      </c>
      <c r="G958" s="11" t="s">
        <v>1399</v>
      </c>
      <c r="H958" s="11" t="s">
        <v>1400</v>
      </c>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c r="AM958" s="11"/>
      <c r="AN958" s="11"/>
      <c r="AO958" s="11"/>
      <c r="AP958" s="11"/>
      <c r="AQ958" s="11"/>
      <c r="AR958" s="11"/>
      <c r="AS958" s="11"/>
      <c r="AT958" s="11"/>
      <c r="AU958" s="11"/>
      <c r="AV958" s="11"/>
      <c r="AW958" s="11"/>
      <c r="AX958" s="11"/>
      <c r="AY958" s="11"/>
      <c r="AZ958" s="11"/>
      <c r="BA958" s="11"/>
      <c r="BB958" s="11"/>
      <c r="BC958" s="11"/>
      <c r="BD958" s="11"/>
      <c r="BE958" s="11"/>
      <c r="BF958" s="11"/>
      <c r="BG958" s="11"/>
      <c r="BH958" s="11"/>
      <c r="BI958" s="11"/>
      <c r="BJ958" s="11"/>
      <c r="BK958" s="11"/>
      <c r="BL958" s="11"/>
      <c r="BM958" s="11"/>
      <c r="BN958" s="11"/>
      <c r="BO958" s="11"/>
      <c r="BP958" s="11"/>
      <c r="BQ958" s="11"/>
      <c r="BR958" s="11"/>
      <c r="BS958" s="11"/>
      <c r="BT958" s="11"/>
      <c r="BU958" s="11"/>
      <c r="BV958" s="11"/>
      <c r="BW958" s="11"/>
      <c r="BX958"/>
      <c r="BY958"/>
      <c r="BZ958"/>
    </row>
    <row r="959" spans="1:78" s="2" customFormat="1" x14ac:dyDescent="0.2">
      <c r="A959" t="s">
        <v>1398</v>
      </c>
      <c r="B959" t="s">
        <v>154</v>
      </c>
      <c r="C959" t="s">
        <v>1487</v>
      </c>
      <c r="D959" t="s">
        <v>125</v>
      </c>
      <c r="E959" t="s">
        <v>1399</v>
      </c>
      <c r="F959" t="s">
        <v>1400</v>
      </c>
      <c r="G959" t="s">
        <v>1399</v>
      </c>
      <c r="H959" t="s">
        <v>1400</v>
      </c>
      <c r="I959"/>
      <c r="J959"/>
      <c r="K959"/>
      <c r="L959"/>
      <c r="M959"/>
      <c r="N959"/>
      <c r="O959"/>
      <c r="P959"/>
      <c r="Q959"/>
      <c r="R959"/>
      <c r="S959"/>
      <c r="T959"/>
      <c r="U959"/>
      <c r="V959"/>
      <c r="W959"/>
      <c r="X959"/>
      <c r="Y959"/>
      <c r="Z959"/>
      <c r="AA959"/>
      <c r="AB959"/>
      <c r="AC959"/>
      <c r="AD959"/>
      <c r="AE959"/>
      <c r="AF959"/>
      <c r="AG959"/>
      <c r="AH959"/>
      <c r="AI959"/>
      <c r="AJ959"/>
      <c r="AK959"/>
      <c r="AL959"/>
      <c r="AM959"/>
      <c r="AN959"/>
      <c r="AO959"/>
      <c r="AP959"/>
      <c r="AQ959"/>
      <c r="AR959"/>
      <c r="AS959">
        <v>3.5</v>
      </c>
      <c r="AT959"/>
      <c r="AU959"/>
      <c r="AV959">
        <v>2.2999999999999998</v>
      </c>
      <c r="AW959">
        <v>3.2</v>
      </c>
      <c r="AX959"/>
      <c r="AY959"/>
      <c r="AZ959">
        <v>2.9</v>
      </c>
      <c r="BA959">
        <v>3.5</v>
      </c>
      <c r="BB959"/>
      <c r="BC959"/>
      <c r="BD959">
        <v>2.9</v>
      </c>
      <c r="BE959"/>
      <c r="BF959"/>
      <c r="BG959"/>
      <c r="BH959"/>
      <c r="BI959"/>
      <c r="BJ959"/>
      <c r="BK959"/>
      <c r="BL959"/>
      <c r="BM959"/>
      <c r="BN959"/>
      <c r="BO959"/>
      <c r="BP959"/>
      <c r="BQ959"/>
      <c r="BR959" t="s">
        <v>67</v>
      </c>
      <c r="BS959"/>
      <c r="BT959" t="s">
        <v>345</v>
      </c>
      <c r="BU959">
        <v>3142</v>
      </c>
      <c r="BV959" t="s">
        <v>69</v>
      </c>
      <c r="BW959" t="s">
        <v>345</v>
      </c>
      <c r="BX959"/>
      <c r="BY959"/>
      <c r="BZ959"/>
    </row>
    <row r="960" spans="1:78" s="2" customFormat="1" x14ac:dyDescent="0.2">
      <c r="A960" s="11" t="s">
        <v>1700</v>
      </c>
      <c r="B960" s="11"/>
      <c r="C960" s="11" t="s">
        <v>1487</v>
      </c>
      <c r="D960" s="11" t="s">
        <v>125</v>
      </c>
      <c r="E960" s="11" t="s">
        <v>1399</v>
      </c>
      <c r="F960" s="11"/>
      <c r="G960" s="11" t="s">
        <v>1399</v>
      </c>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c r="AM960" s="11"/>
      <c r="AN960" s="11"/>
      <c r="AO960" s="11"/>
      <c r="AP960" s="11"/>
      <c r="AQ960" s="11"/>
      <c r="AR960" s="11"/>
      <c r="AS960" s="11"/>
      <c r="AT960" s="11"/>
      <c r="AU960" s="11"/>
      <c r="AV960" s="11"/>
      <c r="AW960" s="11"/>
      <c r="AX960" s="11"/>
      <c r="AY960" s="11"/>
      <c r="AZ960" s="11"/>
      <c r="BA960" s="11"/>
      <c r="BB960" s="11"/>
      <c r="BC960" s="11"/>
      <c r="BD960" s="11"/>
      <c r="BE960" s="11"/>
      <c r="BF960" s="11"/>
      <c r="BG960" s="11"/>
      <c r="BH960" s="11"/>
      <c r="BI960" s="11"/>
      <c r="BJ960" s="11"/>
      <c r="BK960" s="11"/>
      <c r="BL960" s="11"/>
      <c r="BM960" s="11"/>
      <c r="BN960" s="11"/>
      <c r="BO960" s="11"/>
      <c r="BP960" s="11"/>
      <c r="BQ960" s="11"/>
      <c r="BR960" s="11"/>
      <c r="BS960" s="11"/>
      <c r="BT960" s="11"/>
      <c r="BU960" s="11"/>
      <c r="BV960" s="11"/>
      <c r="BW960" s="11"/>
      <c r="BX960"/>
      <c r="BY960"/>
      <c r="BZ960"/>
    </row>
    <row r="961" spans="1:78" x14ac:dyDescent="0.2">
      <c r="A961" s="19" t="s">
        <v>1700</v>
      </c>
      <c r="B961" s="19"/>
      <c r="C961" s="19" t="s">
        <v>1487</v>
      </c>
      <c r="D961" s="19" t="s">
        <v>125</v>
      </c>
      <c r="E961" s="19" t="s">
        <v>1594</v>
      </c>
      <c r="F961" s="19" t="s">
        <v>1595</v>
      </c>
      <c r="G961" s="19" t="s">
        <v>1594</v>
      </c>
      <c r="H961" s="19" t="s">
        <v>1595</v>
      </c>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c r="AH961" s="19"/>
      <c r="AI961" s="19"/>
      <c r="AJ961" s="19"/>
      <c r="AK961" s="19"/>
      <c r="AL961" s="19"/>
      <c r="AM961" s="19"/>
      <c r="AN961" s="19"/>
      <c r="AO961" s="19"/>
      <c r="AP961" s="19"/>
      <c r="AQ961" s="19"/>
      <c r="AR961" s="19"/>
      <c r="AS961" s="19"/>
      <c r="AT961" s="19"/>
      <c r="AU961" s="19"/>
      <c r="AV961" s="19"/>
      <c r="AW961" s="19"/>
      <c r="AX961" s="19"/>
      <c r="AY961" s="19"/>
      <c r="AZ961" s="19"/>
      <c r="BA961" s="19"/>
      <c r="BB961" s="19"/>
      <c r="BC961" s="19"/>
      <c r="BD961" s="19"/>
      <c r="BE961" s="19"/>
      <c r="BF961" s="19"/>
      <c r="BG961" s="19"/>
      <c r="BH961" s="19"/>
      <c r="BI961" s="19"/>
      <c r="BJ961" s="19"/>
      <c r="BK961" s="19"/>
      <c r="BL961" s="19"/>
      <c r="BM961" s="19"/>
      <c r="BN961" s="19"/>
      <c r="BO961" s="19"/>
      <c r="BP961" s="19"/>
      <c r="BQ961" s="19"/>
      <c r="BR961" s="19"/>
      <c r="BS961" s="19"/>
      <c r="BT961" s="19"/>
      <c r="BU961" s="19"/>
      <c r="BV961" s="19"/>
      <c r="BW961" s="19"/>
    </row>
    <row r="962" spans="1:78" x14ac:dyDescent="0.2">
      <c r="A962" s="19" t="s">
        <v>1700</v>
      </c>
      <c r="B962" s="19"/>
      <c r="C962" s="19" t="s">
        <v>1487</v>
      </c>
      <c r="D962" s="19" t="s">
        <v>125</v>
      </c>
      <c r="E962" s="19" t="s">
        <v>1594</v>
      </c>
      <c r="F962" s="19" t="s">
        <v>1597</v>
      </c>
      <c r="G962" s="19" t="s">
        <v>1594</v>
      </c>
      <c r="H962" s="19" t="s">
        <v>1597</v>
      </c>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c r="AH962" s="19"/>
      <c r="AI962" s="19"/>
      <c r="AJ962" s="19"/>
      <c r="AK962" s="19"/>
      <c r="AL962" s="19"/>
      <c r="AM962" s="19"/>
      <c r="AN962" s="19"/>
      <c r="AO962" s="19"/>
      <c r="AP962" s="19"/>
      <c r="AQ962" s="19"/>
      <c r="AR962" s="19"/>
      <c r="AS962" s="19"/>
      <c r="AT962" s="19"/>
      <c r="AU962" s="19"/>
      <c r="AV962" s="19"/>
      <c r="AW962" s="19"/>
      <c r="AX962" s="19"/>
      <c r="AY962" s="19"/>
      <c r="AZ962" s="19"/>
      <c r="BA962" s="19"/>
      <c r="BB962" s="19"/>
      <c r="BC962" s="19"/>
      <c r="BD962" s="19"/>
      <c r="BE962" s="19"/>
      <c r="BF962" s="19"/>
      <c r="BG962" s="19"/>
      <c r="BH962" s="19"/>
      <c r="BI962" s="19"/>
      <c r="BJ962" s="19"/>
      <c r="BK962" s="19"/>
      <c r="BL962" s="19"/>
      <c r="BM962" s="19"/>
      <c r="BN962" s="19"/>
      <c r="BO962" s="19"/>
      <c r="BP962" s="19"/>
      <c r="BQ962" s="19"/>
      <c r="BR962" s="19"/>
      <c r="BS962" s="19"/>
      <c r="BT962" s="19"/>
      <c r="BU962" s="19"/>
      <c r="BV962" s="19"/>
      <c r="BW962" s="19"/>
    </row>
    <row r="963" spans="1:78" x14ac:dyDescent="0.2">
      <c r="A963" s="19" t="s">
        <v>1700</v>
      </c>
      <c r="B963" s="19"/>
      <c r="C963" s="19" t="s">
        <v>1487</v>
      </c>
      <c r="D963" s="19" t="s">
        <v>125</v>
      </c>
      <c r="E963" s="19" t="s">
        <v>1594</v>
      </c>
      <c r="F963" s="19" t="s">
        <v>1596</v>
      </c>
      <c r="G963" s="19" t="s">
        <v>1594</v>
      </c>
      <c r="H963" s="19" t="s">
        <v>1596</v>
      </c>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c r="AH963" s="19"/>
      <c r="AI963" s="19"/>
      <c r="AJ963" s="19"/>
      <c r="AK963" s="19"/>
      <c r="AL963" s="19"/>
      <c r="AM963" s="19"/>
      <c r="AN963" s="19"/>
      <c r="AO963" s="19"/>
      <c r="AP963" s="19"/>
      <c r="AQ963" s="19"/>
      <c r="AR963" s="19"/>
      <c r="AS963" s="19"/>
      <c r="AT963" s="19"/>
      <c r="AU963" s="19"/>
      <c r="AV963" s="19"/>
      <c r="AW963" s="19"/>
      <c r="AX963" s="19"/>
      <c r="AY963" s="19"/>
      <c r="AZ963" s="19"/>
      <c r="BA963" s="19"/>
      <c r="BB963" s="19"/>
      <c r="BC963" s="19"/>
      <c r="BD963" s="19"/>
      <c r="BE963" s="19"/>
      <c r="BF963" s="19"/>
      <c r="BG963" s="19"/>
      <c r="BH963" s="19"/>
      <c r="BI963" s="19"/>
      <c r="BJ963" s="19"/>
      <c r="BK963" s="19"/>
      <c r="BL963" s="19"/>
      <c r="BM963" s="19"/>
      <c r="BN963" s="19"/>
      <c r="BO963" s="19"/>
      <c r="BP963" s="19"/>
      <c r="BQ963" s="19"/>
      <c r="BR963" s="19"/>
      <c r="BS963" s="19"/>
      <c r="BT963" s="19"/>
      <c r="BU963" s="19"/>
      <c r="BV963" s="19"/>
      <c r="BW963" s="19"/>
    </row>
    <row r="964" spans="1:78" x14ac:dyDescent="0.2">
      <c r="A964" s="19" t="s">
        <v>1700</v>
      </c>
      <c r="B964" s="19"/>
      <c r="C964" s="19" t="s">
        <v>1487</v>
      </c>
      <c r="D964" s="19" t="s">
        <v>125</v>
      </c>
      <c r="E964" s="19" t="s">
        <v>1594</v>
      </c>
      <c r="F964" s="19"/>
      <c r="G964" s="19" t="s">
        <v>1594</v>
      </c>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c r="AG964" s="19"/>
      <c r="AH964" s="19"/>
      <c r="AI964" s="19"/>
      <c r="AJ964" s="19"/>
      <c r="AK964" s="19"/>
      <c r="AL964" s="19"/>
      <c r="AM964" s="19"/>
      <c r="AN964" s="19"/>
      <c r="AO964" s="19"/>
      <c r="AP964" s="19"/>
      <c r="AQ964" s="19"/>
      <c r="AR964" s="19"/>
      <c r="AS964" s="19"/>
      <c r="AT964" s="19"/>
      <c r="AU964" s="19"/>
      <c r="AV964" s="19"/>
      <c r="AW964" s="19"/>
      <c r="AX964" s="19"/>
      <c r="AY964" s="19"/>
      <c r="AZ964" s="19"/>
      <c r="BA964" s="19"/>
      <c r="BB964" s="19"/>
      <c r="BC964" s="19"/>
      <c r="BD964" s="19"/>
      <c r="BE964" s="19"/>
      <c r="BF964" s="19"/>
      <c r="BG964" s="19"/>
      <c r="BH964" s="19"/>
      <c r="BI964" s="19"/>
      <c r="BJ964" s="19"/>
      <c r="BK964" s="19"/>
      <c r="BL964" s="19"/>
      <c r="BM964" s="19"/>
      <c r="BN964" s="19"/>
      <c r="BO964" s="19"/>
      <c r="BP964" s="19"/>
      <c r="BQ964" s="19"/>
      <c r="BR964" s="19"/>
      <c r="BS964" s="19"/>
      <c r="BT964" s="19"/>
      <c r="BU964" s="19"/>
      <c r="BV964" s="19"/>
      <c r="BW964" s="19"/>
    </row>
    <row r="965" spans="1:78" ht="64" x14ac:dyDescent="0.2">
      <c r="A965" s="19" t="s">
        <v>1700</v>
      </c>
      <c r="B965" s="19"/>
      <c r="C965" s="19" t="s">
        <v>1487</v>
      </c>
      <c r="D965" s="19" t="s">
        <v>125</v>
      </c>
      <c r="E965" s="19" t="s">
        <v>1591</v>
      </c>
      <c r="F965" s="19"/>
      <c r="G965" s="19" t="s">
        <v>1591</v>
      </c>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c r="AG965" s="19"/>
      <c r="AH965" s="19"/>
      <c r="AI965" s="19"/>
      <c r="AJ965" s="19"/>
      <c r="AK965" s="19"/>
      <c r="AL965" s="19"/>
      <c r="AM965" s="19"/>
      <c r="AN965" s="19"/>
      <c r="AO965" s="19"/>
      <c r="AP965" s="19"/>
      <c r="AQ965" s="19"/>
      <c r="AR965" s="19"/>
      <c r="AS965" s="19"/>
      <c r="AT965" s="19"/>
      <c r="AU965" s="19"/>
      <c r="AV965" s="19"/>
      <c r="AW965" s="19"/>
      <c r="AX965" s="19"/>
      <c r="AY965" s="19"/>
      <c r="AZ965" s="19"/>
      <c r="BA965" s="19"/>
      <c r="BB965" s="19"/>
      <c r="BC965" s="19"/>
      <c r="BD965" s="19"/>
      <c r="BE965" s="19"/>
      <c r="BF965" s="19"/>
      <c r="BG965" s="19"/>
      <c r="BH965" s="19"/>
      <c r="BI965" s="19"/>
      <c r="BJ965" s="19"/>
      <c r="BK965" s="19"/>
      <c r="BL965" s="19"/>
      <c r="BM965" s="19"/>
      <c r="BN965" s="19"/>
      <c r="BO965" s="19"/>
      <c r="BP965" s="19"/>
      <c r="BQ965" s="19"/>
      <c r="BR965" s="19"/>
      <c r="BS965" s="19"/>
      <c r="BT965" s="19"/>
      <c r="BU965" s="19"/>
      <c r="BV965" s="19"/>
      <c r="BW965" s="19"/>
    </row>
    <row r="966" spans="1:78" x14ac:dyDescent="0.2">
      <c r="A966" t="s">
        <v>2396</v>
      </c>
      <c r="C966" t="s">
        <v>1487</v>
      </c>
      <c r="D966" t="s">
        <v>125</v>
      </c>
      <c r="E966" t="s">
        <v>1417</v>
      </c>
      <c r="F966" t="s">
        <v>1418</v>
      </c>
      <c r="G966" t="s">
        <v>1194</v>
      </c>
      <c r="H966" t="s">
        <v>1418</v>
      </c>
      <c r="Y966">
        <v>3.3</v>
      </c>
      <c r="AC966">
        <v>3.6</v>
      </c>
      <c r="AF966">
        <v>5.35</v>
      </c>
      <c r="BR966" t="s">
        <v>67</v>
      </c>
      <c r="BS966" s="1">
        <v>44824</v>
      </c>
      <c r="BT966" t="s">
        <v>2329</v>
      </c>
      <c r="BU966">
        <v>2930</v>
      </c>
    </row>
    <row r="967" spans="1:78" x14ac:dyDescent="0.2">
      <c r="A967" t="s">
        <v>1416</v>
      </c>
      <c r="B967" t="s">
        <v>322</v>
      </c>
      <c r="C967" t="s">
        <v>1487</v>
      </c>
      <c r="D967" t="s">
        <v>125</v>
      </c>
      <c r="E967" t="s">
        <v>1417</v>
      </c>
      <c r="F967" t="s">
        <v>1418</v>
      </c>
      <c r="G967" t="s">
        <v>1194</v>
      </c>
      <c r="H967" t="s">
        <v>1418</v>
      </c>
      <c r="AC967">
        <v>3.9</v>
      </c>
      <c r="AF967">
        <v>5.4</v>
      </c>
      <c r="BR967" t="s">
        <v>58</v>
      </c>
      <c r="BS967" s="1">
        <v>44819</v>
      </c>
      <c r="BT967" t="s">
        <v>59</v>
      </c>
      <c r="BU967">
        <v>3485</v>
      </c>
      <c r="BV967" t="s">
        <v>60</v>
      </c>
      <c r="BW967" t="s">
        <v>59</v>
      </c>
    </row>
    <row r="968" spans="1:78" x14ac:dyDescent="0.2">
      <c r="A968" t="s">
        <v>1850</v>
      </c>
      <c r="C968" t="s">
        <v>1487</v>
      </c>
      <c r="D968" t="s">
        <v>125</v>
      </c>
      <c r="E968" t="s">
        <v>1417</v>
      </c>
      <c r="F968" t="s">
        <v>1418</v>
      </c>
      <c r="G968" t="s">
        <v>1194</v>
      </c>
      <c r="H968" t="s">
        <v>1418</v>
      </c>
      <c r="BA968">
        <v>3.49</v>
      </c>
      <c r="BB968">
        <v>2.883</v>
      </c>
      <c r="BC968">
        <v>2.8159999999999998</v>
      </c>
      <c r="BD968">
        <v>2.88</v>
      </c>
      <c r="BR968" t="s">
        <v>67</v>
      </c>
      <c r="BS968" s="1">
        <v>44812</v>
      </c>
      <c r="BT968" t="s">
        <v>1701</v>
      </c>
      <c r="BU968">
        <v>1420</v>
      </c>
    </row>
    <row r="969" spans="1:78" x14ac:dyDescent="0.2">
      <c r="A969" t="s">
        <v>1851</v>
      </c>
      <c r="C969" t="s">
        <v>1487</v>
      </c>
      <c r="D969" t="s">
        <v>125</v>
      </c>
      <c r="E969" t="s">
        <v>1417</v>
      </c>
      <c r="F969" t="s">
        <v>1418</v>
      </c>
      <c r="G969" t="s">
        <v>1194</v>
      </c>
      <c r="H969" t="s">
        <v>1418</v>
      </c>
      <c r="BA969">
        <v>3.879</v>
      </c>
      <c r="BB969">
        <v>3.218</v>
      </c>
      <c r="BC969">
        <v>3.226</v>
      </c>
      <c r="BD969">
        <v>3.226</v>
      </c>
      <c r="BR969" t="s">
        <v>67</v>
      </c>
      <c r="BS969" s="1">
        <v>44812</v>
      </c>
      <c r="BT969" t="s">
        <v>1701</v>
      </c>
      <c r="BU969">
        <v>1420</v>
      </c>
    </row>
    <row r="970" spans="1:78" x14ac:dyDescent="0.2">
      <c r="A970" s="10" t="s">
        <v>1846</v>
      </c>
      <c r="B970" s="10"/>
      <c r="C970" s="10" t="s">
        <v>1487</v>
      </c>
      <c r="D970" s="10" t="s">
        <v>125</v>
      </c>
      <c r="E970" s="10" t="s">
        <v>1417</v>
      </c>
      <c r="F970" s="10" t="s">
        <v>1418</v>
      </c>
      <c r="G970" s="10" t="s">
        <v>1194</v>
      </c>
      <c r="H970" s="10" t="s">
        <v>1418</v>
      </c>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c r="AT970" s="10"/>
      <c r="AU970" s="10"/>
      <c r="AV970" s="10"/>
      <c r="AW970" s="10"/>
      <c r="AX970" s="10"/>
      <c r="AY970" s="10"/>
      <c r="AZ970" s="10"/>
      <c r="BA970" s="10"/>
      <c r="BB970" s="10"/>
      <c r="BC970" s="10"/>
      <c r="BD970" s="10"/>
      <c r="BE970" s="10"/>
      <c r="BF970" s="10"/>
      <c r="BG970" s="10"/>
      <c r="BH970" s="10"/>
      <c r="BI970" s="10"/>
      <c r="BJ970" s="10"/>
      <c r="BK970" s="10"/>
      <c r="BL970" s="10"/>
      <c r="BM970" s="10"/>
      <c r="BN970" s="10"/>
      <c r="BO970" s="10"/>
      <c r="BP970" s="10"/>
      <c r="BQ970" s="10"/>
      <c r="BR970" s="10" t="s">
        <v>67</v>
      </c>
      <c r="BS970" s="12">
        <v>44812</v>
      </c>
      <c r="BT970" s="10" t="s">
        <v>1701</v>
      </c>
      <c r="BU970" s="10">
        <v>1420</v>
      </c>
      <c r="BV970" s="10" t="s">
        <v>60</v>
      </c>
      <c r="BW970" s="10" t="s">
        <v>1701</v>
      </c>
    </row>
    <row r="971" spans="1:78" x14ac:dyDescent="0.2">
      <c r="A971" t="s">
        <v>1847</v>
      </c>
      <c r="C971" t="s">
        <v>1487</v>
      </c>
      <c r="D971" t="s">
        <v>125</v>
      </c>
      <c r="E971" t="s">
        <v>1417</v>
      </c>
      <c r="F971" t="s">
        <v>1418</v>
      </c>
      <c r="G971" t="s">
        <v>1194</v>
      </c>
      <c r="H971" t="s">
        <v>1418</v>
      </c>
      <c r="AW971">
        <v>3.145</v>
      </c>
      <c r="AX971">
        <v>2.3730000000000002</v>
      </c>
      <c r="AY971">
        <v>2.5659999999999998</v>
      </c>
      <c r="AZ971">
        <v>2.5659999999999998</v>
      </c>
      <c r="BA971">
        <v>3.1949999999999998</v>
      </c>
      <c r="BB971">
        <v>2.8130000000000002</v>
      </c>
      <c r="BC971">
        <v>2.78</v>
      </c>
      <c r="BD971">
        <v>2.8130000000000002</v>
      </c>
      <c r="BE971">
        <v>4.26</v>
      </c>
      <c r="BF971">
        <v>2.645</v>
      </c>
      <c r="BG971">
        <v>2.3959999999999999</v>
      </c>
      <c r="BH971">
        <v>2.645</v>
      </c>
      <c r="BR971" t="s">
        <v>67</v>
      </c>
      <c r="BS971" s="1">
        <v>44812</v>
      </c>
      <c r="BT971" t="s">
        <v>1701</v>
      </c>
      <c r="BU971">
        <v>1420</v>
      </c>
      <c r="BV971" t="s">
        <v>60</v>
      </c>
      <c r="BW971" t="s">
        <v>1701</v>
      </c>
    </row>
    <row r="972" spans="1:78" x14ac:dyDescent="0.2">
      <c r="A972" t="s">
        <v>1852</v>
      </c>
      <c r="C972" t="s">
        <v>1487</v>
      </c>
      <c r="D972" t="s">
        <v>125</v>
      </c>
      <c r="E972" t="s">
        <v>1417</v>
      </c>
      <c r="F972" t="s">
        <v>1418</v>
      </c>
      <c r="G972" t="s">
        <v>1194</v>
      </c>
      <c r="H972" t="s">
        <v>1418</v>
      </c>
      <c r="BA972">
        <v>3.5760000000000001</v>
      </c>
      <c r="BB972">
        <v>2.8239999999999998</v>
      </c>
      <c r="BC972">
        <v>2.972</v>
      </c>
      <c r="BD972">
        <v>2.972</v>
      </c>
      <c r="BR972" t="s">
        <v>67</v>
      </c>
      <c r="BS972" s="1">
        <v>44812</v>
      </c>
      <c r="BT972" t="s">
        <v>1701</v>
      </c>
      <c r="BU972">
        <v>1420</v>
      </c>
    </row>
    <row r="973" spans="1:78" x14ac:dyDescent="0.2">
      <c r="A973" s="11" t="s">
        <v>1700</v>
      </c>
      <c r="B973" s="11"/>
      <c r="C973" s="11" t="s">
        <v>1487</v>
      </c>
      <c r="D973" s="11" t="s">
        <v>125</v>
      </c>
      <c r="E973" s="11" t="s">
        <v>1417</v>
      </c>
      <c r="F973" s="11" t="s">
        <v>1418</v>
      </c>
      <c r="G973" s="11" t="s">
        <v>1417</v>
      </c>
      <c r="H973" s="11" t="s">
        <v>1418</v>
      </c>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c r="AM973" s="11"/>
      <c r="AN973" s="11"/>
      <c r="AO973" s="11"/>
      <c r="AP973" s="11"/>
      <c r="AQ973" s="11"/>
      <c r="AR973" s="11"/>
      <c r="AS973" s="11"/>
      <c r="AT973" s="11"/>
      <c r="AU973" s="11"/>
      <c r="AV973" s="11"/>
      <c r="AW973" s="11"/>
      <c r="AX973" s="11"/>
      <c r="AY973" s="11"/>
      <c r="AZ973" s="11"/>
      <c r="BA973" s="11"/>
      <c r="BB973" s="11"/>
      <c r="BC973" s="11"/>
      <c r="BD973" s="11"/>
      <c r="BE973" s="11"/>
      <c r="BF973" s="11"/>
      <c r="BG973" s="11"/>
      <c r="BH973" s="11"/>
      <c r="BI973" s="11"/>
      <c r="BJ973" s="11"/>
      <c r="BK973" s="11"/>
      <c r="BL973" s="11"/>
      <c r="BM973" s="11"/>
      <c r="BN973" s="11"/>
      <c r="BO973" s="11"/>
      <c r="BP973" s="11"/>
      <c r="BQ973" s="11"/>
      <c r="BR973" s="11"/>
      <c r="BS973" s="11"/>
      <c r="BT973" s="11"/>
      <c r="BU973" s="11"/>
      <c r="BV973" s="11"/>
      <c r="BW973" s="11"/>
    </row>
    <row r="974" spans="1:78" x14ac:dyDescent="0.2">
      <c r="A974" s="11" t="s">
        <v>1700</v>
      </c>
      <c r="B974" s="11"/>
      <c r="C974" s="11" t="s">
        <v>1487</v>
      </c>
      <c r="D974" s="11" t="s">
        <v>125</v>
      </c>
      <c r="E974" s="11" t="s">
        <v>1417</v>
      </c>
      <c r="F974" s="11"/>
      <c r="G974" s="11" t="s">
        <v>1417</v>
      </c>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c r="BA974" s="11"/>
      <c r="BB974" s="11"/>
      <c r="BC974" s="11"/>
      <c r="BD974" s="11"/>
      <c r="BE974" s="11"/>
      <c r="BF974" s="11"/>
      <c r="BG974" s="11"/>
      <c r="BH974" s="11"/>
      <c r="BI974" s="11"/>
      <c r="BJ974" s="11"/>
      <c r="BK974" s="11"/>
      <c r="BL974" s="11"/>
      <c r="BM974" s="11"/>
      <c r="BN974" s="11"/>
      <c r="BO974" s="11"/>
      <c r="BP974" s="11"/>
      <c r="BQ974" s="11"/>
      <c r="BR974" s="11"/>
      <c r="BS974" s="11"/>
      <c r="BT974" s="11"/>
      <c r="BU974" s="11"/>
      <c r="BV974" s="11"/>
      <c r="BW974" s="11"/>
    </row>
    <row r="975" spans="1:78" x14ac:dyDescent="0.2">
      <c r="A975" s="19" t="s">
        <v>1700</v>
      </c>
      <c r="B975" s="19"/>
      <c r="C975" s="19" t="s">
        <v>1487</v>
      </c>
      <c r="D975" s="19" t="s">
        <v>125</v>
      </c>
      <c r="E975" s="19" t="s">
        <v>1611</v>
      </c>
      <c r="F975" s="19" t="s">
        <v>1612</v>
      </c>
      <c r="G975" s="19" t="s">
        <v>1611</v>
      </c>
      <c r="H975" s="19" t="s">
        <v>1612</v>
      </c>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c r="AG975" s="19"/>
      <c r="AH975" s="19"/>
      <c r="AI975" s="19"/>
      <c r="AJ975" s="19"/>
      <c r="AK975" s="19"/>
      <c r="AL975" s="19"/>
      <c r="AM975" s="19"/>
      <c r="AN975" s="19"/>
      <c r="AO975" s="19"/>
      <c r="AP975" s="19"/>
      <c r="AQ975" s="19"/>
      <c r="AR975" s="19"/>
      <c r="AS975" s="19"/>
      <c r="AT975" s="19"/>
      <c r="AU975" s="19"/>
      <c r="AV975" s="19"/>
      <c r="AW975" s="19"/>
      <c r="AX975" s="19"/>
      <c r="AY975" s="19"/>
      <c r="AZ975" s="19"/>
      <c r="BA975" s="19"/>
      <c r="BB975" s="19"/>
      <c r="BC975" s="19"/>
      <c r="BD975" s="19"/>
      <c r="BE975" s="19"/>
      <c r="BF975" s="19"/>
      <c r="BG975" s="19"/>
      <c r="BH975" s="19"/>
      <c r="BI975" s="19"/>
      <c r="BJ975" s="19"/>
      <c r="BK975" s="19"/>
      <c r="BL975" s="19"/>
      <c r="BM975" s="19"/>
      <c r="BN975" s="19"/>
      <c r="BO975" s="19"/>
      <c r="BP975" s="19"/>
      <c r="BQ975" s="19"/>
      <c r="BR975" s="19"/>
      <c r="BS975" s="19"/>
      <c r="BT975" s="19"/>
      <c r="BU975" s="19"/>
      <c r="BV975" s="19"/>
      <c r="BW975" s="19"/>
    </row>
    <row r="976" spans="1:78" s="44" customFormat="1" x14ac:dyDescent="0.2">
      <c r="A976" s="19" t="s">
        <v>1700</v>
      </c>
      <c r="B976" s="19"/>
      <c r="C976" s="19" t="s">
        <v>1487</v>
      </c>
      <c r="D976" s="19" t="s">
        <v>125</v>
      </c>
      <c r="E976" s="19" t="s">
        <v>1611</v>
      </c>
      <c r="F976" s="19"/>
      <c r="G976" s="19" t="s">
        <v>1611</v>
      </c>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c r="AG976" s="19"/>
      <c r="AH976" s="19"/>
      <c r="AI976" s="19"/>
      <c r="AJ976" s="19"/>
      <c r="AK976" s="19"/>
      <c r="AL976" s="19"/>
      <c r="AM976" s="19"/>
      <c r="AN976" s="19"/>
      <c r="AO976" s="19"/>
      <c r="AP976" s="19"/>
      <c r="AQ976" s="19"/>
      <c r="AR976" s="19"/>
      <c r="AS976" s="19"/>
      <c r="AT976" s="19"/>
      <c r="AU976" s="19"/>
      <c r="AV976" s="19"/>
      <c r="AW976" s="19"/>
      <c r="AX976" s="19"/>
      <c r="AY976" s="19"/>
      <c r="AZ976" s="19"/>
      <c r="BA976" s="19"/>
      <c r="BB976" s="19"/>
      <c r="BC976" s="19"/>
      <c r="BD976" s="19"/>
      <c r="BE976" s="19"/>
      <c r="BF976" s="19"/>
      <c r="BG976" s="19"/>
      <c r="BH976" s="19"/>
      <c r="BI976" s="19"/>
      <c r="BJ976" s="19"/>
      <c r="BK976" s="19"/>
      <c r="BL976" s="19"/>
      <c r="BM976" s="19"/>
      <c r="BN976" s="19"/>
      <c r="BO976" s="19"/>
      <c r="BP976" s="19"/>
      <c r="BQ976" s="19"/>
      <c r="BR976" s="19"/>
      <c r="BS976" s="19"/>
      <c r="BT976" s="19"/>
      <c r="BU976" s="19"/>
      <c r="BV976" s="19"/>
      <c r="BW976" s="19"/>
      <c r="BX976"/>
      <c r="BY976"/>
      <c r="BZ976"/>
    </row>
    <row r="977" spans="1:78" x14ac:dyDescent="0.2">
      <c r="A977" s="11" t="s">
        <v>1700</v>
      </c>
      <c r="B977" s="11"/>
      <c r="C977" s="11" t="s">
        <v>1487</v>
      </c>
      <c r="D977" s="11" t="s">
        <v>1491</v>
      </c>
      <c r="E977" s="11" t="s">
        <v>491</v>
      </c>
      <c r="F977" s="11" t="s">
        <v>492</v>
      </c>
      <c r="G977" s="11" t="s">
        <v>491</v>
      </c>
      <c r="H977" s="11" t="s">
        <v>492</v>
      </c>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c r="AW977" s="11"/>
      <c r="AX977" s="11"/>
      <c r="AY977" s="11"/>
      <c r="AZ977" s="11"/>
      <c r="BA977" s="11"/>
      <c r="BB977" s="11"/>
      <c r="BC977" s="11"/>
      <c r="BD977" s="11"/>
      <c r="BE977" s="11"/>
      <c r="BF977" s="11"/>
      <c r="BG977" s="11"/>
      <c r="BH977" s="11"/>
      <c r="BI977" s="11"/>
      <c r="BJ977" s="11"/>
      <c r="BK977" s="11"/>
      <c r="BL977" s="11"/>
      <c r="BM977" s="11"/>
      <c r="BN977" s="11"/>
      <c r="BO977" s="11"/>
      <c r="BP977" s="11"/>
      <c r="BQ977" s="11"/>
      <c r="BR977" s="11"/>
      <c r="BS977" s="11"/>
      <c r="BT977" s="11"/>
      <c r="BU977" s="11"/>
      <c r="BV977" s="11"/>
      <c r="BW977" s="11"/>
    </row>
    <row r="978" spans="1:78" x14ac:dyDescent="0.2">
      <c r="A978" t="s">
        <v>490</v>
      </c>
      <c r="B978" t="s">
        <v>322</v>
      </c>
      <c r="C978" t="s">
        <v>1487</v>
      </c>
      <c r="D978" t="s">
        <v>1491</v>
      </c>
      <c r="E978" t="s">
        <v>491</v>
      </c>
      <c r="F978" t="s">
        <v>492</v>
      </c>
      <c r="G978" t="s">
        <v>491</v>
      </c>
      <c r="H978" t="s">
        <v>492</v>
      </c>
      <c r="AC978">
        <v>5.8</v>
      </c>
      <c r="AF978">
        <v>7</v>
      </c>
      <c r="BQ978" t="s">
        <v>2158</v>
      </c>
      <c r="BR978" t="s">
        <v>58</v>
      </c>
      <c r="BS978" s="1">
        <v>44819</v>
      </c>
      <c r="BT978" t="s">
        <v>59</v>
      </c>
      <c r="BU978">
        <v>3485</v>
      </c>
      <c r="BV978" t="s">
        <v>60</v>
      </c>
      <c r="BW978" t="s">
        <v>59</v>
      </c>
    </row>
    <row r="979" spans="1:78" x14ac:dyDescent="0.2">
      <c r="A979" s="11" t="s">
        <v>1700</v>
      </c>
      <c r="B979" s="11"/>
      <c r="C979" s="11" t="s">
        <v>1487</v>
      </c>
      <c r="D979" s="11" t="s">
        <v>1491</v>
      </c>
      <c r="E979" s="11" t="s">
        <v>491</v>
      </c>
      <c r="F979" s="11" t="s">
        <v>494</v>
      </c>
      <c r="G979" s="11" t="s">
        <v>491</v>
      </c>
      <c r="H979" s="11" t="s">
        <v>494</v>
      </c>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c r="AM979" s="11"/>
      <c r="AN979" s="11"/>
      <c r="AO979" s="11"/>
      <c r="AP979" s="11"/>
      <c r="AQ979" s="11"/>
      <c r="AR979" s="11"/>
      <c r="AS979" s="11"/>
      <c r="AT979" s="11"/>
      <c r="AU979" s="11"/>
      <c r="AV979" s="11"/>
      <c r="AW979" s="11"/>
      <c r="AX979" s="11"/>
      <c r="AY979" s="11"/>
      <c r="AZ979" s="11"/>
      <c r="BA979" s="11"/>
      <c r="BB979" s="11"/>
      <c r="BC979" s="11"/>
      <c r="BD979" s="11"/>
      <c r="BE979" s="11"/>
      <c r="BF979" s="11"/>
      <c r="BG979" s="11"/>
      <c r="BH979" s="11"/>
      <c r="BI979" s="11"/>
      <c r="BJ979" s="11"/>
      <c r="BK979" s="11"/>
      <c r="BL979" s="11"/>
      <c r="BM979" s="11"/>
      <c r="BN979" s="11"/>
      <c r="BO979" s="11"/>
      <c r="BP979" s="11"/>
      <c r="BQ979" s="11"/>
      <c r="BR979" s="11"/>
      <c r="BS979" s="11"/>
      <c r="BT979" s="11"/>
      <c r="BU979" s="11"/>
      <c r="BV979" s="11"/>
      <c r="BW979" s="11"/>
    </row>
    <row r="980" spans="1:78" x14ac:dyDescent="0.2">
      <c r="A980" t="s">
        <v>2373</v>
      </c>
      <c r="C980" t="s">
        <v>1487</v>
      </c>
      <c r="D980" t="s">
        <v>1491</v>
      </c>
      <c r="E980" t="s">
        <v>491</v>
      </c>
      <c r="F980" t="s">
        <v>494</v>
      </c>
      <c r="G980" s="15" t="s">
        <v>491</v>
      </c>
      <c r="H980" t="s">
        <v>494</v>
      </c>
      <c r="AS980">
        <v>7.15</v>
      </c>
      <c r="AV980">
        <v>4.8</v>
      </c>
      <c r="BR980" t="s">
        <v>67</v>
      </c>
      <c r="BS980" s="1">
        <v>44824</v>
      </c>
      <c r="BT980" t="s">
        <v>2329</v>
      </c>
      <c r="BU980">
        <v>2930</v>
      </c>
    </row>
    <row r="981" spans="1:78" x14ac:dyDescent="0.2">
      <c r="A981" t="s">
        <v>2371</v>
      </c>
      <c r="C981" t="s">
        <v>1487</v>
      </c>
      <c r="D981" t="s">
        <v>1491</v>
      </c>
      <c r="E981" t="s">
        <v>491</v>
      </c>
      <c r="F981" t="s">
        <v>494</v>
      </c>
      <c r="G981" t="s">
        <v>491</v>
      </c>
      <c r="H981" t="s">
        <v>494</v>
      </c>
      <c r="Y981">
        <v>7.4</v>
      </c>
      <c r="AB981">
        <v>9.4</v>
      </c>
      <c r="BR981" t="s">
        <v>67</v>
      </c>
      <c r="BS981" s="1">
        <v>44824</v>
      </c>
      <c r="BT981" t="s">
        <v>2329</v>
      </c>
      <c r="BU981">
        <v>2930</v>
      </c>
    </row>
    <row r="982" spans="1:78" x14ac:dyDescent="0.2">
      <c r="A982" t="s">
        <v>2372</v>
      </c>
      <c r="C982" t="s">
        <v>1487</v>
      </c>
      <c r="D982" t="s">
        <v>1491</v>
      </c>
      <c r="E982" t="s">
        <v>491</v>
      </c>
      <c r="F982" t="s">
        <v>494</v>
      </c>
      <c r="G982" t="s">
        <v>491</v>
      </c>
      <c r="H982" t="s">
        <v>494</v>
      </c>
      <c r="Y982">
        <v>8.0500000000000007</v>
      </c>
      <c r="AB982">
        <v>10</v>
      </c>
      <c r="BR982" t="s">
        <v>67</v>
      </c>
      <c r="BS982" s="1">
        <v>44824</v>
      </c>
      <c r="BT982" t="s">
        <v>2329</v>
      </c>
      <c r="BU982">
        <v>2930</v>
      </c>
    </row>
    <row r="983" spans="1:78" x14ac:dyDescent="0.2">
      <c r="A983" t="s">
        <v>2623</v>
      </c>
      <c r="C983" t="s">
        <v>1487</v>
      </c>
      <c r="D983" t="s">
        <v>1491</v>
      </c>
      <c r="E983" t="s">
        <v>491</v>
      </c>
      <c r="F983" t="s">
        <v>494</v>
      </c>
      <c r="G983" t="s">
        <v>491</v>
      </c>
      <c r="H983" t="s">
        <v>494</v>
      </c>
      <c r="L983" t="s">
        <v>2622</v>
      </c>
      <c r="U983">
        <v>7.2</v>
      </c>
      <c r="X983">
        <v>7.8</v>
      </c>
      <c r="Y983">
        <v>8.1999999999999993</v>
      </c>
      <c r="Z983">
        <v>10.4</v>
      </c>
      <c r="AA983">
        <v>9.6</v>
      </c>
      <c r="AB983">
        <v>10.4</v>
      </c>
      <c r="AC983">
        <v>7.8</v>
      </c>
      <c r="AD983">
        <v>11.55</v>
      </c>
      <c r="AE983">
        <v>10.15</v>
      </c>
      <c r="AF983">
        <v>11.55</v>
      </c>
      <c r="AG983">
        <v>5.77</v>
      </c>
      <c r="AJ983">
        <v>8.5</v>
      </c>
      <c r="AS983">
        <v>6.8</v>
      </c>
      <c r="AT983">
        <v>4.5</v>
      </c>
      <c r="AU983">
        <v>4.8</v>
      </c>
      <c r="AV983">
        <v>4.8</v>
      </c>
      <c r="AW983">
        <v>8.1</v>
      </c>
      <c r="AX983">
        <v>6.5</v>
      </c>
      <c r="AY983">
        <v>6.7</v>
      </c>
      <c r="AZ983">
        <v>6.7</v>
      </c>
      <c r="BA983">
        <v>9</v>
      </c>
      <c r="BB983">
        <v>8.5</v>
      </c>
      <c r="BC983">
        <v>8.0299999999999994</v>
      </c>
      <c r="BD983">
        <v>8.5</v>
      </c>
      <c r="BE983">
        <v>8.9499999999999993</v>
      </c>
      <c r="BF983">
        <v>6.42</v>
      </c>
      <c r="BG983">
        <v>5.31</v>
      </c>
      <c r="BH983">
        <v>6.42</v>
      </c>
      <c r="BR983" t="s">
        <v>67</v>
      </c>
      <c r="BS983" s="1">
        <v>44827</v>
      </c>
      <c r="BT983" t="s">
        <v>2619</v>
      </c>
      <c r="BU983" s="5">
        <v>3601</v>
      </c>
    </row>
    <row r="984" spans="1:78" x14ac:dyDescent="0.2">
      <c r="A984" t="s">
        <v>493</v>
      </c>
      <c r="C984" t="s">
        <v>1487</v>
      </c>
      <c r="D984" t="s">
        <v>1491</v>
      </c>
      <c r="E984" t="s">
        <v>491</v>
      </c>
      <c r="F984" t="s">
        <v>494</v>
      </c>
      <c r="G984" t="s">
        <v>491</v>
      </c>
      <c r="H984" t="s">
        <v>494</v>
      </c>
      <c r="U984">
        <v>6.5</v>
      </c>
      <c r="Y984">
        <v>7.3</v>
      </c>
      <c r="AB984">
        <v>8.6</v>
      </c>
      <c r="AC984">
        <v>7.35</v>
      </c>
      <c r="AF984">
        <v>11</v>
      </c>
      <c r="AG984">
        <v>6.1</v>
      </c>
      <c r="AJ984">
        <v>8.75</v>
      </c>
      <c r="AW984">
        <v>8.8000000000000007</v>
      </c>
      <c r="AX984">
        <v>7.2</v>
      </c>
      <c r="AY984">
        <v>7.4</v>
      </c>
      <c r="AZ984">
        <v>7.4</v>
      </c>
      <c r="BB984">
        <v>6</v>
      </c>
      <c r="BC984">
        <v>6.4</v>
      </c>
      <c r="BD984">
        <v>6.4</v>
      </c>
      <c r="BG984">
        <v>5.2</v>
      </c>
      <c r="BH984">
        <v>5.2</v>
      </c>
      <c r="BR984" t="s">
        <v>67</v>
      </c>
      <c r="BS984"/>
      <c r="BT984" t="s">
        <v>90</v>
      </c>
      <c r="BU984">
        <v>1216</v>
      </c>
      <c r="BV984" t="s">
        <v>60</v>
      </c>
      <c r="BW984" t="s">
        <v>90</v>
      </c>
    </row>
    <row r="985" spans="1:78" x14ac:dyDescent="0.2">
      <c r="A985" t="s">
        <v>2024</v>
      </c>
      <c r="C985" t="s">
        <v>1487</v>
      </c>
      <c r="D985" t="s">
        <v>1491</v>
      </c>
      <c r="E985" t="s">
        <v>491</v>
      </c>
      <c r="F985" t="s">
        <v>494</v>
      </c>
      <c r="G985" t="s">
        <v>491</v>
      </c>
      <c r="H985" t="s">
        <v>494</v>
      </c>
      <c r="AG985">
        <v>6.2</v>
      </c>
      <c r="AH985">
        <v>8.6999999999999993</v>
      </c>
      <c r="AI985">
        <v>7.8</v>
      </c>
      <c r="AJ985">
        <v>8.6999999999999993</v>
      </c>
      <c r="BQ985" s="9" t="s">
        <v>3407</v>
      </c>
      <c r="BR985" t="s">
        <v>67</v>
      </c>
      <c r="BS985" s="1">
        <v>44816</v>
      </c>
      <c r="BT985" t="s">
        <v>1910</v>
      </c>
      <c r="BU985">
        <v>2585</v>
      </c>
    </row>
    <row r="986" spans="1:78" x14ac:dyDescent="0.2">
      <c r="A986" t="s">
        <v>2025</v>
      </c>
      <c r="C986" t="s">
        <v>1487</v>
      </c>
      <c r="D986" t="s">
        <v>1491</v>
      </c>
      <c r="E986" t="s">
        <v>491</v>
      </c>
      <c r="F986" t="s">
        <v>494</v>
      </c>
      <c r="G986" t="s">
        <v>491</v>
      </c>
      <c r="H986" t="s">
        <v>494</v>
      </c>
      <c r="AS986">
        <v>7.3</v>
      </c>
      <c r="AV986">
        <v>4.8</v>
      </c>
      <c r="BR986" t="s">
        <v>67</v>
      </c>
      <c r="BS986" s="1">
        <v>44816</v>
      </c>
      <c r="BT986" t="s">
        <v>1910</v>
      </c>
      <c r="BU986">
        <v>2585</v>
      </c>
    </row>
    <row r="987" spans="1:78" x14ac:dyDescent="0.2">
      <c r="A987" t="s">
        <v>2026</v>
      </c>
      <c r="C987" t="s">
        <v>1487</v>
      </c>
      <c r="D987" t="s">
        <v>1491</v>
      </c>
      <c r="E987" t="s">
        <v>491</v>
      </c>
      <c r="F987" t="s">
        <v>494</v>
      </c>
      <c r="G987" t="s">
        <v>491</v>
      </c>
      <c r="H987" t="s">
        <v>494</v>
      </c>
      <c r="AW987">
        <v>7</v>
      </c>
      <c r="AY987">
        <v>7.2</v>
      </c>
      <c r="AZ987">
        <v>7.2</v>
      </c>
      <c r="BQ987" t="s">
        <v>2027</v>
      </c>
      <c r="BR987" t="s">
        <v>67</v>
      </c>
      <c r="BS987" s="1">
        <v>44816</v>
      </c>
      <c r="BT987" t="s">
        <v>1910</v>
      </c>
      <c r="BU987">
        <v>2585</v>
      </c>
    </row>
    <row r="988" spans="1:78" x14ac:dyDescent="0.2">
      <c r="A988" t="s">
        <v>2291</v>
      </c>
      <c r="B988" t="s">
        <v>322</v>
      </c>
      <c r="C988" t="s">
        <v>1487</v>
      </c>
      <c r="D988" t="s">
        <v>1491</v>
      </c>
      <c r="E988" t="s">
        <v>491</v>
      </c>
      <c r="F988" t="s">
        <v>494</v>
      </c>
      <c r="G988" t="s">
        <v>491</v>
      </c>
      <c r="H988" t="s">
        <v>494</v>
      </c>
      <c r="X988">
        <v>7.8</v>
      </c>
      <c r="AC988">
        <v>7.6</v>
      </c>
      <c r="AF988">
        <v>11</v>
      </c>
      <c r="AG988">
        <v>5.8</v>
      </c>
      <c r="AJ988">
        <v>8.1999999999999993</v>
      </c>
      <c r="AR988">
        <v>4.0999999999999996</v>
      </c>
      <c r="AS988">
        <v>7.1</v>
      </c>
      <c r="AV988">
        <v>4.8</v>
      </c>
      <c r="AW988">
        <v>7.8</v>
      </c>
      <c r="AZ988">
        <v>6.5</v>
      </c>
      <c r="BD988">
        <v>7.7</v>
      </c>
      <c r="BE988">
        <v>8.5</v>
      </c>
      <c r="BH988">
        <v>5.8</v>
      </c>
      <c r="BR988" t="s">
        <v>67</v>
      </c>
      <c r="BS988" s="1">
        <v>44820</v>
      </c>
      <c r="BT988" t="s">
        <v>2276</v>
      </c>
      <c r="BU988" t="s">
        <v>2308</v>
      </c>
      <c r="BV988" t="s">
        <v>60</v>
      </c>
      <c r="BW988" t="s">
        <v>2276</v>
      </c>
    </row>
    <row r="989" spans="1:78" x14ac:dyDescent="0.2">
      <c r="A989" s="11" t="s">
        <v>1700</v>
      </c>
      <c r="B989" s="11"/>
      <c r="C989" s="11" t="s">
        <v>1487</v>
      </c>
      <c r="D989" s="11" t="s">
        <v>1491</v>
      </c>
      <c r="E989" s="11" t="s">
        <v>491</v>
      </c>
      <c r="F989" s="11" t="s">
        <v>494</v>
      </c>
      <c r="G989" s="11" t="s">
        <v>491</v>
      </c>
      <c r="H989" s="11" t="s">
        <v>1515</v>
      </c>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c r="AW989" s="11"/>
      <c r="AX989" s="11"/>
      <c r="AY989" s="11"/>
      <c r="AZ989" s="11"/>
      <c r="BA989" s="11"/>
      <c r="BB989" s="11"/>
      <c r="BC989" s="11"/>
      <c r="BD989" s="11"/>
      <c r="BE989" s="11"/>
      <c r="BF989" s="11"/>
      <c r="BG989" s="11"/>
      <c r="BH989" s="11"/>
      <c r="BI989" s="11"/>
      <c r="BJ989" s="11"/>
      <c r="BK989" s="11"/>
      <c r="BL989" s="11"/>
      <c r="BM989" s="11"/>
      <c r="BN989" s="11"/>
      <c r="BO989" s="11"/>
      <c r="BP989" s="11"/>
      <c r="BQ989" s="11"/>
      <c r="BR989" s="11"/>
      <c r="BS989" s="11"/>
      <c r="BT989" s="11"/>
      <c r="BU989" s="11"/>
      <c r="BV989" s="11"/>
      <c r="BW989" s="11"/>
    </row>
    <row r="990" spans="1:78" x14ac:dyDescent="0.2">
      <c r="A990" t="s">
        <v>2370</v>
      </c>
      <c r="C990" t="s">
        <v>1487</v>
      </c>
      <c r="D990" t="s">
        <v>1491</v>
      </c>
      <c r="E990" t="s">
        <v>491</v>
      </c>
      <c r="F990" t="s">
        <v>494</v>
      </c>
      <c r="G990" t="s">
        <v>491</v>
      </c>
      <c r="H990" t="s">
        <v>1515</v>
      </c>
      <c r="AG990">
        <v>6.1</v>
      </c>
      <c r="AJ990">
        <v>9.5</v>
      </c>
      <c r="BR990" t="s">
        <v>67</v>
      </c>
      <c r="BS990" s="1">
        <v>44824</v>
      </c>
      <c r="BT990" t="s">
        <v>2329</v>
      </c>
      <c r="BU990">
        <v>2930</v>
      </c>
    </row>
    <row r="991" spans="1:78" s="2" customFormat="1" x14ac:dyDescent="0.2">
      <c r="A991" t="s">
        <v>2367</v>
      </c>
      <c r="B991"/>
      <c r="C991" t="s">
        <v>1487</v>
      </c>
      <c r="D991" t="s">
        <v>1491</v>
      </c>
      <c r="E991" t="s">
        <v>491</v>
      </c>
      <c r="F991" t="s">
        <v>494</v>
      </c>
      <c r="G991" t="s">
        <v>491</v>
      </c>
      <c r="H991" t="s">
        <v>1515</v>
      </c>
      <c r="I991"/>
      <c r="J991"/>
      <c r="K991"/>
      <c r="L991"/>
      <c r="M991"/>
      <c r="N991"/>
      <c r="O991"/>
      <c r="P991"/>
      <c r="Q991"/>
      <c r="R991"/>
      <c r="S991"/>
      <c r="T991"/>
      <c r="U991"/>
      <c r="V991"/>
      <c r="W991"/>
      <c r="X991"/>
      <c r="Y991">
        <v>8.9</v>
      </c>
      <c r="Z991"/>
      <c r="AA991"/>
      <c r="AB991">
        <v>10.9</v>
      </c>
      <c r="AC991"/>
      <c r="AD991"/>
      <c r="AE991"/>
      <c r="AF991"/>
      <c r="AG991"/>
      <c r="AH991"/>
      <c r="AI991"/>
      <c r="AJ991"/>
      <c r="AK991"/>
      <c r="AL991"/>
      <c r="AM991"/>
      <c r="AN991"/>
      <c r="AO991"/>
      <c r="AP991"/>
      <c r="AQ991"/>
      <c r="AR991"/>
      <c r="AS991"/>
      <c r="AT991"/>
      <c r="AU991"/>
      <c r="AV991"/>
      <c r="AW991"/>
      <c r="AX991"/>
      <c r="AY991"/>
      <c r="AZ991"/>
      <c r="BA991"/>
      <c r="BB991"/>
      <c r="BC991"/>
      <c r="BD991"/>
      <c r="BE991"/>
      <c r="BF991"/>
      <c r="BG991"/>
      <c r="BH991"/>
      <c r="BI991"/>
      <c r="BJ991"/>
      <c r="BK991"/>
      <c r="BL991"/>
      <c r="BM991"/>
      <c r="BN991"/>
      <c r="BO991"/>
      <c r="BP991"/>
      <c r="BQ991"/>
      <c r="BR991" t="s">
        <v>67</v>
      </c>
      <c r="BS991" s="1">
        <v>44824</v>
      </c>
      <c r="BT991" t="s">
        <v>2329</v>
      </c>
      <c r="BU991">
        <v>2930</v>
      </c>
      <c r="BV991"/>
      <c r="BW991"/>
      <c r="BX991"/>
      <c r="BY991"/>
      <c r="BZ991"/>
    </row>
    <row r="992" spans="1:78" s="6" customFormat="1" x14ac:dyDescent="0.2">
      <c r="A992" t="s">
        <v>2368</v>
      </c>
      <c r="B992"/>
      <c r="C992" t="s">
        <v>1487</v>
      </c>
      <c r="D992" t="s">
        <v>1491</v>
      </c>
      <c r="E992" t="s">
        <v>491</v>
      </c>
      <c r="F992" t="s">
        <v>494</v>
      </c>
      <c r="G992" t="s">
        <v>491</v>
      </c>
      <c r="H992" t="s">
        <v>1515</v>
      </c>
      <c r="I992"/>
      <c r="J992"/>
      <c r="K992"/>
      <c r="L992"/>
      <c r="M992"/>
      <c r="N992"/>
      <c r="O992"/>
      <c r="P992"/>
      <c r="Q992"/>
      <c r="R992"/>
      <c r="S992"/>
      <c r="T992"/>
      <c r="U992"/>
      <c r="V992"/>
      <c r="W992"/>
      <c r="X992"/>
      <c r="Y992">
        <v>8.8000000000000007</v>
      </c>
      <c r="Z992"/>
      <c r="AA992"/>
      <c r="AB992">
        <v>9.6999999999999993</v>
      </c>
      <c r="AC992"/>
      <c r="AD992"/>
      <c r="AE992"/>
      <c r="AF992">
        <v>11.8</v>
      </c>
      <c r="AG992"/>
      <c r="AH992"/>
      <c r="AI992"/>
      <c r="AJ992"/>
      <c r="AK992"/>
      <c r="AL992"/>
      <c r="AM992"/>
      <c r="AN992"/>
      <c r="AO992"/>
      <c r="AP992"/>
      <c r="AQ992"/>
      <c r="AR992"/>
      <c r="AS992"/>
      <c r="AT992"/>
      <c r="AU992"/>
      <c r="AV992"/>
      <c r="AW992"/>
      <c r="AX992"/>
      <c r="AY992"/>
      <c r="AZ992"/>
      <c r="BA992"/>
      <c r="BB992"/>
      <c r="BC992"/>
      <c r="BD992"/>
      <c r="BE992"/>
      <c r="BF992"/>
      <c r="BG992"/>
      <c r="BH992"/>
      <c r="BI992"/>
      <c r="BJ992"/>
      <c r="BK992"/>
      <c r="BL992"/>
      <c r="BM992"/>
      <c r="BN992"/>
      <c r="BO992"/>
      <c r="BP992"/>
      <c r="BQ992"/>
      <c r="BR992" t="s">
        <v>67</v>
      </c>
      <c r="BS992" s="1">
        <v>44824</v>
      </c>
      <c r="BT992" t="s">
        <v>2329</v>
      </c>
      <c r="BU992">
        <v>2930</v>
      </c>
      <c r="BV992"/>
      <c r="BW992"/>
      <c r="BX992" s="2"/>
      <c r="BY992" s="2"/>
      <c r="BZ992" s="2"/>
    </row>
    <row r="993" spans="1:78" s="6" customFormat="1" x14ac:dyDescent="0.2">
      <c r="A993" t="s">
        <v>2369</v>
      </c>
      <c r="B993"/>
      <c r="C993" t="s">
        <v>1487</v>
      </c>
      <c r="D993" t="s">
        <v>1491</v>
      </c>
      <c r="E993" t="s">
        <v>491</v>
      </c>
      <c r="F993" t="s">
        <v>494</v>
      </c>
      <c r="G993" t="s">
        <v>491</v>
      </c>
      <c r="H993" t="s">
        <v>1515</v>
      </c>
      <c r="I993"/>
      <c r="J993"/>
      <c r="K993"/>
      <c r="L993"/>
      <c r="M993"/>
      <c r="N993"/>
      <c r="O993"/>
      <c r="P993"/>
      <c r="Q993"/>
      <c r="R993"/>
      <c r="S993"/>
      <c r="T993"/>
      <c r="U993"/>
      <c r="V993"/>
      <c r="W993"/>
      <c r="X993"/>
      <c r="Y993">
        <v>8.6</v>
      </c>
      <c r="Z993"/>
      <c r="AA993"/>
      <c r="AB993">
        <v>8.6999999999999993</v>
      </c>
      <c r="AC993"/>
      <c r="AD993"/>
      <c r="AE993"/>
      <c r="AF993"/>
      <c r="AG993"/>
      <c r="AH993"/>
      <c r="AI993"/>
      <c r="AJ993"/>
      <c r="AK993"/>
      <c r="AL993"/>
      <c r="AM993"/>
      <c r="AN993"/>
      <c r="AO993"/>
      <c r="AP993"/>
      <c r="AQ993"/>
      <c r="AR993"/>
      <c r="AS993"/>
      <c r="AT993"/>
      <c r="AU993"/>
      <c r="AV993"/>
      <c r="AW993"/>
      <c r="AX993"/>
      <c r="AY993"/>
      <c r="AZ993"/>
      <c r="BA993"/>
      <c r="BB993"/>
      <c r="BC993"/>
      <c r="BD993"/>
      <c r="BE993"/>
      <c r="BF993"/>
      <c r="BG993"/>
      <c r="BH993"/>
      <c r="BI993"/>
      <c r="BJ993"/>
      <c r="BK993"/>
      <c r="BL993"/>
      <c r="BM993"/>
      <c r="BN993"/>
      <c r="BO993"/>
      <c r="BP993"/>
      <c r="BQ993"/>
      <c r="BR993" t="s">
        <v>67</v>
      </c>
      <c r="BS993" s="1">
        <v>44824</v>
      </c>
      <c r="BT993" t="s">
        <v>2329</v>
      </c>
      <c r="BU993">
        <v>2930</v>
      </c>
      <c r="BV993"/>
      <c r="BW993"/>
      <c r="BX993" s="2"/>
      <c r="BY993" s="2"/>
      <c r="BZ993" s="2"/>
    </row>
    <row r="994" spans="1:78" s="6" customFormat="1" x14ac:dyDescent="0.2">
      <c r="A994" t="s">
        <v>2293</v>
      </c>
      <c r="B994"/>
      <c r="C994" t="s">
        <v>1487</v>
      </c>
      <c r="D994" t="s">
        <v>1491</v>
      </c>
      <c r="E994" t="s">
        <v>491</v>
      </c>
      <c r="F994" t="s">
        <v>494</v>
      </c>
      <c r="G994" t="s">
        <v>491</v>
      </c>
      <c r="H994" t="s">
        <v>1515</v>
      </c>
      <c r="I994"/>
      <c r="J994"/>
      <c r="K994"/>
      <c r="L994"/>
      <c r="M994"/>
      <c r="N994"/>
      <c r="O994"/>
      <c r="P994"/>
      <c r="Q994"/>
      <c r="R994"/>
      <c r="S994"/>
      <c r="T994"/>
      <c r="U994"/>
      <c r="V994"/>
      <c r="W994"/>
      <c r="X994"/>
      <c r="Y994"/>
      <c r="Z994"/>
      <c r="AA994"/>
      <c r="AB994"/>
      <c r="AC994"/>
      <c r="AD994"/>
      <c r="AE994"/>
      <c r="AF994"/>
      <c r="AG994"/>
      <c r="AH994"/>
      <c r="AI994"/>
      <c r="AJ994"/>
      <c r="AK994"/>
      <c r="AL994"/>
      <c r="AM994"/>
      <c r="AN994"/>
      <c r="AO994"/>
      <c r="AP994"/>
      <c r="AQ994"/>
      <c r="AR994"/>
      <c r="AS994"/>
      <c r="AT994"/>
      <c r="AU994"/>
      <c r="AV994"/>
      <c r="AW994"/>
      <c r="AX994"/>
      <c r="AY994"/>
      <c r="AZ994"/>
      <c r="BA994"/>
      <c r="BB994"/>
      <c r="BC994"/>
      <c r="BD994"/>
      <c r="BE994"/>
      <c r="BF994"/>
      <c r="BG994"/>
      <c r="BH994"/>
      <c r="BI994"/>
      <c r="BJ994"/>
      <c r="BK994"/>
      <c r="BL994"/>
      <c r="BM994"/>
      <c r="BN994"/>
      <c r="BO994"/>
      <c r="BP994"/>
      <c r="BQ994"/>
      <c r="BR994" t="s">
        <v>67</v>
      </c>
      <c r="BS994" s="1">
        <v>44820</v>
      </c>
      <c r="BT994" t="s">
        <v>2276</v>
      </c>
      <c r="BU994" t="s">
        <v>2308</v>
      </c>
      <c r="BV994" t="s">
        <v>60</v>
      </c>
      <c r="BW994" t="s">
        <v>2276</v>
      </c>
      <c r="BX994"/>
      <c r="BY994"/>
      <c r="BZ994"/>
    </row>
    <row r="995" spans="1:78" s="50" customFormat="1" x14ac:dyDescent="0.2">
      <c r="A995" t="s">
        <v>2295</v>
      </c>
      <c r="B995"/>
      <c r="C995" t="s">
        <v>1487</v>
      </c>
      <c r="D995" t="s">
        <v>1491</v>
      </c>
      <c r="E995" t="s">
        <v>491</v>
      </c>
      <c r="F995" t="s">
        <v>494</v>
      </c>
      <c r="G995" t="s">
        <v>491</v>
      </c>
      <c r="H995" t="s">
        <v>1515</v>
      </c>
      <c r="I995"/>
      <c r="J995"/>
      <c r="K995"/>
      <c r="L995"/>
      <c r="M995"/>
      <c r="N995"/>
      <c r="O995"/>
      <c r="P995"/>
      <c r="Q995"/>
      <c r="R995"/>
      <c r="S995"/>
      <c r="T995"/>
      <c r="U995"/>
      <c r="V995"/>
      <c r="W995"/>
      <c r="X995"/>
      <c r="Y995"/>
      <c r="Z995"/>
      <c r="AA995"/>
      <c r="AB995"/>
      <c r="AC995"/>
      <c r="AD995"/>
      <c r="AE995"/>
      <c r="AF995"/>
      <c r="AG995"/>
      <c r="AH995"/>
      <c r="AI995"/>
      <c r="AJ995"/>
      <c r="AK995"/>
      <c r="AL995"/>
      <c r="AM995"/>
      <c r="AN995"/>
      <c r="AO995"/>
      <c r="AP995"/>
      <c r="AQ995"/>
      <c r="AR995"/>
      <c r="AS995"/>
      <c r="AT995"/>
      <c r="AU995"/>
      <c r="AV995"/>
      <c r="AW995"/>
      <c r="AX995"/>
      <c r="AY995"/>
      <c r="AZ995"/>
      <c r="BA995"/>
      <c r="BB995"/>
      <c r="BC995"/>
      <c r="BD995"/>
      <c r="BE995"/>
      <c r="BF995"/>
      <c r="BG995"/>
      <c r="BH995"/>
      <c r="BI995"/>
      <c r="BJ995"/>
      <c r="BK995"/>
      <c r="BL995"/>
      <c r="BM995"/>
      <c r="BN995"/>
      <c r="BO995"/>
      <c r="BP995"/>
      <c r="BQ995"/>
      <c r="BR995" t="s">
        <v>67</v>
      </c>
      <c r="BS995" s="1">
        <v>44820</v>
      </c>
      <c r="BT995" t="s">
        <v>2276</v>
      </c>
      <c r="BU995" t="s">
        <v>2308</v>
      </c>
      <c r="BV995" t="s">
        <v>60</v>
      </c>
      <c r="BW995" t="s">
        <v>2276</v>
      </c>
      <c r="BX995"/>
      <c r="BY995"/>
      <c r="BZ995"/>
    </row>
    <row r="996" spans="1:78" x14ac:dyDescent="0.2">
      <c r="A996" t="s">
        <v>2294</v>
      </c>
      <c r="C996" t="s">
        <v>1487</v>
      </c>
      <c r="D996" t="s">
        <v>1491</v>
      </c>
      <c r="E996" t="s">
        <v>491</v>
      </c>
      <c r="F996" t="s">
        <v>494</v>
      </c>
      <c r="G996" t="s">
        <v>491</v>
      </c>
      <c r="H996" t="s">
        <v>1515</v>
      </c>
      <c r="BR996" t="s">
        <v>67</v>
      </c>
      <c r="BS996" s="1">
        <v>44820</v>
      </c>
      <c r="BT996" t="s">
        <v>2276</v>
      </c>
      <c r="BU996" t="s">
        <v>2308</v>
      </c>
      <c r="BV996" t="s">
        <v>60</v>
      </c>
      <c r="BW996" t="s">
        <v>2276</v>
      </c>
    </row>
    <row r="997" spans="1:78" x14ac:dyDescent="0.2">
      <c r="A997" t="s">
        <v>2292</v>
      </c>
      <c r="B997" t="s">
        <v>322</v>
      </c>
      <c r="C997" t="s">
        <v>1487</v>
      </c>
      <c r="D997" t="s">
        <v>1491</v>
      </c>
      <c r="E997" t="s">
        <v>491</v>
      </c>
      <c r="F997" t="s">
        <v>494</v>
      </c>
      <c r="G997" t="s">
        <v>491</v>
      </c>
      <c r="H997" t="s">
        <v>1515</v>
      </c>
      <c r="Y997">
        <v>8.4</v>
      </c>
      <c r="AB997">
        <v>10.5</v>
      </c>
      <c r="AC997">
        <v>8.1</v>
      </c>
      <c r="AF997">
        <v>12</v>
      </c>
      <c r="AG997">
        <v>6.2</v>
      </c>
      <c r="AJ997">
        <v>9.9</v>
      </c>
      <c r="BR997" t="s">
        <v>67</v>
      </c>
      <c r="BS997" s="1">
        <v>44820</v>
      </c>
      <c r="BT997" t="s">
        <v>2276</v>
      </c>
      <c r="BU997" t="s">
        <v>2308</v>
      </c>
      <c r="BV997" t="s">
        <v>60</v>
      </c>
      <c r="BW997" t="s">
        <v>2276</v>
      </c>
    </row>
    <row r="998" spans="1:78" s="6" customFormat="1" x14ac:dyDescent="0.2">
      <c r="A998" s="11" t="s">
        <v>1700</v>
      </c>
      <c r="B998" s="11"/>
      <c r="C998" s="11" t="s">
        <v>1487</v>
      </c>
      <c r="D998" s="11" t="s">
        <v>1491</v>
      </c>
      <c r="E998" s="11" t="s">
        <v>491</v>
      </c>
      <c r="F998" s="11" t="s">
        <v>495</v>
      </c>
      <c r="G998" s="11" t="s">
        <v>491</v>
      </c>
      <c r="H998" s="11" t="s">
        <v>495</v>
      </c>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11"/>
      <c r="AT998" s="11"/>
      <c r="AU998" s="11"/>
      <c r="AV998" s="11"/>
      <c r="AW998" s="11"/>
      <c r="AX998" s="11"/>
      <c r="AY998" s="11"/>
      <c r="AZ998" s="11"/>
      <c r="BA998" s="11"/>
      <c r="BB998" s="11"/>
      <c r="BC998" s="11"/>
      <c r="BD998" s="11"/>
      <c r="BE998" s="11"/>
      <c r="BF998" s="11"/>
      <c r="BG998" s="11"/>
      <c r="BH998" s="11"/>
      <c r="BI998" s="11"/>
      <c r="BJ998" s="11"/>
      <c r="BK998" s="11"/>
      <c r="BL998" s="11"/>
      <c r="BM998" s="11"/>
      <c r="BN998" s="11"/>
      <c r="BO998" s="11"/>
      <c r="BP998" s="11"/>
      <c r="BQ998" s="11"/>
      <c r="BR998" s="11"/>
      <c r="BS998" s="11"/>
      <c r="BT998" s="11"/>
      <c r="BU998" s="11"/>
      <c r="BV998" s="11"/>
      <c r="BW998" s="11"/>
      <c r="BX998"/>
      <c r="BY998"/>
      <c r="BZ998"/>
    </row>
    <row r="999" spans="1:78" s="6" customFormat="1" x14ac:dyDescent="0.2">
      <c r="A999" t="s">
        <v>496</v>
      </c>
      <c r="B999" t="s">
        <v>322</v>
      </c>
      <c r="C999" t="s">
        <v>1487</v>
      </c>
      <c r="D999" t="s">
        <v>1491</v>
      </c>
      <c r="E999" t="s">
        <v>491</v>
      </c>
      <c r="F999" t="s">
        <v>495</v>
      </c>
      <c r="G999" t="s">
        <v>491</v>
      </c>
      <c r="H999" t="s">
        <v>495</v>
      </c>
      <c r="I999"/>
      <c r="J999"/>
      <c r="K999"/>
      <c r="L999"/>
      <c r="M999"/>
      <c r="N999"/>
      <c r="O999"/>
      <c r="P999"/>
      <c r="Q999"/>
      <c r="R999"/>
      <c r="S999"/>
      <c r="T999"/>
      <c r="U999"/>
      <c r="V999"/>
      <c r="W999"/>
      <c r="X999"/>
      <c r="Y999"/>
      <c r="Z999"/>
      <c r="AA999"/>
      <c r="AB999"/>
      <c r="AC999">
        <v>6</v>
      </c>
      <c r="AD999"/>
      <c r="AE999"/>
      <c r="AF999">
        <v>7.9</v>
      </c>
      <c r="AG999"/>
      <c r="AH999"/>
      <c r="AI999"/>
      <c r="AJ999"/>
      <c r="AK999"/>
      <c r="AL999"/>
      <c r="AM999"/>
      <c r="AN999"/>
      <c r="AO999"/>
      <c r="AP999"/>
      <c r="AQ999"/>
      <c r="AR999"/>
      <c r="AS999"/>
      <c r="AT999"/>
      <c r="AU999"/>
      <c r="AV999"/>
      <c r="AW999"/>
      <c r="AX999"/>
      <c r="AY999"/>
      <c r="AZ999"/>
      <c r="BA999"/>
      <c r="BB999"/>
      <c r="BC999"/>
      <c r="BD999"/>
      <c r="BE999"/>
      <c r="BF999"/>
      <c r="BG999"/>
      <c r="BH999"/>
      <c r="BI999"/>
      <c r="BJ999"/>
      <c r="BK999"/>
      <c r="BL999"/>
      <c r="BM999"/>
      <c r="BN999"/>
      <c r="BO999"/>
      <c r="BP999"/>
      <c r="BQ999"/>
      <c r="BR999" t="s">
        <v>58</v>
      </c>
      <c r="BS999" s="1">
        <v>44819</v>
      </c>
      <c r="BT999" t="s">
        <v>59</v>
      </c>
      <c r="BU999">
        <v>3485</v>
      </c>
      <c r="BV999" t="s">
        <v>60</v>
      </c>
      <c r="BW999" t="s">
        <v>59</v>
      </c>
      <c r="BX999"/>
      <c r="BY999"/>
      <c r="BZ999"/>
    </row>
    <row r="1000" spans="1:78" x14ac:dyDescent="0.2">
      <c r="A1000" t="s">
        <v>427</v>
      </c>
      <c r="C1000" t="s">
        <v>1487</v>
      </c>
      <c r="D1000" t="s">
        <v>1491</v>
      </c>
      <c r="E1000" t="s">
        <v>491</v>
      </c>
      <c r="F1000" t="s">
        <v>428</v>
      </c>
      <c r="G1000" t="s">
        <v>129</v>
      </c>
      <c r="H1000" t="s">
        <v>428</v>
      </c>
      <c r="I1000" t="b">
        <v>0</v>
      </c>
      <c r="AC1000">
        <v>8</v>
      </c>
      <c r="AF1000">
        <v>10</v>
      </c>
      <c r="AG1000">
        <v>7</v>
      </c>
      <c r="AJ1000">
        <v>9</v>
      </c>
      <c r="BR1000" t="s">
        <v>58</v>
      </c>
      <c r="BS1000"/>
      <c r="BT1000" t="s">
        <v>124</v>
      </c>
      <c r="BU1000">
        <v>3875</v>
      </c>
    </row>
    <row r="1001" spans="1:78" s="6" customFormat="1" x14ac:dyDescent="0.2">
      <c r="A1001" s="11" t="s">
        <v>1700</v>
      </c>
      <c r="B1001" s="11"/>
      <c r="C1001" s="11" t="s">
        <v>1487</v>
      </c>
      <c r="D1001" s="11" t="s">
        <v>1491</v>
      </c>
      <c r="E1001" s="11" t="s">
        <v>491</v>
      </c>
      <c r="F1001" s="11" t="s">
        <v>428</v>
      </c>
      <c r="G1001" s="11" t="s">
        <v>491</v>
      </c>
      <c r="H1001" s="11" t="s">
        <v>428</v>
      </c>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c r="AE1001" s="11"/>
      <c r="AF1001" s="11"/>
      <c r="AG1001" s="11"/>
      <c r="AH1001" s="11"/>
      <c r="AI1001" s="11"/>
      <c r="AJ1001" s="11"/>
      <c r="AK1001" s="11"/>
      <c r="AL1001" s="11"/>
      <c r="AM1001" s="11"/>
      <c r="AN1001" s="11"/>
      <c r="AO1001" s="11"/>
      <c r="AP1001" s="11"/>
      <c r="AQ1001" s="11"/>
      <c r="AR1001" s="11"/>
      <c r="AS1001" s="11"/>
      <c r="AT1001" s="11"/>
      <c r="AU1001" s="11"/>
      <c r="AV1001" s="11"/>
      <c r="AW1001" s="11"/>
      <c r="AX1001" s="11"/>
      <c r="AY1001" s="11"/>
      <c r="AZ1001" s="11"/>
      <c r="BA1001" s="11"/>
      <c r="BB1001" s="11"/>
      <c r="BC1001" s="11"/>
      <c r="BD1001" s="11"/>
      <c r="BE1001" s="11"/>
      <c r="BF1001" s="11"/>
      <c r="BG1001" s="11"/>
      <c r="BH1001" s="11"/>
      <c r="BI1001" s="11"/>
      <c r="BJ1001" s="11"/>
      <c r="BK1001" s="11"/>
      <c r="BL1001" s="11"/>
      <c r="BM1001" s="11"/>
      <c r="BN1001" s="11"/>
      <c r="BO1001" s="11"/>
      <c r="BP1001" s="11"/>
      <c r="BQ1001" s="11"/>
      <c r="BR1001" s="11"/>
      <c r="BS1001" s="11"/>
      <c r="BT1001" s="11"/>
      <c r="BU1001" s="11"/>
      <c r="BV1001" s="11"/>
      <c r="BW1001" s="11"/>
      <c r="BX1001"/>
      <c r="BY1001"/>
      <c r="BZ1001"/>
    </row>
    <row r="1002" spans="1:78" x14ac:dyDescent="0.2">
      <c r="A1002" t="s">
        <v>94</v>
      </c>
      <c r="C1002" t="s">
        <v>1487</v>
      </c>
      <c r="D1002" t="s">
        <v>1491</v>
      </c>
      <c r="E1002" t="s">
        <v>491</v>
      </c>
      <c r="F1002" t="s">
        <v>428</v>
      </c>
      <c r="G1002" t="s">
        <v>126</v>
      </c>
      <c r="H1002" t="s">
        <v>428</v>
      </c>
      <c r="AC1002">
        <v>8</v>
      </c>
      <c r="AF1002">
        <v>11</v>
      </c>
      <c r="BR1002" t="s">
        <v>67</v>
      </c>
      <c r="BS1002"/>
      <c r="BT1002" t="s">
        <v>200</v>
      </c>
      <c r="BU1002">
        <v>7016</v>
      </c>
    </row>
    <row r="1003" spans="1:78" x14ac:dyDescent="0.2">
      <c r="C1003" t="s">
        <v>1487</v>
      </c>
      <c r="D1003" t="s">
        <v>1491</v>
      </c>
      <c r="E1003" t="s">
        <v>491</v>
      </c>
      <c r="F1003" t="s">
        <v>428</v>
      </c>
      <c r="G1003" t="s">
        <v>126</v>
      </c>
      <c r="H1003" t="s">
        <v>428</v>
      </c>
      <c r="AC1003">
        <v>8</v>
      </c>
      <c r="AF1003">
        <v>10</v>
      </c>
      <c r="AG1003">
        <v>7</v>
      </c>
      <c r="AJ1003">
        <v>9</v>
      </c>
      <c r="BR1003" t="s">
        <v>67</v>
      </c>
      <c r="BS1003" s="1">
        <v>44797</v>
      </c>
      <c r="BT1003" t="s">
        <v>73</v>
      </c>
      <c r="BU1003">
        <v>36083</v>
      </c>
      <c r="BV1003" t="s">
        <v>60</v>
      </c>
      <c r="BW1003" t="s">
        <v>73</v>
      </c>
    </row>
    <row r="1004" spans="1:78" ht="16" x14ac:dyDescent="0.2">
      <c r="A1004" s="6"/>
      <c r="B1004" s="6"/>
      <c r="C1004" s="6" t="s">
        <v>1487</v>
      </c>
      <c r="D1004" s="6" t="s">
        <v>1491</v>
      </c>
      <c r="E1004" s="6" t="s">
        <v>491</v>
      </c>
      <c r="F1004" s="6" t="s">
        <v>428</v>
      </c>
      <c r="G1004" s="6" t="s">
        <v>126</v>
      </c>
      <c r="H1004" s="6" t="s">
        <v>428</v>
      </c>
      <c r="I1004" s="6"/>
      <c r="J1004" s="6"/>
      <c r="K1004" s="6"/>
      <c r="L1004" s="6"/>
      <c r="M1004" s="6"/>
      <c r="N1004" s="6"/>
      <c r="O1004" s="6"/>
      <c r="P1004" s="6"/>
      <c r="Q1004" s="6"/>
      <c r="R1004" s="6"/>
      <c r="S1004" s="6"/>
      <c r="T1004" s="6"/>
      <c r="U1004" s="6"/>
      <c r="V1004" s="6"/>
      <c r="W1004" s="6"/>
      <c r="X1004" s="6"/>
      <c r="Y1004" s="6"/>
      <c r="Z1004" s="6"/>
      <c r="AA1004" s="6"/>
      <c r="AB1004" s="6"/>
      <c r="AC1004" s="6"/>
      <c r="AD1004" s="6"/>
      <c r="AE1004" s="6"/>
      <c r="AF1004" s="6"/>
      <c r="AG1004" s="6"/>
      <c r="AH1004" s="6"/>
      <c r="AI1004" s="6"/>
      <c r="AJ1004" s="6"/>
      <c r="AK1004" s="6"/>
      <c r="AL1004" s="6"/>
      <c r="AM1004" s="6"/>
      <c r="AN1004" s="6"/>
      <c r="AO1004" s="6"/>
      <c r="AP1004" s="6"/>
      <c r="AQ1004" s="6"/>
      <c r="AR1004" s="6"/>
      <c r="AS1004" s="6"/>
      <c r="AT1004" s="6"/>
      <c r="AU1004" s="6"/>
      <c r="AV1004" s="6"/>
      <c r="AW1004" s="6"/>
      <c r="AX1004" s="6"/>
      <c r="AY1004" s="6"/>
      <c r="AZ1004" s="6"/>
      <c r="BA1004" s="6">
        <v>7.5</v>
      </c>
      <c r="BB1004" s="6"/>
      <c r="BC1004" s="6"/>
      <c r="BD1004" s="6">
        <v>6.5</v>
      </c>
      <c r="BE1004" s="6">
        <v>9.5</v>
      </c>
      <c r="BF1004" s="6"/>
      <c r="BG1004" s="6"/>
      <c r="BH1004" s="6">
        <v>6</v>
      </c>
      <c r="BI1004" s="6"/>
      <c r="BJ1004" s="6">
        <v>24.5</v>
      </c>
      <c r="BK1004" s="6"/>
      <c r="BL1004" s="6"/>
      <c r="BM1004" s="6"/>
      <c r="BN1004" s="6"/>
      <c r="BO1004" s="6"/>
      <c r="BP1004" s="6" t="s">
        <v>3698</v>
      </c>
      <c r="BQ1004" s="6" t="s">
        <v>3692</v>
      </c>
      <c r="BR1004" s="6" t="s">
        <v>67</v>
      </c>
      <c r="BS1004" s="7">
        <v>44964</v>
      </c>
      <c r="BT1004" s="6" t="s">
        <v>3669</v>
      </c>
      <c r="BU1004" s="57" t="s">
        <v>3702</v>
      </c>
      <c r="BV1004" s="6"/>
      <c r="BW1004" s="6"/>
      <c r="BX1004" s="6"/>
      <c r="BY1004" s="6"/>
      <c r="BZ1004" s="6"/>
    </row>
    <row r="1005" spans="1:78" ht="16" x14ac:dyDescent="0.2">
      <c r="A1005" t="s">
        <v>497</v>
      </c>
      <c r="C1005" t="s">
        <v>1487</v>
      </c>
      <c r="D1005" t="s">
        <v>1491</v>
      </c>
      <c r="E1005" t="s">
        <v>491</v>
      </c>
      <c r="F1005" t="s">
        <v>267</v>
      </c>
      <c r="G1005" t="s">
        <v>491</v>
      </c>
      <c r="H1005" t="s">
        <v>267</v>
      </c>
      <c r="AW1005">
        <v>6</v>
      </c>
      <c r="AX1005">
        <v>4.5</v>
      </c>
      <c r="AY1005">
        <v>4.9000000000000004</v>
      </c>
      <c r="AZ1005">
        <v>4.9000000000000004</v>
      </c>
      <c r="BR1005" t="s">
        <v>67</v>
      </c>
      <c r="BS1005" s="1">
        <v>44798</v>
      </c>
      <c r="BT1005" t="s">
        <v>498</v>
      </c>
      <c r="BU1005">
        <v>831</v>
      </c>
      <c r="BV1005" t="s">
        <v>60</v>
      </c>
      <c r="BW1005" t="s">
        <v>498</v>
      </c>
    </row>
    <row r="1006" spans="1:78" ht="16" x14ac:dyDescent="0.2">
      <c r="A1006" s="11" t="s">
        <v>1700</v>
      </c>
      <c r="B1006" s="11"/>
      <c r="C1006" s="11" t="s">
        <v>1487</v>
      </c>
      <c r="D1006" s="11" t="s">
        <v>1491</v>
      </c>
      <c r="E1006" s="11" t="s">
        <v>491</v>
      </c>
      <c r="F1006" s="11"/>
      <c r="G1006" s="11" t="s">
        <v>491</v>
      </c>
      <c r="H1006" s="11"/>
      <c r="I1006" s="11"/>
      <c r="J1006" s="11"/>
      <c r="K1006" s="11"/>
      <c r="L1006" s="11"/>
      <c r="M1006" s="11"/>
      <c r="N1006" s="11"/>
      <c r="O1006" s="11"/>
      <c r="P1006" s="11"/>
      <c r="Q1006" s="11"/>
      <c r="R1006" s="11"/>
      <c r="S1006" s="11"/>
      <c r="T1006" s="11"/>
      <c r="U1006" s="11"/>
      <c r="V1006" s="11"/>
      <c r="W1006" s="11"/>
      <c r="X1006" s="11"/>
      <c r="Y1006" s="11"/>
      <c r="Z1006" s="11"/>
      <c r="AA1006" s="11"/>
      <c r="AB1006" s="11"/>
      <c r="AC1006" s="11"/>
      <c r="AD1006" s="11"/>
      <c r="AE1006" s="11"/>
      <c r="AF1006" s="11"/>
      <c r="AG1006" s="11"/>
      <c r="AH1006" s="11"/>
      <c r="AI1006" s="11"/>
      <c r="AJ1006" s="11"/>
      <c r="AK1006" s="11"/>
      <c r="AL1006" s="11"/>
      <c r="AM1006" s="11"/>
      <c r="AN1006" s="11"/>
      <c r="AO1006" s="11"/>
      <c r="AP1006" s="11"/>
      <c r="AQ1006" s="11"/>
      <c r="AR1006" s="11"/>
      <c r="AS1006" s="11"/>
      <c r="AT1006" s="11"/>
      <c r="AU1006" s="11"/>
      <c r="AV1006" s="11"/>
      <c r="AW1006" s="11"/>
      <c r="AX1006" s="11"/>
      <c r="AY1006" s="11"/>
      <c r="AZ1006" s="11"/>
      <c r="BA1006" s="11"/>
      <c r="BB1006" s="11"/>
      <c r="BC1006" s="11"/>
      <c r="BD1006" s="11"/>
      <c r="BE1006" s="11"/>
      <c r="BF1006" s="11"/>
      <c r="BG1006" s="11"/>
      <c r="BH1006" s="11"/>
      <c r="BI1006" s="11"/>
      <c r="BJ1006" s="11"/>
      <c r="BK1006" s="11"/>
      <c r="BL1006" s="11"/>
      <c r="BM1006" s="11"/>
      <c r="BN1006" s="11"/>
      <c r="BO1006" s="11"/>
      <c r="BP1006" s="11"/>
      <c r="BQ1006" s="11"/>
      <c r="BR1006" s="11"/>
      <c r="BS1006" s="11"/>
      <c r="BT1006" s="11"/>
      <c r="BU1006" s="11"/>
      <c r="BV1006" s="11"/>
      <c r="BW1006" s="11"/>
    </row>
    <row r="1007" spans="1:78" ht="16" x14ac:dyDescent="0.2">
      <c r="A1007" s="6" t="s">
        <v>3151</v>
      </c>
      <c r="B1007" s="6"/>
      <c r="C1007" s="6" t="s">
        <v>1495</v>
      </c>
      <c r="D1007" s="6" t="s">
        <v>1496</v>
      </c>
      <c r="E1007" s="6" t="s">
        <v>1190</v>
      </c>
      <c r="F1007" s="6" t="s">
        <v>2988</v>
      </c>
      <c r="G1007" s="6" t="s">
        <v>3166</v>
      </c>
      <c r="H1007" s="6" t="s">
        <v>2988</v>
      </c>
      <c r="I1007" s="6"/>
      <c r="J1007" s="6"/>
      <c r="K1007" s="6"/>
      <c r="L1007" s="6"/>
      <c r="M1007" s="6"/>
      <c r="N1007" s="6"/>
      <c r="O1007" s="6"/>
      <c r="P1007" s="6"/>
      <c r="Q1007" s="6"/>
      <c r="R1007" s="6"/>
      <c r="S1007" s="6"/>
      <c r="T1007" s="6"/>
      <c r="U1007" s="6"/>
      <c r="V1007" s="6"/>
      <c r="W1007" s="6"/>
      <c r="X1007" s="6"/>
      <c r="Y1007" s="6"/>
      <c r="Z1007" s="6"/>
      <c r="AA1007" s="6"/>
      <c r="AB1007" s="6"/>
      <c r="AC1007" s="6"/>
      <c r="AD1007" s="6"/>
      <c r="AE1007" s="6"/>
      <c r="AF1007" s="6"/>
      <c r="AG1007" s="6"/>
      <c r="AH1007" s="6"/>
      <c r="AI1007" s="6"/>
      <c r="AJ1007" s="6"/>
      <c r="AK1007" s="6"/>
      <c r="AL1007" s="6"/>
      <c r="AM1007" s="6"/>
      <c r="AN1007" s="6"/>
      <c r="AO1007" s="6"/>
      <c r="AP1007" s="6"/>
      <c r="AQ1007" s="6"/>
      <c r="AR1007" s="6"/>
      <c r="AS1007" s="6"/>
      <c r="AT1007" s="6"/>
      <c r="AU1007" s="6"/>
      <c r="AV1007" s="6"/>
      <c r="AW1007" s="6"/>
      <c r="AX1007" s="6"/>
      <c r="AY1007" s="6"/>
      <c r="AZ1007" s="6"/>
      <c r="BA1007" s="6"/>
      <c r="BB1007" s="6"/>
      <c r="BC1007" s="6"/>
      <c r="BD1007" s="6"/>
      <c r="BE1007" s="6"/>
      <c r="BF1007" s="6"/>
      <c r="BG1007" s="6"/>
      <c r="BH1007" s="6"/>
      <c r="BI1007" s="6"/>
      <c r="BJ1007" s="6"/>
      <c r="BK1007" s="6"/>
      <c r="BL1007" s="6"/>
      <c r="BM1007" s="6"/>
      <c r="BN1007" s="6"/>
      <c r="BO1007" s="6"/>
      <c r="BP1007" s="6">
        <v>92</v>
      </c>
      <c r="BQ1007" s="6" t="s">
        <v>3163</v>
      </c>
      <c r="BR1007" s="6" t="s">
        <v>67</v>
      </c>
      <c r="BS1007" s="7">
        <v>44883</v>
      </c>
      <c r="BT1007" s="6" t="s">
        <v>3161</v>
      </c>
      <c r="BU1007" s="6">
        <v>3402</v>
      </c>
      <c r="BV1007" s="6"/>
      <c r="BW1007" s="6"/>
      <c r="BX1007" s="6"/>
      <c r="BY1007" s="6"/>
      <c r="BZ1007" s="6"/>
    </row>
    <row r="1008" spans="1:78" s="19" customFormat="1" x14ac:dyDescent="0.2">
      <c r="A1008" t="s">
        <v>3151</v>
      </c>
      <c r="B1008" t="s">
        <v>322</v>
      </c>
      <c r="C1008" t="s">
        <v>1495</v>
      </c>
      <c r="D1008" t="s">
        <v>1496</v>
      </c>
      <c r="E1008" t="s">
        <v>1190</v>
      </c>
      <c r="F1008" t="s">
        <v>2988</v>
      </c>
      <c r="G1008" t="s">
        <v>3166</v>
      </c>
      <c r="H1008" t="s">
        <v>2988</v>
      </c>
      <c r="I1008"/>
      <c r="J1008"/>
      <c r="K1008"/>
      <c r="L1008"/>
      <c r="M1008"/>
      <c r="N1008"/>
      <c r="O1008"/>
      <c r="P1008"/>
      <c r="Q1008"/>
      <c r="R1008"/>
      <c r="S1008"/>
      <c r="T1008"/>
      <c r="U1008"/>
      <c r="V1008"/>
      <c r="W1008"/>
      <c r="X1008"/>
      <c r="Y1008"/>
      <c r="Z1008"/>
      <c r="AA1008"/>
      <c r="AB1008"/>
      <c r="AC1008"/>
      <c r="AD1008"/>
      <c r="AE1008"/>
      <c r="AF1008"/>
      <c r="AG1008"/>
      <c r="AH1008"/>
      <c r="AI1008"/>
      <c r="AJ1008"/>
      <c r="AK1008"/>
      <c r="AL1008"/>
      <c r="AM1008"/>
      <c r="AN1008"/>
      <c r="AO1008"/>
      <c r="AP1008"/>
      <c r="AQ1008"/>
      <c r="AR1008"/>
      <c r="AS1008"/>
      <c r="AT1008"/>
      <c r="AU1008"/>
      <c r="AV1008"/>
      <c r="AW1008"/>
      <c r="AX1008"/>
      <c r="AY1008"/>
      <c r="AZ1008"/>
      <c r="BA1008">
        <v>20.100000000000001</v>
      </c>
      <c r="BB1008"/>
      <c r="BC1008"/>
      <c r="BD1008">
        <v>14.8</v>
      </c>
      <c r="BE1008">
        <v>25</v>
      </c>
      <c r="BF1008"/>
      <c r="BG1008"/>
      <c r="BH1008">
        <v>15.9</v>
      </c>
      <c r="BI1008"/>
      <c r="BJ1008"/>
      <c r="BK1008"/>
      <c r="BL1008"/>
      <c r="BM1008"/>
      <c r="BN1008"/>
      <c r="BO1008"/>
      <c r="BP1008"/>
      <c r="BQ1008"/>
      <c r="BR1008" t="s">
        <v>67</v>
      </c>
      <c r="BS1008" s="1">
        <v>44883</v>
      </c>
      <c r="BT1008" t="s">
        <v>3161</v>
      </c>
      <c r="BU1008">
        <v>3402</v>
      </c>
      <c r="BV1008"/>
      <c r="BW1008"/>
      <c r="BX1008"/>
      <c r="BY1008"/>
      <c r="BZ1008"/>
    </row>
    <row r="1009" spans="1:78" s="19" customFormat="1" x14ac:dyDescent="0.2">
      <c r="A1009" s="11" t="s">
        <v>1700</v>
      </c>
      <c r="B1009" s="11"/>
      <c r="C1009" s="11" t="s">
        <v>1495</v>
      </c>
      <c r="D1009" s="11" t="s">
        <v>1496</v>
      </c>
      <c r="E1009" s="11" t="s">
        <v>1190</v>
      </c>
      <c r="F1009" s="11" t="s">
        <v>2988</v>
      </c>
      <c r="G1009" s="11" t="s">
        <v>1190</v>
      </c>
      <c r="H1009" s="11" t="s">
        <v>2988</v>
      </c>
      <c r="I1009" s="11"/>
      <c r="J1009" s="11"/>
      <c r="K1009" s="11"/>
      <c r="L1009" s="11"/>
      <c r="M1009" s="11"/>
      <c r="N1009" s="11"/>
      <c r="O1009" s="11"/>
      <c r="P1009" s="11"/>
      <c r="Q1009" s="11"/>
      <c r="R1009" s="11"/>
      <c r="S1009" s="11"/>
      <c r="T1009" s="11"/>
      <c r="U1009" s="11"/>
      <c r="V1009" s="11"/>
      <c r="W1009" s="11"/>
      <c r="X1009" s="11"/>
      <c r="Y1009" s="11"/>
      <c r="Z1009" s="11"/>
      <c r="AA1009" s="11"/>
      <c r="AB1009" s="11"/>
      <c r="AC1009" s="11"/>
      <c r="AD1009" s="11"/>
      <c r="AE1009" s="11"/>
      <c r="AF1009" s="11"/>
      <c r="AG1009" s="11"/>
      <c r="AH1009" s="11"/>
      <c r="AI1009" s="11"/>
      <c r="AJ1009" s="11"/>
      <c r="AK1009" s="11"/>
      <c r="AL1009" s="11"/>
      <c r="AM1009" s="11"/>
      <c r="AN1009" s="11"/>
      <c r="AO1009" s="11"/>
      <c r="AP1009" s="11"/>
      <c r="AQ1009" s="11"/>
      <c r="AR1009" s="11"/>
      <c r="AS1009" s="11"/>
      <c r="AT1009" s="11"/>
      <c r="AU1009" s="11"/>
      <c r="AV1009" s="11"/>
      <c r="AW1009" s="11"/>
      <c r="AX1009" s="11"/>
      <c r="AY1009" s="11"/>
      <c r="AZ1009" s="11"/>
      <c r="BA1009" s="11"/>
      <c r="BB1009" s="11"/>
      <c r="BC1009" s="11"/>
      <c r="BD1009" s="11"/>
      <c r="BE1009" s="11"/>
      <c r="BF1009" s="11"/>
      <c r="BG1009" s="11"/>
      <c r="BH1009" s="11"/>
      <c r="BI1009" s="11"/>
      <c r="BJ1009" s="11"/>
      <c r="BK1009" s="11"/>
      <c r="BL1009" s="11"/>
      <c r="BM1009" s="11"/>
      <c r="BN1009" s="11"/>
      <c r="BO1009" s="11"/>
      <c r="BP1009" s="11"/>
      <c r="BQ1009" s="11"/>
      <c r="BR1009" s="11"/>
      <c r="BS1009" s="11"/>
      <c r="BT1009" s="11"/>
      <c r="BU1009" s="11"/>
      <c r="BV1009" s="11"/>
      <c r="BW1009" s="11"/>
      <c r="BX1009"/>
      <c r="BY1009"/>
      <c r="BZ1009"/>
    </row>
    <row r="1010" spans="1:78" x14ac:dyDescent="0.2">
      <c r="A1010" t="s">
        <v>3160</v>
      </c>
      <c r="C1010" t="s">
        <v>1495</v>
      </c>
      <c r="D1010" t="s">
        <v>1496</v>
      </c>
      <c r="E1010" t="s">
        <v>1190</v>
      </c>
      <c r="F1010" t="s">
        <v>2988</v>
      </c>
      <c r="G1010" t="s">
        <v>1190</v>
      </c>
      <c r="H1010" t="s">
        <v>2988</v>
      </c>
      <c r="BA1010">
        <v>20.7</v>
      </c>
      <c r="BD1010">
        <v>15.3</v>
      </c>
      <c r="BR1010" t="s">
        <v>67</v>
      </c>
      <c r="BS1010" s="1">
        <v>44883</v>
      </c>
      <c r="BT1010" t="s">
        <v>3161</v>
      </c>
      <c r="BU1010">
        <v>3402</v>
      </c>
    </row>
    <row r="1011" spans="1:78" x14ac:dyDescent="0.2">
      <c r="A1011" t="s">
        <v>3157</v>
      </c>
      <c r="C1011" t="s">
        <v>1495</v>
      </c>
      <c r="D1011" t="s">
        <v>1496</v>
      </c>
      <c r="E1011" t="s">
        <v>1190</v>
      </c>
      <c r="F1011" t="s">
        <v>2988</v>
      </c>
      <c r="G1011" t="s">
        <v>1190</v>
      </c>
      <c r="H1011" t="s">
        <v>2988</v>
      </c>
      <c r="AC1011">
        <v>18.7</v>
      </c>
      <c r="AF1011">
        <v>19.2</v>
      </c>
      <c r="BR1011" t="s">
        <v>67</v>
      </c>
      <c r="BS1011" s="1">
        <v>44883</v>
      </c>
      <c r="BT1011" t="s">
        <v>3161</v>
      </c>
      <c r="BU1011">
        <v>3402</v>
      </c>
    </row>
    <row r="1012" spans="1:78" x14ac:dyDescent="0.2">
      <c r="A1012" t="s">
        <v>3168</v>
      </c>
      <c r="C1012" t="s">
        <v>1495</v>
      </c>
      <c r="D1012" t="s">
        <v>1496</v>
      </c>
      <c r="E1012" t="s">
        <v>1190</v>
      </c>
      <c r="F1012" t="s">
        <v>2988</v>
      </c>
      <c r="G1012" t="s">
        <v>1190</v>
      </c>
      <c r="H1012" t="s">
        <v>2988</v>
      </c>
      <c r="AS1012">
        <v>16.2</v>
      </c>
      <c r="AV1012">
        <v>11.9</v>
      </c>
      <c r="AW1012">
        <v>16</v>
      </c>
      <c r="AZ1012">
        <v>11.1</v>
      </c>
      <c r="BA1012">
        <v>20.7</v>
      </c>
      <c r="BD1012">
        <v>15</v>
      </c>
      <c r="BR1012" t="s">
        <v>67</v>
      </c>
      <c r="BS1012" s="1">
        <v>44883</v>
      </c>
      <c r="BT1012" t="s">
        <v>3161</v>
      </c>
      <c r="BU1012">
        <v>3402</v>
      </c>
    </row>
    <row r="1013" spans="1:78" x14ac:dyDescent="0.2">
      <c r="A1013" t="s">
        <v>3159</v>
      </c>
      <c r="C1013" t="s">
        <v>1495</v>
      </c>
      <c r="D1013" t="s">
        <v>1496</v>
      </c>
      <c r="E1013" t="s">
        <v>1190</v>
      </c>
      <c r="F1013" t="s">
        <v>2988</v>
      </c>
      <c r="G1013" t="s">
        <v>1190</v>
      </c>
      <c r="H1013" t="s">
        <v>2988</v>
      </c>
      <c r="BA1013">
        <v>19.399999999999999</v>
      </c>
      <c r="BD1013">
        <v>18.8</v>
      </c>
      <c r="BR1013" t="s">
        <v>67</v>
      </c>
      <c r="BS1013" s="1">
        <v>44883</v>
      </c>
      <c r="BT1013" t="s">
        <v>3161</v>
      </c>
      <c r="BU1013">
        <v>3402</v>
      </c>
    </row>
    <row r="1014" spans="1:78" x14ac:dyDescent="0.2">
      <c r="A1014" t="s">
        <v>3158</v>
      </c>
      <c r="C1014" t="s">
        <v>1495</v>
      </c>
      <c r="D1014" t="s">
        <v>1496</v>
      </c>
      <c r="E1014" t="s">
        <v>1190</v>
      </c>
      <c r="F1014" t="s">
        <v>2988</v>
      </c>
      <c r="G1014" t="s">
        <v>1190</v>
      </c>
      <c r="H1014" t="s">
        <v>2988</v>
      </c>
      <c r="AS1014">
        <v>15.8</v>
      </c>
      <c r="AV1014">
        <v>10.9</v>
      </c>
      <c r="BA1014">
        <v>20.7</v>
      </c>
      <c r="BD1014">
        <v>15.3</v>
      </c>
      <c r="BR1014" t="s">
        <v>67</v>
      </c>
      <c r="BS1014" s="1">
        <v>44883</v>
      </c>
      <c r="BT1014" t="s">
        <v>3161</v>
      </c>
      <c r="BU1014">
        <v>3402</v>
      </c>
    </row>
    <row r="1015" spans="1:78" x14ac:dyDescent="0.2">
      <c r="A1015" t="s">
        <v>3172</v>
      </c>
      <c r="C1015" t="s">
        <v>1495</v>
      </c>
      <c r="D1015" t="s">
        <v>1496</v>
      </c>
      <c r="E1015" t="s">
        <v>1190</v>
      </c>
      <c r="F1015" t="s">
        <v>2988</v>
      </c>
      <c r="G1015" t="s">
        <v>1190</v>
      </c>
      <c r="H1015" t="s">
        <v>2988</v>
      </c>
      <c r="AS1015">
        <v>12.9</v>
      </c>
      <c r="AV1015">
        <v>8.6</v>
      </c>
      <c r="BR1015" t="s">
        <v>67</v>
      </c>
      <c r="BS1015" s="1">
        <v>44883</v>
      </c>
      <c r="BT1015" t="s">
        <v>3161</v>
      </c>
      <c r="BU1015">
        <v>3402</v>
      </c>
    </row>
    <row r="1016" spans="1:78" x14ac:dyDescent="0.2">
      <c r="A1016" s="6" t="s">
        <v>3152</v>
      </c>
      <c r="B1016" s="6"/>
      <c r="C1016" s="6" t="s">
        <v>1495</v>
      </c>
      <c r="D1016" s="6" t="s">
        <v>1496</v>
      </c>
      <c r="E1016" s="6" t="s">
        <v>1190</v>
      </c>
      <c r="F1016" s="6" t="s">
        <v>2988</v>
      </c>
      <c r="G1016" s="6" t="s">
        <v>1190</v>
      </c>
      <c r="H1016" s="6" t="s">
        <v>2988</v>
      </c>
      <c r="I1016" s="6"/>
      <c r="J1016" s="6"/>
      <c r="K1016" s="6"/>
      <c r="L1016" s="6"/>
      <c r="M1016" s="6"/>
      <c r="N1016" s="6"/>
      <c r="O1016" s="6"/>
      <c r="P1016" s="6"/>
      <c r="Q1016" s="6"/>
      <c r="R1016" s="6"/>
      <c r="S1016" s="6"/>
      <c r="T1016" s="6"/>
      <c r="U1016" s="6"/>
      <c r="V1016" s="6"/>
      <c r="W1016" s="6"/>
      <c r="X1016" s="6"/>
      <c r="Y1016" s="6"/>
      <c r="Z1016" s="6"/>
      <c r="AA1016" s="6"/>
      <c r="AB1016" s="6"/>
      <c r="AC1016" s="6"/>
      <c r="AD1016" s="6"/>
      <c r="AE1016" s="6"/>
      <c r="AF1016" s="6"/>
      <c r="AG1016" s="6"/>
      <c r="AH1016" s="6"/>
      <c r="AI1016" s="6"/>
      <c r="AJ1016" s="6"/>
      <c r="AK1016" s="6"/>
      <c r="AL1016" s="6"/>
      <c r="AM1016" s="6"/>
      <c r="AN1016" s="6"/>
      <c r="AO1016" s="6"/>
      <c r="AP1016" s="6"/>
      <c r="AQ1016" s="6"/>
      <c r="AR1016" s="6"/>
      <c r="AS1016" s="6"/>
      <c r="AT1016" s="6"/>
      <c r="AU1016" s="6"/>
      <c r="AV1016" s="6"/>
      <c r="AW1016" s="6"/>
      <c r="AX1016" s="6"/>
      <c r="AY1016" s="6"/>
      <c r="AZ1016" s="6"/>
      <c r="BA1016" s="6"/>
      <c r="BB1016" s="6"/>
      <c r="BC1016" s="6"/>
      <c r="BD1016" s="6"/>
      <c r="BE1016" s="6"/>
      <c r="BF1016" s="6"/>
      <c r="BG1016" s="6"/>
      <c r="BH1016" s="6"/>
      <c r="BI1016" s="6"/>
      <c r="BJ1016" s="6"/>
      <c r="BK1016" s="6"/>
      <c r="BL1016" s="6"/>
      <c r="BM1016" s="6"/>
      <c r="BN1016" s="6"/>
      <c r="BO1016" s="6"/>
      <c r="BP1016" s="6">
        <v>93</v>
      </c>
      <c r="BQ1016" s="6" t="s">
        <v>3164</v>
      </c>
      <c r="BR1016" s="6" t="s">
        <v>67</v>
      </c>
      <c r="BS1016" s="7">
        <v>44883</v>
      </c>
      <c r="BT1016" s="6" t="s">
        <v>3161</v>
      </c>
      <c r="BU1016" s="6">
        <v>3402</v>
      </c>
      <c r="BV1016" s="6"/>
      <c r="BW1016" s="6"/>
      <c r="BX1016" s="6"/>
      <c r="BY1016" s="6"/>
      <c r="BZ1016" s="6"/>
    </row>
    <row r="1017" spans="1:78" x14ac:dyDescent="0.2">
      <c r="A1017" t="s">
        <v>3173</v>
      </c>
      <c r="C1017" t="s">
        <v>1495</v>
      </c>
      <c r="D1017" t="s">
        <v>1496</v>
      </c>
      <c r="E1017" t="s">
        <v>1190</v>
      </c>
      <c r="F1017" t="s">
        <v>2988</v>
      </c>
      <c r="G1017" t="s">
        <v>1190</v>
      </c>
      <c r="H1017" t="s">
        <v>2988</v>
      </c>
      <c r="BE1017">
        <v>26.1</v>
      </c>
      <c r="BH1017">
        <v>15.2</v>
      </c>
      <c r="BR1017" t="s">
        <v>67</v>
      </c>
      <c r="BS1017" s="1">
        <v>44883</v>
      </c>
      <c r="BT1017" t="s">
        <v>3161</v>
      </c>
      <c r="BU1017">
        <v>3402</v>
      </c>
      <c r="BX1017" s="2"/>
      <c r="BY1017" s="2"/>
      <c r="BZ1017" s="2"/>
    </row>
    <row r="1018" spans="1:78" s="6" customFormat="1" x14ac:dyDescent="0.2">
      <c r="A1018" t="s">
        <v>3174</v>
      </c>
      <c r="B1018"/>
      <c r="C1018" t="s">
        <v>1495</v>
      </c>
      <c r="D1018" t="s">
        <v>1496</v>
      </c>
      <c r="E1018" t="s">
        <v>1190</v>
      </c>
      <c r="F1018" t="s">
        <v>2988</v>
      </c>
      <c r="G1018" t="s">
        <v>1190</v>
      </c>
      <c r="H1018" t="s">
        <v>2988</v>
      </c>
      <c r="I1018"/>
      <c r="J1018"/>
      <c r="K1018"/>
      <c r="L1018"/>
      <c r="M1018"/>
      <c r="N1018"/>
      <c r="O1018"/>
      <c r="P1018"/>
      <c r="Q1018"/>
      <c r="R1018"/>
      <c r="S1018"/>
      <c r="T1018"/>
      <c r="U1018"/>
      <c r="V1018"/>
      <c r="W1018"/>
      <c r="X1018"/>
      <c r="Y1018"/>
      <c r="Z1018"/>
      <c r="AA1018"/>
      <c r="AB1018"/>
      <c r="AC1018"/>
      <c r="AD1018"/>
      <c r="AE1018"/>
      <c r="AF1018"/>
      <c r="AG1018"/>
      <c r="AH1018"/>
      <c r="AI1018"/>
      <c r="AJ1018"/>
      <c r="AK1018"/>
      <c r="AL1018"/>
      <c r="AM1018"/>
      <c r="AN1018"/>
      <c r="AO1018">
        <v>15.3</v>
      </c>
      <c r="AP1018"/>
      <c r="AQ1018"/>
      <c r="AR1018">
        <v>10</v>
      </c>
      <c r="AS1018">
        <v>15</v>
      </c>
      <c r="AT1018"/>
      <c r="AU1018"/>
      <c r="AV1018">
        <v>12.2</v>
      </c>
      <c r="AW1018">
        <v>14</v>
      </c>
      <c r="AX1018"/>
      <c r="AY1018"/>
      <c r="AZ1018">
        <v>10.4</v>
      </c>
      <c r="BA1018">
        <v>20</v>
      </c>
      <c r="BB1018"/>
      <c r="BC1018"/>
      <c r="BD1018">
        <v>14.5</v>
      </c>
      <c r="BE1018">
        <v>25.8</v>
      </c>
      <c r="BF1018"/>
      <c r="BG1018"/>
      <c r="BH1018">
        <v>15.3</v>
      </c>
      <c r="BI1018"/>
      <c r="BJ1018"/>
      <c r="BK1018"/>
      <c r="BL1018"/>
      <c r="BM1018"/>
      <c r="BN1018"/>
      <c r="BO1018"/>
      <c r="BP1018"/>
      <c r="BQ1018"/>
      <c r="BR1018" t="s">
        <v>67</v>
      </c>
      <c r="BS1018" s="1">
        <v>44883</v>
      </c>
      <c r="BT1018" t="s">
        <v>3161</v>
      </c>
      <c r="BU1018">
        <v>3402</v>
      </c>
      <c r="BV1018" t="s">
        <v>60</v>
      </c>
      <c r="BW1018" t="s">
        <v>3161</v>
      </c>
      <c r="BX1018" s="2"/>
      <c r="BY1018" s="2"/>
      <c r="BZ1018" s="2"/>
    </row>
    <row r="1019" spans="1:78" s="6" customFormat="1" x14ac:dyDescent="0.2">
      <c r="A1019" t="s">
        <v>3170</v>
      </c>
      <c r="B1019"/>
      <c r="C1019" t="s">
        <v>1495</v>
      </c>
      <c r="D1019" t="s">
        <v>1496</v>
      </c>
      <c r="E1019" t="s">
        <v>1190</v>
      </c>
      <c r="F1019" t="s">
        <v>2988</v>
      </c>
      <c r="G1019" t="s">
        <v>1190</v>
      </c>
      <c r="H1019" t="s">
        <v>2988</v>
      </c>
      <c r="I1019"/>
      <c r="J1019"/>
      <c r="K1019"/>
      <c r="L1019"/>
      <c r="M1019"/>
      <c r="N1019"/>
      <c r="O1019"/>
      <c r="P1019"/>
      <c r="Q1019"/>
      <c r="R1019"/>
      <c r="S1019"/>
      <c r="T1019"/>
      <c r="U1019">
        <v>12</v>
      </c>
      <c r="V1019"/>
      <c r="W1019"/>
      <c r="X1019">
        <v>13.1</v>
      </c>
      <c r="Y1019"/>
      <c r="Z1019"/>
      <c r="AA1019"/>
      <c r="AB1019"/>
      <c r="AC1019">
        <v>16.5</v>
      </c>
      <c r="AD1019"/>
      <c r="AE1019"/>
      <c r="AF1019">
        <v>13.7</v>
      </c>
      <c r="AG1019">
        <v>18.3</v>
      </c>
      <c r="AH1019"/>
      <c r="AI1019"/>
      <c r="AJ1019">
        <v>14.8</v>
      </c>
      <c r="AK1019"/>
      <c r="AL1019"/>
      <c r="AM1019"/>
      <c r="AN1019"/>
      <c r="AO1019"/>
      <c r="AP1019"/>
      <c r="AQ1019"/>
      <c r="AR1019"/>
      <c r="AS1019"/>
      <c r="AT1019"/>
      <c r="AU1019"/>
      <c r="AV1019"/>
      <c r="AW1019"/>
      <c r="AX1019"/>
      <c r="AY1019"/>
      <c r="AZ1019"/>
      <c r="BA1019"/>
      <c r="BB1019"/>
      <c r="BC1019"/>
      <c r="BD1019"/>
      <c r="BE1019"/>
      <c r="BF1019"/>
      <c r="BG1019"/>
      <c r="BH1019"/>
      <c r="BI1019"/>
      <c r="BJ1019"/>
      <c r="BK1019"/>
      <c r="BL1019"/>
      <c r="BM1019"/>
      <c r="BN1019"/>
      <c r="BO1019"/>
      <c r="BP1019"/>
      <c r="BQ1019"/>
      <c r="BR1019" t="s">
        <v>67</v>
      </c>
      <c r="BS1019" s="1">
        <v>44883</v>
      </c>
      <c r="BT1019" t="s">
        <v>3161</v>
      </c>
      <c r="BU1019">
        <v>3402</v>
      </c>
      <c r="BV1019"/>
      <c r="BW1019"/>
      <c r="BX1019"/>
      <c r="BY1019"/>
      <c r="BZ1019"/>
    </row>
    <row r="1020" spans="1:78" s="6" customFormat="1" x14ac:dyDescent="0.2">
      <c r="A1020" t="s">
        <v>3171</v>
      </c>
      <c r="B1020"/>
      <c r="C1020" t="s">
        <v>1495</v>
      </c>
      <c r="D1020" t="s">
        <v>1496</v>
      </c>
      <c r="E1020" t="s">
        <v>1190</v>
      </c>
      <c r="F1020" t="s">
        <v>2988</v>
      </c>
      <c r="G1020" t="s">
        <v>1190</v>
      </c>
      <c r="H1020" t="s">
        <v>2988</v>
      </c>
      <c r="I1020"/>
      <c r="J1020"/>
      <c r="K1020"/>
      <c r="L1020"/>
      <c r="M1020"/>
      <c r="N1020"/>
      <c r="O1020"/>
      <c r="P1020"/>
      <c r="Q1020"/>
      <c r="R1020"/>
      <c r="S1020"/>
      <c r="T1020"/>
      <c r="U1020">
        <v>15.6</v>
      </c>
      <c r="V1020"/>
      <c r="W1020"/>
      <c r="X1020">
        <v>16.8</v>
      </c>
      <c r="Y1020"/>
      <c r="Z1020"/>
      <c r="AA1020"/>
      <c r="AB1020"/>
      <c r="AC1020"/>
      <c r="AD1020"/>
      <c r="AE1020"/>
      <c r="AF1020"/>
      <c r="AG1020"/>
      <c r="AH1020"/>
      <c r="AI1020"/>
      <c r="AJ1020"/>
      <c r="AK1020"/>
      <c r="AL1020"/>
      <c r="AM1020"/>
      <c r="AN1020"/>
      <c r="AO1020"/>
      <c r="AP1020"/>
      <c r="AQ1020"/>
      <c r="AR1020"/>
      <c r="AS1020"/>
      <c r="AT1020"/>
      <c r="AU1020"/>
      <c r="AV1020"/>
      <c r="AW1020"/>
      <c r="AX1020"/>
      <c r="AY1020"/>
      <c r="AZ1020"/>
      <c r="BA1020"/>
      <c r="BB1020"/>
      <c r="BC1020"/>
      <c r="BD1020"/>
      <c r="BE1020"/>
      <c r="BF1020"/>
      <c r="BG1020"/>
      <c r="BH1020"/>
      <c r="BI1020"/>
      <c r="BJ1020"/>
      <c r="BK1020"/>
      <c r="BL1020"/>
      <c r="BM1020"/>
      <c r="BN1020"/>
      <c r="BO1020"/>
      <c r="BP1020"/>
      <c r="BQ1020"/>
      <c r="BR1020" t="s">
        <v>67</v>
      </c>
      <c r="BS1020" s="1">
        <v>44883</v>
      </c>
      <c r="BT1020" t="s">
        <v>3161</v>
      </c>
      <c r="BU1020">
        <v>3402</v>
      </c>
      <c r="BV1020"/>
      <c r="BW1020"/>
      <c r="BX1020"/>
      <c r="BY1020"/>
      <c r="BZ1020"/>
    </row>
    <row r="1021" spans="1:78" s="11" customFormat="1" x14ac:dyDescent="0.2">
      <c r="A1021" t="s">
        <v>3175</v>
      </c>
      <c r="B1021"/>
      <c r="C1021" t="s">
        <v>1495</v>
      </c>
      <c r="D1021" t="s">
        <v>1496</v>
      </c>
      <c r="E1021" t="s">
        <v>1190</v>
      </c>
      <c r="F1021" t="s">
        <v>2988</v>
      </c>
      <c r="G1021" t="s">
        <v>1190</v>
      </c>
      <c r="H1021" t="s">
        <v>2988</v>
      </c>
      <c r="I1021"/>
      <c r="J1021"/>
      <c r="K1021"/>
      <c r="L1021"/>
      <c r="M1021"/>
      <c r="N1021"/>
      <c r="O1021"/>
      <c r="P1021"/>
      <c r="Q1021"/>
      <c r="R1021"/>
      <c r="S1021"/>
      <c r="T1021"/>
      <c r="U1021"/>
      <c r="V1021"/>
      <c r="W1021"/>
      <c r="X1021"/>
      <c r="Y1021"/>
      <c r="Z1021"/>
      <c r="AA1021"/>
      <c r="AB1021"/>
      <c r="AC1021"/>
      <c r="AD1021"/>
      <c r="AE1021"/>
      <c r="AF1021"/>
      <c r="AG1021"/>
      <c r="AH1021"/>
      <c r="AI1021"/>
      <c r="AJ1021"/>
      <c r="AK1021"/>
      <c r="AL1021"/>
      <c r="AM1021"/>
      <c r="AN1021"/>
      <c r="AO1021"/>
      <c r="AP1021"/>
      <c r="AQ1021"/>
      <c r="AR1021"/>
      <c r="AS1021">
        <v>15.3</v>
      </c>
      <c r="AT1021"/>
      <c r="AU1021"/>
      <c r="AV1021">
        <v>11.4</v>
      </c>
      <c r="AW1021"/>
      <c r="AX1021"/>
      <c r="AY1021"/>
      <c r="AZ1021"/>
      <c r="BA1021"/>
      <c r="BB1021"/>
      <c r="BC1021"/>
      <c r="BD1021"/>
      <c r="BE1021"/>
      <c r="BF1021"/>
      <c r="BG1021"/>
      <c r="BH1021"/>
      <c r="BI1021"/>
      <c r="BJ1021"/>
      <c r="BK1021"/>
      <c r="BL1021"/>
      <c r="BM1021"/>
      <c r="BN1021"/>
      <c r="BO1021"/>
      <c r="BP1021"/>
      <c r="BQ1021"/>
      <c r="BR1021" t="s">
        <v>67</v>
      </c>
      <c r="BS1021" s="1">
        <v>44883</v>
      </c>
      <c r="BT1021" t="s">
        <v>3161</v>
      </c>
      <c r="BU1021">
        <v>3402</v>
      </c>
      <c r="BV1021"/>
      <c r="BW1021"/>
      <c r="BX1021"/>
      <c r="BY1021"/>
      <c r="BZ1021"/>
    </row>
    <row r="1022" spans="1:78" s="44" customFormat="1" x14ac:dyDescent="0.2">
      <c r="A1022" t="s">
        <v>3153</v>
      </c>
      <c r="B1022"/>
      <c r="C1022" t="s">
        <v>1495</v>
      </c>
      <c r="D1022" t="s">
        <v>1496</v>
      </c>
      <c r="E1022" t="s">
        <v>1190</v>
      </c>
      <c r="F1022" t="s">
        <v>2988</v>
      </c>
      <c r="G1022" t="s">
        <v>1190</v>
      </c>
      <c r="H1022" t="s">
        <v>2988</v>
      </c>
      <c r="I1022"/>
      <c r="J1022"/>
      <c r="K1022"/>
      <c r="L1022"/>
      <c r="M1022"/>
      <c r="N1022"/>
      <c r="O1022"/>
      <c r="P1022"/>
      <c r="Q1022"/>
      <c r="R1022"/>
      <c r="S1022"/>
      <c r="T1022"/>
      <c r="U1022">
        <v>12.3</v>
      </c>
      <c r="V1022"/>
      <c r="W1022"/>
      <c r="X1022">
        <v>15.3</v>
      </c>
      <c r="Y1022"/>
      <c r="Z1022"/>
      <c r="AA1022"/>
      <c r="AB1022"/>
      <c r="AC1022">
        <v>20.100000000000001</v>
      </c>
      <c r="AD1022"/>
      <c r="AE1022"/>
      <c r="AF1022">
        <v>18</v>
      </c>
      <c r="AG1022">
        <v>22.9</v>
      </c>
      <c r="AH1022"/>
      <c r="AI1022"/>
      <c r="AJ1022">
        <v>21.4</v>
      </c>
      <c r="AK1022"/>
      <c r="AL1022"/>
      <c r="AM1022"/>
      <c r="AN1022"/>
      <c r="AO1022"/>
      <c r="AP1022"/>
      <c r="AQ1022"/>
      <c r="AR1022"/>
      <c r="AS1022"/>
      <c r="AT1022"/>
      <c r="AU1022"/>
      <c r="AV1022"/>
      <c r="AW1022"/>
      <c r="AX1022"/>
      <c r="AY1022"/>
      <c r="AZ1022"/>
      <c r="BA1022"/>
      <c r="BB1022"/>
      <c r="BC1022"/>
      <c r="BD1022"/>
      <c r="BE1022"/>
      <c r="BF1022"/>
      <c r="BG1022"/>
      <c r="BH1022"/>
      <c r="BI1022"/>
      <c r="BJ1022"/>
      <c r="BK1022"/>
      <c r="BL1022"/>
      <c r="BM1022"/>
      <c r="BN1022"/>
      <c r="BO1022"/>
      <c r="BP1022"/>
      <c r="BQ1022"/>
      <c r="BR1022" t="s">
        <v>67</v>
      </c>
      <c r="BS1022" s="1">
        <v>44883</v>
      </c>
      <c r="BT1022" t="s">
        <v>3161</v>
      </c>
      <c r="BU1022">
        <v>3402</v>
      </c>
      <c r="BV1022"/>
      <c r="BW1022"/>
      <c r="BX1022"/>
      <c r="BY1022"/>
      <c r="BZ1022"/>
    </row>
    <row r="1023" spans="1:78" s="11" customFormat="1" x14ac:dyDescent="0.2">
      <c r="A1023" t="s">
        <v>3153</v>
      </c>
      <c r="B1023"/>
      <c r="C1023" t="s">
        <v>1495</v>
      </c>
      <c r="D1023" t="s">
        <v>1496</v>
      </c>
      <c r="E1023" t="s">
        <v>1190</v>
      </c>
      <c r="F1023" t="s">
        <v>2988</v>
      </c>
      <c r="G1023" t="s">
        <v>1190</v>
      </c>
      <c r="H1023" t="s">
        <v>2988</v>
      </c>
      <c r="I1023"/>
      <c r="J1023"/>
      <c r="K1023"/>
      <c r="L1023"/>
      <c r="M1023"/>
      <c r="N1023"/>
      <c r="O1023"/>
      <c r="P1023"/>
      <c r="Q1023"/>
      <c r="R1023"/>
      <c r="S1023"/>
      <c r="T1023"/>
      <c r="U1023"/>
      <c r="V1023"/>
      <c r="W1023"/>
      <c r="X1023"/>
      <c r="Y1023"/>
      <c r="Z1023"/>
      <c r="AA1023"/>
      <c r="AB1023"/>
      <c r="AC1023"/>
      <c r="AD1023"/>
      <c r="AE1023"/>
      <c r="AF1023"/>
      <c r="AG1023"/>
      <c r="AH1023"/>
      <c r="AI1023"/>
      <c r="AJ1023"/>
      <c r="AK1023"/>
      <c r="AL1023"/>
      <c r="AM1023"/>
      <c r="AN1023"/>
      <c r="AO1023">
        <v>14.5</v>
      </c>
      <c r="AP1023"/>
      <c r="AQ1023"/>
      <c r="AR1023">
        <v>9.4</v>
      </c>
      <c r="AS1023"/>
      <c r="AT1023"/>
      <c r="AU1023"/>
      <c r="AV1023"/>
      <c r="AW1023">
        <v>14</v>
      </c>
      <c r="AX1023"/>
      <c r="AY1023"/>
      <c r="AZ1023">
        <v>10.5</v>
      </c>
      <c r="BA1023">
        <v>17.899999999999999</v>
      </c>
      <c r="BB1023"/>
      <c r="BC1023"/>
      <c r="BD1023">
        <v>13.5</v>
      </c>
      <c r="BE1023"/>
      <c r="BF1023"/>
      <c r="BG1023"/>
      <c r="BH1023"/>
      <c r="BI1023"/>
      <c r="BJ1023"/>
      <c r="BK1023"/>
      <c r="BL1023"/>
      <c r="BM1023"/>
      <c r="BN1023"/>
      <c r="BO1023"/>
      <c r="BP1023"/>
      <c r="BQ1023"/>
      <c r="BR1023" t="s">
        <v>67</v>
      </c>
      <c r="BS1023" s="1">
        <v>44883</v>
      </c>
      <c r="BT1023" t="s">
        <v>3161</v>
      </c>
      <c r="BU1023">
        <v>3402</v>
      </c>
      <c r="BV1023" t="s">
        <v>60</v>
      </c>
      <c r="BW1023" t="s">
        <v>3161</v>
      </c>
      <c r="BX1023"/>
      <c r="BY1023"/>
      <c r="BZ1023"/>
    </row>
    <row r="1024" spans="1:78" s="11" customFormat="1" x14ac:dyDescent="0.2">
      <c r="A1024" t="s">
        <v>3176</v>
      </c>
      <c r="B1024"/>
      <c r="C1024" t="s">
        <v>1495</v>
      </c>
      <c r="D1024" t="s">
        <v>1496</v>
      </c>
      <c r="E1024" t="s">
        <v>1190</v>
      </c>
      <c r="F1024" t="s">
        <v>2988</v>
      </c>
      <c r="G1024" t="s">
        <v>1190</v>
      </c>
      <c r="H1024" t="s">
        <v>2988</v>
      </c>
      <c r="I1024"/>
      <c r="J1024"/>
      <c r="K1024"/>
      <c r="L1024"/>
      <c r="M1024"/>
      <c r="N1024"/>
      <c r="O1024"/>
      <c r="P1024"/>
      <c r="Q1024"/>
      <c r="R1024"/>
      <c r="S1024"/>
      <c r="T1024"/>
      <c r="U1024"/>
      <c r="V1024"/>
      <c r="W1024"/>
      <c r="X1024"/>
      <c r="Y1024"/>
      <c r="Z1024"/>
      <c r="AA1024"/>
      <c r="AB1024"/>
      <c r="AC1024"/>
      <c r="AD1024"/>
      <c r="AE1024"/>
      <c r="AF1024"/>
      <c r="AG1024"/>
      <c r="AH1024"/>
      <c r="AI1024"/>
      <c r="AJ1024"/>
      <c r="AK1024"/>
      <c r="AL1024"/>
      <c r="AM1024"/>
      <c r="AN1024"/>
      <c r="AO1024"/>
      <c r="AP1024"/>
      <c r="AQ1024"/>
      <c r="AR1024"/>
      <c r="AS1024"/>
      <c r="AT1024"/>
      <c r="AU1024"/>
      <c r="AV1024"/>
      <c r="AW1024">
        <v>13.9</v>
      </c>
      <c r="AX1024"/>
      <c r="AY1024"/>
      <c r="AZ1024">
        <v>11.1</v>
      </c>
      <c r="BA1024"/>
      <c r="BB1024"/>
      <c r="BC1024"/>
      <c r="BD1024"/>
      <c r="BE1024"/>
      <c r="BF1024"/>
      <c r="BG1024"/>
      <c r="BH1024"/>
      <c r="BI1024"/>
      <c r="BJ1024"/>
      <c r="BK1024"/>
      <c r="BL1024"/>
      <c r="BM1024"/>
      <c r="BN1024"/>
      <c r="BO1024"/>
      <c r="BP1024"/>
      <c r="BQ1024"/>
      <c r="BR1024" t="s">
        <v>67</v>
      </c>
      <c r="BS1024" s="1">
        <v>44883</v>
      </c>
      <c r="BT1024" t="s">
        <v>3161</v>
      </c>
      <c r="BU1024">
        <v>3402</v>
      </c>
      <c r="BV1024"/>
      <c r="BW1024"/>
      <c r="BX1024"/>
      <c r="BY1024"/>
      <c r="BZ1024"/>
    </row>
    <row r="1025" spans="1:78" s="11" customFormat="1" x14ac:dyDescent="0.2">
      <c r="A1025" t="s">
        <v>3177</v>
      </c>
      <c r="B1025"/>
      <c r="C1025" t="s">
        <v>1495</v>
      </c>
      <c r="D1025" t="s">
        <v>1496</v>
      </c>
      <c r="E1025" t="s">
        <v>1190</v>
      </c>
      <c r="F1025" t="s">
        <v>2988</v>
      </c>
      <c r="G1025" t="s">
        <v>1190</v>
      </c>
      <c r="H1025" t="s">
        <v>2988</v>
      </c>
      <c r="I1025"/>
      <c r="J1025"/>
      <c r="K1025"/>
      <c r="L1025"/>
      <c r="M1025"/>
      <c r="N1025"/>
      <c r="O1025"/>
      <c r="P1025"/>
      <c r="Q1025"/>
      <c r="R1025"/>
      <c r="S1025"/>
      <c r="T1025"/>
      <c r="U1025"/>
      <c r="V1025"/>
      <c r="W1025"/>
      <c r="X1025"/>
      <c r="Y1025"/>
      <c r="Z1025"/>
      <c r="AA1025"/>
      <c r="AB1025"/>
      <c r="AC1025"/>
      <c r="AD1025"/>
      <c r="AE1025"/>
      <c r="AF1025"/>
      <c r="AG1025"/>
      <c r="AH1025"/>
      <c r="AI1025"/>
      <c r="AJ1025"/>
      <c r="AK1025"/>
      <c r="AL1025"/>
      <c r="AM1025"/>
      <c r="AN1025"/>
      <c r="AO1025"/>
      <c r="AP1025"/>
      <c r="AQ1025"/>
      <c r="AR1025"/>
      <c r="AS1025">
        <v>12.6</v>
      </c>
      <c r="AT1025"/>
      <c r="AU1025"/>
      <c r="AV1025">
        <v>8.4</v>
      </c>
      <c r="AW1025"/>
      <c r="AX1025"/>
      <c r="AY1025"/>
      <c r="AZ1025"/>
      <c r="BA1025">
        <v>15.7</v>
      </c>
      <c r="BB1025"/>
      <c r="BC1025"/>
      <c r="BD1025">
        <v>10.9</v>
      </c>
      <c r="BE1025"/>
      <c r="BF1025"/>
      <c r="BG1025"/>
      <c r="BH1025"/>
      <c r="BI1025"/>
      <c r="BJ1025"/>
      <c r="BK1025"/>
      <c r="BL1025"/>
      <c r="BM1025"/>
      <c r="BN1025"/>
      <c r="BO1025"/>
      <c r="BP1025"/>
      <c r="BQ1025"/>
      <c r="BR1025" t="s">
        <v>67</v>
      </c>
      <c r="BS1025" s="1">
        <v>44883</v>
      </c>
      <c r="BT1025" t="s">
        <v>3161</v>
      </c>
      <c r="BU1025">
        <v>3402</v>
      </c>
      <c r="BV1025"/>
      <c r="BW1025"/>
      <c r="BX1025"/>
      <c r="BY1025"/>
      <c r="BZ1025"/>
    </row>
    <row r="1026" spans="1:78" s="11" customFormat="1" x14ac:dyDescent="0.2">
      <c r="A1026" t="s">
        <v>3167</v>
      </c>
      <c r="B1026" t="s">
        <v>322</v>
      </c>
      <c r="C1026" t="s">
        <v>1495</v>
      </c>
      <c r="D1026" t="s">
        <v>1496</v>
      </c>
      <c r="E1026" t="s">
        <v>1190</v>
      </c>
      <c r="F1026" t="s">
        <v>2988</v>
      </c>
      <c r="G1026" t="s">
        <v>1190</v>
      </c>
      <c r="H1026" t="s">
        <v>3169</v>
      </c>
      <c r="I1026"/>
      <c r="J1026"/>
      <c r="K1026"/>
      <c r="L1026"/>
      <c r="M1026"/>
      <c r="N1026"/>
      <c r="O1026"/>
      <c r="P1026"/>
      <c r="Q1026"/>
      <c r="R1026"/>
      <c r="S1026"/>
      <c r="T1026"/>
      <c r="U1026"/>
      <c r="V1026"/>
      <c r="W1026"/>
      <c r="X1026"/>
      <c r="Y1026"/>
      <c r="Z1026"/>
      <c r="AA1026"/>
      <c r="AB1026"/>
      <c r="AC1026"/>
      <c r="AD1026"/>
      <c r="AE1026"/>
      <c r="AF1026"/>
      <c r="AG1026"/>
      <c r="AH1026"/>
      <c r="AI1026"/>
      <c r="AJ1026"/>
      <c r="AK1026"/>
      <c r="AL1026"/>
      <c r="AM1026"/>
      <c r="AN1026"/>
      <c r="AO1026"/>
      <c r="AP1026"/>
      <c r="AQ1026"/>
      <c r="AR1026"/>
      <c r="AS1026">
        <v>15.4</v>
      </c>
      <c r="AT1026"/>
      <c r="AU1026"/>
      <c r="AV1026">
        <v>11.1</v>
      </c>
      <c r="AW1026"/>
      <c r="AX1026"/>
      <c r="AY1026"/>
      <c r="AZ1026"/>
      <c r="BA1026">
        <v>18.399999999999999</v>
      </c>
      <c r="BB1026"/>
      <c r="BC1026"/>
      <c r="BD1026">
        <v>12.7</v>
      </c>
      <c r="BE1026"/>
      <c r="BF1026"/>
      <c r="BG1026"/>
      <c r="BH1026"/>
      <c r="BI1026"/>
      <c r="BJ1026"/>
      <c r="BK1026"/>
      <c r="BL1026"/>
      <c r="BM1026"/>
      <c r="BN1026"/>
      <c r="BO1026"/>
      <c r="BP1026"/>
      <c r="BQ1026"/>
      <c r="BR1026" t="s">
        <v>67</v>
      </c>
      <c r="BS1026" s="1">
        <v>44883</v>
      </c>
      <c r="BT1026" t="s">
        <v>3161</v>
      </c>
      <c r="BU1026">
        <v>3402</v>
      </c>
      <c r="BV1026"/>
      <c r="BW1026"/>
      <c r="BX1026"/>
      <c r="BY1026"/>
      <c r="BZ1026"/>
    </row>
    <row r="1027" spans="1:78" s="11" customFormat="1" x14ac:dyDescent="0.2">
      <c r="A1027" s="11" t="s">
        <v>1700</v>
      </c>
      <c r="C1027" s="11" t="s">
        <v>1495</v>
      </c>
      <c r="D1027" s="11" t="s">
        <v>1496</v>
      </c>
      <c r="E1027" s="11" t="s">
        <v>1190</v>
      </c>
      <c r="F1027" s="11" t="s">
        <v>1632</v>
      </c>
      <c r="G1027" s="11" t="s">
        <v>1190</v>
      </c>
      <c r="H1027" s="11" t="s">
        <v>1632</v>
      </c>
      <c r="BX1027"/>
      <c r="BY1027"/>
      <c r="BZ1027"/>
    </row>
    <row r="1028" spans="1:78" s="11" customFormat="1" x14ac:dyDescent="0.2">
      <c r="A1028" t="s">
        <v>3212</v>
      </c>
      <c r="B1028" t="s">
        <v>322</v>
      </c>
      <c r="C1028" t="s">
        <v>1495</v>
      </c>
      <c r="D1028" t="s">
        <v>1496</v>
      </c>
      <c r="E1028" t="s">
        <v>1190</v>
      </c>
      <c r="F1028" t="s">
        <v>1632</v>
      </c>
      <c r="G1028" t="s">
        <v>1190</v>
      </c>
      <c r="H1028" t="s">
        <v>1632</v>
      </c>
      <c r="I1028"/>
      <c r="J1028"/>
      <c r="K1028"/>
      <c r="L1028"/>
      <c r="M1028"/>
      <c r="N1028"/>
      <c r="O1028"/>
      <c r="P1028"/>
      <c r="Q1028"/>
      <c r="R1028"/>
      <c r="S1028"/>
      <c r="T1028"/>
      <c r="U1028"/>
      <c r="V1028"/>
      <c r="W1028"/>
      <c r="X1028"/>
      <c r="Y1028"/>
      <c r="Z1028"/>
      <c r="AA1028"/>
      <c r="AB1028"/>
      <c r="AC1028"/>
      <c r="AD1028"/>
      <c r="AE1028"/>
      <c r="AF1028"/>
      <c r="AG1028"/>
      <c r="AH1028"/>
      <c r="AI1028"/>
      <c r="AJ1028"/>
      <c r="AK1028"/>
      <c r="AL1028"/>
      <c r="AM1028"/>
      <c r="AN1028"/>
      <c r="AO1028"/>
      <c r="AP1028"/>
      <c r="AQ1028"/>
      <c r="AR1028"/>
      <c r="AS1028">
        <v>13.5</v>
      </c>
      <c r="AT1028"/>
      <c r="AU1028"/>
      <c r="AV1028">
        <v>9.6</v>
      </c>
      <c r="AW1028">
        <v>14.1</v>
      </c>
      <c r="AX1028"/>
      <c r="AY1028"/>
      <c r="AZ1028">
        <v>10.3</v>
      </c>
      <c r="BA1028"/>
      <c r="BB1028"/>
      <c r="BC1028"/>
      <c r="BD1028"/>
      <c r="BE1028">
        <v>23</v>
      </c>
      <c r="BF1028"/>
      <c r="BG1028"/>
      <c r="BH1028">
        <v>14.4</v>
      </c>
      <c r="BI1028"/>
      <c r="BJ1028"/>
      <c r="BK1028"/>
      <c r="BL1028"/>
      <c r="BM1028"/>
      <c r="BN1028"/>
      <c r="BO1028"/>
      <c r="BP1028"/>
      <c r="BQ1028" t="s">
        <v>3209</v>
      </c>
      <c r="BR1028" t="s">
        <v>67</v>
      </c>
      <c r="BS1028" s="1">
        <v>44883</v>
      </c>
      <c r="BT1028" t="s">
        <v>3210</v>
      </c>
      <c r="BU1028">
        <v>19812</v>
      </c>
      <c r="BV1028" t="s">
        <v>60</v>
      </c>
      <c r="BW1028"/>
      <c r="BX1028"/>
      <c r="BY1028"/>
      <c r="BZ1028"/>
    </row>
    <row r="1029" spans="1:78" s="11" customFormat="1" x14ac:dyDescent="0.2">
      <c r="A1029" t="s">
        <v>3211</v>
      </c>
      <c r="B1029"/>
      <c r="C1029" t="s">
        <v>1495</v>
      </c>
      <c r="D1029" t="s">
        <v>1496</v>
      </c>
      <c r="E1029" t="s">
        <v>1190</v>
      </c>
      <c r="F1029" t="s">
        <v>1632</v>
      </c>
      <c r="G1029" t="s">
        <v>1190</v>
      </c>
      <c r="H1029" t="s">
        <v>1632</v>
      </c>
      <c r="I1029" t="b">
        <v>0</v>
      </c>
      <c r="J1029"/>
      <c r="K1029"/>
      <c r="L1029"/>
      <c r="M1029"/>
      <c r="N1029"/>
      <c r="O1029"/>
      <c r="P1029"/>
      <c r="Q1029"/>
      <c r="R1029"/>
      <c r="S1029"/>
      <c r="T1029"/>
      <c r="U1029"/>
      <c r="V1029"/>
      <c r="W1029"/>
      <c r="X1029"/>
      <c r="Y1029"/>
      <c r="Z1029"/>
      <c r="AA1029"/>
      <c r="AB1029"/>
      <c r="AC1029"/>
      <c r="AD1029"/>
      <c r="AE1029"/>
      <c r="AF1029"/>
      <c r="AG1029"/>
      <c r="AH1029"/>
      <c r="AI1029"/>
      <c r="AJ1029"/>
      <c r="AK1029"/>
      <c r="AL1029"/>
      <c r="AM1029"/>
      <c r="AN1029"/>
      <c r="AO1029"/>
      <c r="AP1029"/>
      <c r="AQ1029"/>
      <c r="AR1029"/>
      <c r="AS1029"/>
      <c r="AT1029"/>
      <c r="AU1029"/>
      <c r="AV1029"/>
      <c r="AW1029">
        <v>12</v>
      </c>
      <c r="AX1029"/>
      <c r="AY1029"/>
      <c r="AZ1029">
        <v>7.4</v>
      </c>
      <c r="BA1029"/>
      <c r="BB1029"/>
      <c r="BC1029"/>
      <c r="BD1029"/>
      <c r="BE1029"/>
      <c r="BF1029"/>
      <c r="BG1029"/>
      <c r="BH1029"/>
      <c r="BI1029"/>
      <c r="BJ1029"/>
      <c r="BK1029"/>
      <c r="BL1029"/>
      <c r="BM1029"/>
      <c r="BN1029"/>
      <c r="BO1029"/>
      <c r="BP1029"/>
      <c r="BQ1029" s="34" t="s">
        <v>3213</v>
      </c>
      <c r="BR1029" t="s">
        <v>67</v>
      </c>
      <c r="BS1029" s="1">
        <v>44883</v>
      </c>
      <c r="BT1029" t="s">
        <v>3210</v>
      </c>
      <c r="BU1029">
        <v>19812</v>
      </c>
      <c r="BV1029" t="s">
        <v>60</v>
      </c>
      <c r="BW1029" t="s">
        <v>3210</v>
      </c>
      <c r="BX1029"/>
      <c r="BY1029"/>
      <c r="BZ1029"/>
    </row>
    <row r="1030" spans="1:78" s="11" customFormat="1" x14ac:dyDescent="0.2">
      <c r="A1030" s="10" t="s">
        <v>3204</v>
      </c>
      <c r="B1030" s="10"/>
      <c r="C1030" s="10" t="s">
        <v>1495</v>
      </c>
      <c r="D1030" s="10" t="s">
        <v>1496</v>
      </c>
      <c r="E1030" s="10" t="s">
        <v>1190</v>
      </c>
      <c r="F1030" s="10" t="s">
        <v>1632</v>
      </c>
      <c r="G1030" s="10" t="s">
        <v>1192</v>
      </c>
      <c r="H1030" s="10" t="s">
        <v>1632</v>
      </c>
      <c r="I1030" s="10"/>
      <c r="J1030" s="10"/>
      <c r="K1030" s="10"/>
      <c r="L1030" s="10"/>
      <c r="M1030" s="10"/>
      <c r="N1030" s="10"/>
      <c r="O1030" s="10"/>
      <c r="P1030" s="10"/>
      <c r="Q1030" s="10"/>
      <c r="R1030" s="10"/>
      <c r="S1030" s="10"/>
      <c r="T1030" s="10"/>
      <c r="U1030" s="10"/>
      <c r="V1030" s="10"/>
      <c r="W1030" s="10"/>
      <c r="X1030" s="10"/>
      <c r="Y1030" s="10"/>
      <c r="Z1030" s="10"/>
      <c r="AA1030" s="10"/>
      <c r="AB1030" s="10"/>
      <c r="AC1030" s="10"/>
      <c r="AD1030" s="10"/>
      <c r="AE1030" s="10"/>
      <c r="AF1030" s="10"/>
      <c r="AG1030" s="10"/>
      <c r="AH1030" s="10"/>
      <c r="AI1030" s="10"/>
      <c r="AJ1030" s="10"/>
      <c r="AK1030" s="10"/>
      <c r="AL1030" s="10"/>
      <c r="AM1030" s="10"/>
      <c r="AN1030" s="10"/>
      <c r="AO1030" s="10"/>
      <c r="AP1030" s="10"/>
      <c r="AQ1030" s="10"/>
      <c r="AR1030" s="10"/>
      <c r="AS1030" s="10"/>
      <c r="AT1030" s="10"/>
      <c r="AU1030" s="10"/>
      <c r="AV1030" s="10"/>
      <c r="AW1030" s="10"/>
      <c r="AX1030" s="10"/>
      <c r="AY1030" s="10"/>
      <c r="AZ1030" s="10"/>
      <c r="BA1030" s="10"/>
      <c r="BB1030" s="10"/>
      <c r="BC1030" s="10"/>
      <c r="BD1030" s="10"/>
      <c r="BE1030" s="10"/>
      <c r="BF1030" s="10"/>
      <c r="BG1030" s="10"/>
      <c r="BH1030" s="10"/>
      <c r="BI1030" s="10"/>
      <c r="BJ1030" s="10"/>
      <c r="BK1030" s="10"/>
      <c r="BL1030" s="10"/>
      <c r="BM1030" s="10"/>
      <c r="BN1030" s="10"/>
      <c r="BO1030" s="10"/>
      <c r="BP1030" s="10"/>
      <c r="BQ1030" s="10"/>
      <c r="BR1030" s="10" t="s">
        <v>67</v>
      </c>
      <c r="BS1030" s="12">
        <v>44883</v>
      </c>
      <c r="BT1030" s="10" t="s">
        <v>3161</v>
      </c>
      <c r="BU1030">
        <v>3402</v>
      </c>
      <c r="BV1030" s="10" t="s">
        <v>60</v>
      </c>
      <c r="BW1030" s="10" t="s">
        <v>3162</v>
      </c>
      <c r="BX1030"/>
      <c r="BY1030"/>
      <c r="BZ1030"/>
    </row>
    <row r="1031" spans="1:78" s="11" customFormat="1" x14ac:dyDescent="0.2">
      <c r="A1031" s="10" t="s">
        <v>3205</v>
      </c>
      <c r="B1031" s="10"/>
      <c r="C1031" s="10" t="s">
        <v>1495</v>
      </c>
      <c r="D1031" s="10" t="s">
        <v>1496</v>
      </c>
      <c r="E1031" s="10" t="s">
        <v>1190</v>
      </c>
      <c r="F1031" s="10" t="s">
        <v>1632</v>
      </c>
      <c r="G1031" s="10" t="s">
        <v>1192</v>
      </c>
      <c r="H1031" s="10" t="s">
        <v>1632</v>
      </c>
      <c r="I1031" s="10"/>
      <c r="J1031" s="10"/>
      <c r="K1031" s="10"/>
      <c r="L1031" s="10"/>
      <c r="M1031" s="10"/>
      <c r="N1031" s="10"/>
      <c r="O1031" s="10"/>
      <c r="P1031" s="10"/>
      <c r="Q1031" s="10"/>
      <c r="R1031" s="10"/>
      <c r="S1031" s="10"/>
      <c r="T1031" s="10"/>
      <c r="U1031" s="10"/>
      <c r="V1031" s="10"/>
      <c r="W1031" s="10"/>
      <c r="X1031" s="10"/>
      <c r="Y1031" s="10"/>
      <c r="Z1031" s="10"/>
      <c r="AA1031" s="10"/>
      <c r="AB1031" s="10"/>
      <c r="AC1031" s="10"/>
      <c r="AD1031" s="10"/>
      <c r="AE1031" s="10"/>
      <c r="AF1031" s="10"/>
      <c r="AG1031" s="10"/>
      <c r="AH1031" s="10"/>
      <c r="AI1031" s="10"/>
      <c r="AJ1031" s="10"/>
      <c r="AK1031" s="10"/>
      <c r="AL1031" s="10"/>
      <c r="AM1031" s="10"/>
      <c r="AN1031" s="10"/>
      <c r="AO1031" s="10"/>
      <c r="AP1031" s="10"/>
      <c r="AQ1031" s="10"/>
      <c r="AR1031" s="10"/>
      <c r="AS1031" s="10"/>
      <c r="AT1031" s="10"/>
      <c r="AU1031" s="10"/>
      <c r="AV1031" s="10"/>
      <c r="AW1031" s="10"/>
      <c r="AX1031" s="10"/>
      <c r="AY1031" s="10"/>
      <c r="AZ1031" s="10"/>
      <c r="BA1031" s="10"/>
      <c r="BB1031" s="10"/>
      <c r="BC1031" s="10"/>
      <c r="BD1031" s="10"/>
      <c r="BE1031" s="10"/>
      <c r="BF1031" s="10"/>
      <c r="BG1031" s="10"/>
      <c r="BH1031" s="10"/>
      <c r="BI1031" s="10"/>
      <c r="BJ1031" s="10"/>
      <c r="BK1031" s="10"/>
      <c r="BL1031" s="10"/>
      <c r="BM1031" s="10"/>
      <c r="BN1031" s="10"/>
      <c r="BO1031" s="10"/>
      <c r="BP1031" s="10"/>
      <c r="BQ1031" s="10"/>
      <c r="BR1031" s="10" t="s">
        <v>67</v>
      </c>
      <c r="BS1031" s="12">
        <v>44883</v>
      </c>
      <c r="BT1031" s="10" t="s">
        <v>3161</v>
      </c>
      <c r="BU1031">
        <v>3402</v>
      </c>
      <c r="BV1031" s="10" t="s">
        <v>60</v>
      </c>
      <c r="BW1031" s="10" t="s">
        <v>3162</v>
      </c>
      <c r="BX1031"/>
      <c r="BY1031"/>
      <c r="BZ1031"/>
    </row>
    <row r="1032" spans="1:78" s="11" customFormat="1" x14ac:dyDescent="0.2">
      <c r="A1032" s="10" t="s">
        <v>3206</v>
      </c>
      <c r="B1032" s="10"/>
      <c r="C1032" s="10" t="s">
        <v>1495</v>
      </c>
      <c r="D1032" s="10" t="s">
        <v>1496</v>
      </c>
      <c r="E1032" s="10" t="s">
        <v>1190</v>
      </c>
      <c r="F1032" s="10" t="s">
        <v>1632</v>
      </c>
      <c r="G1032" s="10" t="s">
        <v>1192</v>
      </c>
      <c r="H1032" s="10" t="s">
        <v>1632</v>
      </c>
      <c r="I1032" s="10"/>
      <c r="J1032" s="10"/>
      <c r="K1032" s="10"/>
      <c r="L1032" s="10"/>
      <c r="M1032" s="10"/>
      <c r="N1032" s="10"/>
      <c r="O1032" s="10"/>
      <c r="P1032" s="10"/>
      <c r="Q1032" s="10"/>
      <c r="R1032" s="10"/>
      <c r="S1032" s="10"/>
      <c r="T1032" s="10"/>
      <c r="U1032" s="10"/>
      <c r="V1032" s="10"/>
      <c r="W1032" s="10"/>
      <c r="X1032" s="10"/>
      <c r="Y1032" s="10"/>
      <c r="Z1032" s="10"/>
      <c r="AA1032" s="10"/>
      <c r="AB1032" s="10"/>
      <c r="AC1032" s="10"/>
      <c r="AD1032" s="10"/>
      <c r="AE1032" s="10"/>
      <c r="AF1032" s="10"/>
      <c r="AG1032" s="10"/>
      <c r="AH1032" s="10"/>
      <c r="AI1032" s="10"/>
      <c r="AJ1032" s="10"/>
      <c r="AK1032" s="10"/>
      <c r="AL1032" s="10"/>
      <c r="AM1032" s="10"/>
      <c r="AN1032" s="10"/>
      <c r="AO1032" s="10"/>
      <c r="AP1032" s="10"/>
      <c r="AQ1032" s="10"/>
      <c r="AR1032" s="10"/>
      <c r="AS1032" s="10"/>
      <c r="AT1032" s="10"/>
      <c r="AU1032" s="10"/>
      <c r="AV1032" s="10"/>
      <c r="AW1032" s="10"/>
      <c r="AX1032" s="10"/>
      <c r="AY1032" s="10"/>
      <c r="AZ1032" s="10"/>
      <c r="BA1032" s="10"/>
      <c r="BB1032" s="10"/>
      <c r="BC1032" s="10"/>
      <c r="BD1032" s="10"/>
      <c r="BE1032" s="10"/>
      <c r="BF1032" s="10"/>
      <c r="BG1032" s="10"/>
      <c r="BH1032" s="10"/>
      <c r="BI1032" s="10"/>
      <c r="BJ1032" s="10"/>
      <c r="BK1032" s="10"/>
      <c r="BL1032" s="10"/>
      <c r="BM1032" s="10"/>
      <c r="BN1032" s="10"/>
      <c r="BO1032" s="10"/>
      <c r="BP1032" s="10"/>
      <c r="BQ1032" s="10"/>
      <c r="BR1032" s="10" t="s">
        <v>67</v>
      </c>
      <c r="BS1032" s="12">
        <v>44883</v>
      </c>
      <c r="BT1032" s="10" t="s">
        <v>3161</v>
      </c>
      <c r="BU1032">
        <v>3402</v>
      </c>
      <c r="BV1032" s="10" t="s">
        <v>60</v>
      </c>
      <c r="BW1032" s="10" t="s">
        <v>3162</v>
      </c>
      <c r="BX1032"/>
      <c r="BY1032"/>
      <c r="BZ1032"/>
    </row>
    <row r="1033" spans="1:78" s="11" customFormat="1" x14ac:dyDescent="0.2">
      <c r="A1033" s="11" t="s">
        <v>1700</v>
      </c>
      <c r="C1033" s="11" t="s">
        <v>1495</v>
      </c>
      <c r="D1033" s="11" t="s">
        <v>1496</v>
      </c>
      <c r="E1033" s="11" t="s">
        <v>1190</v>
      </c>
      <c r="F1033" s="11" t="s">
        <v>2989</v>
      </c>
      <c r="G1033" s="11" t="s">
        <v>1190</v>
      </c>
      <c r="H1033" s="11" t="s">
        <v>2989</v>
      </c>
      <c r="BX1033"/>
      <c r="BY1033"/>
      <c r="BZ1033"/>
    </row>
    <row r="1034" spans="1:78" s="11" customFormat="1" x14ac:dyDescent="0.2">
      <c r="A1034" t="s">
        <v>3189</v>
      </c>
      <c r="B1034" t="s">
        <v>3088</v>
      </c>
      <c r="C1034" t="s">
        <v>1495</v>
      </c>
      <c r="D1034" t="s">
        <v>1496</v>
      </c>
      <c r="E1034" t="s">
        <v>1190</v>
      </c>
      <c r="F1034" t="s">
        <v>2989</v>
      </c>
      <c r="G1034" t="s">
        <v>1190</v>
      </c>
      <c r="H1034" t="s">
        <v>2989</v>
      </c>
      <c r="I1034"/>
      <c r="J1034"/>
      <c r="K1034"/>
      <c r="L1034"/>
      <c r="M1034"/>
      <c r="N1034"/>
      <c r="O1034"/>
      <c r="P1034"/>
      <c r="Q1034"/>
      <c r="R1034"/>
      <c r="S1034"/>
      <c r="T1034"/>
      <c r="U1034"/>
      <c r="V1034"/>
      <c r="W1034"/>
      <c r="X1034"/>
      <c r="Y1034"/>
      <c r="Z1034"/>
      <c r="AA1034"/>
      <c r="AB1034"/>
      <c r="AC1034"/>
      <c r="AD1034"/>
      <c r="AE1034"/>
      <c r="AF1034"/>
      <c r="AG1034"/>
      <c r="AH1034"/>
      <c r="AI1034"/>
      <c r="AJ1034"/>
      <c r="AK1034"/>
      <c r="AL1034"/>
      <c r="AM1034"/>
      <c r="AN1034"/>
      <c r="AO1034"/>
      <c r="AP1034"/>
      <c r="AQ1034"/>
      <c r="AR1034"/>
      <c r="AS1034">
        <v>13.4</v>
      </c>
      <c r="AT1034"/>
      <c r="AU1034"/>
      <c r="AV1034">
        <v>9.4</v>
      </c>
      <c r="AW1034"/>
      <c r="AX1034"/>
      <c r="AY1034"/>
      <c r="AZ1034"/>
      <c r="BA1034"/>
      <c r="BB1034"/>
      <c r="BC1034"/>
      <c r="BD1034"/>
      <c r="BE1034">
        <v>21</v>
      </c>
      <c r="BF1034"/>
      <c r="BG1034"/>
      <c r="BH1034">
        <v>12.5</v>
      </c>
      <c r="BI1034"/>
      <c r="BJ1034"/>
      <c r="BK1034"/>
      <c r="BL1034"/>
      <c r="BM1034"/>
      <c r="BN1034"/>
      <c r="BO1034"/>
      <c r="BP1034"/>
      <c r="BQ1034"/>
      <c r="BR1034" t="s">
        <v>67</v>
      </c>
      <c r="BS1034" s="1">
        <v>44883</v>
      </c>
      <c r="BT1034" t="s">
        <v>3161</v>
      </c>
      <c r="BU1034">
        <v>3402</v>
      </c>
      <c r="BV1034" t="s">
        <v>60</v>
      </c>
      <c r="BW1034" s="9" t="s">
        <v>3161</v>
      </c>
      <c r="BX1034"/>
      <c r="BY1034"/>
      <c r="BZ1034"/>
    </row>
    <row r="1035" spans="1:78" s="11" customFormat="1" x14ac:dyDescent="0.2">
      <c r="A1035" s="10" t="s">
        <v>3189</v>
      </c>
      <c r="B1035" s="10"/>
      <c r="C1035" s="10" t="s">
        <v>1495</v>
      </c>
      <c r="D1035" s="10" t="s">
        <v>1496</v>
      </c>
      <c r="E1035" s="10" t="s">
        <v>1190</v>
      </c>
      <c r="F1035" s="10" t="s">
        <v>2989</v>
      </c>
      <c r="G1035" s="10" t="s">
        <v>1190</v>
      </c>
      <c r="H1035" s="10" t="s">
        <v>2989</v>
      </c>
      <c r="I1035" s="10"/>
      <c r="J1035" s="10"/>
      <c r="K1035" s="10"/>
      <c r="L1035" s="10"/>
      <c r="M1035" s="10"/>
      <c r="N1035" s="10"/>
      <c r="O1035" s="10"/>
      <c r="P1035" s="10"/>
      <c r="Q1035" s="10"/>
      <c r="R1035" s="10"/>
      <c r="S1035" s="10"/>
      <c r="T1035" s="10"/>
      <c r="U1035" s="10"/>
      <c r="V1035" s="10"/>
      <c r="W1035" s="10"/>
      <c r="X1035" s="10"/>
      <c r="Y1035" s="10"/>
      <c r="Z1035" s="10"/>
      <c r="AA1035" s="10"/>
      <c r="AB1035" s="10"/>
      <c r="AC1035" s="10"/>
      <c r="AD1035" s="10"/>
      <c r="AE1035" s="10"/>
      <c r="AF1035" s="10"/>
      <c r="AG1035" s="10"/>
      <c r="AH1035" s="10"/>
      <c r="AI1035" s="10"/>
      <c r="AJ1035" s="10"/>
      <c r="AK1035" s="10"/>
      <c r="AL1035" s="10"/>
      <c r="AM1035" s="10"/>
      <c r="AN1035" s="10"/>
      <c r="AO1035" s="10"/>
      <c r="AP1035" s="10"/>
      <c r="AQ1035" s="10"/>
      <c r="AR1035" s="10"/>
      <c r="AS1035" s="10"/>
      <c r="AT1035" s="10"/>
      <c r="AU1035" s="10"/>
      <c r="AV1035" s="10"/>
      <c r="AW1035" s="10"/>
      <c r="AX1035" s="10"/>
      <c r="AY1035" s="10"/>
      <c r="AZ1035" s="10"/>
      <c r="BA1035" s="10"/>
      <c r="BB1035" s="10"/>
      <c r="BC1035" s="10"/>
      <c r="BD1035" s="10"/>
      <c r="BE1035" s="10"/>
      <c r="BF1035" s="10"/>
      <c r="BG1035" s="10"/>
      <c r="BH1035" s="10"/>
      <c r="BI1035" s="10"/>
      <c r="BJ1035" s="10"/>
      <c r="BK1035" s="10"/>
      <c r="BL1035" s="10"/>
      <c r="BM1035" s="10"/>
      <c r="BN1035" s="10"/>
      <c r="BO1035" s="10"/>
      <c r="BP1035" s="10"/>
      <c r="BQ1035" s="10"/>
      <c r="BR1035" s="10" t="s">
        <v>67</v>
      </c>
      <c r="BS1035" s="12">
        <v>44886</v>
      </c>
      <c r="BT1035" s="10" t="s">
        <v>3241</v>
      </c>
      <c r="BU1035" s="10">
        <v>3622</v>
      </c>
      <c r="BV1035" s="10" t="s">
        <v>60</v>
      </c>
      <c r="BW1035" s="10" t="s">
        <v>3241</v>
      </c>
      <c r="BX1035"/>
      <c r="BY1035"/>
      <c r="BZ1035"/>
    </row>
    <row r="1036" spans="1:78" s="11" customFormat="1" x14ac:dyDescent="0.2">
      <c r="A1036" t="s">
        <v>3189</v>
      </c>
      <c r="B1036" t="s">
        <v>63</v>
      </c>
      <c r="C1036" t="s">
        <v>1495</v>
      </c>
      <c r="D1036" t="s">
        <v>1496</v>
      </c>
      <c r="E1036" t="s">
        <v>1190</v>
      </c>
      <c r="F1036" t="s">
        <v>2989</v>
      </c>
      <c r="G1036" t="s">
        <v>1190</v>
      </c>
      <c r="H1036" t="s">
        <v>2989</v>
      </c>
      <c r="I1036"/>
      <c r="J1036"/>
      <c r="K1036"/>
      <c r="L1036"/>
      <c r="M1036"/>
      <c r="N1036"/>
      <c r="O1036"/>
      <c r="P1036"/>
      <c r="Q1036">
        <v>11.5</v>
      </c>
      <c r="R1036"/>
      <c r="S1036"/>
      <c r="T1036">
        <v>13.3</v>
      </c>
      <c r="U1036"/>
      <c r="V1036"/>
      <c r="W1036"/>
      <c r="X1036"/>
      <c r="Y1036"/>
      <c r="Z1036"/>
      <c r="AA1036"/>
      <c r="AB1036"/>
      <c r="AC1036"/>
      <c r="AD1036"/>
      <c r="AE1036"/>
      <c r="AF1036"/>
      <c r="AG1036"/>
      <c r="AH1036"/>
      <c r="AI1036"/>
      <c r="AJ1036"/>
      <c r="AK1036"/>
      <c r="AL1036"/>
      <c r="AM1036"/>
      <c r="AN1036"/>
      <c r="AO1036"/>
      <c r="AP1036"/>
      <c r="AQ1036"/>
      <c r="AR1036"/>
      <c r="AS1036"/>
      <c r="AT1036"/>
      <c r="AU1036"/>
      <c r="AV1036"/>
      <c r="AW1036"/>
      <c r="AX1036"/>
      <c r="AY1036"/>
      <c r="AZ1036"/>
      <c r="BA1036"/>
      <c r="BB1036"/>
      <c r="BC1036"/>
      <c r="BD1036"/>
      <c r="BE1036"/>
      <c r="BF1036"/>
      <c r="BG1036"/>
      <c r="BH1036"/>
      <c r="BI1036"/>
      <c r="BJ1036"/>
      <c r="BK1036"/>
      <c r="BL1036"/>
      <c r="BM1036"/>
      <c r="BN1036"/>
      <c r="BO1036"/>
      <c r="BP1036"/>
      <c r="BQ1036"/>
      <c r="BR1036" t="s">
        <v>67</v>
      </c>
      <c r="BS1036" s="1">
        <v>44795</v>
      </c>
      <c r="BT1036" t="s">
        <v>213</v>
      </c>
      <c r="BU1036">
        <v>4269</v>
      </c>
      <c r="BV1036"/>
      <c r="BW1036"/>
      <c r="BX1036"/>
      <c r="BY1036"/>
      <c r="BZ1036"/>
    </row>
    <row r="1037" spans="1:78" s="11" customFormat="1" x14ac:dyDescent="0.2">
      <c r="A1037" t="s">
        <v>3179</v>
      </c>
      <c r="B1037"/>
      <c r="C1037" t="s">
        <v>1495</v>
      </c>
      <c r="D1037" t="s">
        <v>1496</v>
      </c>
      <c r="E1037" t="s">
        <v>1190</v>
      </c>
      <c r="F1037" t="s">
        <v>2989</v>
      </c>
      <c r="G1037" t="s">
        <v>1190</v>
      </c>
      <c r="H1037" t="s">
        <v>2989</v>
      </c>
      <c r="I1037"/>
      <c r="J1037"/>
      <c r="K1037"/>
      <c r="L1037"/>
      <c r="M1037"/>
      <c r="N1037"/>
      <c r="O1037"/>
      <c r="P1037"/>
      <c r="Q1037">
        <v>11.2</v>
      </c>
      <c r="R1037"/>
      <c r="S1037"/>
      <c r="T1037">
        <v>12.7</v>
      </c>
      <c r="U1037">
        <v>11.5</v>
      </c>
      <c r="V1037"/>
      <c r="W1037"/>
      <c r="X1037">
        <v>13.3</v>
      </c>
      <c r="Y1037">
        <v>13.1</v>
      </c>
      <c r="Z1037"/>
      <c r="AA1037"/>
      <c r="AB1037">
        <v>13.6</v>
      </c>
      <c r="AC1037">
        <v>18.3</v>
      </c>
      <c r="AD1037"/>
      <c r="AE1037"/>
      <c r="AF1037">
        <v>16.8</v>
      </c>
      <c r="AG1037">
        <v>19.399999999999999</v>
      </c>
      <c r="AH1037"/>
      <c r="AI1037"/>
      <c r="AJ1037">
        <v>19.399999999999999</v>
      </c>
      <c r="AK1037"/>
      <c r="AL1037"/>
      <c r="AM1037"/>
      <c r="AN1037"/>
      <c r="AO1037"/>
      <c r="AP1037"/>
      <c r="AQ1037"/>
      <c r="AR1037"/>
      <c r="AS1037"/>
      <c r="AT1037"/>
      <c r="AU1037"/>
      <c r="AV1037"/>
      <c r="AW1037"/>
      <c r="AX1037"/>
      <c r="AY1037"/>
      <c r="AZ1037"/>
      <c r="BA1037"/>
      <c r="BB1037"/>
      <c r="BC1037"/>
      <c r="BD1037"/>
      <c r="BE1037"/>
      <c r="BF1037"/>
      <c r="BG1037"/>
      <c r="BH1037"/>
      <c r="BI1037"/>
      <c r="BJ1037"/>
      <c r="BK1037"/>
      <c r="BL1037"/>
      <c r="BM1037"/>
      <c r="BN1037"/>
      <c r="BO1037"/>
      <c r="BP1037"/>
      <c r="BQ1037"/>
      <c r="BR1037" t="s">
        <v>67</v>
      </c>
      <c r="BS1037" s="1">
        <v>44883</v>
      </c>
      <c r="BT1037" t="s">
        <v>3161</v>
      </c>
      <c r="BU1037">
        <v>3402</v>
      </c>
      <c r="BV1037"/>
      <c r="BW1037"/>
      <c r="BX1037"/>
      <c r="BY1037"/>
      <c r="BZ1037"/>
    </row>
    <row r="1038" spans="1:78" s="11" customFormat="1" x14ac:dyDescent="0.2">
      <c r="A1038" t="s">
        <v>3180</v>
      </c>
      <c r="B1038"/>
      <c r="C1038" t="s">
        <v>1495</v>
      </c>
      <c r="D1038" t="s">
        <v>1496</v>
      </c>
      <c r="E1038" t="s">
        <v>1190</v>
      </c>
      <c r="F1038" t="s">
        <v>2989</v>
      </c>
      <c r="G1038" t="s">
        <v>1190</v>
      </c>
      <c r="H1038" t="s">
        <v>2989</v>
      </c>
      <c r="I1038"/>
      <c r="J1038"/>
      <c r="K1038"/>
      <c r="L1038"/>
      <c r="M1038"/>
      <c r="N1038"/>
      <c r="O1038"/>
      <c r="P1038"/>
      <c r="Q1038"/>
      <c r="R1038"/>
      <c r="S1038"/>
      <c r="T1038"/>
      <c r="U1038"/>
      <c r="V1038"/>
      <c r="W1038"/>
      <c r="X1038"/>
      <c r="Y1038"/>
      <c r="Z1038"/>
      <c r="AA1038"/>
      <c r="AB1038"/>
      <c r="AC1038"/>
      <c r="AD1038"/>
      <c r="AE1038"/>
      <c r="AF1038"/>
      <c r="AG1038">
        <v>21</v>
      </c>
      <c r="AH1038"/>
      <c r="AI1038"/>
      <c r="AJ1038">
        <v>21.5</v>
      </c>
      <c r="AK1038"/>
      <c r="AL1038"/>
      <c r="AM1038"/>
      <c r="AN1038"/>
      <c r="AO1038"/>
      <c r="AP1038"/>
      <c r="AQ1038"/>
      <c r="AR1038"/>
      <c r="AS1038"/>
      <c r="AT1038"/>
      <c r="AU1038"/>
      <c r="AV1038"/>
      <c r="AW1038"/>
      <c r="AX1038"/>
      <c r="AY1038"/>
      <c r="AZ1038"/>
      <c r="BA1038"/>
      <c r="BB1038"/>
      <c r="BC1038"/>
      <c r="BD1038"/>
      <c r="BE1038"/>
      <c r="BF1038"/>
      <c r="BG1038"/>
      <c r="BH1038"/>
      <c r="BI1038"/>
      <c r="BJ1038"/>
      <c r="BK1038"/>
      <c r="BL1038"/>
      <c r="BM1038"/>
      <c r="BN1038"/>
      <c r="BO1038"/>
      <c r="BP1038"/>
      <c r="BQ1038"/>
      <c r="BR1038" t="s">
        <v>67</v>
      </c>
      <c r="BS1038" s="1">
        <v>44883</v>
      </c>
      <c r="BT1038" t="s">
        <v>3161</v>
      </c>
      <c r="BU1038">
        <v>3402</v>
      </c>
      <c r="BV1038"/>
      <c r="BW1038"/>
      <c r="BX1038"/>
      <c r="BY1038"/>
      <c r="BZ1038"/>
    </row>
    <row r="1039" spans="1:78" s="11" customFormat="1" x14ac:dyDescent="0.2">
      <c r="A1039" t="s">
        <v>3181</v>
      </c>
      <c r="B1039"/>
      <c r="C1039" t="s">
        <v>1495</v>
      </c>
      <c r="D1039" t="s">
        <v>1496</v>
      </c>
      <c r="E1039" t="s">
        <v>1190</v>
      </c>
      <c r="F1039" t="s">
        <v>2989</v>
      </c>
      <c r="G1039" t="s">
        <v>1190</v>
      </c>
      <c r="H1039" t="s">
        <v>2989</v>
      </c>
      <c r="I1039"/>
      <c r="J1039"/>
      <c r="K1039"/>
      <c r="L1039"/>
      <c r="M1039"/>
      <c r="N1039"/>
      <c r="O1039"/>
      <c r="P1039"/>
      <c r="Q1039"/>
      <c r="R1039"/>
      <c r="S1039"/>
      <c r="T1039"/>
      <c r="U1039">
        <v>13.3</v>
      </c>
      <c r="V1039"/>
      <c r="W1039"/>
      <c r="X1039">
        <v>14.7</v>
      </c>
      <c r="Y1039"/>
      <c r="Z1039"/>
      <c r="AA1039"/>
      <c r="AB1039"/>
      <c r="AC1039"/>
      <c r="AD1039"/>
      <c r="AE1039"/>
      <c r="AF1039"/>
      <c r="AG1039">
        <v>22.2</v>
      </c>
      <c r="AH1039"/>
      <c r="AI1039"/>
      <c r="AJ1039">
        <v>18.600000000000001</v>
      </c>
      <c r="AK1039"/>
      <c r="AL1039"/>
      <c r="AM1039"/>
      <c r="AN1039"/>
      <c r="AO1039"/>
      <c r="AP1039"/>
      <c r="AQ1039"/>
      <c r="AR1039"/>
      <c r="AS1039"/>
      <c r="AT1039"/>
      <c r="AU1039"/>
      <c r="AV1039"/>
      <c r="AW1039"/>
      <c r="AX1039"/>
      <c r="AY1039"/>
      <c r="AZ1039"/>
      <c r="BA1039"/>
      <c r="BB1039"/>
      <c r="BC1039"/>
      <c r="BD1039"/>
      <c r="BE1039"/>
      <c r="BF1039"/>
      <c r="BG1039"/>
      <c r="BH1039"/>
      <c r="BI1039"/>
      <c r="BJ1039"/>
      <c r="BK1039"/>
      <c r="BL1039"/>
      <c r="BM1039"/>
      <c r="BN1039"/>
      <c r="BO1039"/>
      <c r="BP1039"/>
      <c r="BQ1039"/>
      <c r="BR1039" t="s">
        <v>67</v>
      </c>
      <c r="BS1039" s="1">
        <v>44883</v>
      </c>
      <c r="BT1039" t="s">
        <v>3161</v>
      </c>
      <c r="BU1039">
        <v>3402</v>
      </c>
      <c r="BV1039"/>
      <c r="BW1039"/>
      <c r="BX1039"/>
      <c r="BY1039"/>
      <c r="BZ1039"/>
    </row>
    <row r="1040" spans="1:78" s="11" customFormat="1" x14ac:dyDescent="0.2">
      <c r="A1040" t="s">
        <v>3181</v>
      </c>
      <c r="B1040"/>
      <c r="C1040" t="s">
        <v>1495</v>
      </c>
      <c r="D1040" t="s">
        <v>1496</v>
      </c>
      <c r="E1040" t="s">
        <v>1190</v>
      </c>
      <c r="F1040" t="s">
        <v>2989</v>
      </c>
      <c r="G1040" t="s">
        <v>1190</v>
      </c>
      <c r="H1040" t="s">
        <v>2989</v>
      </c>
      <c r="I1040"/>
      <c r="J1040"/>
      <c r="K1040"/>
      <c r="L1040"/>
      <c r="M1040"/>
      <c r="N1040"/>
      <c r="O1040"/>
      <c r="P1040"/>
      <c r="Q1040"/>
      <c r="R1040"/>
      <c r="S1040"/>
      <c r="T1040"/>
      <c r="U1040"/>
      <c r="V1040"/>
      <c r="W1040"/>
      <c r="X1040"/>
      <c r="Y1040"/>
      <c r="Z1040"/>
      <c r="AA1040"/>
      <c r="AB1040"/>
      <c r="AC1040"/>
      <c r="AD1040"/>
      <c r="AE1040"/>
      <c r="AF1040"/>
      <c r="AG1040"/>
      <c r="AH1040"/>
      <c r="AI1040"/>
      <c r="AJ1040"/>
      <c r="AK1040"/>
      <c r="AL1040"/>
      <c r="AM1040"/>
      <c r="AN1040"/>
      <c r="AO1040"/>
      <c r="AP1040"/>
      <c r="AQ1040"/>
      <c r="AR1040"/>
      <c r="AS1040"/>
      <c r="AT1040"/>
      <c r="AU1040"/>
      <c r="AV1040"/>
      <c r="AW1040"/>
      <c r="AX1040"/>
      <c r="AY1040"/>
      <c r="AZ1040"/>
      <c r="BA1040">
        <v>18.3</v>
      </c>
      <c r="BB1040"/>
      <c r="BC1040"/>
      <c r="BD1040">
        <v>12.4</v>
      </c>
      <c r="BE1040">
        <v>24.6</v>
      </c>
      <c r="BF1040"/>
      <c r="BG1040"/>
      <c r="BH1040">
        <v>14.7</v>
      </c>
      <c r="BI1040"/>
      <c r="BJ1040"/>
      <c r="BK1040"/>
      <c r="BL1040"/>
      <c r="BM1040"/>
      <c r="BN1040"/>
      <c r="BO1040"/>
      <c r="BP1040"/>
      <c r="BQ1040"/>
      <c r="BR1040" t="s">
        <v>67</v>
      </c>
      <c r="BS1040" s="1">
        <v>44883</v>
      </c>
      <c r="BT1040" t="s">
        <v>3161</v>
      </c>
      <c r="BU1040">
        <v>3402</v>
      </c>
      <c r="BV1040"/>
      <c r="BW1040"/>
      <c r="BX1040"/>
      <c r="BY1040"/>
      <c r="BZ1040"/>
    </row>
    <row r="1041" spans="1:78" s="11" customFormat="1" x14ac:dyDescent="0.2">
      <c r="A1041" t="s">
        <v>3190</v>
      </c>
      <c r="B1041"/>
      <c r="C1041" t="s">
        <v>1495</v>
      </c>
      <c r="D1041" t="s">
        <v>1496</v>
      </c>
      <c r="E1041" t="s">
        <v>1190</v>
      </c>
      <c r="F1041" t="s">
        <v>2989</v>
      </c>
      <c r="G1041" t="s">
        <v>1190</v>
      </c>
      <c r="H1041" t="s">
        <v>2989</v>
      </c>
      <c r="I1041"/>
      <c r="J1041"/>
      <c r="K1041"/>
      <c r="L1041"/>
      <c r="M1041"/>
      <c r="N1041"/>
      <c r="O1041"/>
      <c r="P1041"/>
      <c r="Q1041"/>
      <c r="R1041"/>
      <c r="S1041"/>
      <c r="T1041"/>
      <c r="U1041"/>
      <c r="V1041"/>
      <c r="W1041"/>
      <c r="X1041"/>
      <c r="Y1041"/>
      <c r="Z1041"/>
      <c r="AA1041"/>
      <c r="AB1041"/>
      <c r="AC1041"/>
      <c r="AD1041"/>
      <c r="AE1041"/>
      <c r="AF1041"/>
      <c r="AG1041"/>
      <c r="AH1041"/>
      <c r="AI1041"/>
      <c r="AJ1041"/>
      <c r="AK1041"/>
      <c r="AL1041"/>
      <c r="AM1041"/>
      <c r="AN1041"/>
      <c r="AO1041"/>
      <c r="AP1041"/>
      <c r="AQ1041"/>
      <c r="AR1041"/>
      <c r="AS1041"/>
      <c r="AT1041"/>
      <c r="AU1041"/>
      <c r="AV1041"/>
      <c r="AW1041">
        <v>12.6</v>
      </c>
      <c r="AX1041"/>
      <c r="AY1041"/>
      <c r="AZ1041">
        <v>9.1999999999999993</v>
      </c>
      <c r="BA1041"/>
      <c r="BB1041"/>
      <c r="BC1041"/>
      <c r="BD1041"/>
      <c r="BE1041"/>
      <c r="BF1041"/>
      <c r="BG1041"/>
      <c r="BH1041"/>
      <c r="BI1041"/>
      <c r="BJ1041"/>
      <c r="BK1041"/>
      <c r="BL1041"/>
      <c r="BM1041"/>
      <c r="BN1041"/>
      <c r="BO1041"/>
      <c r="BP1041"/>
      <c r="BQ1041"/>
      <c r="BR1041" t="s">
        <v>67</v>
      </c>
      <c r="BS1041" s="1">
        <v>44883</v>
      </c>
      <c r="BT1041" t="s">
        <v>3161</v>
      </c>
      <c r="BU1041">
        <v>3402</v>
      </c>
      <c r="BV1041"/>
      <c r="BW1041"/>
      <c r="BX1041"/>
      <c r="BY1041"/>
      <c r="BZ1041"/>
    </row>
    <row r="1042" spans="1:78" s="11" customFormat="1" x14ac:dyDescent="0.2">
      <c r="A1042" t="s">
        <v>3191</v>
      </c>
      <c r="B1042"/>
      <c r="C1042" t="s">
        <v>1495</v>
      </c>
      <c r="D1042" t="s">
        <v>1496</v>
      </c>
      <c r="E1042" t="s">
        <v>1190</v>
      </c>
      <c r="F1042" t="s">
        <v>2989</v>
      </c>
      <c r="G1042" t="s">
        <v>1190</v>
      </c>
      <c r="H1042" t="s">
        <v>2989</v>
      </c>
      <c r="I1042"/>
      <c r="J1042"/>
      <c r="K1042"/>
      <c r="L1042"/>
      <c r="M1042"/>
      <c r="N1042"/>
      <c r="O1042"/>
      <c r="P1042"/>
      <c r="Q1042"/>
      <c r="R1042"/>
      <c r="S1042"/>
      <c r="T1042"/>
      <c r="U1042"/>
      <c r="V1042"/>
      <c r="W1042"/>
      <c r="X1042"/>
      <c r="Y1042"/>
      <c r="Z1042"/>
      <c r="AA1042"/>
      <c r="AB1042"/>
      <c r="AC1042"/>
      <c r="AD1042"/>
      <c r="AE1042"/>
      <c r="AF1042"/>
      <c r="AG1042"/>
      <c r="AH1042"/>
      <c r="AI1042"/>
      <c r="AJ1042"/>
      <c r="AK1042"/>
      <c r="AL1042"/>
      <c r="AM1042"/>
      <c r="AN1042"/>
      <c r="AO1042"/>
      <c r="AP1042"/>
      <c r="AQ1042"/>
      <c r="AR1042"/>
      <c r="AS1042"/>
      <c r="AT1042"/>
      <c r="AU1042"/>
      <c r="AV1042"/>
      <c r="AW1042"/>
      <c r="AX1042"/>
      <c r="AY1042"/>
      <c r="AZ1042"/>
      <c r="BA1042"/>
      <c r="BB1042"/>
      <c r="BC1042"/>
      <c r="BD1042"/>
      <c r="BE1042">
        <v>21.6</v>
      </c>
      <c r="BF1042"/>
      <c r="BG1042"/>
      <c r="BH1042">
        <v>12.5</v>
      </c>
      <c r="BI1042"/>
      <c r="BJ1042"/>
      <c r="BK1042"/>
      <c r="BL1042"/>
      <c r="BM1042"/>
      <c r="BN1042"/>
      <c r="BO1042"/>
      <c r="BP1042"/>
      <c r="BQ1042"/>
      <c r="BR1042" t="s">
        <v>67</v>
      </c>
      <c r="BS1042" s="1">
        <v>44883</v>
      </c>
      <c r="BT1042" t="s">
        <v>3161</v>
      </c>
      <c r="BU1042">
        <v>3402</v>
      </c>
      <c r="BV1042"/>
      <c r="BW1042"/>
      <c r="BX1042"/>
      <c r="BY1042"/>
      <c r="BZ1042"/>
    </row>
    <row r="1043" spans="1:78" s="11" customFormat="1" x14ac:dyDescent="0.2">
      <c r="A1043" t="s">
        <v>3192</v>
      </c>
      <c r="B1043"/>
      <c r="C1043" t="s">
        <v>1495</v>
      </c>
      <c r="D1043" t="s">
        <v>1496</v>
      </c>
      <c r="E1043" t="s">
        <v>1190</v>
      </c>
      <c r="F1043" t="s">
        <v>2989</v>
      </c>
      <c r="G1043" t="s">
        <v>1190</v>
      </c>
      <c r="H1043" t="s">
        <v>2989</v>
      </c>
      <c r="I1043"/>
      <c r="J1043"/>
      <c r="K1043"/>
      <c r="L1043"/>
      <c r="M1043"/>
      <c r="N1043"/>
      <c r="O1043"/>
      <c r="P1043"/>
      <c r="Q1043"/>
      <c r="R1043"/>
      <c r="S1043"/>
      <c r="T1043"/>
      <c r="U1043"/>
      <c r="V1043"/>
      <c r="W1043"/>
      <c r="X1043"/>
      <c r="Y1043"/>
      <c r="Z1043"/>
      <c r="AA1043"/>
      <c r="AB1043"/>
      <c r="AC1043"/>
      <c r="AD1043"/>
      <c r="AE1043"/>
      <c r="AF1043"/>
      <c r="AG1043"/>
      <c r="AH1043"/>
      <c r="AI1043"/>
      <c r="AJ1043"/>
      <c r="AK1043"/>
      <c r="AL1043"/>
      <c r="AM1043"/>
      <c r="AN1043"/>
      <c r="AO1043"/>
      <c r="AP1043"/>
      <c r="AQ1043"/>
      <c r="AR1043"/>
      <c r="AS1043">
        <v>12.5</v>
      </c>
      <c r="AT1043"/>
      <c r="AU1043"/>
      <c r="AV1043">
        <v>9.3000000000000007</v>
      </c>
      <c r="AW1043"/>
      <c r="AX1043"/>
      <c r="AY1043"/>
      <c r="AZ1043"/>
      <c r="BA1043">
        <v>16.3</v>
      </c>
      <c r="BB1043"/>
      <c r="BC1043"/>
      <c r="BD1043">
        <v>10.5</v>
      </c>
      <c r="BE1043"/>
      <c r="BF1043"/>
      <c r="BG1043"/>
      <c r="BH1043"/>
      <c r="BI1043"/>
      <c r="BJ1043"/>
      <c r="BK1043"/>
      <c r="BL1043"/>
      <c r="BM1043"/>
      <c r="BN1043"/>
      <c r="BO1043"/>
      <c r="BP1043"/>
      <c r="BQ1043"/>
      <c r="BR1043" t="s">
        <v>67</v>
      </c>
      <c r="BS1043" s="1">
        <v>44883</v>
      </c>
      <c r="BT1043" t="s">
        <v>3161</v>
      </c>
      <c r="BU1043">
        <v>3402</v>
      </c>
      <c r="BV1043"/>
      <c r="BW1043"/>
      <c r="BX1043"/>
      <c r="BY1043"/>
      <c r="BZ1043"/>
    </row>
    <row r="1044" spans="1:78" s="11" customFormat="1" x14ac:dyDescent="0.2">
      <c r="A1044" t="s">
        <v>3193</v>
      </c>
      <c r="B1044"/>
      <c r="C1044" t="s">
        <v>1495</v>
      </c>
      <c r="D1044" t="s">
        <v>1496</v>
      </c>
      <c r="E1044" t="s">
        <v>1190</v>
      </c>
      <c r="F1044" t="s">
        <v>2989</v>
      </c>
      <c r="G1044" t="s">
        <v>1190</v>
      </c>
      <c r="H1044" t="s">
        <v>2989</v>
      </c>
      <c r="I1044"/>
      <c r="J1044"/>
      <c r="K1044"/>
      <c r="L1044"/>
      <c r="M1044"/>
      <c r="N1044"/>
      <c r="O1044"/>
      <c r="P1044"/>
      <c r="Q1044"/>
      <c r="R1044"/>
      <c r="S1044"/>
      <c r="T1044"/>
      <c r="U1044"/>
      <c r="V1044"/>
      <c r="W1044"/>
      <c r="X1044"/>
      <c r="Y1044"/>
      <c r="Z1044"/>
      <c r="AA1044"/>
      <c r="AB1044"/>
      <c r="AC1044"/>
      <c r="AD1044"/>
      <c r="AE1044"/>
      <c r="AF1044"/>
      <c r="AG1044"/>
      <c r="AH1044"/>
      <c r="AI1044"/>
      <c r="AJ1044"/>
      <c r="AK1044"/>
      <c r="AL1044"/>
      <c r="AM1044"/>
      <c r="AN1044"/>
      <c r="AO1044"/>
      <c r="AP1044"/>
      <c r="AQ1044"/>
      <c r="AR1044"/>
      <c r="AS1044"/>
      <c r="AT1044"/>
      <c r="AU1044"/>
      <c r="AV1044"/>
      <c r="AW1044"/>
      <c r="AX1044"/>
      <c r="AY1044"/>
      <c r="AZ1044"/>
      <c r="BA1044"/>
      <c r="BB1044"/>
      <c r="BC1044"/>
      <c r="BD1044"/>
      <c r="BE1044">
        <v>23.9</v>
      </c>
      <c r="BF1044"/>
      <c r="BG1044"/>
      <c r="BH1044">
        <v>15</v>
      </c>
      <c r="BI1044"/>
      <c r="BJ1044"/>
      <c r="BK1044"/>
      <c r="BL1044"/>
      <c r="BM1044"/>
      <c r="BN1044"/>
      <c r="BO1044"/>
      <c r="BP1044"/>
      <c r="BQ1044"/>
      <c r="BR1044" t="s">
        <v>67</v>
      </c>
      <c r="BS1044" s="1">
        <v>44883</v>
      </c>
      <c r="BT1044" t="s">
        <v>3161</v>
      </c>
      <c r="BU1044">
        <v>3402</v>
      </c>
      <c r="BV1044"/>
      <c r="BW1044"/>
      <c r="BX1044"/>
      <c r="BY1044"/>
      <c r="BZ1044"/>
    </row>
    <row r="1045" spans="1:78" s="11" customFormat="1" x14ac:dyDescent="0.2">
      <c r="A1045" t="s">
        <v>3194</v>
      </c>
      <c r="B1045"/>
      <c r="C1045" t="s">
        <v>1495</v>
      </c>
      <c r="D1045" t="s">
        <v>1496</v>
      </c>
      <c r="E1045" t="s">
        <v>1190</v>
      </c>
      <c r="F1045" t="s">
        <v>2989</v>
      </c>
      <c r="G1045" t="s">
        <v>1190</v>
      </c>
      <c r="H1045" t="s">
        <v>2989</v>
      </c>
      <c r="I1045"/>
      <c r="J1045"/>
      <c r="K1045"/>
      <c r="L1045"/>
      <c r="M1045"/>
      <c r="N1045"/>
      <c r="O1045"/>
      <c r="P1045"/>
      <c r="Q1045"/>
      <c r="R1045"/>
      <c r="S1045"/>
      <c r="T1045"/>
      <c r="U1045"/>
      <c r="V1045"/>
      <c r="W1045"/>
      <c r="X1045"/>
      <c r="Y1045"/>
      <c r="Z1045"/>
      <c r="AA1045"/>
      <c r="AB1045"/>
      <c r="AC1045"/>
      <c r="AD1045"/>
      <c r="AE1045"/>
      <c r="AF1045"/>
      <c r="AG1045"/>
      <c r="AH1045"/>
      <c r="AI1045"/>
      <c r="AJ1045"/>
      <c r="AK1045"/>
      <c r="AL1045"/>
      <c r="AM1045"/>
      <c r="AN1045"/>
      <c r="AO1045"/>
      <c r="AP1045"/>
      <c r="AQ1045"/>
      <c r="AR1045"/>
      <c r="AS1045"/>
      <c r="AT1045"/>
      <c r="AU1045"/>
      <c r="AV1045"/>
      <c r="AW1045"/>
      <c r="AX1045"/>
      <c r="AY1045"/>
      <c r="AZ1045"/>
      <c r="BA1045">
        <v>15.9</v>
      </c>
      <c r="BB1045"/>
      <c r="BC1045"/>
      <c r="BD1045">
        <v>12.7</v>
      </c>
      <c r="BE1045"/>
      <c r="BF1045"/>
      <c r="BG1045"/>
      <c r="BH1045"/>
      <c r="BI1045"/>
      <c r="BJ1045"/>
      <c r="BK1045"/>
      <c r="BL1045"/>
      <c r="BM1045"/>
      <c r="BN1045"/>
      <c r="BO1045"/>
      <c r="BP1045"/>
      <c r="BQ1045"/>
      <c r="BR1045" t="s">
        <v>67</v>
      </c>
      <c r="BS1045" s="1">
        <v>44883</v>
      </c>
      <c r="BT1045" t="s">
        <v>3161</v>
      </c>
      <c r="BU1045">
        <v>3402</v>
      </c>
      <c r="BV1045"/>
      <c r="BW1045"/>
      <c r="BX1045"/>
      <c r="BY1045"/>
      <c r="BZ1045"/>
    </row>
    <row r="1046" spans="1:78" s="11" customFormat="1" x14ac:dyDescent="0.2">
      <c r="A1046" t="s">
        <v>3195</v>
      </c>
      <c r="B1046"/>
      <c r="C1046" t="s">
        <v>1495</v>
      </c>
      <c r="D1046" t="s">
        <v>1496</v>
      </c>
      <c r="E1046" t="s">
        <v>1190</v>
      </c>
      <c r="F1046" t="s">
        <v>2989</v>
      </c>
      <c r="G1046" t="s">
        <v>1190</v>
      </c>
      <c r="H1046" t="s">
        <v>2989</v>
      </c>
      <c r="I1046"/>
      <c r="J1046"/>
      <c r="K1046"/>
      <c r="L1046"/>
      <c r="M1046"/>
      <c r="N1046"/>
      <c r="O1046"/>
      <c r="P1046"/>
      <c r="Q1046"/>
      <c r="R1046"/>
      <c r="S1046"/>
      <c r="T1046"/>
      <c r="U1046"/>
      <c r="V1046"/>
      <c r="W1046"/>
      <c r="X1046"/>
      <c r="Y1046"/>
      <c r="Z1046"/>
      <c r="AA1046"/>
      <c r="AB1046"/>
      <c r="AC1046"/>
      <c r="AD1046"/>
      <c r="AE1046"/>
      <c r="AF1046"/>
      <c r="AG1046"/>
      <c r="AH1046"/>
      <c r="AI1046"/>
      <c r="AJ1046"/>
      <c r="AK1046"/>
      <c r="AL1046"/>
      <c r="AM1046"/>
      <c r="AN1046"/>
      <c r="AO1046">
        <v>14.4</v>
      </c>
      <c r="AP1046"/>
      <c r="AQ1046"/>
      <c r="AR1046">
        <v>8.8000000000000007</v>
      </c>
      <c r="AS1046">
        <v>14.5</v>
      </c>
      <c r="AT1046"/>
      <c r="AU1046"/>
      <c r="AV1046">
        <v>10.4</v>
      </c>
      <c r="AW1046"/>
      <c r="AX1046"/>
      <c r="AY1046"/>
      <c r="AZ1046"/>
      <c r="BA1046"/>
      <c r="BB1046"/>
      <c r="BC1046"/>
      <c r="BD1046"/>
      <c r="BE1046"/>
      <c r="BF1046"/>
      <c r="BG1046"/>
      <c r="BH1046"/>
      <c r="BI1046"/>
      <c r="BJ1046"/>
      <c r="BK1046"/>
      <c r="BL1046"/>
      <c r="BM1046"/>
      <c r="BN1046"/>
      <c r="BO1046"/>
      <c r="BP1046"/>
      <c r="BQ1046"/>
      <c r="BR1046" t="s">
        <v>67</v>
      </c>
      <c r="BS1046" s="1">
        <v>44883</v>
      </c>
      <c r="BT1046" t="s">
        <v>3161</v>
      </c>
      <c r="BU1046">
        <v>3402</v>
      </c>
      <c r="BV1046"/>
      <c r="BW1046"/>
      <c r="BX1046"/>
      <c r="BY1046"/>
      <c r="BZ1046"/>
    </row>
    <row r="1047" spans="1:78" s="11" customFormat="1" x14ac:dyDescent="0.2">
      <c r="A1047" t="s">
        <v>3196</v>
      </c>
      <c r="B1047"/>
      <c r="C1047" t="s">
        <v>1495</v>
      </c>
      <c r="D1047" t="s">
        <v>1496</v>
      </c>
      <c r="E1047" t="s">
        <v>1190</v>
      </c>
      <c r="F1047" t="s">
        <v>2989</v>
      </c>
      <c r="G1047" t="s">
        <v>1190</v>
      </c>
      <c r="H1047" t="s">
        <v>2989</v>
      </c>
      <c r="I1047"/>
      <c r="J1047"/>
      <c r="K1047"/>
      <c r="L1047"/>
      <c r="M1047"/>
      <c r="N1047"/>
      <c r="O1047"/>
      <c r="P1047"/>
      <c r="Q1047"/>
      <c r="R1047"/>
      <c r="S1047"/>
      <c r="T1047"/>
      <c r="U1047"/>
      <c r="V1047"/>
      <c r="W1047"/>
      <c r="X1047"/>
      <c r="Y1047"/>
      <c r="Z1047"/>
      <c r="AA1047"/>
      <c r="AB1047"/>
      <c r="AC1047"/>
      <c r="AD1047"/>
      <c r="AE1047"/>
      <c r="AF1047"/>
      <c r="AG1047"/>
      <c r="AH1047"/>
      <c r="AI1047"/>
      <c r="AJ1047"/>
      <c r="AK1047"/>
      <c r="AL1047"/>
      <c r="AM1047"/>
      <c r="AN1047"/>
      <c r="AO1047"/>
      <c r="AP1047"/>
      <c r="AQ1047"/>
      <c r="AR1047"/>
      <c r="AS1047">
        <v>13.2</v>
      </c>
      <c r="AT1047"/>
      <c r="AU1047"/>
      <c r="AV1047">
        <v>9.3000000000000007</v>
      </c>
      <c r="AW1047">
        <v>13.6</v>
      </c>
      <c r="AX1047"/>
      <c r="AY1047"/>
      <c r="AZ1047">
        <v>10.9</v>
      </c>
      <c r="BA1047"/>
      <c r="BB1047"/>
      <c r="BC1047"/>
      <c r="BD1047"/>
      <c r="BE1047">
        <v>20.9</v>
      </c>
      <c r="BF1047"/>
      <c r="BG1047"/>
      <c r="BH1047">
        <v>13.3</v>
      </c>
      <c r="BI1047"/>
      <c r="BJ1047"/>
      <c r="BK1047"/>
      <c r="BL1047"/>
      <c r="BM1047"/>
      <c r="BN1047"/>
      <c r="BO1047"/>
      <c r="BP1047"/>
      <c r="BQ1047"/>
      <c r="BR1047" t="s">
        <v>67</v>
      </c>
      <c r="BS1047" s="1">
        <v>44883</v>
      </c>
      <c r="BT1047" t="s">
        <v>3161</v>
      </c>
      <c r="BU1047">
        <v>3402</v>
      </c>
      <c r="BV1047"/>
      <c r="BW1047"/>
      <c r="BX1047"/>
      <c r="BY1047"/>
      <c r="BZ1047"/>
    </row>
    <row r="1048" spans="1:78" s="11" customFormat="1" x14ac:dyDescent="0.2">
      <c r="A1048" t="s">
        <v>3197</v>
      </c>
      <c r="B1048"/>
      <c r="C1048" t="s">
        <v>1495</v>
      </c>
      <c r="D1048" t="s">
        <v>1496</v>
      </c>
      <c r="E1048" t="s">
        <v>1190</v>
      </c>
      <c r="F1048" t="s">
        <v>2989</v>
      </c>
      <c r="G1048" t="s">
        <v>1190</v>
      </c>
      <c r="H1048" t="s">
        <v>2989</v>
      </c>
      <c r="I1048"/>
      <c r="J1048"/>
      <c r="K1048"/>
      <c r="L1048"/>
      <c r="M1048"/>
      <c r="N1048"/>
      <c r="O1048"/>
      <c r="P1048"/>
      <c r="Q1048"/>
      <c r="R1048"/>
      <c r="S1048"/>
      <c r="T1048"/>
      <c r="U1048"/>
      <c r="V1048"/>
      <c r="W1048"/>
      <c r="X1048"/>
      <c r="Y1048"/>
      <c r="Z1048"/>
      <c r="AA1048"/>
      <c r="AB1048"/>
      <c r="AC1048"/>
      <c r="AD1048"/>
      <c r="AE1048"/>
      <c r="AF1048"/>
      <c r="AG1048"/>
      <c r="AH1048"/>
      <c r="AI1048"/>
      <c r="AJ1048"/>
      <c r="AK1048"/>
      <c r="AL1048"/>
      <c r="AM1048"/>
      <c r="AN1048"/>
      <c r="AO1048">
        <v>21.2</v>
      </c>
      <c r="AP1048"/>
      <c r="AQ1048"/>
      <c r="AR1048">
        <v>11.4</v>
      </c>
      <c r="AS1048">
        <v>13.7</v>
      </c>
      <c r="AT1048"/>
      <c r="AU1048"/>
      <c r="AV1048">
        <v>8.9</v>
      </c>
      <c r="AW1048">
        <v>14.5</v>
      </c>
      <c r="AX1048"/>
      <c r="AY1048"/>
      <c r="AZ1048">
        <v>11.2</v>
      </c>
      <c r="BA1048"/>
      <c r="BB1048"/>
      <c r="BC1048"/>
      <c r="BD1048"/>
      <c r="BE1048"/>
      <c r="BF1048"/>
      <c r="BG1048"/>
      <c r="BH1048"/>
      <c r="BI1048"/>
      <c r="BJ1048"/>
      <c r="BK1048"/>
      <c r="BL1048"/>
      <c r="BM1048"/>
      <c r="BN1048"/>
      <c r="BO1048"/>
      <c r="BP1048"/>
      <c r="BQ1048"/>
      <c r="BR1048" t="s">
        <v>67</v>
      </c>
      <c r="BS1048" s="1">
        <v>44883</v>
      </c>
      <c r="BT1048" t="s">
        <v>3161</v>
      </c>
      <c r="BU1048">
        <v>3402</v>
      </c>
      <c r="BV1048"/>
      <c r="BW1048"/>
      <c r="BX1048"/>
      <c r="BY1048"/>
      <c r="BZ1048"/>
    </row>
    <row r="1049" spans="1:78" s="11" customFormat="1" x14ac:dyDescent="0.2">
      <c r="A1049" t="s">
        <v>3198</v>
      </c>
      <c r="B1049"/>
      <c r="C1049" t="s">
        <v>1495</v>
      </c>
      <c r="D1049" t="s">
        <v>1496</v>
      </c>
      <c r="E1049" t="s">
        <v>1190</v>
      </c>
      <c r="F1049" t="s">
        <v>2989</v>
      </c>
      <c r="G1049" t="s">
        <v>1190</v>
      </c>
      <c r="H1049" t="s">
        <v>2989</v>
      </c>
      <c r="I1049"/>
      <c r="J1049"/>
      <c r="K1049"/>
      <c r="L1049"/>
      <c r="M1049"/>
      <c r="N1049"/>
      <c r="O1049"/>
      <c r="P1049"/>
      <c r="Q1049"/>
      <c r="R1049"/>
      <c r="S1049"/>
      <c r="T1049"/>
      <c r="U1049"/>
      <c r="V1049"/>
      <c r="W1049"/>
      <c r="X1049"/>
      <c r="Y1049"/>
      <c r="Z1049"/>
      <c r="AA1049"/>
      <c r="AB1049"/>
      <c r="AC1049"/>
      <c r="AD1049"/>
      <c r="AE1049"/>
      <c r="AF1049"/>
      <c r="AG1049"/>
      <c r="AH1049"/>
      <c r="AI1049"/>
      <c r="AJ1049"/>
      <c r="AK1049"/>
      <c r="AL1049"/>
      <c r="AM1049"/>
      <c r="AN1049"/>
      <c r="AO1049"/>
      <c r="AP1049"/>
      <c r="AQ1049"/>
      <c r="AR1049"/>
      <c r="AS1049">
        <v>12.1</v>
      </c>
      <c r="AT1049"/>
      <c r="AU1049"/>
      <c r="AV1049">
        <v>11.3</v>
      </c>
      <c r="AW1049"/>
      <c r="AX1049"/>
      <c r="AY1049"/>
      <c r="AZ1049"/>
      <c r="BA1049"/>
      <c r="BB1049"/>
      <c r="BC1049"/>
      <c r="BD1049"/>
      <c r="BE1049">
        <v>20.6</v>
      </c>
      <c r="BF1049"/>
      <c r="BG1049"/>
      <c r="BH1049">
        <v>13.5</v>
      </c>
      <c r="BI1049"/>
      <c r="BJ1049"/>
      <c r="BK1049"/>
      <c r="BL1049"/>
      <c r="BM1049"/>
      <c r="BN1049"/>
      <c r="BO1049"/>
      <c r="BP1049"/>
      <c r="BQ1049"/>
      <c r="BR1049" t="s">
        <v>67</v>
      </c>
      <c r="BS1049" s="1">
        <v>44883</v>
      </c>
      <c r="BT1049" t="s">
        <v>3161</v>
      </c>
      <c r="BU1049">
        <v>3402</v>
      </c>
      <c r="BV1049"/>
      <c r="BW1049"/>
      <c r="BX1049"/>
      <c r="BY1049"/>
      <c r="BZ1049"/>
    </row>
    <row r="1050" spans="1:78" s="11" customFormat="1" x14ac:dyDescent="0.2">
      <c r="A1050" t="s">
        <v>3199</v>
      </c>
      <c r="B1050"/>
      <c r="C1050" t="s">
        <v>1495</v>
      </c>
      <c r="D1050" t="s">
        <v>1496</v>
      </c>
      <c r="E1050" t="s">
        <v>1190</v>
      </c>
      <c r="F1050" t="s">
        <v>2989</v>
      </c>
      <c r="G1050" t="s">
        <v>1190</v>
      </c>
      <c r="H1050" t="s">
        <v>2989</v>
      </c>
      <c r="I1050"/>
      <c r="J1050"/>
      <c r="K1050"/>
      <c r="L1050"/>
      <c r="M1050"/>
      <c r="N1050"/>
      <c r="O1050"/>
      <c r="P1050"/>
      <c r="Q1050"/>
      <c r="R1050"/>
      <c r="S1050"/>
      <c r="T1050"/>
      <c r="U1050"/>
      <c r="V1050"/>
      <c r="W1050"/>
      <c r="X1050"/>
      <c r="Y1050"/>
      <c r="Z1050"/>
      <c r="AA1050"/>
      <c r="AB1050"/>
      <c r="AC1050"/>
      <c r="AD1050"/>
      <c r="AE1050"/>
      <c r="AF1050"/>
      <c r="AG1050"/>
      <c r="AH1050"/>
      <c r="AI1050"/>
      <c r="AJ1050"/>
      <c r="AK1050"/>
      <c r="AL1050"/>
      <c r="AM1050"/>
      <c r="AN1050"/>
      <c r="AO1050"/>
      <c r="AP1050"/>
      <c r="AQ1050"/>
      <c r="AR1050"/>
      <c r="AS1050"/>
      <c r="AT1050"/>
      <c r="AU1050"/>
      <c r="AV1050"/>
      <c r="AW1050"/>
      <c r="AX1050"/>
      <c r="AY1050"/>
      <c r="AZ1050"/>
      <c r="BA1050"/>
      <c r="BB1050"/>
      <c r="BC1050"/>
      <c r="BD1050"/>
      <c r="BE1050">
        <v>23.7</v>
      </c>
      <c r="BF1050"/>
      <c r="BG1050"/>
      <c r="BH1050">
        <v>14.3</v>
      </c>
      <c r="BI1050"/>
      <c r="BJ1050"/>
      <c r="BK1050"/>
      <c r="BL1050"/>
      <c r="BM1050"/>
      <c r="BN1050"/>
      <c r="BO1050"/>
      <c r="BP1050"/>
      <c r="BQ1050"/>
      <c r="BR1050" t="s">
        <v>67</v>
      </c>
      <c r="BS1050" s="1">
        <v>44883</v>
      </c>
      <c r="BT1050" t="s">
        <v>3161</v>
      </c>
      <c r="BU1050">
        <v>3402</v>
      </c>
      <c r="BV1050"/>
      <c r="BW1050"/>
      <c r="BX1050" s="19"/>
      <c r="BY1050" s="19"/>
      <c r="BZ1050" s="19"/>
    </row>
    <row r="1051" spans="1:78" s="11" customFormat="1" x14ac:dyDescent="0.2">
      <c r="A1051" t="s">
        <v>3155</v>
      </c>
      <c r="B1051"/>
      <c r="C1051" t="s">
        <v>1495</v>
      </c>
      <c r="D1051" t="s">
        <v>1496</v>
      </c>
      <c r="E1051" t="s">
        <v>1190</v>
      </c>
      <c r="F1051" t="s">
        <v>2989</v>
      </c>
      <c r="G1051" t="s">
        <v>1190</v>
      </c>
      <c r="H1051" t="s">
        <v>2989</v>
      </c>
      <c r="I1051"/>
      <c r="J1051"/>
      <c r="K1051"/>
      <c r="L1051"/>
      <c r="M1051"/>
      <c r="N1051"/>
      <c r="O1051"/>
      <c r="P1051"/>
      <c r="Q1051">
        <v>10.199999999999999</v>
      </c>
      <c r="R1051"/>
      <c r="S1051"/>
      <c r="T1051">
        <v>12.3</v>
      </c>
      <c r="U1051">
        <v>11</v>
      </c>
      <c r="V1051"/>
      <c r="W1051"/>
      <c r="X1051">
        <v>12.7</v>
      </c>
      <c r="Y1051">
        <v>10</v>
      </c>
      <c r="Z1051"/>
      <c r="AA1051"/>
      <c r="AB1051">
        <v>10</v>
      </c>
      <c r="AC1051">
        <v>15.3</v>
      </c>
      <c r="AD1051"/>
      <c r="AE1051"/>
      <c r="AF1051">
        <v>14.8</v>
      </c>
      <c r="AG1051">
        <v>18.7</v>
      </c>
      <c r="AH1051"/>
      <c r="AI1051"/>
      <c r="AJ1051">
        <v>16.7</v>
      </c>
      <c r="AK1051"/>
      <c r="AL1051"/>
      <c r="AM1051"/>
      <c r="AN1051"/>
      <c r="AO1051"/>
      <c r="AP1051"/>
      <c r="AQ1051"/>
      <c r="AR1051"/>
      <c r="AS1051"/>
      <c r="AT1051"/>
      <c r="AU1051"/>
      <c r="AV1051"/>
      <c r="AW1051"/>
      <c r="AX1051"/>
      <c r="AY1051"/>
      <c r="AZ1051"/>
      <c r="BA1051"/>
      <c r="BB1051"/>
      <c r="BC1051"/>
      <c r="BD1051"/>
      <c r="BE1051"/>
      <c r="BF1051"/>
      <c r="BG1051"/>
      <c r="BH1051"/>
      <c r="BI1051"/>
      <c r="BJ1051"/>
      <c r="BK1051"/>
      <c r="BL1051"/>
      <c r="BM1051"/>
      <c r="BN1051"/>
      <c r="BO1051"/>
      <c r="BP1051"/>
      <c r="BQ1051"/>
      <c r="BR1051" t="s">
        <v>67</v>
      </c>
      <c r="BS1051" s="1">
        <v>44883</v>
      </c>
      <c r="BT1051" t="s">
        <v>3161</v>
      </c>
      <c r="BU1051">
        <v>3402</v>
      </c>
      <c r="BV1051"/>
      <c r="BW1051"/>
      <c r="BX1051" s="19"/>
      <c r="BY1051" s="19"/>
      <c r="BZ1051" s="19"/>
    </row>
    <row r="1052" spans="1:78" s="11" customFormat="1" x14ac:dyDescent="0.2">
      <c r="A1052" t="s">
        <v>3155</v>
      </c>
      <c r="B1052"/>
      <c r="C1052" t="s">
        <v>1495</v>
      </c>
      <c r="D1052" t="s">
        <v>1496</v>
      </c>
      <c r="E1052" t="s">
        <v>1190</v>
      </c>
      <c r="F1052" t="s">
        <v>2989</v>
      </c>
      <c r="G1052" t="s">
        <v>1190</v>
      </c>
      <c r="H1052" t="s">
        <v>2989</v>
      </c>
      <c r="I1052"/>
      <c r="J1052"/>
      <c r="K1052"/>
      <c r="L1052"/>
      <c r="M1052"/>
      <c r="N1052"/>
      <c r="O1052"/>
      <c r="P1052"/>
      <c r="Q1052"/>
      <c r="R1052"/>
      <c r="S1052"/>
      <c r="T1052"/>
      <c r="U1052"/>
      <c r="V1052"/>
      <c r="W1052"/>
      <c r="X1052"/>
      <c r="Y1052"/>
      <c r="Z1052"/>
      <c r="AA1052"/>
      <c r="AB1052"/>
      <c r="AC1052"/>
      <c r="AD1052"/>
      <c r="AE1052"/>
      <c r="AF1052"/>
      <c r="AG1052"/>
      <c r="AH1052"/>
      <c r="AI1052"/>
      <c r="AJ1052"/>
      <c r="AK1052"/>
      <c r="AL1052"/>
      <c r="AM1052"/>
      <c r="AN1052"/>
      <c r="AO1052"/>
      <c r="AP1052"/>
      <c r="AQ1052"/>
      <c r="AR1052"/>
      <c r="AS1052"/>
      <c r="AT1052"/>
      <c r="AU1052"/>
      <c r="AV1052"/>
      <c r="AW1052">
        <v>11.7</v>
      </c>
      <c r="AX1052"/>
      <c r="AY1052"/>
      <c r="AZ1052">
        <v>8.8000000000000007</v>
      </c>
      <c r="BA1052">
        <v>15.8</v>
      </c>
      <c r="BB1052"/>
      <c r="BC1052"/>
      <c r="BD1052">
        <v>10.9</v>
      </c>
      <c r="BE1052">
        <v>18.8</v>
      </c>
      <c r="BF1052"/>
      <c r="BG1052"/>
      <c r="BH1052">
        <v>12.3</v>
      </c>
      <c r="BI1052"/>
      <c r="BJ1052"/>
      <c r="BK1052"/>
      <c r="BL1052"/>
      <c r="BM1052"/>
      <c r="BN1052"/>
      <c r="BO1052"/>
      <c r="BP1052"/>
      <c r="BQ1052"/>
      <c r="BR1052" t="s">
        <v>67</v>
      </c>
      <c r="BS1052" s="1">
        <v>44883</v>
      </c>
      <c r="BT1052" t="s">
        <v>3161</v>
      </c>
      <c r="BU1052">
        <v>3402</v>
      </c>
      <c r="BV1052"/>
      <c r="BW1052"/>
      <c r="BX1052"/>
      <c r="BY1052"/>
      <c r="BZ1052"/>
    </row>
    <row r="1053" spans="1:78" s="11" customFormat="1" x14ac:dyDescent="0.2">
      <c r="A1053" t="s">
        <v>3201</v>
      </c>
      <c r="B1053"/>
      <c r="C1053" t="s">
        <v>1495</v>
      </c>
      <c r="D1053" t="s">
        <v>1496</v>
      </c>
      <c r="E1053" t="s">
        <v>1190</v>
      </c>
      <c r="F1053" t="s">
        <v>2989</v>
      </c>
      <c r="G1053" t="s">
        <v>1190</v>
      </c>
      <c r="H1053" t="s">
        <v>2989</v>
      </c>
      <c r="I1053"/>
      <c r="J1053"/>
      <c r="K1053"/>
      <c r="L1053"/>
      <c r="M1053"/>
      <c r="N1053"/>
      <c r="O1053"/>
      <c r="P1053"/>
      <c r="Q1053"/>
      <c r="R1053"/>
      <c r="S1053"/>
      <c r="T1053"/>
      <c r="U1053"/>
      <c r="V1053"/>
      <c r="W1053"/>
      <c r="X1053"/>
      <c r="Y1053">
        <v>11.7</v>
      </c>
      <c r="Z1053"/>
      <c r="AA1053"/>
      <c r="AB1053">
        <v>10.5</v>
      </c>
      <c r="AC1053">
        <v>16</v>
      </c>
      <c r="AD1053"/>
      <c r="AE1053"/>
      <c r="AF1053">
        <v>15.6</v>
      </c>
      <c r="AG1053">
        <v>19.399999999999999</v>
      </c>
      <c r="AH1053"/>
      <c r="AI1053"/>
      <c r="AJ1053">
        <v>17</v>
      </c>
      <c r="AK1053"/>
      <c r="AL1053"/>
      <c r="AM1053"/>
      <c r="AN1053"/>
      <c r="AO1053"/>
      <c r="AP1053"/>
      <c r="AQ1053"/>
      <c r="AR1053"/>
      <c r="AS1053"/>
      <c r="AT1053"/>
      <c r="AU1053"/>
      <c r="AV1053"/>
      <c r="AW1053"/>
      <c r="AX1053"/>
      <c r="AY1053"/>
      <c r="AZ1053"/>
      <c r="BA1053"/>
      <c r="BB1053"/>
      <c r="BC1053"/>
      <c r="BD1053"/>
      <c r="BE1053"/>
      <c r="BF1053"/>
      <c r="BG1053"/>
      <c r="BH1053"/>
      <c r="BI1053"/>
      <c r="BJ1053"/>
      <c r="BK1053"/>
      <c r="BL1053"/>
      <c r="BM1053"/>
      <c r="BN1053"/>
      <c r="BO1053"/>
      <c r="BP1053"/>
      <c r="BQ1053"/>
      <c r="BR1053" t="s">
        <v>67</v>
      </c>
      <c r="BS1053" s="1">
        <v>44883</v>
      </c>
      <c r="BT1053" t="s">
        <v>3161</v>
      </c>
      <c r="BU1053">
        <v>3402</v>
      </c>
      <c r="BV1053"/>
      <c r="BW1053"/>
      <c r="BX1053"/>
      <c r="BY1053"/>
      <c r="BZ1053"/>
    </row>
    <row r="1054" spans="1:78" s="6" customFormat="1" x14ac:dyDescent="0.2">
      <c r="A1054" t="s">
        <v>3201</v>
      </c>
      <c r="B1054"/>
      <c r="C1054" t="s">
        <v>1495</v>
      </c>
      <c r="D1054" t="s">
        <v>1496</v>
      </c>
      <c r="E1054" t="s">
        <v>1190</v>
      </c>
      <c r="F1054" t="s">
        <v>2989</v>
      </c>
      <c r="G1054" t="s">
        <v>1190</v>
      </c>
      <c r="H1054" t="s">
        <v>2989</v>
      </c>
      <c r="I1054"/>
      <c r="J1054"/>
      <c r="K1054"/>
      <c r="L1054"/>
      <c r="M1054"/>
      <c r="N1054"/>
      <c r="O1054"/>
      <c r="P1054"/>
      <c r="Q1054"/>
      <c r="R1054"/>
      <c r="S1054"/>
      <c r="T1054"/>
      <c r="U1054"/>
      <c r="V1054"/>
      <c r="W1054"/>
      <c r="X1054"/>
      <c r="Y1054"/>
      <c r="Z1054"/>
      <c r="AA1054"/>
      <c r="AB1054"/>
      <c r="AC1054"/>
      <c r="AD1054"/>
      <c r="AE1054"/>
      <c r="AF1054"/>
      <c r="AG1054"/>
      <c r="AH1054"/>
      <c r="AI1054"/>
      <c r="AJ1054"/>
      <c r="AK1054"/>
      <c r="AL1054"/>
      <c r="AM1054"/>
      <c r="AN1054"/>
      <c r="AO1054"/>
      <c r="AP1054"/>
      <c r="AQ1054"/>
      <c r="AR1054"/>
      <c r="AS1054">
        <v>13.9</v>
      </c>
      <c r="AT1054"/>
      <c r="AU1054"/>
      <c r="AV1054">
        <v>8.6999999999999993</v>
      </c>
      <c r="AW1054"/>
      <c r="AX1054"/>
      <c r="AY1054"/>
      <c r="AZ1054"/>
      <c r="BA1054">
        <v>15.8</v>
      </c>
      <c r="BB1054"/>
      <c r="BC1054"/>
      <c r="BD1054">
        <v>11.6</v>
      </c>
      <c r="BE1054">
        <v>20.9</v>
      </c>
      <c r="BF1054"/>
      <c r="BG1054"/>
      <c r="BH1054">
        <v>12.7</v>
      </c>
      <c r="BI1054"/>
      <c r="BJ1054"/>
      <c r="BK1054"/>
      <c r="BL1054"/>
      <c r="BM1054"/>
      <c r="BN1054"/>
      <c r="BO1054"/>
      <c r="BP1054"/>
      <c r="BQ1054"/>
      <c r="BR1054" t="s">
        <v>67</v>
      </c>
      <c r="BS1054" s="1">
        <v>44883</v>
      </c>
      <c r="BT1054" t="s">
        <v>3161</v>
      </c>
      <c r="BU1054">
        <v>3402</v>
      </c>
      <c r="BV1054"/>
      <c r="BW1054"/>
      <c r="BX1054"/>
      <c r="BY1054"/>
      <c r="BZ1054"/>
    </row>
    <row r="1055" spans="1:78" s="6" customFormat="1" x14ac:dyDescent="0.2">
      <c r="A1055" t="s">
        <v>3202</v>
      </c>
      <c r="B1055"/>
      <c r="C1055" t="s">
        <v>1495</v>
      </c>
      <c r="D1055" t="s">
        <v>1496</v>
      </c>
      <c r="E1055" t="s">
        <v>1190</v>
      </c>
      <c r="F1055" t="s">
        <v>2989</v>
      </c>
      <c r="G1055" t="s">
        <v>1190</v>
      </c>
      <c r="H1055" t="s">
        <v>2989</v>
      </c>
      <c r="I1055"/>
      <c r="J1055"/>
      <c r="K1055"/>
      <c r="L1055"/>
      <c r="M1055"/>
      <c r="N1055"/>
      <c r="O1055"/>
      <c r="P1055"/>
      <c r="Q1055"/>
      <c r="R1055"/>
      <c r="S1055"/>
      <c r="T1055"/>
      <c r="U1055"/>
      <c r="V1055"/>
      <c r="W1055"/>
      <c r="X1055"/>
      <c r="Y1055"/>
      <c r="Z1055"/>
      <c r="AA1055"/>
      <c r="AB1055"/>
      <c r="AC1055"/>
      <c r="AD1055"/>
      <c r="AE1055"/>
      <c r="AF1055"/>
      <c r="AG1055">
        <v>18.5</v>
      </c>
      <c r="AH1055"/>
      <c r="AI1055"/>
      <c r="AJ1055">
        <v>18.5</v>
      </c>
      <c r="AK1055"/>
      <c r="AL1055"/>
      <c r="AM1055"/>
      <c r="AN1055"/>
      <c r="AO1055"/>
      <c r="AP1055"/>
      <c r="AQ1055"/>
      <c r="AR1055"/>
      <c r="AS1055"/>
      <c r="AT1055"/>
      <c r="AU1055"/>
      <c r="AV1055"/>
      <c r="AW1055"/>
      <c r="AX1055"/>
      <c r="AY1055"/>
      <c r="AZ1055"/>
      <c r="BA1055"/>
      <c r="BB1055"/>
      <c r="BC1055"/>
      <c r="BD1055"/>
      <c r="BE1055"/>
      <c r="BF1055"/>
      <c r="BG1055"/>
      <c r="BH1055"/>
      <c r="BI1055"/>
      <c r="BJ1055"/>
      <c r="BK1055"/>
      <c r="BL1055"/>
      <c r="BM1055"/>
      <c r="BN1055"/>
      <c r="BO1055"/>
      <c r="BP1055"/>
      <c r="BQ1055"/>
      <c r="BR1055" t="s">
        <v>67</v>
      </c>
      <c r="BS1055" s="1">
        <v>44883</v>
      </c>
      <c r="BT1055" t="s">
        <v>3161</v>
      </c>
      <c r="BU1055">
        <v>3402</v>
      </c>
      <c r="BV1055"/>
      <c r="BW1055"/>
      <c r="BX1055"/>
      <c r="BY1055"/>
      <c r="BZ1055"/>
    </row>
    <row r="1056" spans="1:78" s="6" customFormat="1" x14ac:dyDescent="0.2">
      <c r="A1056" t="s">
        <v>3182</v>
      </c>
      <c r="B1056"/>
      <c r="C1056" t="s">
        <v>1495</v>
      </c>
      <c r="D1056" t="s">
        <v>1496</v>
      </c>
      <c r="E1056" t="s">
        <v>1190</v>
      </c>
      <c r="F1056" t="s">
        <v>2989</v>
      </c>
      <c r="G1056" t="s">
        <v>1190</v>
      </c>
      <c r="H1056" t="s">
        <v>2989</v>
      </c>
      <c r="I1056"/>
      <c r="J1056"/>
      <c r="K1056"/>
      <c r="L1056"/>
      <c r="M1056"/>
      <c r="N1056"/>
      <c r="O1056"/>
      <c r="P1056"/>
      <c r="Q1056"/>
      <c r="R1056"/>
      <c r="S1056"/>
      <c r="T1056"/>
      <c r="U1056">
        <v>12.3</v>
      </c>
      <c r="V1056"/>
      <c r="W1056"/>
      <c r="X1056">
        <v>14.1</v>
      </c>
      <c r="Y1056"/>
      <c r="Z1056"/>
      <c r="AA1056"/>
      <c r="AB1056"/>
      <c r="AC1056"/>
      <c r="AD1056"/>
      <c r="AE1056"/>
      <c r="AF1056"/>
      <c r="AG1056"/>
      <c r="AH1056"/>
      <c r="AI1056"/>
      <c r="AJ1056"/>
      <c r="AK1056"/>
      <c r="AL1056"/>
      <c r="AM1056"/>
      <c r="AN1056"/>
      <c r="AO1056"/>
      <c r="AP1056"/>
      <c r="AQ1056"/>
      <c r="AR1056"/>
      <c r="AS1056"/>
      <c r="AT1056"/>
      <c r="AU1056"/>
      <c r="AV1056"/>
      <c r="AW1056"/>
      <c r="AX1056"/>
      <c r="AY1056"/>
      <c r="AZ1056"/>
      <c r="BA1056"/>
      <c r="BB1056"/>
      <c r="BC1056"/>
      <c r="BD1056"/>
      <c r="BE1056"/>
      <c r="BF1056"/>
      <c r="BG1056"/>
      <c r="BH1056"/>
      <c r="BI1056"/>
      <c r="BJ1056"/>
      <c r="BK1056"/>
      <c r="BL1056"/>
      <c r="BM1056"/>
      <c r="BN1056"/>
      <c r="BO1056"/>
      <c r="BP1056"/>
      <c r="BQ1056"/>
      <c r="BR1056" t="s">
        <v>67</v>
      </c>
      <c r="BS1056" s="1">
        <v>44883</v>
      </c>
      <c r="BT1056" t="s">
        <v>3161</v>
      </c>
      <c r="BU1056">
        <v>3402</v>
      </c>
      <c r="BV1056"/>
      <c r="BW1056"/>
      <c r="BX1056"/>
      <c r="BY1056"/>
      <c r="BZ1056"/>
    </row>
    <row r="1057" spans="1:78" s="6" customFormat="1" x14ac:dyDescent="0.2">
      <c r="A1057" t="s">
        <v>3183</v>
      </c>
      <c r="B1057"/>
      <c r="C1057" t="s">
        <v>1495</v>
      </c>
      <c r="D1057" t="s">
        <v>1496</v>
      </c>
      <c r="E1057" t="s">
        <v>1190</v>
      </c>
      <c r="F1057" t="s">
        <v>2989</v>
      </c>
      <c r="G1057" t="s">
        <v>1190</v>
      </c>
      <c r="H1057" t="s">
        <v>2989</v>
      </c>
      <c r="I1057"/>
      <c r="J1057"/>
      <c r="K1057"/>
      <c r="L1057"/>
      <c r="M1057"/>
      <c r="N1057"/>
      <c r="O1057"/>
      <c r="P1057"/>
      <c r="Q1057">
        <v>11.8</v>
      </c>
      <c r="R1057"/>
      <c r="S1057"/>
      <c r="T1057">
        <v>12.2</v>
      </c>
      <c r="U1057"/>
      <c r="V1057"/>
      <c r="W1057"/>
      <c r="X1057"/>
      <c r="Y1057"/>
      <c r="Z1057"/>
      <c r="AA1057"/>
      <c r="AB1057"/>
      <c r="AC1057"/>
      <c r="AD1057"/>
      <c r="AE1057"/>
      <c r="AF1057"/>
      <c r="AG1057">
        <v>20</v>
      </c>
      <c r="AH1057"/>
      <c r="AI1057"/>
      <c r="AJ1057">
        <v>20.2</v>
      </c>
      <c r="AK1057"/>
      <c r="AL1057"/>
      <c r="AM1057"/>
      <c r="AN1057"/>
      <c r="AO1057"/>
      <c r="AP1057"/>
      <c r="AQ1057"/>
      <c r="AR1057"/>
      <c r="AS1057"/>
      <c r="AT1057"/>
      <c r="AU1057"/>
      <c r="AV1057"/>
      <c r="AW1057"/>
      <c r="AX1057"/>
      <c r="AY1057"/>
      <c r="AZ1057"/>
      <c r="BA1057"/>
      <c r="BB1057"/>
      <c r="BC1057"/>
      <c r="BD1057"/>
      <c r="BE1057"/>
      <c r="BF1057"/>
      <c r="BG1057"/>
      <c r="BH1057"/>
      <c r="BI1057"/>
      <c r="BJ1057"/>
      <c r="BK1057"/>
      <c r="BL1057"/>
      <c r="BM1057"/>
      <c r="BN1057"/>
      <c r="BO1057"/>
      <c r="BP1057"/>
      <c r="BQ1057"/>
      <c r="BR1057" t="s">
        <v>67</v>
      </c>
      <c r="BS1057" s="1">
        <v>44883</v>
      </c>
      <c r="BT1057" t="s">
        <v>3161</v>
      </c>
      <c r="BU1057">
        <v>3402</v>
      </c>
      <c r="BV1057"/>
      <c r="BW1057"/>
      <c r="BX1057"/>
      <c r="BY1057"/>
      <c r="BZ1057"/>
    </row>
    <row r="1058" spans="1:78" s="11" customFormat="1" x14ac:dyDescent="0.2">
      <c r="A1058" t="s">
        <v>3184</v>
      </c>
      <c r="B1058"/>
      <c r="C1058" t="s">
        <v>1495</v>
      </c>
      <c r="D1058" t="s">
        <v>1496</v>
      </c>
      <c r="E1058" t="s">
        <v>1190</v>
      </c>
      <c r="F1058" t="s">
        <v>2989</v>
      </c>
      <c r="G1058" t="s">
        <v>1190</v>
      </c>
      <c r="H1058" t="s">
        <v>2989</v>
      </c>
      <c r="I1058"/>
      <c r="J1058"/>
      <c r="K1058"/>
      <c r="L1058"/>
      <c r="M1058"/>
      <c r="N1058"/>
      <c r="O1058"/>
      <c r="P1058"/>
      <c r="Q1058">
        <v>11.3</v>
      </c>
      <c r="R1058"/>
      <c r="S1058"/>
      <c r="T1058">
        <v>12.7</v>
      </c>
      <c r="U1058">
        <v>12</v>
      </c>
      <c r="V1058"/>
      <c r="W1058"/>
      <c r="X1058">
        <v>14.1</v>
      </c>
      <c r="Y1058">
        <v>12.7</v>
      </c>
      <c r="Z1058"/>
      <c r="AA1058"/>
      <c r="AB1058">
        <v>11.1</v>
      </c>
      <c r="AC1058"/>
      <c r="AD1058"/>
      <c r="AE1058"/>
      <c r="AF1058"/>
      <c r="AG1058"/>
      <c r="AH1058"/>
      <c r="AI1058"/>
      <c r="AJ1058"/>
      <c r="AK1058"/>
      <c r="AL1058"/>
      <c r="AM1058"/>
      <c r="AN1058"/>
      <c r="AO1058"/>
      <c r="AP1058"/>
      <c r="AQ1058"/>
      <c r="AR1058"/>
      <c r="AS1058"/>
      <c r="AT1058"/>
      <c r="AU1058"/>
      <c r="AV1058"/>
      <c r="AW1058"/>
      <c r="AX1058"/>
      <c r="AY1058"/>
      <c r="AZ1058"/>
      <c r="BA1058"/>
      <c r="BB1058"/>
      <c r="BC1058"/>
      <c r="BD1058"/>
      <c r="BE1058"/>
      <c r="BF1058"/>
      <c r="BG1058"/>
      <c r="BH1058"/>
      <c r="BI1058"/>
      <c r="BJ1058"/>
      <c r="BK1058"/>
      <c r="BL1058"/>
      <c r="BM1058"/>
      <c r="BN1058"/>
      <c r="BO1058"/>
      <c r="BP1058"/>
      <c r="BQ1058"/>
      <c r="BR1058" t="s">
        <v>67</v>
      </c>
      <c r="BS1058" s="1">
        <v>44883</v>
      </c>
      <c r="BT1058" t="s">
        <v>3161</v>
      </c>
      <c r="BU1058">
        <v>3402</v>
      </c>
      <c r="BV1058"/>
      <c r="BW1058"/>
      <c r="BX1058"/>
      <c r="BY1058"/>
      <c r="BZ1058"/>
    </row>
    <row r="1059" spans="1:78" s="11" customFormat="1" x14ac:dyDescent="0.2">
      <c r="A1059" t="s">
        <v>3188</v>
      </c>
      <c r="B1059"/>
      <c r="C1059" t="s">
        <v>1495</v>
      </c>
      <c r="D1059" t="s">
        <v>1496</v>
      </c>
      <c r="E1059" t="s">
        <v>1190</v>
      </c>
      <c r="F1059" t="s">
        <v>2989</v>
      </c>
      <c r="G1059" t="s">
        <v>1190</v>
      </c>
      <c r="H1059" t="s">
        <v>2989</v>
      </c>
      <c r="I1059"/>
      <c r="J1059"/>
      <c r="K1059"/>
      <c r="L1059"/>
      <c r="M1059"/>
      <c r="N1059"/>
      <c r="O1059"/>
      <c r="P1059"/>
      <c r="Q1059"/>
      <c r="R1059"/>
      <c r="S1059"/>
      <c r="T1059"/>
      <c r="U1059"/>
      <c r="V1059"/>
      <c r="W1059"/>
      <c r="X1059"/>
      <c r="Y1059"/>
      <c r="Z1059"/>
      <c r="AA1059"/>
      <c r="AB1059"/>
      <c r="AC1059">
        <v>18.899999999999999</v>
      </c>
      <c r="AD1059"/>
      <c r="AE1059"/>
      <c r="AF1059">
        <v>16.8</v>
      </c>
      <c r="AG1059">
        <v>22.2</v>
      </c>
      <c r="AH1059"/>
      <c r="AI1059"/>
      <c r="AJ1059">
        <v>20.2</v>
      </c>
      <c r="AK1059"/>
      <c r="AL1059"/>
      <c r="AM1059"/>
      <c r="AN1059"/>
      <c r="AO1059"/>
      <c r="AP1059"/>
      <c r="AQ1059"/>
      <c r="AR1059"/>
      <c r="AS1059"/>
      <c r="AT1059"/>
      <c r="AU1059"/>
      <c r="AV1059"/>
      <c r="AW1059"/>
      <c r="AX1059"/>
      <c r="AY1059"/>
      <c r="AZ1059"/>
      <c r="BA1059"/>
      <c r="BB1059"/>
      <c r="BC1059"/>
      <c r="BD1059"/>
      <c r="BE1059"/>
      <c r="BF1059"/>
      <c r="BG1059"/>
      <c r="BH1059"/>
      <c r="BI1059"/>
      <c r="BJ1059"/>
      <c r="BK1059"/>
      <c r="BL1059"/>
      <c r="BM1059"/>
      <c r="BN1059"/>
      <c r="BO1059"/>
      <c r="BP1059"/>
      <c r="BQ1059"/>
      <c r="BR1059" t="s">
        <v>67</v>
      </c>
      <c r="BS1059" s="1">
        <v>44883</v>
      </c>
      <c r="BT1059" t="s">
        <v>3161</v>
      </c>
      <c r="BU1059">
        <v>3402</v>
      </c>
      <c r="BV1059"/>
      <c r="BW1059"/>
      <c r="BX1059"/>
      <c r="BY1059"/>
      <c r="BZ1059"/>
    </row>
    <row r="1060" spans="1:78" s="6" customFormat="1" x14ac:dyDescent="0.2">
      <c r="A1060" t="s">
        <v>3185</v>
      </c>
      <c r="B1060"/>
      <c r="C1060" t="s">
        <v>1495</v>
      </c>
      <c r="D1060" t="s">
        <v>1496</v>
      </c>
      <c r="E1060" t="s">
        <v>1190</v>
      </c>
      <c r="F1060" t="s">
        <v>2989</v>
      </c>
      <c r="G1060" t="s">
        <v>1190</v>
      </c>
      <c r="H1060" t="s">
        <v>2989</v>
      </c>
      <c r="I1060"/>
      <c r="J1060"/>
      <c r="K1060"/>
      <c r="L1060"/>
      <c r="M1060"/>
      <c r="N1060"/>
      <c r="O1060"/>
      <c r="P1060"/>
      <c r="Q1060"/>
      <c r="R1060"/>
      <c r="S1060"/>
      <c r="T1060"/>
      <c r="U1060"/>
      <c r="V1060"/>
      <c r="W1060"/>
      <c r="X1060"/>
      <c r="Y1060"/>
      <c r="Z1060"/>
      <c r="AA1060"/>
      <c r="AB1060"/>
      <c r="AC1060">
        <v>18.899999999999999</v>
      </c>
      <c r="AD1060"/>
      <c r="AE1060"/>
      <c r="AF1060">
        <v>17</v>
      </c>
      <c r="AG1060"/>
      <c r="AH1060"/>
      <c r="AI1060"/>
      <c r="AJ1060"/>
      <c r="AK1060"/>
      <c r="AL1060"/>
      <c r="AM1060"/>
      <c r="AN1060"/>
      <c r="AO1060"/>
      <c r="AP1060"/>
      <c r="AQ1060"/>
      <c r="AR1060"/>
      <c r="AS1060"/>
      <c r="AT1060"/>
      <c r="AU1060"/>
      <c r="AV1060"/>
      <c r="AW1060"/>
      <c r="AX1060"/>
      <c r="AY1060"/>
      <c r="AZ1060"/>
      <c r="BA1060"/>
      <c r="BB1060"/>
      <c r="BC1060"/>
      <c r="BD1060"/>
      <c r="BE1060"/>
      <c r="BF1060"/>
      <c r="BG1060"/>
      <c r="BH1060"/>
      <c r="BI1060"/>
      <c r="BJ1060"/>
      <c r="BK1060"/>
      <c r="BL1060"/>
      <c r="BM1060"/>
      <c r="BN1060"/>
      <c r="BO1060"/>
      <c r="BP1060"/>
      <c r="BQ1060"/>
      <c r="BR1060" t="s">
        <v>67</v>
      </c>
      <c r="BS1060" s="1">
        <v>44883</v>
      </c>
      <c r="BT1060" t="s">
        <v>3161</v>
      </c>
      <c r="BU1060">
        <v>3402</v>
      </c>
      <c r="BV1060"/>
      <c r="BW1060"/>
      <c r="BX1060"/>
      <c r="BY1060"/>
      <c r="BZ1060"/>
    </row>
    <row r="1061" spans="1:78" s="6" customFormat="1" x14ac:dyDescent="0.2">
      <c r="A1061" t="s">
        <v>3186</v>
      </c>
      <c r="B1061"/>
      <c r="C1061" t="s">
        <v>1495</v>
      </c>
      <c r="D1061" t="s">
        <v>1496</v>
      </c>
      <c r="E1061" t="s">
        <v>1190</v>
      </c>
      <c r="F1061" t="s">
        <v>2989</v>
      </c>
      <c r="G1061" t="s">
        <v>1190</v>
      </c>
      <c r="H1061" t="s">
        <v>2989</v>
      </c>
      <c r="I1061"/>
      <c r="J1061"/>
      <c r="K1061"/>
      <c r="L1061"/>
      <c r="M1061"/>
      <c r="N1061"/>
      <c r="O1061"/>
      <c r="P1061"/>
      <c r="Q1061">
        <v>10.8</v>
      </c>
      <c r="R1061"/>
      <c r="S1061"/>
      <c r="T1061">
        <v>12.4</v>
      </c>
      <c r="U1061">
        <v>11.9</v>
      </c>
      <c r="V1061"/>
      <c r="W1061"/>
      <c r="X1061">
        <v>13.7</v>
      </c>
      <c r="Y1061">
        <v>11.9</v>
      </c>
      <c r="Z1061"/>
      <c r="AA1061"/>
      <c r="AB1061">
        <v>11.2</v>
      </c>
      <c r="AC1061">
        <v>15.8</v>
      </c>
      <c r="AD1061"/>
      <c r="AE1061"/>
      <c r="AF1061">
        <v>14.4</v>
      </c>
      <c r="AG1061">
        <v>17.899999999999999</v>
      </c>
      <c r="AH1061"/>
      <c r="AI1061"/>
      <c r="AJ1061">
        <v>17</v>
      </c>
      <c r="AK1061"/>
      <c r="AL1061"/>
      <c r="AM1061"/>
      <c r="AN1061"/>
      <c r="AO1061"/>
      <c r="AP1061"/>
      <c r="AQ1061"/>
      <c r="AR1061"/>
      <c r="AS1061"/>
      <c r="AT1061"/>
      <c r="AU1061"/>
      <c r="AV1061"/>
      <c r="AW1061"/>
      <c r="AX1061"/>
      <c r="AY1061"/>
      <c r="AZ1061"/>
      <c r="BA1061"/>
      <c r="BB1061"/>
      <c r="BC1061"/>
      <c r="BD1061"/>
      <c r="BE1061"/>
      <c r="BF1061"/>
      <c r="BG1061"/>
      <c r="BH1061"/>
      <c r="BI1061"/>
      <c r="BJ1061"/>
      <c r="BK1061"/>
      <c r="BL1061"/>
      <c r="BM1061"/>
      <c r="BN1061"/>
      <c r="BO1061"/>
      <c r="BP1061"/>
      <c r="BQ1061"/>
      <c r="BR1061" t="s">
        <v>67</v>
      </c>
      <c r="BS1061" s="1">
        <v>44883</v>
      </c>
      <c r="BT1061" t="s">
        <v>3161</v>
      </c>
      <c r="BU1061">
        <v>3402</v>
      </c>
      <c r="BV1061"/>
      <c r="BW1061"/>
      <c r="BX1061"/>
      <c r="BY1061"/>
      <c r="BZ1061"/>
    </row>
    <row r="1062" spans="1:78" s="11" customFormat="1" x14ac:dyDescent="0.2">
      <c r="A1062" s="6" t="s">
        <v>3156</v>
      </c>
      <c r="B1062" s="6"/>
      <c r="C1062" s="6" t="s">
        <v>1495</v>
      </c>
      <c r="D1062" s="6" t="s">
        <v>1496</v>
      </c>
      <c r="E1062" s="6" t="s">
        <v>1190</v>
      </c>
      <c r="F1062" s="6" t="s">
        <v>2989</v>
      </c>
      <c r="G1062" s="6" t="s">
        <v>1190</v>
      </c>
      <c r="H1062" s="6" t="s">
        <v>2989</v>
      </c>
      <c r="I1062" s="6"/>
      <c r="J1062" s="6"/>
      <c r="K1062" s="6"/>
      <c r="L1062" s="6"/>
      <c r="M1062" s="6"/>
      <c r="N1062" s="6"/>
      <c r="O1062" s="6"/>
      <c r="P1062" s="6"/>
      <c r="Q1062" s="6"/>
      <c r="R1062" s="6"/>
      <c r="S1062" s="6"/>
      <c r="T1062" s="6"/>
      <c r="U1062" s="6"/>
      <c r="V1062" s="6"/>
      <c r="W1062" s="6"/>
      <c r="X1062" s="6"/>
      <c r="Y1062" s="6"/>
      <c r="Z1062" s="6"/>
      <c r="AA1062" s="6"/>
      <c r="AB1062" s="6"/>
      <c r="AC1062" s="6"/>
      <c r="AD1062" s="6"/>
      <c r="AE1062" s="6"/>
      <c r="AF1062" s="6"/>
      <c r="AG1062" s="6"/>
      <c r="AH1062" s="6"/>
      <c r="AI1062" s="6"/>
      <c r="AJ1062" s="6"/>
      <c r="AK1062" s="6"/>
      <c r="AL1062" s="6"/>
      <c r="AM1062" s="6"/>
      <c r="AN1062" s="6"/>
      <c r="AO1062" s="6"/>
      <c r="AP1062" s="6"/>
      <c r="AQ1062" s="6"/>
      <c r="AR1062" s="6"/>
      <c r="AS1062" s="6"/>
      <c r="AT1062" s="6"/>
      <c r="AU1062" s="6"/>
      <c r="AV1062" s="6"/>
      <c r="AW1062" s="6"/>
      <c r="AX1062" s="6"/>
      <c r="AY1062" s="6"/>
      <c r="AZ1062" s="6"/>
      <c r="BA1062" s="6"/>
      <c r="BB1062" s="6"/>
      <c r="BC1062" s="6"/>
      <c r="BD1062" s="6"/>
      <c r="BE1062" s="6"/>
      <c r="BF1062" s="6"/>
      <c r="BG1062" s="6"/>
      <c r="BH1062" s="6"/>
      <c r="BI1062" s="6"/>
      <c r="BJ1062" s="6"/>
      <c r="BK1062" s="6"/>
      <c r="BL1062" s="6"/>
      <c r="BM1062" s="6"/>
      <c r="BN1062" s="6"/>
      <c r="BO1062" s="6"/>
      <c r="BP1062" s="6">
        <v>72</v>
      </c>
      <c r="BQ1062" s="6" t="s">
        <v>3165</v>
      </c>
      <c r="BR1062" s="6" t="s">
        <v>67</v>
      </c>
      <c r="BS1062" s="7">
        <v>44883</v>
      </c>
      <c r="BT1062" s="6" t="s">
        <v>3161</v>
      </c>
      <c r="BU1062" s="6">
        <v>3402</v>
      </c>
      <c r="BV1062" s="6"/>
      <c r="BW1062" s="6"/>
      <c r="BX1062" s="6"/>
      <c r="BY1062" s="6"/>
      <c r="BZ1062" s="6"/>
    </row>
    <row r="1063" spans="1:78" s="6" customFormat="1" x14ac:dyDescent="0.2">
      <c r="A1063" t="s">
        <v>3187</v>
      </c>
      <c r="B1063"/>
      <c r="C1063" t="s">
        <v>1495</v>
      </c>
      <c r="D1063" t="s">
        <v>1496</v>
      </c>
      <c r="E1063" t="s">
        <v>1190</v>
      </c>
      <c r="F1063" t="s">
        <v>2989</v>
      </c>
      <c r="G1063" t="s">
        <v>1190</v>
      </c>
      <c r="H1063" t="s">
        <v>2989</v>
      </c>
      <c r="I1063"/>
      <c r="J1063"/>
      <c r="K1063"/>
      <c r="L1063"/>
      <c r="M1063"/>
      <c r="N1063"/>
      <c r="O1063"/>
      <c r="P1063"/>
      <c r="Q1063"/>
      <c r="R1063"/>
      <c r="S1063"/>
      <c r="T1063"/>
      <c r="U1063">
        <v>13.7</v>
      </c>
      <c r="V1063"/>
      <c r="W1063"/>
      <c r="X1063">
        <v>13.6</v>
      </c>
      <c r="Y1063"/>
      <c r="Z1063"/>
      <c r="AA1063"/>
      <c r="AB1063"/>
      <c r="AC1063"/>
      <c r="AD1063"/>
      <c r="AE1063"/>
      <c r="AF1063"/>
      <c r="AG1063"/>
      <c r="AH1063"/>
      <c r="AI1063"/>
      <c r="AJ1063"/>
      <c r="AK1063"/>
      <c r="AL1063"/>
      <c r="AM1063"/>
      <c r="AN1063"/>
      <c r="AO1063"/>
      <c r="AP1063"/>
      <c r="AQ1063"/>
      <c r="AR1063"/>
      <c r="AS1063"/>
      <c r="AT1063"/>
      <c r="AU1063"/>
      <c r="AV1063"/>
      <c r="AW1063"/>
      <c r="AX1063"/>
      <c r="AY1063"/>
      <c r="AZ1063"/>
      <c r="BA1063"/>
      <c r="BB1063"/>
      <c r="BC1063"/>
      <c r="BD1063"/>
      <c r="BE1063"/>
      <c r="BF1063"/>
      <c r="BG1063"/>
      <c r="BH1063"/>
      <c r="BI1063"/>
      <c r="BJ1063"/>
      <c r="BK1063"/>
      <c r="BL1063"/>
      <c r="BM1063"/>
      <c r="BN1063"/>
      <c r="BO1063"/>
      <c r="BP1063"/>
      <c r="BQ1063"/>
      <c r="BR1063" t="s">
        <v>67</v>
      </c>
      <c r="BS1063" s="1">
        <v>44883</v>
      </c>
      <c r="BT1063" t="s">
        <v>3161</v>
      </c>
      <c r="BU1063">
        <v>3402</v>
      </c>
      <c r="BV1063"/>
      <c r="BW1063"/>
      <c r="BX1063"/>
      <c r="BY1063"/>
      <c r="BZ1063"/>
    </row>
    <row r="1064" spans="1:78" s="6" customFormat="1" x14ac:dyDescent="0.2">
      <c r="A1064" t="s">
        <v>3178</v>
      </c>
      <c r="B1064" t="s">
        <v>3088</v>
      </c>
      <c r="C1064" t="s">
        <v>1495</v>
      </c>
      <c r="D1064" t="s">
        <v>1496</v>
      </c>
      <c r="E1064" t="s">
        <v>1190</v>
      </c>
      <c r="F1064" t="s">
        <v>2989</v>
      </c>
      <c r="G1064" t="s">
        <v>1190</v>
      </c>
      <c r="H1064" t="s">
        <v>3200</v>
      </c>
      <c r="I1064"/>
      <c r="J1064"/>
      <c r="K1064"/>
      <c r="L1064"/>
      <c r="M1064"/>
      <c r="N1064"/>
      <c r="O1064"/>
      <c r="P1064"/>
      <c r="Q1064"/>
      <c r="R1064"/>
      <c r="S1064"/>
      <c r="T1064"/>
      <c r="U1064">
        <v>12.7</v>
      </c>
      <c r="V1064"/>
      <c r="W1064"/>
      <c r="X1064">
        <v>13.7</v>
      </c>
      <c r="Y1064">
        <v>13.3</v>
      </c>
      <c r="Z1064"/>
      <c r="AA1064"/>
      <c r="AB1064">
        <v>12</v>
      </c>
      <c r="AC1064">
        <v>18</v>
      </c>
      <c r="AD1064"/>
      <c r="AE1064"/>
      <c r="AF1064">
        <v>16</v>
      </c>
      <c r="AG1064">
        <v>20.5</v>
      </c>
      <c r="AH1064"/>
      <c r="AI1064"/>
      <c r="AJ1064">
        <v>18.3</v>
      </c>
      <c r="AK1064"/>
      <c r="AL1064"/>
      <c r="AM1064"/>
      <c r="AN1064"/>
      <c r="AO1064"/>
      <c r="AP1064"/>
      <c r="AQ1064"/>
      <c r="AR1064"/>
      <c r="AS1064"/>
      <c r="AT1064"/>
      <c r="AU1064"/>
      <c r="AV1064"/>
      <c r="AW1064"/>
      <c r="AX1064"/>
      <c r="AY1064"/>
      <c r="AZ1064"/>
      <c r="BA1064"/>
      <c r="BB1064"/>
      <c r="BC1064"/>
      <c r="BD1064"/>
      <c r="BE1064"/>
      <c r="BF1064"/>
      <c r="BG1064"/>
      <c r="BH1064"/>
      <c r="BI1064"/>
      <c r="BJ1064"/>
      <c r="BK1064"/>
      <c r="BL1064"/>
      <c r="BM1064"/>
      <c r="BN1064"/>
      <c r="BO1064"/>
      <c r="BP1064"/>
      <c r="BQ1064"/>
      <c r="BR1064" t="s">
        <v>67</v>
      </c>
      <c r="BS1064" s="1">
        <v>44883</v>
      </c>
      <c r="BT1064" t="s">
        <v>3161</v>
      </c>
      <c r="BU1064">
        <v>3402</v>
      </c>
      <c r="BV1064"/>
      <c r="BW1064"/>
      <c r="BX1064"/>
      <c r="BY1064"/>
      <c r="BZ1064"/>
    </row>
    <row r="1065" spans="1:78" s="6" customFormat="1" x14ac:dyDescent="0.2">
      <c r="A1065" s="6" t="s">
        <v>3154</v>
      </c>
      <c r="C1065" s="6" t="s">
        <v>1495</v>
      </c>
      <c r="D1065" s="6" t="s">
        <v>1496</v>
      </c>
      <c r="E1065" s="6" t="s">
        <v>1190</v>
      </c>
      <c r="F1065" s="6" t="s">
        <v>2989</v>
      </c>
      <c r="G1065" s="6" t="s">
        <v>3203</v>
      </c>
      <c r="H1065" s="6" t="s">
        <v>2993</v>
      </c>
      <c r="BP1065" s="6">
        <v>72</v>
      </c>
      <c r="BQ1065" s="6" t="s">
        <v>3165</v>
      </c>
      <c r="BR1065" s="6" t="s">
        <v>67</v>
      </c>
      <c r="BS1065" s="7">
        <v>44883</v>
      </c>
      <c r="BT1065" s="6" t="s">
        <v>3161</v>
      </c>
      <c r="BU1065" s="6">
        <v>3402</v>
      </c>
      <c r="BV1065" s="6" t="s">
        <v>60</v>
      </c>
      <c r="BW1065" s="62" t="s">
        <v>3161</v>
      </c>
    </row>
    <row r="1066" spans="1:78" s="6" customFormat="1" x14ac:dyDescent="0.2">
      <c r="A1066" t="s">
        <v>3154</v>
      </c>
      <c r="B1066" t="s">
        <v>3088</v>
      </c>
      <c r="C1066" t="s">
        <v>1495</v>
      </c>
      <c r="D1066" t="s">
        <v>1496</v>
      </c>
      <c r="E1066" t="s">
        <v>1190</v>
      </c>
      <c r="F1066" t="s">
        <v>2989</v>
      </c>
      <c r="G1066" s="33" t="s">
        <v>3203</v>
      </c>
      <c r="H1066" t="s">
        <v>2993</v>
      </c>
      <c r="I1066"/>
      <c r="J1066"/>
      <c r="K1066"/>
      <c r="L1066"/>
      <c r="M1066"/>
      <c r="N1066"/>
      <c r="O1066"/>
      <c r="P1066"/>
      <c r="Q1066">
        <v>12.6</v>
      </c>
      <c r="R1066"/>
      <c r="S1066"/>
      <c r="T1066">
        <v>13.1</v>
      </c>
      <c r="U1066">
        <v>13.2</v>
      </c>
      <c r="V1066"/>
      <c r="W1066"/>
      <c r="X1066">
        <v>13.2</v>
      </c>
      <c r="Y1066">
        <v>10.8</v>
      </c>
      <c r="Z1066"/>
      <c r="AA1066"/>
      <c r="AB1066">
        <v>12.7</v>
      </c>
      <c r="AC1066">
        <v>18.100000000000001</v>
      </c>
      <c r="AD1066"/>
      <c r="AE1066"/>
      <c r="AF1066">
        <v>17.8</v>
      </c>
      <c r="AG1066">
        <v>21.2</v>
      </c>
      <c r="AH1066"/>
      <c r="AI1066"/>
      <c r="AJ1066">
        <v>18.8</v>
      </c>
      <c r="AK1066"/>
      <c r="AL1066"/>
      <c r="AM1066"/>
      <c r="AN1066"/>
      <c r="AO1066"/>
      <c r="AP1066"/>
      <c r="AQ1066"/>
      <c r="AR1066"/>
      <c r="AS1066"/>
      <c r="AT1066"/>
      <c r="AU1066"/>
      <c r="AV1066"/>
      <c r="AW1066"/>
      <c r="AX1066"/>
      <c r="AY1066"/>
      <c r="AZ1066"/>
      <c r="BA1066"/>
      <c r="BB1066"/>
      <c r="BC1066"/>
      <c r="BD1066"/>
      <c r="BE1066"/>
      <c r="BF1066"/>
      <c r="BG1066"/>
      <c r="BH1066"/>
      <c r="BI1066"/>
      <c r="BJ1066"/>
      <c r="BK1066"/>
      <c r="BL1066"/>
      <c r="BM1066"/>
      <c r="BN1066"/>
      <c r="BO1066"/>
      <c r="BP1066"/>
      <c r="BQ1066"/>
      <c r="BR1066" t="s">
        <v>67</v>
      </c>
      <c r="BS1066" s="1">
        <v>44883</v>
      </c>
      <c r="BT1066" t="s">
        <v>3161</v>
      </c>
      <c r="BU1066">
        <v>3402</v>
      </c>
      <c r="BV1066"/>
      <c r="BW1066"/>
      <c r="BX1066"/>
      <c r="BY1066"/>
      <c r="BZ1066"/>
    </row>
    <row r="1067" spans="1:78" s="6" customFormat="1" x14ac:dyDescent="0.2">
      <c r="A1067" t="s">
        <v>3154</v>
      </c>
      <c r="B1067" t="s">
        <v>3088</v>
      </c>
      <c r="C1067" t="s">
        <v>1495</v>
      </c>
      <c r="D1067" t="s">
        <v>1496</v>
      </c>
      <c r="E1067" t="s">
        <v>1190</v>
      </c>
      <c r="F1067" t="s">
        <v>2989</v>
      </c>
      <c r="G1067" t="s">
        <v>3203</v>
      </c>
      <c r="H1067" t="s">
        <v>2993</v>
      </c>
      <c r="I1067"/>
      <c r="J1067"/>
      <c r="K1067"/>
      <c r="L1067"/>
      <c r="M1067"/>
      <c r="N1067"/>
      <c r="O1067"/>
      <c r="P1067"/>
      <c r="Q1067"/>
      <c r="R1067"/>
      <c r="S1067"/>
      <c r="T1067"/>
      <c r="U1067"/>
      <c r="V1067"/>
      <c r="W1067"/>
      <c r="X1067"/>
      <c r="Y1067"/>
      <c r="Z1067"/>
      <c r="AA1067"/>
      <c r="AB1067"/>
      <c r="AC1067"/>
      <c r="AD1067"/>
      <c r="AE1067"/>
      <c r="AF1067"/>
      <c r="AG1067"/>
      <c r="AH1067"/>
      <c r="AI1067"/>
      <c r="AJ1067"/>
      <c r="AK1067"/>
      <c r="AL1067"/>
      <c r="AM1067"/>
      <c r="AN1067"/>
      <c r="AO1067">
        <v>12.1</v>
      </c>
      <c r="AP1067"/>
      <c r="AQ1067"/>
      <c r="AR1067">
        <v>8.3000000000000007</v>
      </c>
      <c r="AS1067">
        <v>11.9</v>
      </c>
      <c r="AT1067"/>
      <c r="AU1067"/>
      <c r="AV1067">
        <v>9.4</v>
      </c>
      <c r="AW1067">
        <v>11.5</v>
      </c>
      <c r="AX1067"/>
      <c r="AY1067"/>
      <c r="AZ1067">
        <v>8.4</v>
      </c>
      <c r="BA1067">
        <v>16.8</v>
      </c>
      <c r="BB1067"/>
      <c r="BC1067"/>
      <c r="BD1067">
        <v>12</v>
      </c>
      <c r="BE1067">
        <v>21.9</v>
      </c>
      <c r="BF1067"/>
      <c r="BG1067"/>
      <c r="BH1067">
        <v>13.9</v>
      </c>
      <c r="BI1067"/>
      <c r="BJ1067"/>
      <c r="BK1067"/>
      <c r="BL1067"/>
      <c r="BM1067"/>
      <c r="BN1067"/>
      <c r="BO1067"/>
      <c r="BP1067"/>
      <c r="BQ1067"/>
      <c r="BR1067" t="s">
        <v>67</v>
      </c>
      <c r="BS1067" s="1">
        <v>44883</v>
      </c>
      <c r="BT1067" t="s">
        <v>3161</v>
      </c>
      <c r="BU1067">
        <v>3402</v>
      </c>
      <c r="BV1067"/>
      <c r="BW1067"/>
      <c r="BX1067"/>
      <c r="BY1067"/>
      <c r="BZ1067"/>
    </row>
    <row r="1068" spans="1:78" s="6" customFormat="1" x14ac:dyDescent="0.2">
      <c r="A1068" t="s">
        <v>2992</v>
      </c>
      <c r="B1068" t="s">
        <v>322</v>
      </c>
      <c r="C1068" t="s">
        <v>1495</v>
      </c>
      <c r="D1068" t="s">
        <v>1496</v>
      </c>
      <c r="E1068" s="32" t="s">
        <v>1190</v>
      </c>
      <c r="F1068" s="32" t="s">
        <v>2989</v>
      </c>
      <c r="G1068" t="s">
        <v>3203</v>
      </c>
      <c r="H1068" t="s">
        <v>2993</v>
      </c>
      <c r="I1068"/>
      <c r="J1068"/>
      <c r="K1068"/>
      <c r="L1068"/>
      <c r="M1068">
        <v>11.6</v>
      </c>
      <c r="N1068">
        <v>10.5</v>
      </c>
      <c r="O1068"/>
      <c r="P1068">
        <v>10.5</v>
      </c>
      <c r="Q1068">
        <v>11.8</v>
      </c>
      <c r="R1068">
        <v>13.6</v>
      </c>
      <c r="S1068"/>
      <c r="T1068">
        <v>13.6</v>
      </c>
      <c r="U1068"/>
      <c r="V1068"/>
      <c r="W1068"/>
      <c r="X1068"/>
      <c r="Y1068">
        <v>11</v>
      </c>
      <c r="Z1068">
        <v>12.2</v>
      </c>
      <c r="AA1068"/>
      <c r="AB1068">
        <v>12.2</v>
      </c>
      <c r="AC1068">
        <v>16.3</v>
      </c>
      <c r="AD1068">
        <v>19.399999999999999</v>
      </c>
      <c r="AE1068"/>
      <c r="AF1068">
        <v>19.399999999999999</v>
      </c>
      <c r="AG1068">
        <v>18.5</v>
      </c>
      <c r="AH1068">
        <v>20.2</v>
      </c>
      <c r="AI1068"/>
      <c r="AJ1068">
        <v>20.2</v>
      </c>
      <c r="AK1068"/>
      <c r="AL1068"/>
      <c r="AM1068"/>
      <c r="AN1068"/>
      <c r="AO1068">
        <v>12.5</v>
      </c>
      <c r="AP1068">
        <v>8.3000000000000007</v>
      </c>
      <c r="AQ1068"/>
      <c r="AR1068">
        <v>8.3000000000000007</v>
      </c>
      <c r="AS1068">
        <v>12.5</v>
      </c>
      <c r="AT1068">
        <v>9.5</v>
      </c>
      <c r="AU1068"/>
      <c r="AV1068">
        <v>9.5</v>
      </c>
      <c r="AW1068">
        <v>11.4</v>
      </c>
      <c r="AX1068">
        <v>8.5</v>
      </c>
      <c r="AY1068"/>
      <c r="AZ1068">
        <v>8.5</v>
      </c>
      <c r="BA1068">
        <v>16</v>
      </c>
      <c r="BB1068">
        <v>12</v>
      </c>
      <c r="BC1068"/>
      <c r="BD1068">
        <v>12</v>
      </c>
      <c r="BE1068">
        <v>20.6</v>
      </c>
      <c r="BF1068">
        <v>13.8</v>
      </c>
      <c r="BG1068"/>
      <c r="BH1068">
        <v>13.8</v>
      </c>
      <c r="BI1068"/>
      <c r="BJ1068"/>
      <c r="BK1068"/>
      <c r="BL1068"/>
      <c r="BM1068"/>
      <c r="BN1068"/>
      <c r="BO1068"/>
      <c r="BP1068"/>
      <c r="BQ1068" t="s">
        <v>2994</v>
      </c>
      <c r="BR1068" t="s">
        <v>67</v>
      </c>
      <c r="BS1068" s="1">
        <v>44880</v>
      </c>
      <c r="BT1068" t="s">
        <v>2995</v>
      </c>
      <c r="BU1068" s="5" t="s">
        <v>3016</v>
      </c>
      <c r="BV1068" t="s">
        <v>60</v>
      </c>
      <c r="BW1068" t="s">
        <v>2995</v>
      </c>
      <c r="BX1068"/>
      <c r="BY1068"/>
      <c r="BZ1068"/>
    </row>
    <row r="1069" spans="1:78" s="6" customFormat="1" x14ac:dyDescent="0.2">
      <c r="A1069" t="s">
        <v>2996</v>
      </c>
      <c r="B1069" t="s">
        <v>320</v>
      </c>
      <c r="C1069" t="s">
        <v>1495</v>
      </c>
      <c r="D1069" t="s">
        <v>1496</v>
      </c>
      <c r="E1069" s="32" t="s">
        <v>1190</v>
      </c>
      <c r="F1069" s="32" t="s">
        <v>2989</v>
      </c>
      <c r="G1069" t="s">
        <v>3203</v>
      </c>
      <c r="H1069" t="s">
        <v>2993</v>
      </c>
      <c r="I1069"/>
      <c r="J1069"/>
      <c r="K1069"/>
      <c r="L1069"/>
      <c r="M1069">
        <v>10.6</v>
      </c>
      <c r="N1069">
        <v>9.6</v>
      </c>
      <c r="O1069"/>
      <c r="P1069">
        <v>9.6</v>
      </c>
      <c r="Q1069">
        <v>10.6</v>
      </c>
      <c r="R1069">
        <v>12.3</v>
      </c>
      <c r="S1069"/>
      <c r="T1069">
        <v>12.3</v>
      </c>
      <c r="U1069">
        <v>10.5</v>
      </c>
      <c r="V1069">
        <v>13</v>
      </c>
      <c r="W1069"/>
      <c r="X1069">
        <v>13</v>
      </c>
      <c r="Y1069">
        <v>10</v>
      </c>
      <c r="Z1069">
        <v>10.6</v>
      </c>
      <c r="AA1069"/>
      <c r="AB1069">
        <v>10.6</v>
      </c>
      <c r="AC1069">
        <v>15.5</v>
      </c>
      <c r="AD1069">
        <v>15.2</v>
      </c>
      <c r="AE1069"/>
      <c r="AF1069">
        <v>15.2</v>
      </c>
      <c r="AG1069">
        <v>17.5</v>
      </c>
      <c r="AH1069">
        <v>17.8</v>
      </c>
      <c r="AI1069"/>
      <c r="AJ1069">
        <v>17.8</v>
      </c>
      <c r="AK1069">
        <v>11.7</v>
      </c>
      <c r="AL1069">
        <v>6.8</v>
      </c>
      <c r="AM1069"/>
      <c r="AN1069">
        <v>6.8</v>
      </c>
      <c r="AO1069"/>
      <c r="AP1069"/>
      <c r="AQ1069"/>
      <c r="AR1069"/>
      <c r="AS1069">
        <v>11.7</v>
      </c>
      <c r="AT1069">
        <v>9.1999999999999993</v>
      </c>
      <c r="AU1069"/>
      <c r="AV1069">
        <v>9.1999999999999993</v>
      </c>
      <c r="AW1069"/>
      <c r="AX1069"/>
      <c r="AY1069"/>
      <c r="AZ1069"/>
      <c r="BA1069">
        <v>15.7</v>
      </c>
      <c r="BB1069">
        <v>10.6</v>
      </c>
      <c r="BC1069"/>
      <c r="BD1069">
        <v>10.6</v>
      </c>
      <c r="BE1069">
        <v>18.399999999999999</v>
      </c>
      <c r="BF1069">
        <v>12</v>
      </c>
      <c r="BG1069"/>
      <c r="BH1069">
        <v>12</v>
      </c>
      <c r="BI1069"/>
      <c r="BJ1069"/>
      <c r="BK1069"/>
      <c r="BL1069"/>
      <c r="BM1069"/>
      <c r="BN1069"/>
      <c r="BO1069"/>
      <c r="BP1069"/>
      <c r="BQ1069" t="s">
        <v>2998</v>
      </c>
      <c r="BR1069" t="s">
        <v>67</v>
      </c>
      <c r="BS1069" s="1">
        <v>44880</v>
      </c>
      <c r="BT1069" t="s">
        <v>2995</v>
      </c>
      <c r="BU1069" s="5" t="s">
        <v>3016</v>
      </c>
      <c r="BV1069" t="s">
        <v>60</v>
      </c>
      <c r="BW1069" t="s">
        <v>2995</v>
      </c>
      <c r="BX1069"/>
      <c r="BY1069"/>
      <c r="BZ1069"/>
    </row>
    <row r="1070" spans="1:78" s="6" customFormat="1" x14ac:dyDescent="0.2">
      <c r="A1070" t="s">
        <v>2997</v>
      </c>
      <c r="B1070"/>
      <c r="C1070" t="s">
        <v>1495</v>
      </c>
      <c r="D1070" t="s">
        <v>1496</v>
      </c>
      <c r="E1070" s="32" t="s">
        <v>1190</v>
      </c>
      <c r="F1070" s="32" t="s">
        <v>2989</v>
      </c>
      <c r="G1070" t="s">
        <v>3203</v>
      </c>
      <c r="H1070" t="s">
        <v>2993</v>
      </c>
      <c r="I1070"/>
      <c r="J1070"/>
      <c r="K1070"/>
      <c r="L1070"/>
      <c r="M1070">
        <v>10.1</v>
      </c>
      <c r="N1070">
        <v>9.8000000000000007</v>
      </c>
      <c r="O1070"/>
      <c r="P1070">
        <v>9.8000000000000007</v>
      </c>
      <c r="Q1070"/>
      <c r="R1070"/>
      <c r="S1070"/>
      <c r="T1070"/>
      <c r="U1070"/>
      <c r="V1070"/>
      <c r="W1070"/>
      <c r="X1070"/>
      <c r="Y1070">
        <v>10.199999999999999</v>
      </c>
      <c r="Z1070">
        <v>11</v>
      </c>
      <c r="AA1070"/>
      <c r="AB1070">
        <v>11</v>
      </c>
      <c r="AC1070">
        <v>15.7</v>
      </c>
      <c r="AD1070">
        <v>15</v>
      </c>
      <c r="AE1070"/>
      <c r="AF1070">
        <v>15</v>
      </c>
      <c r="AG1070">
        <v>17.600000000000001</v>
      </c>
      <c r="AH1070">
        <v>17</v>
      </c>
      <c r="AI1070"/>
      <c r="AJ1070">
        <v>17</v>
      </c>
      <c r="AK1070"/>
      <c r="AL1070"/>
      <c r="AM1070"/>
      <c r="AN1070"/>
      <c r="AO1070">
        <v>13.6</v>
      </c>
      <c r="AP1070">
        <v>8.5</v>
      </c>
      <c r="AQ1070"/>
      <c r="AR1070">
        <v>8.5</v>
      </c>
      <c r="AS1070"/>
      <c r="AT1070"/>
      <c r="AU1070"/>
      <c r="AV1070"/>
      <c r="AW1070"/>
      <c r="AX1070"/>
      <c r="AY1070"/>
      <c r="AZ1070"/>
      <c r="BA1070">
        <v>15.8</v>
      </c>
      <c r="BB1070">
        <v>10.9</v>
      </c>
      <c r="BC1070"/>
      <c r="BD1070">
        <v>10.9</v>
      </c>
      <c r="BE1070">
        <v>20.399999999999999</v>
      </c>
      <c r="BF1070">
        <v>13</v>
      </c>
      <c r="BG1070"/>
      <c r="BH1070">
        <v>13</v>
      </c>
      <c r="BI1070"/>
      <c r="BJ1070"/>
      <c r="BK1070"/>
      <c r="BL1070"/>
      <c r="BM1070"/>
      <c r="BN1070"/>
      <c r="BO1070"/>
      <c r="BP1070"/>
      <c r="BQ1070" t="s">
        <v>2998</v>
      </c>
      <c r="BR1070" t="s">
        <v>67</v>
      </c>
      <c r="BS1070" s="1">
        <v>44880</v>
      </c>
      <c r="BT1070" t="s">
        <v>2995</v>
      </c>
      <c r="BU1070" s="5" t="s">
        <v>3016</v>
      </c>
      <c r="BV1070"/>
      <c r="BW1070"/>
      <c r="BX1070"/>
      <c r="BY1070"/>
      <c r="BZ1070"/>
    </row>
    <row r="1071" spans="1:78" s="6" customFormat="1" x14ac:dyDescent="0.2">
      <c r="A1071" t="s">
        <v>2999</v>
      </c>
      <c r="B1071"/>
      <c r="C1071" t="s">
        <v>1495</v>
      </c>
      <c r="D1071" t="s">
        <v>1496</v>
      </c>
      <c r="E1071" s="32" t="s">
        <v>1190</v>
      </c>
      <c r="F1071" s="32" t="s">
        <v>2989</v>
      </c>
      <c r="G1071" t="s">
        <v>3203</v>
      </c>
      <c r="H1071" t="s">
        <v>2993</v>
      </c>
      <c r="I1071"/>
      <c r="J1071"/>
      <c r="K1071"/>
      <c r="L1071"/>
      <c r="M1071"/>
      <c r="N1071"/>
      <c r="O1071"/>
      <c r="P1071"/>
      <c r="Q1071"/>
      <c r="R1071"/>
      <c r="S1071"/>
      <c r="T1071"/>
      <c r="U1071"/>
      <c r="V1071"/>
      <c r="W1071"/>
      <c r="X1071"/>
      <c r="Y1071"/>
      <c r="Z1071"/>
      <c r="AA1071"/>
      <c r="AB1071"/>
      <c r="AC1071"/>
      <c r="AD1071"/>
      <c r="AE1071"/>
      <c r="AF1071"/>
      <c r="AG1071">
        <v>17</v>
      </c>
      <c r="AH1071">
        <v>19.5</v>
      </c>
      <c r="AI1071"/>
      <c r="AJ1071">
        <v>19.5</v>
      </c>
      <c r="AK1071"/>
      <c r="AL1071"/>
      <c r="AM1071"/>
      <c r="AN1071"/>
      <c r="AO1071"/>
      <c r="AP1071"/>
      <c r="AQ1071"/>
      <c r="AR1071"/>
      <c r="AS1071"/>
      <c r="AT1071"/>
      <c r="AU1071"/>
      <c r="AV1071"/>
      <c r="AW1071"/>
      <c r="AX1071"/>
      <c r="AY1071"/>
      <c r="AZ1071"/>
      <c r="BA1071"/>
      <c r="BB1071"/>
      <c r="BC1071"/>
      <c r="BD1071"/>
      <c r="BE1071"/>
      <c r="BF1071"/>
      <c r="BG1071"/>
      <c r="BH1071"/>
      <c r="BI1071"/>
      <c r="BJ1071"/>
      <c r="BK1071"/>
      <c r="BL1071"/>
      <c r="BM1071"/>
      <c r="BN1071"/>
      <c r="BO1071"/>
      <c r="BP1071"/>
      <c r="BQ1071" t="s">
        <v>3000</v>
      </c>
      <c r="BR1071" t="s">
        <v>67</v>
      </c>
      <c r="BS1071" s="1">
        <v>44880</v>
      </c>
      <c r="BT1071" t="s">
        <v>2995</v>
      </c>
      <c r="BU1071" s="5" t="s">
        <v>3016</v>
      </c>
      <c r="BV1071"/>
      <c r="BW1071"/>
      <c r="BX1071"/>
      <c r="BY1071"/>
      <c r="BZ1071"/>
    </row>
    <row r="1072" spans="1:78" s="6" customFormat="1" x14ac:dyDescent="0.2">
      <c r="A1072" t="s">
        <v>1191</v>
      </c>
      <c r="B1072"/>
      <c r="C1072" t="s">
        <v>1495</v>
      </c>
      <c r="D1072" t="s">
        <v>1496</v>
      </c>
      <c r="E1072" t="s">
        <v>1190</v>
      </c>
      <c r="F1072" t="s">
        <v>267</v>
      </c>
      <c r="G1072" t="s">
        <v>1192</v>
      </c>
      <c r="H1072" t="s">
        <v>267</v>
      </c>
      <c r="I1072"/>
      <c r="J1072"/>
      <c r="K1072"/>
      <c r="L1072"/>
      <c r="M1072"/>
      <c r="N1072"/>
      <c r="O1072"/>
      <c r="P1072"/>
      <c r="Q1072">
        <v>14.6</v>
      </c>
      <c r="R1072"/>
      <c r="S1072"/>
      <c r="T1072"/>
      <c r="U1072"/>
      <c r="V1072"/>
      <c r="W1072"/>
      <c r="X1072"/>
      <c r="Y1072"/>
      <c r="Z1072"/>
      <c r="AA1072"/>
      <c r="AB1072"/>
      <c r="AC1072"/>
      <c r="AD1072"/>
      <c r="AE1072"/>
      <c r="AF1072"/>
      <c r="AG1072"/>
      <c r="AH1072"/>
      <c r="AI1072"/>
      <c r="AJ1072"/>
      <c r="AK1072"/>
      <c r="AL1072"/>
      <c r="AM1072"/>
      <c r="AN1072"/>
      <c r="AO1072"/>
      <c r="AP1072"/>
      <c r="AQ1072"/>
      <c r="AR1072"/>
      <c r="AS1072"/>
      <c r="AT1072"/>
      <c r="AU1072"/>
      <c r="AV1072"/>
      <c r="AW1072"/>
      <c r="AX1072"/>
      <c r="AY1072"/>
      <c r="AZ1072"/>
      <c r="BA1072"/>
      <c r="BB1072"/>
      <c r="BC1072"/>
      <c r="BD1072"/>
      <c r="BE1072"/>
      <c r="BF1072"/>
      <c r="BG1072"/>
      <c r="BH1072"/>
      <c r="BI1072"/>
      <c r="BJ1072"/>
      <c r="BK1072"/>
      <c r="BL1072"/>
      <c r="BM1072"/>
      <c r="BN1072"/>
      <c r="BO1072"/>
      <c r="BP1072"/>
      <c r="BQ1072"/>
      <c r="BR1072" t="s">
        <v>67</v>
      </c>
      <c r="BS1072" s="1">
        <v>44795</v>
      </c>
      <c r="BT1072" t="s">
        <v>213</v>
      </c>
      <c r="BU1072">
        <v>4269</v>
      </c>
      <c r="BV1072"/>
      <c r="BW1072"/>
      <c r="BX1072"/>
      <c r="BY1072"/>
      <c r="BZ1072"/>
    </row>
    <row r="1073" spans="1:78" s="11" customFormat="1" x14ac:dyDescent="0.2">
      <c r="A1073" t="s">
        <v>3954</v>
      </c>
      <c r="B1073"/>
      <c r="C1073" t="s">
        <v>1495</v>
      </c>
      <c r="D1073" t="s">
        <v>2983</v>
      </c>
      <c r="E1073" t="s">
        <v>4050</v>
      </c>
      <c r="F1073"/>
      <c r="G1073" t="s">
        <v>3955</v>
      </c>
      <c r="H1073"/>
      <c r="I1073" t="b">
        <v>0</v>
      </c>
      <c r="J1073"/>
      <c r="K1073"/>
      <c r="L1073"/>
      <c r="M1073"/>
      <c r="N1073"/>
      <c r="O1073"/>
      <c r="P1073"/>
      <c r="Q1073"/>
      <c r="R1073"/>
      <c r="S1073"/>
      <c r="T1073"/>
      <c r="U1073"/>
      <c r="V1073"/>
      <c r="W1073"/>
      <c r="X1073"/>
      <c r="Y1073"/>
      <c r="Z1073"/>
      <c r="AA1073"/>
      <c r="AB1073"/>
      <c r="AC1073"/>
      <c r="AD1073"/>
      <c r="AE1073"/>
      <c r="AF1073"/>
      <c r="AG1073"/>
      <c r="AH1073"/>
      <c r="AI1073"/>
      <c r="AJ1073"/>
      <c r="AK1073"/>
      <c r="AL1073"/>
      <c r="AM1073"/>
      <c r="AN1073"/>
      <c r="AO1073"/>
      <c r="AP1073"/>
      <c r="AQ1073"/>
      <c r="AR1073"/>
      <c r="AS1073"/>
      <c r="AT1073"/>
      <c r="AU1073"/>
      <c r="AV1073"/>
      <c r="AW1073">
        <v>12.1</v>
      </c>
      <c r="AX1073">
        <v>8.1</v>
      </c>
      <c r="AY1073"/>
      <c r="AZ1073">
        <v>8.1</v>
      </c>
      <c r="BA1073"/>
      <c r="BB1073"/>
      <c r="BC1073"/>
      <c r="BD1073"/>
      <c r="BE1073"/>
      <c r="BF1073"/>
      <c r="BG1073"/>
      <c r="BH1073"/>
      <c r="BI1073"/>
      <c r="BJ1073"/>
      <c r="BK1073"/>
      <c r="BL1073"/>
      <c r="BM1073"/>
      <c r="BN1073"/>
      <c r="BO1073"/>
      <c r="BP1073"/>
      <c r="BQ1073" t="s">
        <v>3957</v>
      </c>
      <c r="BR1073" t="s">
        <v>67</v>
      </c>
      <c r="BS1073" s="1">
        <v>44966</v>
      </c>
      <c r="BT1073" t="s">
        <v>3956</v>
      </c>
      <c r="BU1073"/>
      <c r="BV1073" t="s">
        <v>60</v>
      </c>
      <c r="BW1073" t="s">
        <v>3956</v>
      </c>
      <c r="BX1073"/>
      <c r="BY1073"/>
      <c r="BZ1073"/>
    </row>
    <row r="1074" spans="1:78" s="11" customFormat="1" x14ac:dyDescent="0.2">
      <c r="A1074" t="s">
        <v>3239</v>
      </c>
      <c r="B1074"/>
      <c r="C1074" t="s">
        <v>1495</v>
      </c>
      <c r="D1074" t="s">
        <v>2983</v>
      </c>
      <c r="E1074" t="s">
        <v>2984</v>
      </c>
      <c r="F1074" t="s">
        <v>2985</v>
      </c>
      <c r="G1074" t="s">
        <v>2984</v>
      </c>
      <c r="H1074" t="s">
        <v>3309</v>
      </c>
      <c r="I1074"/>
      <c r="J1074"/>
      <c r="K1074"/>
      <c r="L1074"/>
      <c r="M1074"/>
      <c r="N1074"/>
      <c r="O1074"/>
      <c r="P1074"/>
      <c r="Q1074"/>
      <c r="R1074"/>
      <c r="S1074"/>
      <c r="T1074"/>
      <c r="U1074"/>
      <c r="V1074"/>
      <c r="W1074"/>
      <c r="X1074"/>
      <c r="Y1074"/>
      <c r="Z1074"/>
      <c r="AA1074"/>
      <c r="AB1074"/>
      <c r="AC1074"/>
      <c r="AD1074"/>
      <c r="AE1074"/>
      <c r="AF1074"/>
      <c r="AG1074"/>
      <c r="AH1074"/>
      <c r="AI1074"/>
      <c r="AJ1074"/>
      <c r="AK1074">
        <v>14.8</v>
      </c>
      <c r="AL1074">
        <v>8.9</v>
      </c>
      <c r="AM1074">
        <v>8.4</v>
      </c>
      <c r="AN1074">
        <v>8.9</v>
      </c>
      <c r="AO1074"/>
      <c r="AP1074"/>
      <c r="AQ1074"/>
      <c r="AR1074"/>
      <c r="AS1074"/>
      <c r="AT1074"/>
      <c r="AU1074"/>
      <c r="AV1074"/>
      <c r="AW1074"/>
      <c r="AX1074"/>
      <c r="AY1074"/>
      <c r="AZ1074"/>
      <c r="BA1074"/>
      <c r="BB1074"/>
      <c r="BC1074"/>
      <c r="BD1074"/>
      <c r="BE1074"/>
      <c r="BF1074"/>
      <c r="BG1074"/>
      <c r="BH1074"/>
      <c r="BI1074"/>
      <c r="BJ1074"/>
      <c r="BK1074"/>
      <c r="BL1074"/>
      <c r="BM1074"/>
      <c r="BN1074"/>
      <c r="BO1074"/>
      <c r="BP1074"/>
      <c r="BQ1074" t="s">
        <v>3307</v>
      </c>
      <c r="BR1074" t="s">
        <v>67</v>
      </c>
      <c r="BS1074" s="1">
        <v>44883</v>
      </c>
      <c r="BT1074" t="s">
        <v>3308</v>
      </c>
      <c r="BU1074">
        <v>2921</v>
      </c>
      <c r="BV1074" t="s">
        <v>60</v>
      </c>
      <c r="BW1074" t="s">
        <v>3308</v>
      </c>
      <c r="BX1074"/>
      <c r="BY1074"/>
      <c r="BZ1074"/>
    </row>
    <row r="1075" spans="1:78" s="11" customFormat="1" x14ac:dyDescent="0.2">
      <c r="A1075" s="11" t="s">
        <v>1700</v>
      </c>
      <c r="C1075" s="11" t="s">
        <v>1495</v>
      </c>
      <c r="D1075" s="11" t="s">
        <v>2983</v>
      </c>
      <c r="E1075" s="11" t="s">
        <v>2984</v>
      </c>
      <c r="F1075" s="11" t="s">
        <v>2985</v>
      </c>
      <c r="G1075" s="11" t="s">
        <v>2984</v>
      </c>
      <c r="H1075" s="11" t="s">
        <v>2985</v>
      </c>
      <c r="BX1075"/>
      <c r="BY1075"/>
      <c r="BZ1075"/>
    </row>
    <row r="1076" spans="1:78" s="11" customFormat="1" x14ac:dyDescent="0.2">
      <c r="A1076" t="s">
        <v>3306</v>
      </c>
      <c r="B1076" t="s">
        <v>322</v>
      </c>
      <c r="C1076" t="s">
        <v>1495</v>
      </c>
      <c r="D1076" t="s">
        <v>2983</v>
      </c>
      <c r="E1076" t="s">
        <v>2984</v>
      </c>
      <c r="F1076" t="s">
        <v>2985</v>
      </c>
      <c r="G1076" t="s">
        <v>2984</v>
      </c>
      <c r="H1076" t="s">
        <v>2985</v>
      </c>
      <c r="I1076"/>
      <c r="J1076"/>
      <c r="K1076"/>
      <c r="L1076"/>
      <c r="M1076"/>
      <c r="N1076"/>
      <c r="O1076"/>
      <c r="P1076"/>
      <c r="Q1076"/>
      <c r="R1076"/>
      <c r="S1076"/>
      <c r="T1076"/>
      <c r="U1076"/>
      <c r="V1076"/>
      <c r="W1076"/>
      <c r="X1076"/>
      <c r="Y1076"/>
      <c r="Z1076"/>
      <c r="AA1076"/>
      <c r="AB1076"/>
      <c r="AC1076"/>
      <c r="AD1076"/>
      <c r="AE1076"/>
      <c r="AF1076"/>
      <c r="AG1076"/>
      <c r="AH1076"/>
      <c r="AI1076"/>
      <c r="AJ1076"/>
      <c r="AK1076">
        <f>0.013*1000</f>
        <v>13</v>
      </c>
      <c r="AL1076"/>
      <c r="AM1076"/>
      <c r="AN1076">
        <f>0.009*1000</f>
        <v>9</v>
      </c>
      <c r="AO1076"/>
      <c r="AP1076"/>
      <c r="AQ1076"/>
      <c r="AR1076"/>
      <c r="AS1076">
        <f>0.0105*1000</f>
        <v>10.5</v>
      </c>
      <c r="AT1076"/>
      <c r="AU1076"/>
      <c r="AV1076">
        <f>0.012*1000</f>
        <v>12</v>
      </c>
      <c r="AW1076">
        <f>0.0155*1000</f>
        <v>15.5</v>
      </c>
      <c r="AX1076"/>
      <c r="AY1076"/>
      <c r="AZ1076">
        <f>0.011*1000</f>
        <v>11</v>
      </c>
      <c r="BA1076"/>
      <c r="BB1076"/>
      <c r="BC1076"/>
      <c r="BD1076"/>
      <c r="BE1076">
        <f>0.026*1000</f>
        <v>26</v>
      </c>
      <c r="BF1076"/>
      <c r="BG1076"/>
      <c r="BH1076">
        <f>0.018*1000</f>
        <v>18</v>
      </c>
      <c r="BI1076"/>
      <c r="BJ1076"/>
      <c r="BK1076"/>
      <c r="BL1076"/>
      <c r="BM1076"/>
      <c r="BN1076"/>
      <c r="BO1076"/>
      <c r="BP1076"/>
      <c r="BQ1076"/>
      <c r="BR1076" t="s">
        <v>67</v>
      </c>
      <c r="BS1076" s="1">
        <v>44886</v>
      </c>
      <c r="BT1076" t="s">
        <v>3312</v>
      </c>
      <c r="BU1076">
        <v>53314</v>
      </c>
      <c r="BV1076"/>
      <c r="BW1076"/>
      <c r="BX1076"/>
      <c r="BY1076"/>
      <c r="BZ1076"/>
    </row>
    <row r="1077" spans="1:78" s="11" customFormat="1" x14ac:dyDescent="0.2">
      <c r="A1077" t="s">
        <v>3310</v>
      </c>
      <c r="B1077"/>
      <c r="C1077" t="s">
        <v>1495</v>
      </c>
      <c r="D1077" t="s">
        <v>2983</v>
      </c>
      <c r="E1077" t="s">
        <v>2984</v>
      </c>
      <c r="F1077" t="s">
        <v>2985</v>
      </c>
      <c r="G1077" t="s">
        <v>2984</v>
      </c>
      <c r="H1077" t="s">
        <v>2985</v>
      </c>
      <c r="I1077" t="b">
        <v>0</v>
      </c>
      <c r="J1077"/>
      <c r="K1077"/>
      <c r="L1077"/>
      <c r="M1077"/>
      <c r="N1077"/>
      <c r="O1077"/>
      <c r="P1077"/>
      <c r="Q1077"/>
      <c r="R1077"/>
      <c r="S1077"/>
      <c r="T1077"/>
      <c r="U1077"/>
      <c r="V1077"/>
      <c r="W1077"/>
      <c r="X1077"/>
      <c r="Y1077"/>
      <c r="Z1077"/>
      <c r="AA1077"/>
      <c r="AB1077"/>
      <c r="AC1077"/>
      <c r="AD1077"/>
      <c r="AE1077"/>
      <c r="AF1077"/>
      <c r="AG1077"/>
      <c r="AH1077"/>
      <c r="AI1077"/>
      <c r="AJ1077"/>
      <c r="AK1077"/>
      <c r="AL1077"/>
      <c r="AM1077"/>
      <c r="AN1077"/>
      <c r="AO1077"/>
      <c r="AP1077"/>
      <c r="AQ1077"/>
      <c r="AR1077"/>
      <c r="AS1077"/>
      <c r="AT1077"/>
      <c r="AU1077"/>
      <c r="AV1077"/>
      <c r="AW1077">
        <v>17.3</v>
      </c>
      <c r="AX1077">
        <v>13.6</v>
      </c>
      <c r="AY1077">
        <v>12.4</v>
      </c>
      <c r="AZ1077">
        <v>13.6</v>
      </c>
      <c r="BA1077"/>
      <c r="BB1077"/>
      <c r="BC1077"/>
      <c r="BD1077"/>
      <c r="BE1077"/>
      <c r="BF1077"/>
      <c r="BG1077"/>
      <c r="BH1077"/>
      <c r="BI1077"/>
      <c r="BJ1077"/>
      <c r="BK1077"/>
      <c r="BL1077"/>
      <c r="BM1077"/>
      <c r="BN1077"/>
      <c r="BO1077"/>
      <c r="BP1077"/>
      <c r="BQ1077" t="s">
        <v>3336</v>
      </c>
      <c r="BR1077" t="s">
        <v>67</v>
      </c>
      <c r="BS1077" s="1">
        <v>44885</v>
      </c>
      <c r="BT1077" t="s">
        <v>3311</v>
      </c>
      <c r="BU1077">
        <v>3596</v>
      </c>
      <c r="BV1077" t="s">
        <v>60</v>
      </c>
      <c r="BW1077" t="s">
        <v>3311</v>
      </c>
      <c r="BX1077"/>
      <c r="BY1077"/>
      <c r="BZ1077"/>
    </row>
    <row r="1078" spans="1:78" s="11" customFormat="1" x14ac:dyDescent="0.2">
      <c r="A1078" s="10" t="s">
        <v>3359</v>
      </c>
      <c r="B1078" s="10"/>
      <c r="C1078" s="10" t="s">
        <v>1495</v>
      </c>
      <c r="D1078" s="10" t="s">
        <v>2983</v>
      </c>
      <c r="E1078" s="10" t="s">
        <v>2984</v>
      </c>
      <c r="F1078" s="10" t="s">
        <v>3368</v>
      </c>
      <c r="G1078" s="10" t="s">
        <v>2984</v>
      </c>
      <c r="H1078" s="10" t="s">
        <v>3368</v>
      </c>
      <c r="I1078" s="10"/>
      <c r="J1078" s="10"/>
      <c r="K1078" s="10"/>
      <c r="L1078" s="10"/>
      <c r="M1078" s="10"/>
      <c r="N1078" s="10"/>
      <c r="O1078" s="10"/>
      <c r="P1078" s="10"/>
      <c r="Q1078" s="10"/>
      <c r="R1078" s="10"/>
      <c r="S1078" s="10"/>
      <c r="T1078" s="10"/>
      <c r="U1078" s="10"/>
      <c r="V1078" s="10"/>
      <c r="W1078" s="10"/>
      <c r="X1078" s="10"/>
      <c r="Y1078" s="10"/>
      <c r="Z1078" s="10"/>
      <c r="AA1078" s="10"/>
      <c r="AB1078" s="10"/>
      <c r="AC1078" s="10"/>
      <c r="AD1078" s="10"/>
      <c r="AE1078" s="10"/>
      <c r="AF1078" s="10"/>
      <c r="AG1078" s="10"/>
      <c r="AH1078" s="10"/>
      <c r="AI1078" s="10"/>
      <c r="AJ1078" s="10"/>
      <c r="AK1078" s="10"/>
      <c r="AL1078" s="10"/>
      <c r="AM1078" s="10"/>
      <c r="AN1078" s="10"/>
      <c r="AO1078" s="10"/>
      <c r="AP1078" s="10"/>
      <c r="AQ1078" s="10"/>
      <c r="AR1078" s="10"/>
      <c r="AS1078" s="10"/>
      <c r="AT1078" s="10"/>
      <c r="AU1078" s="10"/>
      <c r="AV1078" s="10"/>
      <c r="AW1078" s="10"/>
      <c r="AX1078" s="10"/>
      <c r="AY1078" s="10"/>
      <c r="AZ1078" s="10"/>
      <c r="BA1078" s="10"/>
      <c r="BB1078" s="10"/>
      <c r="BC1078" s="10"/>
      <c r="BD1078" s="10"/>
      <c r="BE1078" s="10"/>
      <c r="BF1078" s="10"/>
      <c r="BG1078" s="10"/>
      <c r="BH1078" s="10"/>
      <c r="BI1078" s="10"/>
      <c r="BJ1078" s="10"/>
      <c r="BK1078" s="10"/>
      <c r="BL1078" s="10"/>
      <c r="BM1078" s="10"/>
      <c r="BN1078" s="10"/>
      <c r="BO1078" s="10"/>
      <c r="BP1078" s="10"/>
      <c r="BQ1078" s="10"/>
      <c r="BR1078" s="10" t="s">
        <v>67</v>
      </c>
      <c r="BS1078" s="12">
        <v>44886</v>
      </c>
      <c r="BT1078" s="10" t="s">
        <v>3241</v>
      </c>
      <c r="BU1078" s="10">
        <v>3622</v>
      </c>
      <c r="BV1078" s="10" t="s">
        <v>60</v>
      </c>
      <c r="BW1078" s="10" t="s">
        <v>3241</v>
      </c>
      <c r="BX1078"/>
      <c r="BY1078"/>
      <c r="BZ1078"/>
    </row>
    <row r="1079" spans="1:78" s="11" customFormat="1" x14ac:dyDescent="0.2">
      <c r="A1079" t="s">
        <v>3239</v>
      </c>
      <c r="B1079"/>
      <c r="C1079" t="s">
        <v>1495</v>
      </c>
      <c r="D1079" t="s">
        <v>2983</v>
      </c>
      <c r="E1079" t="s">
        <v>2984</v>
      </c>
      <c r="F1079" t="s">
        <v>267</v>
      </c>
      <c r="G1079" t="s">
        <v>3240</v>
      </c>
      <c r="H1079" t="s">
        <v>267</v>
      </c>
      <c r="I1079" t="b">
        <v>0</v>
      </c>
      <c r="J1079"/>
      <c r="K1079"/>
      <c r="L1079"/>
      <c r="M1079"/>
      <c r="N1079"/>
      <c r="O1079"/>
      <c r="P1079"/>
      <c r="Q1079"/>
      <c r="R1079"/>
      <c r="S1079"/>
      <c r="T1079"/>
      <c r="U1079"/>
      <c r="V1079"/>
      <c r="W1079"/>
      <c r="X1079"/>
      <c r="Y1079"/>
      <c r="Z1079"/>
      <c r="AA1079"/>
      <c r="AB1079"/>
      <c r="AC1079"/>
      <c r="AD1079"/>
      <c r="AE1079"/>
      <c r="AF1079"/>
      <c r="AG1079"/>
      <c r="AH1079"/>
      <c r="AI1079"/>
      <c r="AJ1079"/>
      <c r="AK1079"/>
      <c r="AL1079"/>
      <c r="AM1079"/>
      <c r="AN1079"/>
      <c r="AO1079">
        <v>14.5</v>
      </c>
      <c r="AP1079"/>
      <c r="AQ1079"/>
      <c r="AR1079">
        <v>8</v>
      </c>
      <c r="AS1079"/>
      <c r="AT1079"/>
      <c r="AU1079"/>
      <c r="AV1079"/>
      <c r="AW1079"/>
      <c r="AX1079"/>
      <c r="AY1079"/>
      <c r="AZ1079"/>
      <c r="BA1079"/>
      <c r="BB1079"/>
      <c r="BC1079"/>
      <c r="BD1079"/>
      <c r="BE1079"/>
      <c r="BF1079"/>
      <c r="BG1079"/>
      <c r="BH1079"/>
      <c r="BI1079"/>
      <c r="BJ1079"/>
      <c r="BK1079"/>
      <c r="BL1079"/>
      <c r="BM1079"/>
      <c r="BN1079"/>
      <c r="BO1079"/>
      <c r="BP1079"/>
      <c r="BQ1079" t="s">
        <v>2133</v>
      </c>
      <c r="BR1079" t="s">
        <v>67</v>
      </c>
      <c r="BS1079" s="1">
        <v>44883</v>
      </c>
      <c r="BT1079" t="s">
        <v>3241</v>
      </c>
      <c r="BU1079">
        <v>3622</v>
      </c>
      <c r="BV1079"/>
      <c r="BW1079"/>
      <c r="BX1079"/>
      <c r="BY1079"/>
      <c r="BZ1079"/>
    </row>
    <row r="1080" spans="1:78" s="11" customFormat="1" x14ac:dyDescent="0.2">
      <c r="A1080" t="s">
        <v>3207</v>
      </c>
      <c r="B1080"/>
      <c r="C1080" t="s">
        <v>1495</v>
      </c>
      <c r="D1080" t="s">
        <v>2983</v>
      </c>
      <c r="E1080" t="s">
        <v>2984</v>
      </c>
      <c r="F1080" t="s">
        <v>267</v>
      </c>
      <c r="G1080" t="s">
        <v>2984</v>
      </c>
      <c r="H1080" t="s">
        <v>267</v>
      </c>
      <c r="I1080"/>
      <c r="J1080"/>
      <c r="K1080"/>
      <c r="L1080"/>
      <c r="M1080"/>
      <c r="N1080"/>
      <c r="O1080"/>
      <c r="P1080"/>
      <c r="Q1080"/>
      <c r="R1080"/>
      <c r="S1080"/>
      <c r="T1080"/>
      <c r="U1080"/>
      <c r="V1080"/>
      <c r="W1080"/>
      <c r="X1080"/>
      <c r="Y1080"/>
      <c r="Z1080"/>
      <c r="AA1080"/>
      <c r="AB1080"/>
      <c r="AC1080"/>
      <c r="AD1080"/>
      <c r="AE1080"/>
      <c r="AF1080"/>
      <c r="AG1080"/>
      <c r="AH1080"/>
      <c r="AI1080"/>
      <c r="AJ1080"/>
      <c r="AK1080"/>
      <c r="AL1080"/>
      <c r="AM1080"/>
      <c r="AN1080"/>
      <c r="AO1080"/>
      <c r="AP1080"/>
      <c r="AQ1080"/>
      <c r="AR1080"/>
      <c r="AS1080"/>
      <c r="AT1080"/>
      <c r="AU1080"/>
      <c r="AV1080"/>
      <c r="AW1080"/>
      <c r="AX1080"/>
      <c r="AY1080"/>
      <c r="AZ1080"/>
      <c r="BA1080">
        <v>15.3</v>
      </c>
      <c r="BB1080">
        <v>9.1</v>
      </c>
      <c r="BC1080">
        <v>10.199999999999999</v>
      </c>
      <c r="BD1080">
        <v>10.199999999999999</v>
      </c>
      <c r="BE1080"/>
      <c r="BF1080">
        <v>13.85</v>
      </c>
      <c r="BG1080"/>
      <c r="BH1080">
        <v>13.85</v>
      </c>
      <c r="BI1080"/>
      <c r="BJ1080"/>
      <c r="BK1080"/>
      <c r="BL1080"/>
      <c r="BM1080"/>
      <c r="BN1080"/>
      <c r="BO1080"/>
      <c r="BP1080"/>
      <c r="BQ1080"/>
      <c r="BR1080" t="s">
        <v>67</v>
      </c>
      <c r="BS1080" s="1">
        <v>44883</v>
      </c>
      <c r="BT1080" t="s">
        <v>3208</v>
      </c>
      <c r="BU1080">
        <v>1115</v>
      </c>
      <c r="BV1080"/>
      <c r="BW1080"/>
      <c r="BX1080"/>
      <c r="BY1080"/>
      <c r="BZ1080"/>
    </row>
    <row r="1081" spans="1:78" s="11" customFormat="1" x14ac:dyDescent="0.2">
      <c r="A1081" t="s">
        <v>3092</v>
      </c>
      <c r="B1081"/>
      <c r="C1081" t="s">
        <v>1495</v>
      </c>
      <c r="D1081" t="s">
        <v>2983</v>
      </c>
      <c r="E1081" t="s">
        <v>2986</v>
      </c>
      <c r="F1081" t="s">
        <v>2987</v>
      </c>
      <c r="G1081" s="5" t="s">
        <v>3371</v>
      </c>
      <c r="H1081" s="5" t="s">
        <v>2987</v>
      </c>
      <c r="I1081"/>
      <c r="J1081"/>
      <c r="K1081"/>
      <c r="L1081"/>
      <c r="M1081"/>
      <c r="N1081"/>
      <c r="O1081"/>
      <c r="P1081"/>
      <c r="Q1081"/>
      <c r="R1081"/>
      <c r="S1081"/>
      <c r="T1081"/>
      <c r="U1081"/>
      <c r="V1081"/>
      <c r="W1081"/>
      <c r="X1081"/>
      <c r="Y1081"/>
      <c r="Z1081"/>
      <c r="AA1081"/>
      <c r="AB1081"/>
      <c r="AC1081"/>
      <c r="AD1081"/>
      <c r="AE1081"/>
      <c r="AF1081"/>
      <c r="AG1081"/>
      <c r="AH1081"/>
      <c r="AI1081"/>
      <c r="AJ1081"/>
      <c r="AK1081"/>
      <c r="AL1081"/>
      <c r="AM1081"/>
      <c r="AN1081"/>
      <c r="AO1081"/>
      <c r="AP1081"/>
      <c r="AQ1081"/>
      <c r="AR1081"/>
      <c r="AS1081"/>
      <c r="AT1081"/>
      <c r="AU1081"/>
      <c r="AV1081"/>
      <c r="AW1081">
        <v>14</v>
      </c>
      <c r="AX1081">
        <v>8.3000000000000007</v>
      </c>
      <c r="AY1081">
        <v>9.6</v>
      </c>
      <c r="AZ1081">
        <v>9.6</v>
      </c>
      <c r="BA1081">
        <v>17.2</v>
      </c>
      <c r="BB1081">
        <v>10.1</v>
      </c>
      <c r="BC1081">
        <v>11.1</v>
      </c>
      <c r="BD1081">
        <v>11.1</v>
      </c>
      <c r="BE1081">
        <v>19.5</v>
      </c>
      <c r="BF1081"/>
      <c r="BG1081">
        <v>12.9</v>
      </c>
      <c r="BH1081">
        <v>12.9</v>
      </c>
      <c r="BI1081"/>
      <c r="BJ1081"/>
      <c r="BK1081"/>
      <c r="BL1081"/>
      <c r="BM1081"/>
      <c r="BN1081"/>
      <c r="BO1081"/>
      <c r="BP1081"/>
      <c r="BQ1081" t="s">
        <v>3093</v>
      </c>
      <c r="BR1081" t="s">
        <v>67</v>
      </c>
      <c r="BS1081" s="1">
        <v>44881</v>
      </c>
      <c r="BT1081" t="s">
        <v>3018</v>
      </c>
      <c r="BU1081" t="s">
        <v>3017</v>
      </c>
      <c r="BV1081"/>
      <c r="BW1081"/>
      <c r="BX1081"/>
      <c r="BY1081"/>
      <c r="BZ1081"/>
    </row>
    <row r="1082" spans="1:78" s="11" customFormat="1" x14ac:dyDescent="0.2">
      <c r="A1082" s="11" t="s">
        <v>1700</v>
      </c>
      <c r="C1082" s="11" t="s">
        <v>1495</v>
      </c>
      <c r="D1082" s="11" t="s">
        <v>2983</v>
      </c>
      <c r="E1082" s="11" t="s">
        <v>2986</v>
      </c>
      <c r="F1082" s="11" t="s">
        <v>2987</v>
      </c>
      <c r="G1082" s="11" t="s">
        <v>2986</v>
      </c>
      <c r="H1082" s="11" t="s">
        <v>2987</v>
      </c>
      <c r="BX1082"/>
      <c r="BY1082"/>
      <c r="BZ1082"/>
    </row>
    <row r="1083" spans="1:78" s="11" customFormat="1" x14ac:dyDescent="0.2">
      <c r="A1083" s="6" t="s">
        <v>3094</v>
      </c>
      <c r="B1083" s="6"/>
      <c r="C1083" s="6" t="s">
        <v>1495</v>
      </c>
      <c r="D1083" s="6" t="s">
        <v>2983</v>
      </c>
      <c r="E1083" s="6" t="s">
        <v>2986</v>
      </c>
      <c r="F1083" s="6" t="s">
        <v>2987</v>
      </c>
      <c r="G1083" s="6" t="s">
        <v>2986</v>
      </c>
      <c r="H1083" s="6" t="s">
        <v>2987</v>
      </c>
      <c r="I1083" s="6"/>
      <c r="J1083" s="6"/>
      <c r="K1083" s="6"/>
      <c r="L1083" s="6"/>
      <c r="M1083" s="6"/>
      <c r="N1083" s="6"/>
      <c r="O1083" s="6"/>
      <c r="P1083" s="6"/>
      <c r="Q1083" s="6"/>
      <c r="R1083" s="6"/>
      <c r="S1083" s="6"/>
      <c r="T1083" s="6"/>
      <c r="U1083" s="6"/>
      <c r="V1083" s="6"/>
      <c r="W1083" s="6"/>
      <c r="X1083" s="6"/>
      <c r="Y1083" s="6"/>
      <c r="Z1083" s="6"/>
      <c r="AA1083" s="6"/>
      <c r="AB1083" s="6"/>
      <c r="AC1083" s="6"/>
      <c r="AD1083" s="6"/>
      <c r="AE1083" s="6"/>
      <c r="AF1083" s="6"/>
      <c r="AG1083" s="6"/>
      <c r="AH1083" s="6"/>
      <c r="AI1083" s="6"/>
      <c r="AJ1083" s="6"/>
      <c r="AK1083" s="6"/>
      <c r="AL1083" s="6"/>
      <c r="AM1083" s="6"/>
      <c r="AN1083" s="6"/>
      <c r="AO1083" s="6"/>
      <c r="AP1083" s="6"/>
      <c r="AQ1083" s="6"/>
      <c r="AR1083" s="6"/>
      <c r="AS1083" s="6"/>
      <c r="AT1083" s="6"/>
      <c r="AU1083" s="6"/>
      <c r="AV1083" s="6"/>
      <c r="AW1083" s="6"/>
      <c r="AX1083" s="6"/>
      <c r="AY1083" s="6"/>
      <c r="AZ1083" s="6"/>
      <c r="BA1083" s="6"/>
      <c r="BB1083" s="6"/>
      <c r="BC1083" s="6"/>
      <c r="BD1083" s="6"/>
      <c r="BE1083" s="6"/>
      <c r="BF1083" s="6"/>
      <c r="BG1083" s="6"/>
      <c r="BH1083" s="6"/>
      <c r="BI1083" s="6"/>
      <c r="BJ1083" s="6"/>
      <c r="BK1083" s="6"/>
      <c r="BL1083" s="6"/>
      <c r="BM1083" s="6"/>
      <c r="BN1083" s="6"/>
      <c r="BO1083" s="6">
        <v>168</v>
      </c>
      <c r="BP1083" s="6"/>
      <c r="BQ1083" s="6" t="s">
        <v>3095</v>
      </c>
      <c r="BR1083" s="6" t="s">
        <v>67</v>
      </c>
      <c r="BS1083" s="7">
        <v>44881</v>
      </c>
      <c r="BT1083" s="6" t="s">
        <v>3018</v>
      </c>
      <c r="BU1083" s="6" t="s">
        <v>3017</v>
      </c>
      <c r="BV1083" s="6" t="s">
        <v>60</v>
      </c>
      <c r="BW1083" s="6" t="s">
        <v>3018</v>
      </c>
      <c r="BX1083" s="6"/>
      <c r="BY1083" s="6"/>
      <c r="BZ1083" s="6"/>
    </row>
    <row r="1084" spans="1:78" s="11" customFormat="1" x14ac:dyDescent="0.2">
      <c r="A1084" s="6" t="s">
        <v>3009</v>
      </c>
      <c r="B1084" s="6"/>
      <c r="C1084" s="6" t="s">
        <v>1495</v>
      </c>
      <c r="D1084" s="6" t="s">
        <v>2983</v>
      </c>
      <c r="E1084" s="6" t="s">
        <v>2986</v>
      </c>
      <c r="F1084" s="6" t="s">
        <v>2987</v>
      </c>
      <c r="G1084" s="6" t="s">
        <v>2986</v>
      </c>
      <c r="H1084" s="6" t="s">
        <v>2987</v>
      </c>
      <c r="I1084" s="6"/>
      <c r="J1084" s="6"/>
      <c r="K1084" s="6"/>
      <c r="L1084" s="6"/>
      <c r="M1084" s="6"/>
      <c r="N1084" s="6"/>
      <c r="O1084" s="6"/>
      <c r="P1084" s="6"/>
      <c r="Q1084" s="6"/>
      <c r="R1084" s="6"/>
      <c r="S1084" s="6"/>
      <c r="T1084" s="6"/>
      <c r="U1084" s="6"/>
      <c r="V1084" s="6"/>
      <c r="W1084" s="6"/>
      <c r="X1084" s="6"/>
      <c r="Y1084" s="6"/>
      <c r="Z1084" s="6"/>
      <c r="AA1084" s="6"/>
      <c r="AB1084" s="6"/>
      <c r="AC1084" s="6"/>
      <c r="AD1084" s="6"/>
      <c r="AE1084" s="6"/>
      <c r="AF1084" s="6"/>
      <c r="AG1084" s="6"/>
      <c r="AH1084" s="6"/>
      <c r="AI1084" s="6"/>
      <c r="AJ1084" s="6"/>
      <c r="AK1084" s="6"/>
      <c r="AL1084" s="6"/>
      <c r="AM1084" s="6"/>
      <c r="AN1084" s="6"/>
      <c r="AO1084" s="6"/>
      <c r="AP1084" s="6"/>
      <c r="AQ1084" s="6"/>
      <c r="AR1084" s="6"/>
      <c r="AS1084" s="6"/>
      <c r="AT1084" s="6"/>
      <c r="AU1084" s="6"/>
      <c r="AV1084" s="6"/>
      <c r="AW1084" s="6"/>
      <c r="AX1084" s="6"/>
      <c r="AY1084" s="6"/>
      <c r="AZ1084" s="6"/>
      <c r="BA1084" s="6"/>
      <c r="BB1084" s="6"/>
      <c r="BC1084" s="6"/>
      <c r="BD1084" s="6"/>
      <c r="BE1084" s="6"/>
      <c r="BF1084" s="6"/>
      <c r="BG1084" s="6"/>
      <c r="BH1084" s="6"/>
      <c r="BI1084" s="6"/>
      <c r="BJ1084" s="6"/>
      <c r="BK1084" s="6"/>
      <c r="BL1084" s="6"/>
      <c r="BM1084" s="6"/>
      <c r="BN1084" s="6"/>
      <c r="BO1084" s="6">
        <v>176.7</v>
      </c>
      <c r="BP1084" s="6"/>
      <c r="BQ1084" s="6" t="s">
        <v>3302</v>
      </c>
      <c r="BR1084" s="6" t="s">
        <v>67</v>
      </c>
      <c r="BS1084" s="7">
        <v>44883</v>
      </c>
      <c r="BT1084" s="6" t="s">
        <v>3241</v>
      </c>
      <c r="BU1084" s="6">
        <v>3622</v>
      </c>
      <c r="BV1084" s="6"/>
      <c r="BW1084" s="6"/>
      <c r="BX1084" s="6"/>
      <c r="BY1084" s="6"/>
      <c r="BZ1084" s="6"/>
    </row>
    <row r="1085" spans="1:78" s="11" customFormat="1" x14ac:dyDescent="0.2">
      <c r="A1085" s="6" t="s">
        <v>3009</v>
      </c>
      <c r="B1085" s="6"/>
      <c r="C1085" s="6" t="s">
        <v>1495</v>
      </c>
      <c r="D1085" s="6" t="s">
        <v>2983</v>
      </c>
      <c r="E1085" s="6" t="s">
        <v>2986</v>
      </c>
      <c r="F1085" s="6" t="s">
        <v>2987</v>
      </c>
      <c r="G1085" s="6" t="s">
        <v>2986</v>
      </c>
      <c r="H1085" s="6" t="s">
        <v>2987</v>
      </c>
      <c r="I1085" s="6"/>
      <c r="J1085" s="6"/>
      <c r="K1085" s="6"/>
      <c r="L1085" s="6"/>
      <c r="M1085" s="6"/>
      <c r="N1085" s="6"/>
      <c r="O1085" s="6"/>
      <c r="P1085" s="6"/>
      <c r="Q1085" s="6"/>
      <c r="R1085" s="6"/>
      <c r="S1085" s="6"/>
      <c r="T1085" s="6"/>
      <c r="U1085" s="6"/>
      <c r="V1085" s="6"/>
      <c r="W1085" s="6"/>
      <c r="X1085" s="6"/>
      <c r="Y1085" s="6"/>
      <c r="Z1085" s="6"/>
      <c r="AA1085" s="6"/>
      <c r="AB1085" s="6"/>
      <c r="AC1085" s="6"/>
      <c r="AD1085" s="6"/>
      <c r="AE1085" s="6"/>
      <c r="AF1085" s="6"/>
      <c r="AG1085" s="6"/>
      <c r="AH1085" s="6"/>
      <c r="AI1085" s="6"/>
      <c r="AJ1085" s="6"/>
      <c r="AK1085" s="6"/>
      <c r="AL1085" s="6"/>
      <c r="AM1085" s="6"/>
      <c r="AN1085" s="6"/>
      <c r="AO1085" s="6"/>
      <c r="AP1085" s="6"/>
      <c r="AQ1085" s="6"/>
      <c r="AR1085" s="6"/>
      <c r="AS1085" s="6"/>
      <c r="AT1085" s="6"/>
      <c r="AU1085" s="6"/>
      <c r="AV1085" s="6"/>
      <c r="AW1085" s="6"/>
      <c r="AX1085" s="6"/>
      <c r="AY1085" s="6"/>
      <c r="AZ1085" s="6"/>
      <c r="BA1085" s="6"/>
      <c r="BB1085" s="6"/>
      <c r="BC1085" s="6"/>
      <c r="BD1085" s="6"/>
      <c r="BE1085" s="6"/>
      <c r="BF1085" s="6"/>
      <c r="BG1085" s="6"/>
      <c r="BH1085" s="6"/>
      <c r="BI1085" s="6"/>
      <c r="BJ1085" s="6"/>
      <c r="BK1085" s="6"/>
      <c r="BL1085" s="6"/>
      <c r="BM1085" s="6"/>
      <c r="BN1085" s="6"/>
      <c r="BO1085" s="6"/>
      <c r="BP1085" s="6">
        <v>196</v>
      </c>
      <c r="BQ1085" s="6" t="s">
        <v>3305</v>
      </c>
      <c r="BR1085" s="6" t="s">
        <v>67</v>
      </c>
      <c r="BS1085" s="7">
        <v>44883</v>
      </c>
      <c r="BT1085" s="6" t="s">
        <v>3241</v>
      </c>
      <c r="BU1085" s="6">
        <v>3622</v>
      </c>
      <c r="BV1085" s="6"/>
      <c r="BW1085" s="6"/>
      <c r="BX1085" s="6"/>
      <c r="BY1085" s="6"/>
      <c r="BZ1085" s="6"/>
    </row>
    <row r="1086" spans="1:78" s="11" customFormat="1" x14ac:dyDescent="0.2">
      <c r="A1086" t="s">
        <v>3035</v>
      </c>
      <c r="B1086"/>
      <c r="C1086" t="s">
        <v>1495</v>
      </c>
      <c r="D1086" t="s">
        <v>2983</v>
      </c>
      <c r="E1086" t="s">
        <v>2986</v>
      </c>
      <c r="F1086" t="s">
        <v>2987</v>
      </c>
      <c r="G1086" s="33" t="s">
        <v>2986</v>
      </c>
      <c r="H1086" s="33" t="s">
        <v>2987</v>
      </c>
      <c r="I1086"/>
      <c r="J1086"/>
      <c r="K1086"/>
      <c r="L1086"/>
      <c r="M1086">
        <v>22.3</v>
      </c>
      <c r="N1086">
        <v>22.1</v>
      </c>
      <c r="O1086">
        <v>21.8</v>
      </c>
      <c r="P1086">
        <v>22.1</v>
      </c>
      <c r="Q1086">
        <v>26.6</v>
      </c>
      <c r="R1086">
        <v>28.8</v>
      </c>
      <c r="S1086">
        <v>28.9</v>
      </c>
      <c r="T1086">
        <v>28.9</v>
      </c>
      <c r="U1086">
        <v>27.7</v>
      </c>
      <c r="V1086">
        <v>30.3</v>
      </c>
      <c r="W1086">
        <v>28.8</v>
      </c>
      <c r="X1086">
        <v>30.3</v>
      </c>
      <c r="Y1086"/>
      <c r="Z1086"/>
      <c r="AA1086"/>
      <c r="AB1086"/>
      <c r="AC1086">
        <v>35.5</v>
      </c>
      <c r="AD1086">
        <v>38.9</v>
      </c>
      <c r="AE1086">
        <v>34.9</v>
      </c>
      <c r="AF1086">
        <v>38.9</v>
      </c>
      <c r="AG1086">
        <v>40.5</v>
      </c>
      <c r="AH1086">
        <v>42.7</v>
      </c>
      <c r="AI1086">
        <v>38.4</v>
      </c>
      <c r="AJ1086">
        <v>42.7</v>
      </c>
      <c r="AK1086"/>
      <c r="AL1086"/>
      <c r="AM1086"/>
      <c r="AN1086"/>
      <c r="AO1086"/>
      <c r="AP1086"/>
      <c r="AQ1086"/>
      <c r="AR1086"/>
      <c r="AS1086"/>
      <c r="AT1086"/>
      <c r="AU1086"/>
      <c r="AV1086"/>
      <c r="AW1086"/>
      <c r="AX1086"/>
      <c r="AY1086"/>
      <c r="AZ1086"/>
      <c r="BA1086"/>
      <c r="BB1086"/>
      <c r="BC1086"/>
      <c r="BD1086"/>
      <c r="BE1086"/>
      <c r="BF1086"/>
      <c r="BG1086"/>
      <c r="BH1086"/>
      <c r="BI1086"/>
      <c r="BJ1086"/>
      <c r="BK1086"/>
      <c r="BL1086"/>
      <c r="BM1086"/>
      <c r="BN1086"/>
      <c r="BO1086"/>
      <c r="BP1086"/>
      <c r="BQ1086" t="s">
        <v>3064</v>
      </c>
      <c r="BR1086" t="s">
        <v>67</v>
      </c>
      <c r="BS1086" s="1">
        <v>44881</v>
      </c>
      <c r="BT1086" t="s">
        <v>3018</v>
      </c>
      <c r="BU1086" t="s">
        <v>3017</v>
      </c>
      <c r="BV1086"/>
      <c r="BW1086"/>
      <c r="BX1086"/>
      <c r="BY1086"/>
      <c r="BZ1086"/>
    </row>
    <row r="1087" spans="1:78" s="11" customFormat="1" x14ac:dyDescent="0.2">
      <c r="A1087" s="10" t="s">
        <v>3148</v>
      </c>
      <c r="B1087" s="10"/>
      <c r="C1087" s="10" t="s">
        <v>1495</v>
      </c>
      <c r="D1087" s="10" t="s">
        <v>2983</v>
      </c>
      <c r="E1087" s="10" t="s">
        <v>2986</v>
      </c>
      <c r="F1087" s="10" t="s">
        <v>2987</v>
      </c>
      <c r="G1087" s="10" t="s">
        <v>2986</v>
      </c>
      <c r="H1087" s="10" t="s">
        <v>2987</v>
      </c>
      <c r="I1087" s="10"/>
      <c r="J1087" s="10"/>
      <c r="K1087" s="10"/>
      <c r="L1087" s="10"/>
      <c r="M1087" s="10"/>
      <c r="N1087" s="10"/>
      <c r="O1087" s="10"/>
      <c r="P1087" s="10"/>
      <c r="Q1087" s="10"/>
      <c r="R1087" s="10"/>
      <c r="S1087" s="10"/>
      <c r="T1087" s="10"/>
      <c r="U1087" s="10"/>
      <c r="V1087" s="10"/>
      <c r="W1087" s="10"/>
      <c r="X1087" s="10"/>
      <c r="Y1087" s="10"/>
      <c r="Z1087" s="10"/>
      <c r="AA1087" s="10"/>
      <c r="AB1087" s="10"/>
      <c r="AC1087" s="10"/>
      <c r="AD1087" s="10"/>
      <c r="AE1087" s="10"/>
      <c r="AF1087" s="10"/>
      <c r="AG1087" s="10"/>
      <c r="AH1087" s="10"/>
      <c r="AI1087" s="10"/>
      <c r="AJ1087" s="10"/>
      <c r="AK1087" s="10"/>
      <c r="AL1087" s="10"/>
      <c r="AM1087" s="10"/>
      <c r="AN1087" s="10"/>
      <c r="AO1087" s="10"/>
      <c r="AP1087" s="10"/>
      <c r="AQ1087" s="10"/>
      <c r="AR1087" s="10"/>
      <c r="AS1087" s="10"/>
      <c r="AT1087" s="10"/>
      <c r="AU1087" s="10"/>
      <c r="AV1087" s="10"/>
      <c r="AW1087" s="10"/>
      <c r="AX1087" s="10"/>
      <c r="AY1087" s="10"/>
      <c r="AZ1087" s="10"/>
      <c r="BA1087" s="10"/>
      <c r="BB1087" s="10"/>
      <c r="BC1087" s="10"/>
      <c r="BD1087" s="10"/>
      <c r="BE1087" s="10"/>
      <c r="BF1087" s="10"/>
      <c r="BG1087" s="10"/>
      <c r="BH1087" s="10"/>
      <c r="BI1087" s="10"/>
      <c r="BJ1087" s="10"/>
      <c r="BK1087" s="10"/>
      <c r="BL1087" s="10"/>
      <c r="BM1087" s="10"/>
      <c r="BN1087" s="10"/>
      <c r="BO1087" s="10"/>
      <c r="BP1087" s="10"/>
      <c r="BQ1087" s="10" t="s">
        <v>3149</v>
      </c>
      <c r="BR1087" s="10" t="s">
        <v>67</v>
      </c>
      <c r="BS1087" s="12">
        <v>44881</v>
      </c>
      <c r="BT1087" s="10" t="s">
        <v>3018</v>
      </c>
      <c r="BU1087" s="10" t="s">
        <v>3017</v>
      </c>
      <c r="BV1087" s="10" t="s">
        <v>1320</v>
      </c>
      <c r="BW1087" s="10" t="s">
        <v>3018</v>
      </c>
      <c r="BX1087"/>
      <c r="BY1087"/>
      <c r="BZ1087"/>
    </row>
    <row r="1088" spans="1:78" s="11" customFormat="1" x14ac:dyDescent="0.2">
      <c r="A1088" s="10" t="s">
        <v>3361</v>
      </c>
      <c r="B1088" s="10"/>
      <c r="C1088" s="10" t="s">
        <v>1495</v>
      </c>
      <c r="D1088" s="10" t="s">
        <v>2983</v>
      </c>
      <c r="E1088" s="10" t="s">
        <v>2986</v>
      </c>
      <c r="F1088" s="10" t="s">
        <v>2987</v>
      </c>
      <c r="G1088" s="10" t="s">
        <v>2986</v>
      </c>
      <c r="H1088" s="10" t="s">
        <v>2987</v>
      </c>
      <c r="I1088" s="10"/>
      <c r="J1088" s="10"/>
      <c r="K1088" s="10"/>
      <c r="L1088" s="10"/>
      <c r="M1088" s="10"/>
      <c r="N1088" s="10"/>
      <c r="O1088" s="10"/>
      <c r="P1088" s="10"/>
      <c r="Q1088" s="10"/>
      <c r="R1088" s="10"/>
      <c r="S1088" s="10"/>
      <c r="T1088" s="10"/>
      <c r="U1088" s="10"/>
      <c r="V1088" s="10"/>
      <c r="W1088" s="10"/>
      <c r="X1088" s="10"/>
      <c r="Y1088" s="10"/>
      <c r="Z1088" s="10"/>
      <c r="AA1088" s="10"/>
      <c r="AB1088" s="10"/>
      <c r="AC1088" s="10"/>
      <c r="AD1088" s="10"/>
      <c r="AE1088" s="10"/>
      <c r="AF1088" s="10"/>
      <c r="AG1088" s="10"/>
      <c r="AH1088" s="10"/>
      <c r="AI1088" s="10"/>
      <c r="AJ1088" s="10"/>
      <c r="AK1088" s="10"/>
      <c r="AL1088" s="10"/>
      <c r="AM1088" s="10"/>
      <c r="AN1088" s="10"/>
      <c r="AO1088" s="10"/>
      <c r="AP1088" s="10"/>
      <c r="AQ1088" s="10"/>
      <c r="AR1088" s="10"/>
      <c r="AS1088" s="10"/>
      <c r="AT1088" s="10"/>
      <c r="AU1088" s="10"/>
      <c r="AV1088" s="10"/>
      <c r="AW1088" s="10"/>
      <c r="AX1088" s="10"/>
      <c r="AY1088" s="10"/>
      <c r="AZ1088" s="10"/>
      <c r="BA1088" s="10"/>
      <c r="BB1088" s="10"/>
      <c r="BC1088" s="10"/>
      <c r="BD1088" s="10"/>
      <c r="BE1088" s="10"/>
      <c r="BF1088" s="10"/>
      <c r="BG1088" s="10"/>
      <c r="BH1088" s="10"/>
      <c r="BI1088" s="10"/>
      <c r="BJ1088" s="10"/>
      <c r="BK1088" s="10"/>
      <c r="BL1088" s="10"/>
      <c r="BM1088" s="10"/>
      <c r="BN1088" s="10"/>
      <c r="BO1088" s="10"/>
      <c r="BP1088" s="10"/>
      <c r="BQ1088" s="10"/>
      <c r="BR1088" s="10" t="s">
        <v>67</v>
      </c>
      <c r="BS1088" s="12">
        <v>44886</v>
      </c>
      <c r="BT1088" s="10" t="s">
        <v>3241</v>
      </c>
      <c r="BU1088" s="10">
        <v>3622</v>
      </c>
      <c r="BV1088" s="10" t="s">
        <v>60</v>
      </c>
      <c r="BW1088" s="10" t="s">
        <v>3241</v>
      </c>
      <c r="BX1088"/>
      <c r="BY1088"/>
      <c r="BZ1088"/>
    </row>
    <row r="1089" spans="1:78" s="11" customFormat="1" x14ac:dyDescent="0.2">
      <c r="A1089" s="10" t="s">
        <v>3253</v>
      </c>
      <c r="B1089" s="10"/>
      <c r="C1089" s="10" t="s">
        <v>1495</v>
      </c>
      <c r="D1089" s="10" t="s">
        <v>2983</v>
      </c>
      <c r="E1089" s="10" t="s">
        <v>2986</v>
      </c>
      <c r="F1089" s="10" t="s">
        <v>2987</v>
      </c>
      <c r="G1089" s="10" t="s">
        <v>2986</v>
      </c>
      <c r="H1089" s="10" t="s">
        <v>2987</v>
      </c>
      <c r="I1089" s="10"/>
      <c r="J1089" s="10"/>
      <c r="K1089" s="10"/>
      <c r="L1089" s="10"/>
      <c r="M1089" s="10"/>
      <c r="N1089" s="10"/>
      <c r="O1089" s="10"/>
      <c r="P1089" s="10"/>
      <c r="Q1089" s="10"/>
      <c r="R1089" s="10"/>
      <c r="S1089" s="10"/>
      <c r="T1089" s="10"/>
      <c r="U1089" s="10"/>
      <c r="V1089" s="10"/>
      <c r="W1089" s="10"/>
      <c r="X1089" s="10"/>
      <c r="Y1089" s="10"/>
      <c r="Z1089" s="10"/>
      <c r="AA1089" s="10"/>
      <c r="AB1089" s="10"/>
      <c r="AC1089" s="10"/>
      <c r="AD1089" s="10"/>
      <c r="AE1089" s="10"/>
      <c r="AF1089" s="10"/>
      <c r="AG1089" s="10"/>
      <c r="AH1089" s="10"/>
      <c r="AI1089" s="10"/>
      <c r="AJ1089" s="10"/>
      <c r="AK1089" s="10"/>
      <c r="AL1089" s="10"/>
      <c r="AM1089" s="10"/>
      <c r="AN1089" s="10"/>
      <c r="AO1089" s="10"/>
      <c r="AP1089" s="10"/>
      <c r="AQ1089" s="10"/>
      <c r="AR1089" s="10"/>
      <c r="AS1089" s="10"/>
      <c r="AT1089" s="10"/>
      <c r="AU1089" s="10"/>
      <c r="AV1089" s="10"/>
      <c r="AW1089" s="10"/>
      <c r="AX1089" s="10"/>
      <c r="AY1089" s="10"/>
      <c r="AZ1089" s="10"/>
      <c r="BA1089" s="10"/>
      <c r="BB1089" s="10"/>
      <c r="BC1089" s="10"/>
      <c r="BD1089" s="10"/>
      <c r="BE1089" s="10"/>
      <c r="BF1089" s="10"/>
      <c r="BG1089" s="10"/>
      <c r="BH1089" s="10"/>
      <c r="BI1089" s="10"/>
      <c r="BJ1089" s="10"/>
      <c r="BK1089" s="10"/>
      <c r="BL1089" s="10"/>
      <c r="BM1089" s="10"/>
      <c r="BN1089" s="10"/>
      <c r="BO1089" s="10"/>
      <c r="BP1089" s="10"/>
      <c r="BQ1089" s="10"/>
      <c r="BR1089" s="10" t="s">
        <v>67</v>
      </c>
      <c r="BS1089" s="12">
        <v>44886</v>
      </c>
      <c r="BT1089" s="10" t="s">
        <v>3241</v>
      </c>
      <c r="BU1089" s="10">
        <v>3622</v>
      </c>
      <c r="BV1089" s="10" t="s">
        <v>60</v>
      </c>
      <c r="BW1089" s="10" t="s">
        <v>3241</v>
      </c>
      <c r="BX1089"/>
      <c r="BY1089"/>
      <c r="BZ1089"/>
    </row>
    <row r="1090" spans="1:78" s="11" customFormat="1" x14ac:dyDescent="0.2">
      <c r="A1090" t="s">
        <v>3108</v>
      </c>
      <c r="B1090"/>
      <c r="C1090" t="s">
        <v>1495</v>
      </c>
      <c r="D1090" t="s">
        <v>2983</v>
      </c>
      <c r="E1090" t="s">
        <v>2986</v>
      </c>
      <c r="F1090" t="s">
        <v>2987</v>
      </c>
      <c r="G1090" t="s">
        <v>2986</v>
      </c>
      <c r="H1090" t="s">
        <v>2987</v>
      </c>
      <c r="I1090"/>
      <c r="J1090"/>
      <c r="K1090"/>
      <c r="L1090"/>
      <c r="M1090">
        <v>25.9</v>
      </c>
      <c r="N1090"/>
      <c r="O1090">
        <v>24.1</v>
      </c>
      <c r="P1090">
        <v>24.1</v>
      </c>
      <c r="Q1090">
        <v>26.8</v>
      </c>
      <c r="R1090">
        <v>32.6</v>
      </c>
      <c r="S1090">
        <v>31.4</v>
      </c>
      <c r="T1090">
        <v>32.6</v>
      </c>
      <c r="U1090">
        <v>29.5</v>
      </c>
      <c r="V1090">
        <v>34.700000000000003</v>
      </c>
      <c r="W1090">
        <v>31.3</v>
      </c>
      <c r="X1090">
        <v>34.700000000000003</v>
      </c>
      <c r="Y1090">
        <v>29.5</v>
      </c>
      <c r="Z1090">
        <v>31.5</v>
      </c>
      <c r="AA1090">
        <v>30.9</v>
      </c>
      <c r="AB1090">
        <v>31.5</v>
      </c>
      <c r="AC1090">
        <v>39.799999999999997</v>
      </c>
      <c r="AD1090">
        <v>39.799999999999997</v>
      </c>
      <c r="AE1090">
        <v>37.799999999999997</v>
      </c>
      <c r="AF1090">
        <v>39.799999999999997</v>
      </c>
      <c r="AG1090">
        <v>49.8</v>
      </c>
      <c r="AH1090">
        <v>40.799999999999997</v>
      </c>
      <c r="AI1090">
        <v>40.1</v>
      </c>
      <c r="AJ1090">
        <v>40.799999999999997</v>
      </c>
      <c r="AK1090"/>
      <c r="AL1090"/>
      <c r="AM1090"/>
      <c r="AN1090"/>
      <c r="AO1090"/>
      <c r="AP1090"/>
      <c r="AQ1090"/>
      <c r="AR1090"/>
      <c r="AS1090"/>
      <c r="AT1090"/>
      <c r="AU1090"/>
      <c r="AV1090"/>
      <c r="AW1090"/>
      <c r="AX1090"/>
      <c r="AY1090"/>
      <c r="AZ1090"/>
      <c r="BA1090"/>
      <c r="BB1090"/>
      <c r="BC1090"/>
      <c r="BD1090"/>
      <c r="BE1090"/>
      <c r="BF1090"/>
      <c r="BG1090"/>
      <c r="BH1090"/>
      <c r="BI1090"/>
      <c r="BJ1090"/>
      <c r="BK1090"/>
      <c r="BL1090"/>
      <c r="BM1090"/>
      <c r="BN1090"/>
      <c r="BO1090"/>
      <c r="BP1090"/>
      <c r="BQ1090" t="s">
        <v>3109</v>
      </c>
      <c r="BR1090" t="s">
        <v>67</v>
      </c>
      <c r="BS1090" s="1">
        <v>44881</v>
      </c>
      <c r="BT1090" t="s">
        <v>3018</v>
      </c>
      <c r="BU1090" t="s">
        <v>3017</v>
      </c>
      <c r="BV1090"/>
      <c r="BW1090"/>
      <c r="BX1090"/>
      <c r="BY1090"/>
      <c r="BZ1090"/>
    </row>
    <row r="1091" spans="1:78" x14ac:dyDescent="0.2">
      <c r="A1091" t="s">
        <v>3108</v>
      </c>
      <c r="C1091" t="s">
        <v>1495</v>
      </c>
      <c r="D1091" t="s">
        <v>2983</v>
      </c>
      <c r="E1091" t="s">
        <v>2986</v>
      </c>
      <c r="F1091" t="s">
        <v>2987</v>
      </c>
      <c r="G1091" t="s">
        <v>2986</v>
      </c>
      <c r="H1091" t="s">
        <v>2987</v>
      </c>
      <c r="M1091">
        <v>25</v>
      </c>
      <c r="O1091">
        <v>24.6</v>
      </c>
      <c r="P1091">
        <v>24.6</v>
      </c>
      <c r="Q1091">
        <v>27</v>
      </c>
      <c r="R1091">
        <v>33.5</v>
      </c>
      <c r="S1091">
        <v>31.8</v>
      </c>
      <c r="T1091">
        <v>33.5</v>
      </c>
      <c r="U1091">
        <v>28.4</v>
      </c>
      <c r="V1091">
        <v>33.799999999999997</v>
      </c>
      <c r="W1091">
        <v>30.7</v>
      </c>
      <c r="X1091">
        <v>33.799999999999997</v>
      </c>
      <c r="Y1091">
        <v>26.6</v>
      </c>
      <c r="Z1091">
        <v>30.7</v>
      </c>
      <c r="AA1091">
        <v>33</v>
      </c>
      <c r="AB1091">
        <v>33</v>
      </c>
      <c r="AC1091">
        <v>41.1</v>
      </c>
      <c r="AD1091">
        <v>34.5</v>
      </c>
      <c r="AE1091">
        <v>38.9</v>
      </c>
      <c r="AF1091">
        <v>38.9</v>
      </c>
      <c r="AG1091">
        <v>50.1</v>
      </c>
      <c r="AH1091">
        <v>46.1</v>
      </c>
      <c r="AI1091">
        <v>43.6</v>
      </c>
      <c r="AJ1091">
        <v>46.1</v>
      </c>
      <c r="BQ1091" t="s">
        <v>3110</v>
      </c>
      <c r="BR1091" t="s">
        <v>67</v>
      </c>
      <c r="BS1091" s="1">
        <v>44881</v>
      </c>
      <c r="BT1091" t="s">
        <v>3018</v>
      </c>
      <c r="BU1091" t="s">
        <v>3017</v>
      </c>
    </row>
    <row r="1092" spans="1:78" s="11" customFormat="1" x14ac:dyDescent="0.2">
      <c r="A1092" t="s">
        <v>3111</v>
      </c>
      <c r="B1092"/>
      <c r="C1092" t="s">
        <v>1495</v>
      </c>
      <c r="D1092" t="s">
        <v>2983</v>
      </c>
      <c r="E1092" t="s">
        <v>2986</v>
      </c>
      <c r="F1092" t="s">
        <v>2987</v>
      </c>
      <c r="G1092" t="s">
        <v>2986</v>
      </c>
      <c r="H1092" t="s">
        <v>2987</v>
      </c>
      <c r="I1092" t="b">
        <v>0</v>
      </c>
      <c r="J1092"/>
      <c r="K1092"/>
      <c r="L1092"/>
      <c r="M1092">
        <v>27.1</v>
      </c>
      <c r="N1092">
        <v>27</v>
      </c>
      <c r="O1092">
        <v>28.2</v>
      </c>
      <c r="P1092">
        <v>28.2</v>
      </c>
      <c r="Q1092">
        <v>26.3</v>
      </c>
      <c r="R1092">
        <v>24.6</v>
      </c>
      <c r="S1092">
        <v>27.6</v>
      </c>
      <c r="T1092">
        <v>27.6</v>
      </c>
      <c r="U1092">
        <v>22.5</v>
      </c>
      <c r="V1092">
        <v>23.9</v>
      </c>
      <c r="W1092">
        <v>24.7</v>
      </c>
      <c r="X1092">
        <v>24.7</v>
      </c>
      <c r="Y1092"/>
      <c r="Z1092"/>
      <c r="AA1092"/>
      <c r="AB1092"/>
      <c r="AC1092">
        <v>40.1</v>
      </c>
      <c r="AD1092">
        <v>44</v>
      </c>
      <c r="AE1092">
        <v>40.4</v>
      </c>
      <c r="AF1092">
        <v>44</v>
      </c>
      <c r="AG1092"/>
      <c r="AH1092"/>
      <c r="AI1092"/>
      <c r="AJ1092"/>
      <c r="AK1092"/>
      <c r="AL1092"/>
      <c r="AM1092"/>
      <c r="AN1092"/>
      <c r="AO1092"/>
      <c r="AP1092"/>
      <c r="AQ1092"/>
      <c r="AR1092"/>
      <c r="AS1092"/>
      <c r="AT1092"/>
      <c r="AU1092"/>
      <c r="AV1092"/>
      <c r="AW1092"/>
      <c r="AX1092"/>
      <c r="AY1092"/>
      <c r="AZ1092"/>
      <c r="BA1092"/>
      <c r="BB1092"/>
      <c r="BC1092"/>
      <c r="BD1092"/>
      <c r="BE1092"/>
      <c r="BF1092"/>
      <c r="BG1092"/>
      <c r="BH1092"/>
      <c r="BI1092"/>
      <c r="BJ1092"/>
      <c r="BK1092"/>
      <c r="BL1092"/>
      <c r="BM1092"/>
      <c r="BN1092"/>
      <c r="BO1092"/>
      <c r="BP1092"/>
      <c r="BQ1092" t="s">
        <v>3112</v>
      </c>
      <c r="BR1092" t="s">
        <v>67</v>
      </c>
      <c r="BS1092" s="1">
        <v>44881</v>
      </c>
      <c r="BT1092" t="s">
        <v>3018</v>
      </c>
      <c r="BU1092" t="s">
        <v>3017</v>
      </c>
      <c r="BV1092"/>
      <c r="BW1092"/>
      <c r="BX1092"/>
      <c r="BY1092"/>
      <c r="BZ1092"/>
    </row>
    <row r="1093" spans="1:78" s="11" customFormat="1" x14ac:dyDescent="0.2">
      <c r="A1093" t="s">
        <v>3129</v>
      </c>
      <c r="B1093"/>
      <c r="C1093" t="s">
        <v>1495</v>
      </c>
      <c r="D1093" t="s">
        <v>2983</v>
      </c>
      <c r="E1093" t="s">
        <v>2986</v>
      </c>
      <c r="F1093" t="s">
        <v>2987</v>
      </c>
      <c r="G1093" t="s">
        <v>2986</v>
      </c>
      <c r="H1093" t="s">
        <v>2987</v>
      </c>
      <c r="I1093"/>
      <c r="J1093"/>
      <c r="K1093"/>
      <c r="L1093"/>
      <c r="M1093"/>
      <c r="N1093"/>
      <c r="O1093"/>
      <c r="P1093"/>
      <c r="Q1093"/>
      <c r="R1093"/>
      <c r="S1093"/>
      <c r="T1093"/>
      <c r="U1093"/>
      <c r="V1093"/>
      <c r="W1093"/>
      <c r="X1093"/>
      <c r="Y1093"/>
      <c r="Z1093"/>
      <c r="AA1093"/>
      <c r="AB1093"/>
      <c r="AC1093"/>
      <c r="AD1093"/>
      <c r="AE1093"/>
      <c r="AF1093"/>
      <c r="AG1093"/>
      <c r="AH1093"/>
      <c r="AI1093"/>
      <c r="AJ1093"/>
      <c r="AK1093"/>
      <c r="AL1093"/>
      <c r="AM1093"/>
      <c r="AN1093"/>
      <c r="AO1093"/>
      <c r="AP1093"/>
      <c r="AQ1093"/>
      <c r="AR1093"/>
      <c r="AS1093"/>
      <c r="AT1093"/>
      <c r="AU1093"/>
      <c r="AV1093"/>
      <c r="AW1093"/>
      <c r="AX1093"/>
      <c r="AY1093"/>
      <c r="AZ1093"/>
      <c r="BA1093">
        <v>30.7</v>
      </c>
      <c r="BB1093">
        <v>27.7</v>
      </c>
      <c r="BC1093">
        <v>29.6</v>
      </c>
      <c r="BD1093">
        <v>29.6</v>
      </c>
      <c r="BE1093"/>
      <c r="BF1093"/>
      <c r="BG1093"/>
      <c r="BH1093"/>
      <c r="BI1093"/>
      <c r="BJ1093"/>
      <c r="BK1093"/>
      <c r="BL1093"/>
      <c r="BM1093"/>
      <c r="BN1093"/>
      <c r="BO1093"/>
      <c r="BP1093"/>
      <c r="BQ1093" t="s">
        <v>3130</v>
      </c>
      <c r="BR1093" t="s">
        <v>67</v>
      </c>
      <c r="BS1093" s="1">
        <v>44881</v>
      </c>
      <c r="BT1093" t="s">
        <v>3018</v>
      </c>
      <c r="BU1093" t="s">
        <v>3017</v>
      </c>
      <c r="BV1093"/>
      <c r="BW1093"/>
      <c r="BX1093"/>
      <c r="BY1093"/>
      <c r="BZ1093"/>
    </row>
    <row r="1094" spans="1:78" s="11" customFormat="1" x14ac:dyDescent="0.2">
      <c r="A1094" t="s">
        <v>3123</v>
      </c>
      <c r="B1094"/>
      <c r="C1094" t="s">
        <v>1495</v>
      </c>
      <c r="D1094" t="s">
        <v>2983</v>
      </c>
      <c r="E1094" t="s">
        <v>2986</v>
      </c>
      <c r="F1094" t="s">
        <v>2987</v>
      </c>
      <c r="G1094" t="s">
        <v>2986</v>
      </c>
      <c r="H1094" t="s">
        <v>2987</v>
      </c>
      <c r="I1094"/>
      <c r="J1094"/>
      <c r="K1094"/>
      <c r="L1094"/>
      <c r="M1094"/>
      <c r="N1094"/>
      <c r="O1094"/>
      <c r="P1094"/>
      <c r="Q1094"/>
      <c r="R1094"/>
      <c r="S1094"/>
      <c r="T1094"/>
      <c r="U1094"/>
      <c r="V1094"/>
      <c r="W1094"/>
      <c r="X1094"/>
      <c r="Y1094"/>
      <c r="Z1094"/>
      <c r="AA1094"/>
      <c r="AB1094"/>
      <c r="AC1094"/>
      <c r="AD1094"/>
      <c r="AE1094"/>
      <c r="AF1094"/>
      <c r="AG1094"/>
      <c r="AH1094"/>
      <c r="AI1094"/>
      <c r="AJ1094"/>
      <c r="AK1094">
        <v>20.8</v>
      </c>
      <c r="AL1094">
        <v>13.2</v>
      </c>
      <c r="AM1094">
        <v>13.8</v>
      </c>
      <c r="AN1094">
        <v>13.8</v>
      </c>
      <c r="AO1094">
        <v>22</v>
      </c>
      <c r="AP1094">
        <v>18.2</v>
      </c>
      <c r="AQ1094">
        <v>20.2</v>
      </c>
      <c r="AR1094">
        <v>20.2</v>
      </c>
      <c r="AS1094">
        <v>21.2</v>
      </c>
      <c r="AT1094">
        <v>18.899999999999999</v>
      </c>
      <c r="AU1094">
        <v>20.5</v>
      </c>
      <c r="AV1094">
        <v>20.5</v>
      </c>
      <c r="AW1094">
        <v>21.7</v>
      </c>
      <c r="AX1094">
        <v>17.600000000000001</v>
      </c>
      <c r="AY1094">
        <v>17.899999999999999</v>
      </c>
      <c r="AZ1094">
        <v>17.899999999999999</v>
      </c>
      <c r="BA1094">
        <v>30</v>
      </c>
      <c r="BB1094">
        <v>27.5</v>
      </c>
      <c r="BC1094">
        <v>26.3</v>
      </c>
      <c r="BD1094">
        <v>27.5</v>
      </c>
      <c r="BE1094">
        <v>40.1</v>
      </c>
      <c r="BF1094">
        <v>29.5</v>
      </c>
      <c r="BG1094">
        <v>29.2</v>
      </c>
      <c r="BH1094">
        <v>29.5</v>
      </c>
      <c r="BI1094"/>
      <c r="BJ1094"/>
      <c r="BK1094"/>
      <c r="BL1094"/>
      <c r="BM1094"/>
      <c r="BN1094"/>
      <c r="BO1094"/>
      <c r="BP1094"/>
      <c r="BQ1094" t="s">
        <v>3125</v>
      </c>
      <c r="BR1094" t="s">
        <v>67</v>
      </c>
      <c r="BS1094" s="1">
        <v>44881</v>
      </c>
      <c r="BT1094" t="s">
        <v>3018</v>
      </c>
      <c r="BU1094" t="s">
        <v>3017</v>
      </c>
      <c r="BV1094"/>
      <c r="BW1094"/>
      <c r="BX1094"/>
      <c r="BY1094"/>
      <c r="BZ1094"/>
    </row>
    <row r="1095" spans="1:78" s="11" customFormat="1" x14ac:dyDescent="0.2">
      <c r="A1095" t="s">
        <v>3123</v>
      </c>
      <c r="B1095"/>
      <c r="C1095" t="s">
        <v>1495</v>
      </c>
      <c r="D1095" t="s">
        <v>2983</v>
      </c>
      <c r="E1095" t="s">
        <v>2986</v>
      </c>
      <c r="F1095" t="s">
        <v>2987</v>
      </c>
      <c r="G1095" t="s">
        <v>2986</v>
      </c>
      <c r="H1095" t="s">
        <v>2987</v>
      </c>
      <c r="I1095"/>
      <c r="J1095"/>
      <c r="K1095"/>
      <c r="L1095"/>
      <c r="M1095"/>
      <c r="N1095"/>
      <c r="O1095"/>
      <c r="P1095"/>
      <c r="Q1095"/>
      <c r="R1095"/>
      <c r="S1095"/>
      <c r="T1095"/>
      <c r="U1095"/>
      <c r="V1095"/>
      <c r="W1095"/>
      <c r="X1095"/>
      <c r="Y1095"/>
      <c r="Z1095"/>
      <c r="AA1095"/>
      <c r="AB1095"/>
      <c r="AC1095"/>
      <c r="AD1095"/>
      <c r="AE1095"/>
      <c r="AF1095"/>
      <c r="AG1095"/>
      <c r="AH1095"/>
      <c r="AI1095"/>
      <c r="AJ1095"/>
      <c r="AK1095"/>
      <c r="AL1095"/>
      <c r="AM1095"/>
      <c r="AN1095"/>
      <c r="AO1095">
        <v>22.5</v>
      </c>
      <c r="AP1095">
        <v>17.8</v>
      </c>
      <c r="AQ1095">
        <v>21.1</v>
      </c>
      <c r="AR1095">
        <v>21.1</v>
      </c>
      <c r="AS1095">
        <v>24.2</v>
      </c>
      <c r="AT1095">
        <v>17.8</v>
      </c>
      <c r="AU1095">
        <v>15.9</v>
      </c>
      <c r="AV1095">
        <v>17.8</v>
      </c>
      <c r="AW1095"/>
      <c r="AX1095"/>
      <c r="AY1095"/>
      <c r="AZ1095"/>
      <c r="BA1095">
        <v>30.9</v>
      </c>
      <c r="BB1095">
        <v>25.9</v>
      </c>
      <c r="BC1095">
        <v>27.6</v>
      </c>
      <c r="BD1095">
        <v>27.6</v>
      </c>
      <c r="BE1095">
        <v>38.5</v>
      </c>
      <c r="BF1095">
        <v>31.5</v>
      </c>
      <c r="BG1095">
        <v>31.7</v>
      </c>
      <c r="BH1095">
        <v>31.7</v>
      </c>
      <c r="BI1095"/>
      <c r="BJ1095"/>
      <c r="BK1095"/>
      <c r="BL1095"/>
      <c r="BM1095"/>
      <c r="BN1095"/>
      <c r="BO1095"/>
      <c r="BP1095"/>
      <c r="BQ1095" t="s">
        <v>3124</v>
      </c>
      <c r="BR1095" t="s">
        <v>67</v>
      </c>
      <c r="BS1095" s="1">
        <v>44881</v>
      </c>
      <c r="BT1095" t="s">
        <v>3018</v>
      </c>
      <c r="BU1095" t="s">
        <v>3017</v>
      </c>
      <c r="BV1095"/>
      <c r="BW1095"/>
      <c r="BX1095"/>
      <c r="BY1095"/>
      <c r="BZ1095"/>
    </row>
    <row r="1096" spans="1:78" s="11" customFormat="1" x14ac:dyDescent="0.2">
      <c r="A1096" t="s">
        <v>3126</v>
      </c>
      <c r="B1096" t="s">
        <v>322</v>
      </c>
      <c r="C1096" t="s">
        <v>1495</v>
      </c>
      <c r="D1096" t="s">
        <v>2983</v>
      </c>
      <c r="E1096" t="s">
        <v>2986</v>
      </c>
      <c r="F1096" t="s">
        <v>2987</v>
      </c>
      <c r="G1096" t="s">
        <v>2986</v>
      </c>
      <c r="H1096" t="s">
        <v>2987</v>
      </c>
      <c r="I1096"/>
      <c r="J1096"/>
      <c r="K1096"/>
      <c r="L1096"/>
      <c r="M1096"/>
      <c r="N1096"/>
      <c r="O1096"/>
      <c r="P1096"/>
      <c r="Q1096"/>
      <c r="R1096"/>
      <c r="S1096"/>
      <c r="T1096"/>
      <c r="U1096"/>
      <c r="V1096"/>
      <c r="W1096"/>
      <c r="X1096"/>
      <c r="Y1096"/>
      <c r="Z1096"/>
      <c r="AA1096"/>
      <c r="AB1096"/>
      <c r="AC1096"/>
      <c r="AD1096"/>
      <c r="AE1096"/>
      <c r="AF1096"/>
      <c r="AG1096"/>
      <c r="AH1096"/>
      <c r="AI1096"/>
      <c r="AJ1096"/>
      <c r="AK1096">
        <v>20.6</v>
      </c>
      <c r="AL1096">
        <v>19.600000000000001</v>
      </c>
      <c r="AM1096">
        <v>20.5</v>
      </c>
      <c r="AN1096">
        <v>20.5</v>
      </c>
      <c r="AO1096">
        <v>26.7</v>
      </c>
      <c r="AP1096">
        <v>25.9</v>
      </c>
      <c r="AQ1096">
        <v>27.7</v>
      </c>
      <c r="AR1096">
        <v>27.7</v>
      </c>
      <c r="AS1096">
        <v>29.8</v>
      </c>
      <c r="AT1096">
        <v>27.5</v>
      </c>
      <c r="AU1096">
        <v>23.7</v>
      </c>
      <c r="AV1096">
        <v>27.5</v>
      </c>
      <c r="AW1096">
        <v>30</v>
      </c>
      <c r="AX1096">
        <v>28.8</v>
      </c>
      <c r="AY1096">
        <v>29.2</v>
      </c>
      <c r="AZ1096">
        <v>29.2</v>
      </c>
      <c r="BA1096">
        <v>36.299999999999997</v>
      </c>
      <c r="BB1096">
        <v>32.1</v>
      </c>
      <c r="BC1096">
        <v>38.6</v>
      </c>
      <c r="BD1096">
        <v>38.6</v>
      </c>
      <c r="BE1096">
        <v>47.7</v>
      </c>
      <c r="BF1096">
        <v>37.700000000000003</v>
      </c>
      <c r="BG1096">
        <v>39.1</v>
      </c>
      <c r="BH1096">
        <v>39.1</v>
      </c>
      <c r="BI1096"/>
      <c r="BJ1096"/>
      <c r="BK1096"/>
      <c r="BL1096"/>
      <c r="BM1096"/>
      <c r="BN1096"/>
      <c r="BO1096"/>
      <c r="BP1096"/>
      <c r="BQ1096" t="s">
        <v>3127</v>
      </c>
      <c r="BR1096" t="s">
        <v>67</v>
      </c>
      <c r="BS1096" s="1">
        <v>44881</v>
      </c>
      <c r="BT1096" t="s">
        <v>3018</v>
      </c>
      <c r="BU1096" t="s">
        <v>3017</v>
      </c>
      <c r="BV1096"/>
      <c r="BW1096"/>
      <c r="BX1096"/>
      <c r="BY1096"/>
      <c r="BZ1096"/>
    </row>
    <row r="1097" spans="1:78" s="6" customFormat="1" x14ac:dyDescent="0.2">
      <c r="A1097" t="s">
        <v>3126</v>
      </c>
      <c r="B1097" t="s">
        <v>322</v>
      </c>
      <c r="C1097" t="s">
        <v>1495</v>
      </c>
      <c r="D1097" t="s">
        <v>2983</v>
      </c>
      <c r="E1097" t="s">
        <v>2986</v>
      </c>
      <c r="F1097" t="s">
        <v>2987</v>
      </c>
      <c r="G1097" t="s">
        <v>2986</v>
      </c>
      <c r="H1097" t="s">
        <v>2987</v>
      </c>
      <c r="I1097"/>
      <c r="J1097"/>
      <c r="K1097"/>
      <c r="L1097"/>
      <c r="M1097"/>
      <c r="N1097"/>
      <c r="O1097"/>
      <c r="P1097"/>
      <c r="Q1097"/>
      <c r="R1097"/>
      <c r="S1097"/>
      <c r="T1097"/>
      <c r="U1097"/>
      <c r="V1097"/>
      <c r="W1097"/>
      <c r="X1097"/>
      <c r="Y1097"/>
      <c r="Z1097"/>
      <c r="AA1097"/>
      <c r="AB1097"/>
      <c r="AC1097"/>
      <c r="AD1097"/>
      <c r="AE1097"/>
      <c r="AF1097"/>
      <c r="AG1097"/>
      <c r="AH1097"/>
      <c r="AI1097"/>
      <c r="AJ1097"/>
      <c r="AK1097">
        <v>20.100000000000001</v>
      </c>
      <c r="AL1097">
        <v>16.399999999999999</v>
      </c>
      <c r="AM1097">
        <v>21.3</v>
      </c>
      <c r="AN1097">
        <v>21.3</v>
      </c>
      <c r="AO1097">
        <v>23.1</v>
      </c>
      <c r="AP1097">
        <v>23.4</v>
      </c>
      <c r="AQ1097">
        <v>23.2</v>
      </c>
      <c r="AR1097">
        <v>23.4</v>
      </c>
      <c r="AS1097">
        <v>23.3</v>
      </c>
      <c r="AT1097">
        <v>24.4</v>
      </c>
      <c r="AU1097">
        <v>25.1</v>
      </c>
      <c r="AV1097">
        <v>25.1</v>
      </c>
      <c r="AW1097">
        <v>31.2</v>
      </c>
      <c r="AX1097">
        <v>29.4</v>
      </c>
      <c r="AY1097">
        <v>29.6</v>
      </c>
      <c r="AZ1097">
        <v>29.6</v>
      </c>
      <c r="BA1097">
        <v>38.299999999999997</v>
      </c>
      <c r="BB1097">
        <v>32.799999999999997</v>
      </c>
      <c r="BC1097">
        <v>34.799999999999997</v>
      </c>
      <c r="BD1097">
        <v>34.799999999999997</v>
      </c>
      <c r="BE1097">
        <v>46.3</v>
      </c>
      <c r="BF1097">
        <v>34.799999999999997</v>
      </c>
      <c r="BG1097">
        <v>38.700000000000003</v>
      </c>
      <c r="BH1097">
        <v>38.700000000000003</v>
      </c>
      <c r="BI1097"/>
      <c r="BJ1097"/>
      <c r="BK1097"/>
      <c r="BL1097"/>
      <c r="BM1097"/>
      <c r="BN1097"/>
      <c r="BO1097"/>
      <c r="BP1097"/>
      <c r="BQ1097" t="s">
        <v>3128</v>
      </c>
      <c r="BR1097" t="s">
        <v>67</v>
      </c>
      <c r="BS1097" s="1">
        <v>44881</v>
      </c>
      <c r="BT1097" t="s">
        <v>3018</v>
      </c>
      <c r="BU1097" t="s">
        <v>3017</v>
      </c>
      <c r="BV1097"/>
      <c r="BW1097"/>
      <c r="BX1097"/>
      <c r="BY1097"/>
      <c r="BZ1097"/>
    </row>
    <row r="1098" spans="1:78" s="6" customFormat="1" x14ac:dyDescent="0.2">
      <c r="A1098" t="s">
        <v>3097</v>
      </c>
      <c r="B1098"/>
      <c r="C1098" t="s">
        <v>1495</v>
      </c>
      <c r="D1098" t="s">
        <v>2983</v>
      </c>
      <c r="E1098" t="s">
        <v>2986</v>
      </c>
      <c r="F1098" t="s">
        <v>2987</v>
      </c>
      <c r="G1098" t="s">
        <v>2986</v>
      </c>
      <c r="H1098" t="s">
        <v>2987</v>
      </c>
      <c r="I1098"/>
      <c r="J1098"/>
      <c r="K1098"/>
      <c r="L1098"/>
      <c r="M1098"/>
      <c r="N1098"/>
      <c r="O1098"/>
      <c r="P1098"/>
      <c r="Q1098">
        <v>27.7</v>
      </c>
      <c r="R1098">
        <v>37.4</v>
      </c>
      <c r="S1098">
        <v>35</v>
      </c>
      <c r="T1098">
        <v>37.4</v>
      </c>
      <c r="U1098">
        <v>27.6</v>
      </c>
      <c r="V1098">
        <v>32.200000000000003</v>
      </c>
      <c r="W1098">
        <v>31</v>
      </c>
      <c r="X1098">
        <v>32.200000000000003</v>
      </c>
      <c r="Y1098">
        <v>29.2</v>
      </c>
      <c r="Z1098">
        <v>34.200000000000003</v>
      </c>
      <c r="AA1098">
        <v>30.6</v>
      </c>
      <c r="AB1098">
        <v>34.200000000000003</v>
      </c>
      <c r="AC1098">
        <v>38.799999999999997</v>
      </c>
      <c r="AD1098">
        <v>42.3</v>
      </c>
      <c r="AE1098">
        <v>34.799999999999997</v>
      </c>
      <c r="AF1098">
        <v>42.3</v>
      </c>
      <c r="AG1098">
        <v>47.5</v>
      </c>
      <c r="AH1098">
        <v>47.9</v>
      </c>
      <c r="AI1098">
        <v>41.2</v>
      </c>
      <c r="AJ1098">
        <v>47.9</v>
      </c>
      <c r="AK1098"/>
      <c r="AL1098"/>
      <c r="AM1098"/>
      <c r="AN1098"/>
      <c r="AO1098"/>
      <c r="AP1098"/>
      <c r="AQ1098"/>
      <c r="AR1098"/>
      <c r="AS1098"/>
      <c r="AT1098"/>
      <c r="AU1098"/>
      <c r="AV1098"/>
      <c r="AW1098"/>
      <c r="AX1098"/>
      <c r="AY1098"/>
      <c r="AZ1098"/>
      <c r="BA1098"/>
      <c r="BB1098"/>
      <c r="BC1098"/>
      <c r="BD1098"/>
      <c r="BE1098"/>
      <c r="BF1098"/>
      <c r="BG1098"/>
      <c r="BH1098"/>
      <c r="BI1098"/>
      <c r="BJ1098"/>
      <c r="BK1098"/>
      <c r="BL1098"/>
      <c r="BM1098"/>
      <c r="BN1098"/>
      <c r="BO1098"/>
      <c r="BP1098"/>
      <c r="BQ1098" t="s">
        <v>3098</v>
      </c>
      <c r="BR1098" t="s">
        <v>67</v>
      </c>
      <c r="BS1098" s="1">
        <v>44881</v>
      </c>
      <c r="BT1098" t="s">
        <v>3018</v>
      </c>
      <c r="BU1098" t="s">
        <v>3017</v>
      </c>
      <c r="BV1098" t="s">
        <v>60</v>
      </c>
      <c r="BW1098" t="s">
        <v>3018</v>
      </c>
      <c r="BX1098"/>
      <c r="BY1098"/>
      <c r="BZ1098"/>
    </row>
    <row r="1099" spans="1:78" s="6" customFormat="1" x14ac:dyDescent="0.2">
      <c r="A1099" t="s">
        <v>3097</v>
      </c>
      <c r="B1099"/>
      <c r="C1099" t="s">
        <v>1495</v>
      </c>
      <c r="D1099" t="s">
        <v>2983</v>
      </c>
      <c r="E1099" t="s">
        <v>2986</v>
      </c>
      <c r="F1099" t="s">
        <v>2987</v>
      </c>
      <c r="G1099" t="s">
        <v>2986</v>
      </c>
      <c r="H1099" t="s">
        <v>2987</v>
      </c>
      <c r="I1099"/>
      <c r="J1099"/>
      <c r="K1099"/>
      <c r="L1099"/>
      <c r="M1099"/>
      <c r="N1099"/>
      <c r="O1099"/>
      <c r="P1099"/>
      <c r="Q1099"/>
      <c r="R1099"/>
      <c r="S1099"/>
      <c r="T1099"/>
      <c r="U1099"/>
      <c r="V1099"/>
      <c r="W1099"/>
      <c r="X1099"/>
      <c r="Y1099"/>
      <c r="Z1099"/>
      <c r="AA1099"/>
      <c r="AB1099"/>
      <c r="AC1099">
        <v>32.9</v>
      </c>
      <c r="AD1099">
        <v>40.700000000000003</v>
      </c>
      <c r="AE1099">
        <v>42.1</v>
      </c>
      <c r="AF1099">
        <v>42.1</v>
      </c>
      <c r="AG1099">
        <v>43.7</v>
      </c>
      <c r="AH1099">
        <v>45.7</v>
      </c>
      <c r="AI1099">
        <v>39</v>
      </c>
      <c r="AJ1099">
        <v>45.7</v>
      </c>
      <c r="AK1099"/>
      <c r="AL1099"/>
      <c r="AM1099"/>
      <c r="AN1099"/>
      <c r="AO1099"/>
      <c r="AP1099"/>
      <c r="AQ1099"/>
      <c r="AR1099"/>
      <c r="AS1099"/>
      <c r="AT1099"/>
      <c r="AU1099"/>
      <c r="AV1099"/>
      <c r="AW1099"/>
      <c r="AX1099"/>
      <c r="AY1099"/>
      <c r="AZ1099"/>
      <c r="BA1099"/>
      <c r="BB1099"/>
      <c r="BC1099"/>
      <c r="BD1099"/>
      <c r="BE1099"/>
      <c r="BF1099"/>
      <c r="BG1099"/>
      <c r="BH1099"/>
      <c r="BI1099"/>
      <c r="BJ1099"/>
      <c r="BK1099"/>
      <c r="BL1099"/>
      <c r="BM1099"/>
      <c r="BN1099"/>
      <c r="BO1099"/>
      <c r="BP1099"/>
      <c r="BQ1099" t="s">
        <v>3099</v>
      </c>
      <c r="BR1099" t="s">
        <v>67</v>
      </c>
      <c r="BS1099" s="1">
        <v>44881</v>
      </c>
      <c r="BT1099" t="s">
        <v>3018</v>
      </c>
      <c r="BU1099" t="s">
        <v>3017</v>
      </c>
      <c r="BV1099" t="s">
        <v>60</v>
      </c>
      <c r="BW1099" t="s">
        <v>3018</v>
      </c>
      <c r="BX1099"/>
      <c r="BY1099"/>
      <c r="BZ1099"/>
    </row>
    <row r="1100" spans="1:78" s="11" customFormat="1" x14ac:dyDescent="0.2">
      <c r="A1100" t="s">
        <v>3096</v>
      </c>
      <c r="B1100"/>
      <c r="C1100" t="s">
        <v>1495</v>
      </c>
      <c r="D1100" t="s">
        <v>2983</v>
      </c>
      <c r="E1100" t="s">
        <v>2986</v>
      </c>
      <c r="F1100" t="s">
        <v>2987</v>
      </c>
      <c r="G1100" t="s">
        <v>2986</v>
      </c>
      <c r="H1100" t="s">
        <v>2987</v>
      </c>
      <c r="I1100"/>
      <c r="J1100"/>
      <c r="K1100"/>
      <c r="L1100"/>
      <c r="M1100"/>
      <c r="N1100"/>
      <c r="O1100"/>
      <c r="P1100"/>
      <c r="Q1100">
        <v>27.7</v>
      </c>
      <c r="R1100">
        <v>32.9</v>
      </c>
      <c r="S1100">
        <v>31.8</v>
      </c>
      <c r="T1100">
        <v>32.9</v>
      </c>
      <c r="U1100">
        <v>26.6</v>
      </c>
      <c r="V1100">
        <v>34.4</v>
      </c>
      <c r="W1100">
        <v>32.700000000000003</v>
      </c>
      <c r="X1100">
        <v>34.4</v>
      </c>
      <c r="Y1100">
        <v>28</v>
      </c>
      <c r="Z1100">
        <v>34.799999999999997</v>
      </c>
      <c r="AA1100">
        <v>31.7</v>
      </c>
      <c r="AB1100">
        <v>34.799999999999997</v>
      </c>
      <c r="AC1100">
        <v>35.799999999999997</v>
      </c>
      <c r="AD1100">
        <v>45.8</v>
      </c>
      <c r="AE1100">
        <v>4</v>
      </c>
      <c r="AF1100">
        <v>45.8</v>
      </c>
      <c r="AG1100">
        <v>44.6</v>
      </c>
      <c r="AH1100">
        <v>56.4</v>
      </c>
      <c r="AI1100">
        <v>44.7</v>
      </c>
      <c r="AJ1100">
        <v>56.4</v>
      </c>
      <c r="AK1100"/>
      <c r="AL1100"/>
      <c r="AM1100"/>
      <c r="AN1100"/>
      <c r="AO1100"/>
      <c r="AP1100"/>
      <c r="AQ1100"/>
      <c r="AR1100"/>
      <c r="AS1100"/>
      <c r="AT1100"/>
      <c r="AU1100"/>
      <c r="AV1100"/>
      <c r="AW1100"/>
      <c r="AX1100"/>
      <c r="AY1100"/>
      <c r="AZ1100"/>
      <c r="BA1100"/>
      <c r="BB1100"/>
      <c r="BC1100"/>
      <c r="BD1100"/>
      <c r="BE1100"/>
      <c r="BF1100"/>
      <c r="BG1100"/>
      <c r="BH1100"/>
      <c r="BI1100"/>
      <c r="BJ1100"/>
      <c r="BK1100"/>
      <c r="BL1100"/>
      <c r="BM1100"/>
      <c r="BN1100"/>
      <c r="BO1100"/>
      <c r="BP1100"/>
      <c r="BQ1100" t="s">
        <v>3060</v>
      </c>
      <c r="BR1100" t="s">
        <v>67</v>
      </c>
      <c r="BS1100" s="1">
        <v>44881</v>
      </c>
      <c r="BT1100" t="s">
        <v>3018</v>
      </c>
      <c r="BU1100" t="s">
        <v>3017</v>
      </c>
      <c r="BV1100" t="s">
        <v>60</v>
      </c>
      <c r="BW1100" t="s">
        <v>3018</v>
      </c>
      <c r="BX1100"/>
      <c r="BY1100"/>
      <c r="BZ1100"/>
    </row>
    <row r="1101" spans="1:78" s="11" customFormat="1" x14ac:dyDescent="0.2">
      <c r="A1101" t="s">
        <v>3096</v>
      </c>
      <c r="B1101"/>
      <c r="C1101" t="s">
        <v>1495</v>
      </c>
      <c r="D1101" t="s">
        <v>2983</v>
      </c>
      <c r="E1101" t="s">
        <v>2986</v>
      </c>
      <c r="F1101" t="s">
        <v>2987</v>
      </c>
      <c r="G1101" t="s">
        <v>2986</v>
      </c>
      <c r="H1101" t="s">
        <v>2987</v>
      </c>
      <c r="I1101"/>
      <c r="J1101"/>
      <c r="K1101"/>
      <c r="L1101"/>
      <c r="M1101">
        <v>22.3</v>
      </c>
      <c r="N1101">
        <v>23.8</v>
      </c>
      <c r="O1101">
        <v>24.5</v>
      </c>
      <c r="P1101">
        <v>24.5</v>
      </c>
      <c r="Q1101">
        <v>27.3</v>
      </c>
      <c r="R1101">
        <v>31.4</v>
      </c>
      <c r="S1101">
        <v>30.5</v>
      </c>
      <c r="T1101">
        <v>31.4</v>
      </c>
      <c r="U1101">
        <v>28.9</v>
      </c>
      <c r="V1101">
        <v>32.799999999999997</v>
      </c>
      <c r="W1101">
        <v>31</v>
      </c>
      <c r="X1101">
        <v>32.799999999999997</v>
      </c>
      <c r="Y1101">
        <v>28.8</v>
      </c>
      <c r="Z1101">
        <v>32.700000000000003</v>
      </c>
      <c r="AA1101">
        <v>29.7</v>
      </c>
      <c r="AB1101">
        <v>32.700000000000003</v>
      </c>
      <c r="AC1101">
        <v>37.700000000000003</v>
      </c>
      <c r="AD1101">
        <v>44</v>
      </c>
      <c r="AE1101">
        <v>38.4</v>
      </c>
      <c r="AF1101">
        <v>44</v>
      </c>
      <c r="AG1101">
        <v>45.5</v>
      </c>
      <c r="AH1101">
        <v>54.8</v>
      </c>
      <c r="AI1101">
        <v>42.7</v>
      </c>
      <c r="AJ1101">
        <v>54.8</v>
      </c>
      <c r="AK1101"/>
      <c r="AL1101"/>
      <c r="AM1101"/>
      <c r="AN1101"/>
      <c r="AO1101"/>
      <c r="AP1101"/>
      <c r="AQ1101"/>
      <c r="AR1101"/>
      <c r="AS1101"/>
      <c r="AT1101"/>
      <c r="AU1101"/>
      <c r="AV1101"/>
      <c r="AW1101"/>
      <c r="AX1101"/>
      <c r="AY1101"/>
      <c r="AZ1101"/>
      <c r="BA1101"/>
      <c r="BB1101"/>
      <c r="BC1101"/>
      <c r="BD1101"/>
      <c r="BE1101"/>
      <c r="BF1101"/>
      <c r="BG1101"/>
      <c r="BH1101"/>
      <c r="BI1101"/>
      <c r="BJ1101"/>
      <c r="BK1101"/>
      <c r="BL1101"/>
      <c r="BM1101"/>
      <c r="BN1101"/>
      <c r="BO1101"/>
      <c r="BP1101"/>
      <c r="BQ1101" t="s">
        <v>3061</v>
      </c>
      <c r="BR1101" t="s">
        <v>67</v>
      </c>
      <c r="BS1101" s="1">
        <v>44881</v>
      </c>
      <c r="BT1101" t="s">
        <v>3018</v>
      </c>
      <c r="BU1101" t="s">
        <v>3017</v>
      </c>
      <c r="BV1101" t="s">
        <v>60</v>
      </c>
      <c r="BW1101" t="s">
        <v>3018</v>
      </c>
      <c r="BX1101"/>
      <c r="BY1101"/>
      <c r="BZ1101"/>
    </row>
    <row r="1102" spans="1:78" s="11" customFormat="1" x14ac:dyDescent="0.2">
      <c r="A1102" t="s">
        <v>3113</v>
      </c>
      <c r="B1102"/>
      <c r="C1102" t="s">
        <v>1495</v>
      </c>
      <c r="D1102" t="s">
        <v>2983</v>
      </c>
      <c r="E1102" t="s">
        <v>2986</v>
      </c>
      <c r="F1102" t="s">
        <v>2987</v>
      </c>
      <c r="G1102" t="s">
        <v>2986</v>
      </c>
      <c r="H1102" t="s">
        <v>2987</v>
      </c>
      <c r="I1102" t="b">
        <v>0</v>
      </c>
      <c r="J1102"/>
      <c r="K1102"/>
      <c r="L1102"/>
      <c r="M1102"/>
      <c r="N1102"/>
      <c r="O1102"/>
      <c r="P1102"/>
      <c r="Q1102"/>
      <c r="R1102"/>
      <c r="S1102"/>
      <c r="T1102"/>
      <c r="U1102"/>
      <c r="V1102"/>
      <c r="W1102"/>
      <c r="X1102"/>
      <c r="Y1102"/>
      <c r="Z1102"/>
      <c r="AA1102"/>
      <c r="AB1102"/>
      <c r="AC1102"/>
      <c r="AD1102"/>
      <c r="AE1102"/>
      <c r="AF1102"/>
      <c r="AG1102"/>
      <c r="AH1102"/>
      <c r="AI1102"/>
      <c r="AJ1102"/>
      <c r="AK1102"/>
      <c r="AL1102"/>
      <c r="AM1102"/>
      <c r="AN1102"/>
      <c r="AO1102"/>
      <c r="AP1102"/>
      <c r="AQ1102"/>
      <c r="AR1102"/>
      <c r="AS1102">
        <v>25.8</v>
      </c>
      <c r="AT1102">
        <v>19.399999999999999</v>
      </c>
      <c r="AU1102">
        <v>20.100000000000001</v>
      </c>
      <c r="AV1102">
        <v>20.100000000000001</v>
      </c>
      <c r="AW1102"/>
      <c r="AX1102"/>
      <c r="AY1102"/>
      <c r="AZ1102"/>
      <c r="BA1102"/>
      <c r="BB1102"/>
      <c r="BC1102"/>
      <c r="BD1102"/>
      <c r="BE1102"/>
      <c r="BF1102"/>
      <c r="BG1102"/>
      <c r="BH1102"/>
      <c r="BI1102"/>
      <c r="BJ1102"/>
      <c r="BK1102"/>
      <c r="BL1102"/>
      <c r="BM1102"/>
      <c r="BN1102"/>
      <c r="BO1102"/>
      <c r="BP1102"/>
      <c r="BQ1102" t="s">
        <v>3114</v>
      </c>
      <c r="BR1102" t="s">
        <v>67</v>
      </c>
      <c r="BS1102" s="1">
        <v>44881</v>
      </c>
      <c r="BT1102" t="s">
        <v>3018</v>
      </c>
      <c r="BU1102" t="s">
        <v>3017</v>
      </c>
      <c r="BV1102"/>
      <c r="BW1102"/>
      <c r="BX1102"/>
      <c r="BY1102"/>
      <c r="BZ1102"/>
    </row>
    <row r="1103" spans="1:78" s="11" customFormat="1" x14ac:dyDescent="0.2">
      <c r="A1103" t="s">
        <v>3115</v>
      </c>
      <c r="B1103"/>
      <c r="C1103" t="s">
        <v>1495</v>
      </c>
      <c r="D1103" t="s">
        <v>2983</v>
      </c>
      <c r="E1103" t="s">
        <v>2986</v>
      </c>
      <c r="F1103" t="s">
        <v>2987</v>
      </c>
      <c r="G1103" t="s">
        <v>2986</v>
      </c>
      <c r="H1103" t="s">
        <v>2987</v>
      </c>
      <c r="I1103"/>
      <c r="J1103"/>
      <c r="K1103"/>
      <c r="L1103"/>
      <c r="M1103"/>
      <c r="N1103"/>
      <c r="O1103"/>
      <c r="P1103"/>
      <c r="Q1103"/>
      <c r="R1103"/>
      <c r="S1103"/>
      <c r="T1103"/>
      <c r="U1103"/>
      <c r="V1103"/>
      <c r="W1103"/>
      <c r="X1103"/>
      <c r="Y1103"/>
      <c r="Z1103"/>
      <c r="AA1103"/>
      <c r="AB1103"/>
      <c r="AC1103"/>
      <c r="AD1103"/>
      <c r="AE1103"/>
      <c r="AF1103"/>
      <c r="AG1103"/>
      <c r="AH1103"/>
      <c r="AI1103"/>
      <c r="AJ1103"/>
      <c r="AK1103">
        <v>23.4</v>
      </c>
      <c r="AL1103">
        <v>11.7</v>
      </c>
      <c r="AM1103">
        <v>16.2</v>
      </c>
      <c r="AN1103">
        <v>16.2</v>
      </c>
      <c r="AO1103">
        <v>27.2</v>
      </c>
      <c r="AP1103">
        <v>18.899999999999999</v>
      </c>
      <c r="AQ1103">
        <v>20</v>
      </c>
      <c r="AR1103">
        <v>20</v>
      </c>
      <c r="AS1103">
        <v>26.6</v>
      </c>
      <c r="AT1103">
        <v>21.7</v>
      </c>
      <c r="AU1103">
        <v>22</v>
      </c>
      <c r="AV1103">
        <v>22</v>
      </c>
      <c r="AW1103">
        <v>24.1</v>
      </c>
      <c r="AX1103">
        <v>19</v>
      </c>
      <c r="AY1103">
        <v>19.5</v>
      </c>
      <c r="AZ1103">
        <v>19.5</v>
      </c>
      <c r="BA1103">
        <v>34.5</v>
      </c>
      <c r="BB1103">
        <v>28.7</v>
      </c>
      <c r="BC1103">
        <v>27.1</v>
      </c>
      <c r="BD1103">
        <v>28.7</v>
      </c>
      <c r="BE1103">
        <v>45</v>
      </c>
      <c r="BF1103">
        <v>35.6</v>
      </c>
      <c r="BG1103">
        <v>34.6</v>
      </c>
      <c r="BH1103">
        <v>35.6</v>
      </c>
      <c r="BI1103"/>
      <c r="BJ1103"/>
      <c r="BK1103"/>
      <c r="BL1103"/>
      <c r="BM1103"/>
      <c r="BN1103"/>
      <c r="BO1103"/>
      <c r="BP1103"/>
      <c r="BQ1103" t="s">
        <v>3116</v>
      </c>
      <c r="BR1103" t="s">
        <v>67</v>
      </c>
      <c r="BS1103" s="1">
        <v>44881</v>
      </c>
      <c r="BT1103" t="s">
        <v>3018</v>
      </c>
      <c r="BU1103" t="s">
        <v>3017</v>
      </c>
      <c r="BV1103" t="s">
        <v>60</v>
      </c>
      <c r="BW1103" t="s">
        <v>3018</v>
      </c>
      <c r="BX1103"/>
      <c r="BY1103"/>
      <c r="BZ1103"/>
    </row>
    <row r="1104" spans="1:78" s="11" customFormat="1" x14ac:dyDescent="0.2">
      <c r="A1104" t="s">
        <v>3115</v>
      </c>
      <c r="B1104"/>
      <c r="C1104" t="s">
        <v>1495</v>
      </c>
      <c r="D1104" t="s">
        <v>2983</v>
      </c>
      <c r="E1104" t="s">
        <v>2986</v>
      </c>
      <c r="F1104" t="s">
        <v>2987</v>
      </c>
      <c r="G1104" t="s">
        <v>2986</v>
      </c>
      <c r="H1104" t="s">
        <v>2987</v>
      </c>
      <c r="I1104"/>
      <c r="J1104"/>
      <c r="K1104"/>
      <c r="L1104"/>
      <c r="M1104"/>
      <c r="N1104"/>
      <c r="O1104"/>
      <c r="P1104"/>
      <c r="Q1104"/>
      <c r="R1104"/>
      <c r="S1104"/>
      <c r="T1104"/>
      <c r="U1104"/>
      <c r="V1104"/>
      <c r="W1104"/>
      <c r="X1104"/>
      <c r="Y1104"/>
      <c r="Z1104"/>
      <c r="AA1104"/>
      <c r="AB1104"/>
      <c r="AC1104"/>
      <c r="AD1104"/>
      <c r="AE1104"/>
      <c r="AF1104"/>
      <c r="AG1104"/>
      <c r="AH1104"/>
      <c r="AI1104"/>
      <c r="AJ1104"/>
      <c r="AK1104">
        <v>26.2</v>
      </c>
      <c r="AL1104">
        <v>19.100000000000001</v>
      </c>
      <c r="AM1104">
        <v>19.3</v>
      </c>
      <c r="AN1104">
        <v>19.3</v>
      </c>
      <c r="AO1104">
        <v>26.7</v>
      </c>
      <c r="AP1104">
        <v>21.4</v>
      </c>
      <c r="AQ1104">
        <v>21.1</v>
      </c>
      <c r="AR1104">
        <v>21.4</v>
      </c>
      <c r="AS1104">
        <v>25.9</v>
      </c>
      <c r="AT1104">
        <v>21.3</v>
      </c>
      <c r="AU1104">
        <v>21.4</v>
      </c>
      <c r="AV1104">
        <v>21.4</v>
      </c>
      <c r="AW1104">
        <v>28.5</v>
      </c>
      <c r="AX1104">
        <v>21.3</v>
      </c>
      <c r="AY1104">
        <v>21.1</v>
      </c>
      <c r="AZ1104">
        <v>21.3</v>
      </c>
      <c r="BA1104">
        <v>34.4</v>
      </c>
      <c r="BB1104">
        <v>28.4</v>
      </c>
      <c r="BC1104">
        <v>27.2</v>
      </c>
      <c r="BD1104">
        <v>28.4</v>
      </c>
      <c r="BE1104"/>
      <c r="BF1104">
        <v>35.799999999999997</v>
      </c>
      <c r="BG1104"/>
      <c r="BH1104">
        <v>35.799999999999997</v>
      </c>
      <c r="BI1104"/>
      <c r="BJ1104"/>
      <c r="BK1104"/>
      <c r="BL1104"/>
      <c r="BM1104"/>
      <c r="BN1104"/>
      <c r="BO1104"/>
      <c r="BP1104"/>
      <c r="BQ1104" t="s">
        <v>3117</v>
      </c>
      <c r="BR1104" t="s">
        <v>67</v>
      </c>
      <c r="BS1104" s="1">
        <v>44881</v>
      </c>
      <c r="BT1104" t="s">
        <v>3018</v>
      </c>
      <c r="BU1104" t="s">
        <v>3017</v>
      </c>
      <c r="BV1104" t="s">
        <v>60</v>
      </c>
      <c r="BW1104" t="s">
        <v>3018</v>
      </c>
      <c r="BX1104"/>
      <c r="BY1104"/>
      <c r="BZ1104"/>
    </row>
    <row r="1105" spans="1:78" s="11" customFormat="1" x14ac:dyDescent="0.2">
      <c r="A1105" t="s">
        <v>3038</v>
      </c>
      <c r="B1105"/>
      <c r="C1105" t="s">
        <v>1495</v>
      </c>
      <c r="D1105" t="s">
        <v>2983</v>
      </c>
      <c r="E1105" t="s">
        <v>2986</v>
      </c>
      <c r="F1105" t="s">
        <v>2987</v>
      </c>
      <c r="G1105" t="s">
        <v>2986</v>
      </c>
      <c r="H1105" t="s">
        <v>2987</v>
      </c>
      <c r="I1105"/>
      <c r="J1105"/>
      <c r="K1105"/>
      <c r="L1105"/>
      <c r="M1105"/>
      <c r="N1105"/>
      <c r="O1105"/>
      <c r="P1105"/>
      <c r="Q1105"/>
      <c r="R1105"/>
      <c r="S1105"/>
      <c r="T1105"/>
      <c r="U1105"/>
      <c r="V1105"/>
      <c r="W1105"/>
      <c r="X1105"/>
      <c r="Y1105">
        <v>29.1</v>
      </c>
      <c r="Z1105"/>
      <c r="AA1105"/>
      <c r="AB1105"/>
      <c r="AC1105">
        <v>35.299999999999997</v>
      </c>
      <c r="AD1105">
        <v>35.1</v>
      </c>
      <c r="AE1105">
        <v>33.700000000000003</v>
      </c>
      <c r="AF1105">
        <v>35.1</v>
      </c>
      <c r="AG1105">
        <v>32.200000000000003</v>
      </c>
      <c r="AH1105">
        <v>37.1</v>
      </c>
      <c r="AI1105">
        <v>36.5</v>
      </c>
      <c r="AJ1105">
        <v>37.1</v>
      </c>
      <c r="AK1105"/>
      <c r="AL1105"/>
      <c r="AM1105"/>
      <c r="AN1105"/>
      <c r="AO1105"/>
      <c r="AP1105"/>
      <c r="AQ1105"/>
      <c r="AR1105"/>
      <c r="AS1105"/>
      <c r="AT1105"/>
      <c r="AU1105"/>
      <c r="AV1105"/>
      <c r="AW1105"/>
      <c r="AX1105"/>
      <c r="AY1105"/>
      <c r="AZ1105"/>
      <c r="BA1105"/>
      <c r="BB1105"/>
      <c r="BC1105"/>
      <c r="BD1105"/>
      <c r="BE1105"/>
      <c r="BF1105"/>
      <c r="BG1105"/>
      <c r="BH1105"/>
      <c r="BI1105"/>
      <c r="BJ1105"/>
      <c r="BK1105"/>
      <c r="BL1105"/>
      <c r="BM1105"/>
      <c r="BN1105"/>
      <c r="BO1105"/>
      <c r="BP1105"/>
      <c r="BQ1105" t="s">
        <v>3065</v>
      </c>
      <c r="BR1105" t="s">
        <v>67</v>
      </c>
      <c r="BS1105" s="1">
        <v>44881</v>
      </c>
      <c r="BT1105" t="s">
        <v>3018</v>
      </c>
      <c r="BU1105" t="s">
        <v>3017</v>
      </c>
      <c r="BV1105"/>
      <c r="BW1105"/>
      <c r="BX1105"/>
      <c r="BY1105"/>
      <c r="BZ1105"/>
    </row>
    <row r="1106" spans="1:78" s="11" customFormat="1" x14ac:dyDescent="0.2">
      <c r="A1106" t="s">
        <v>3091</v>
      </c>
      <c r="B1106"/>
      <c r="C1106" t="s">
        <v>1495</v>
      </c>
      <c r="D1106" t="s">
        <v>2983</v>
      </c>
      <c r="E1106" t="s">
        <v>2986</v>
      </c>
      <c r="F1106" t="s">
        <v>2987</v>
      </c>
      <c r="G1106" t="s">
        <v>2986</v>
      </c>
      <c r="H1106" t="s">
        <v>2987</v>
      </c>
      <c r="I1106"/>
      <c r="J1106"/>
      <c r="K1106"/>
      <c r="L1106"/>
      <c r="M1106"/>
      <c r="N1106"/>
      <c r="O1106"/>
      <c r="P1106"/>
      <c r="Q1106"/>
      <c r="R1106"/>
      <c r="S1106"/>
      <c r="T1106"/>
      <c r="U1106"/>
      <c r="V1106"/>
      <c r="W1106"/>
      <c r="X1106"/>
      <c r="Y1106"/>
      <c r="Z1106"/>
      <c r="AA1106"/>
      <c r="AB1106"/>
      <c r="AC1106"/>
      <c r="AD1106"/>
      <c r="AE1106"/>
      <c r="AF1106"/>
      <c r="AG1106"/>
      <c r="AH1106"/>
      <c r="AI1106"/>
      <c r="AJ1106"/>
      <c r="AK1106">
        <v>23</v>
      </c>
      <c r="AL1106">
        <v>19</v>
      </c>
      <c r="AM1106">
        <v>19</v>
      </c>
      <c r="AN1106">
        <v>19</v>
      </c>
      <c r="AO1106"/>
      <c r="AP1106"/>
      <c r="AQ1106"/>
      <c r="AR1106"/>
      <c r="AS1106"/>
      <c r="AT1106"/>
      <c r="AU1106"/>
      <c r="AV1106"/>
      <c r="AW1106"/>
      <c r="AX1106"/>
      <c r="AY1106"/>
      <c r="AZ1106"/>
      <c r="BA1106"/>
      <c r="BB1106"/>
      <c r="BC1106"/>
      <c r="BD1106"/>
      <c r="BE1106">
        <v>47</v>
      </c>
      <c r="BF1106">
        <v>38</v>
      </c>
      <c r="BG1106">
        <v>38</v>
      </c>
      <c r="BH1106">
        <v>38</v>
      </c>
      <c r="BI1106"/>
      <c r="BJ1106"/>
      <c r="BK1106"/>
      <c r="BL1106"/>
      <c r="BM1106"/>
      <c r="BN1106"/>
      <c r="BO1106"/>
      <c r="BP1106"/>
      <c r="BQ1106" t="s">
        <v>3120</v>
      </c>
      <c r="BR1106" t="s">
        <v>67</v>
      </c>
      <c r="BS1106" s="1">
        <v>44881</v>
      </c>
      <c r="BT1106" t="s">
        <v>3018</v>
      </c>
      <c r="BU1106" t="s">
        <v>3017</v>
      </c>
      <c r="BV1106"/>
      <c r="BW1106"/>
      <c r="BX1106"/>
      <c r="BY1106"/>
      <c r="BZ1106"/>
    </row>
    <row r="1107" spans="1:78" s="11" customFormat="1" x14ac:dyDescent="0.2">
      <c r="A1107" t="s">
        <v>3131</v>
      </c>
      <c r="B1107"/>
      <c r="C1107" t="s">
        <v>1495</v>
      </c>
      <c r="D1107" t="s">
        <v>2983</v>
      </c>
      <c r="E1107" t="s">
        <v>2986</v>
      </c>
      <c r="F1107" t="s">
        <v>2987</v>
      </c>
      <c r="G1107" s="15" t="s">
        <v>2986</v>
      </c>
      <c r="H1107" t="s">
        <v>2987</v>
      </c>
      <c r="I1107"/>
      <c r="J1107"/>
      <c r="K1107"/>
      <c r="L1107"/>
      <c r="M1107"/>
      <c r="N1107"/>
      <c r="O1107"/>
      <c r="P1107"/>
      <c r="Q1107"/>
      <c r="R1107"/>
      <c r="S1107"/>
      <c r="T1107"/>
      <c r="U1107"/>
      <c r="V1107"/>
      <c r="W1107"/>
      <c r="X1107"/>
      <c r="Y1107"/>
      <c r="Z1107"/>
      <c r="AA1107"/>
      <c r="AB1107"/>
      <c r="AC1107"/>
      <c r="AD1107"/>
      <c r="AE1107"/>
      <c r="AF1107"/>
      <c r="AG1107"/>
      <c r="AH1107"/>
      <c r="AI1107"/>
      <c r="AJ1107"/>
      <c r="AK1107"/>
      <c r="AL1107"/>
      <c r="AM1107"/>
      <c r="AN1107"/>
      <c r="AO1107"/>
      <c r="AP1107"/>
      <c r="AQ1107"/>
      <c r="AR1107"/>
      <c r="AS1107"/>
      <c r="AT1107"/>
      <c r="AU1107"/>
      <c r="AV1107"/>
      <c r="AW1107"/>
      <c r="AX1107">
        <v>21</v>
      </c>
      <c r="AY1107"/>
      <c r="AZ1107">
        <v>21</v>
      </c>
      <c r="BA1107">
        <v>29</v>
      </c>
      <c r="BB1107"/>
      <c r="BC1107">
        <v>27</v>
      </c>
      <c r="BD1107">
        <v>27</v>
      </c>
      <c r="BE1107">
        <v>39</v>
      </c>
      <c r="BF1107">
        <v>28</v>
      </c>
      <c r="BG1107">
        <v>28</v>
      </c>
      <c r="BH1107">
        <v>28</v>
      </c>
      <c r="BI1107"/>
      <c r="BJ1107"/>
      <c r="BK1107"/>
      <c r="BL1107"/>
      <c r="BM1107"/>
      <c r="BN1107"/>
      <c r="BO1107"/>
      <c r="BP1107"/>
      <c r="BQ1107" t="s">
        <v>3132</v>
      </c>
      <c r="BR1107" t="s">
        <v>67</v>
      </c>
      <c r="BS1107" s="1">
        <v>44881</v>
      </c>
      <c r="BT1107" t="s">
        <v>3018</v>
      </c>
      <c r="BU1107" t="s">
        <v>3017</v>
      </c>
      <c r="BV1107"/>
      <c r="BW1107"/>
      <c r="BX1107"/>
      <c r="BY1107"/>
      <c r="BZ1107"/>
    </row>
    <row r="1108" spans="1:78" s="11" customFormat="1" x14ac:dyDescent="0.2">
      <c r="A1108" t="s">
        <v>3131</v>
      </c>
      <c r="B1108"/>
      <c r="C1108" t="s">
        <v>1495</v>
      </c>
      <c r="D1108" t="s">
        <v>2983</v>
      </c>
      <c r="E1108" t="s">
        <v>2986</v>
      </c>
      <c r="F1108" t="s">
        <v>2987</v>
      </c>
      <c r="G1108" t="s">
        <v>2986</v>
      </c>
      <c r="H1108" t="s">
        <v>2987</v>
      </c>
      <c r="I1108"/>
      <c r="J1108"/>
      <c r="K1108"/>
      <c r="L1108"/>
      <c r="M1108"/>
      <c r="N1108"/>
      <c r="O1108"/>
      <c r="P1108"/>
      <c r="Q1108"/>
      <c r="R1108"/>
      <c r="S1108"/>
      <c r="T1108"/>
      <c r="U1108"/>
      <c r="V1108"/>
      <c r="W1108"/>
      <c r="X1108"/>
      <c r="Y1108"/>
      <c r="Z1108"/>
      <c r="AA1108"/>
      <c r="AB1108"/>
      <c r="AC1108"/>
      <c r="AD1108"/>
      <c r="AE1108"/>
      <c r="AF1108"/>
      <c r="AG1108"/>
      <c r="AH1108"/>
      <c r="AI1108"/>
      <c r="AJ1108"/>
      <c r="AK1108">
        <v>24</v>
      </c>
      <c r="AL1108">
        <v>17</v>
      </c>
      <c r="AM1108">
        <v>15</v>
      </c>
      <c r="AN1108">
        <v>17</v>
      </c>
      <c r="AO1108">
        <v>23</v>
      </c>
      <c r="AP1108"/>
      <c r="AQ1108">
        <v>19</v>
      </c>
      <c r="AR1108">
        <v>19</v>
      </c>
      <c r="AS1108">
        <v>27</v>
      </c>
      <c r="AT1108">
        <v>15</v>
      </c>
      <c r="AU1108">
        <v>19</v>
      </c>
      <c r="AV1108">
        <v>19</v>
      </c>
      <c r="AW1108"/>
      <c r="AX1108"/>
      <c r="AY1108"/>
      <c r="AZ1108"/>
      <c r="BA1108">
        <v>30</v>
      </c>
      <c r="BB1108">
        <v>25</v>
      </c>
      <c r="BC1108">
        <v>26</v>
      </c>
      <c r="BD1108">
        <v>26</v>
      </c>
      <c r="BE1108">
        <v>37</v>
      </c>
      <c r="BF1108">
        <v>28</v>
      </c>
      <c r="BG1108">
        <v>23</v>
      </c>
      <c r="BH1108">
        <v>28</v>
      </c>
      <c r="BI1108"/>
      <c r="BJ1108"/>
      <c r="BK1108"/>
      <c r="BL1108"/>
      <c r="BM1108"/>
      <c r="BN1108"/>
      <c r="BO1108"/>
      <c r="BP1108"/>
      <c r="BQ1108" t="s">
        <v>3133</v>
      </c>
      <c r="BR1108" t="s">
        <v>67</v>
      </c>
      <c r="BS1108" s="1">
        <v>44881</v>
      </c>
      <c r="BT1108" t="s">
        <v>3018</v>
      </c>
      <c r="BU1108" t="s">
        <v>3017</v>
      </c>
      <c r="BV1108"/>
      <c r="BW1108"/>
      <c r="BX1108"/>
      <c r="BY1108"/>
      <c r="BZ1108"/>
    </row>
    <row r="1109" spans="1:78" s="11" customFormat="1" x14ac:dyDescent="0.2">
      <c r="A1109" t="s">
        <v>3121</v>
      </c>
      <c r="B1109"/>
      <c r="C1109" t="s">
        <v>1495</v>
      </c>
      <c r="D1109" t="s">
        <v>2983</v>
      </c>
      <c r="E1109" t="s">
        <v>2986</v>
      </c>
      <c r="F1109" t="s">
        <v>2987</v>
      </c>
      <c r="G1109" t="s">
        <v>2986</v>
      </c>
      <c r="H1109" t="s">
        <v>2987</v>
      </c>
      <c r="I1109"/>
      <c r="J1109"/>
      <c r="K1109"/>
      <c r="L1109"/>
      <c r="M1109"/>
      <c r="N1109"/>
      <c r="O1109"/>
      <c r="P1109"/>
      <c r="Q1109"/>
      <c r="R1109"/>
      <c r="S1109"/>
      <c r="T1109"/>
      <c r="U1109"/>
      <c r="V1109"/>
      <c r="W1109"/>
      <c r="X1109"/>
      <c r="Y1109"/>
      <c r="Z1109"/>
      <c r="AA1109"/>
      <c r="AB1109"/>
      <c r="AC1109"/>
      <c r="AD1109"/>
      <c r="AE1109"/>
      <c r="AF1109"/>
      <c r="AG1109"/>
      <c r="AH1109"/>
      <c r="AI1109"/>
      <c r="AJ1109"/>
      <c r="AK1109"/>
      <c r="AL1109"/>
      <c r="AM1109"/>
      <c r="AN1109"/>
      <c r="AO1109">
        <v>24.9</v>
      </c>
      <c r="AP1109">
        <v>18.8</v>
      </c>
      <c r="AQ1109">
        <v>20.7</v>
      </c>
      <c r="AR1109">
        <v>20.7</v>
      </c>
      <c r="AS1109">
        <v>26.1</v>
      </c>
      <c r="AT1109">
        <v>25.2</v>
      </c>
      <c r="AU1109">
        <v>27.3</v>
      </c>
      <c r="AV1109">
        <v>27.3</v>
      </c>
      <c r="AW1109">
        <v>25.3</v>
      </c>
      <c r="AX1109">
        <v>21.6</v>
      </c>
      <c r="AY1109">
        <v>21.3</v>
      </c>
      <c r="AZ1109">
        <v>21.6</v>
      </c>
      <c r="BA1109">
        <v>34.5</v>
      </c>
      <c r="BB1109">
        <v>28.2</v>
      </c>
      <c r="BC1109">
        <v>27.1</v>
      </c>
      <c r="BD1109">
        <v>28.2</v>
      </c>
      <c r="BE1109">
        <v>44.5</v>
      </c>
      <c r="BF1109">
        <v>35.200000000000003</v>
      </c>
      <c r="BG1109">
        <v>32.6</v>
      </c>
      <c r="BH1109">
        <v>35.200000000000003</v>
      </c>
      <c r="BI1109"/>
      <c r="BJ1109"/>
      <c r="BK1109"/>
      <c r="BL1109"/>
      <c r="BM1109"/>
      <c r="BN1109"/>
      <c r="BO1109"/>
      <c r="BP1109"/>
      <c r="BQ1109" t="s">
        <v>3122</v>
      </c>
      <c r="BR1109" t="s">
        <v>67</v>
      </c>
      <c r="BS1109" s="1">
        <v>44881</v>
      </c>
      <c r="BT1109" t="s">
        <v>3018</v>
      </c>
      <c r="BU1109" t="s">
        <v>3017</v>
      </c>
      <c r="BV1109" t="s">
        <v>60</v>
      </c>
      <c r="BW1109" t="s">
        <v>3018</v>
      </c>
      <c r="BX1109"/>
      <c r="BY1109"/>
      <c r="BZ1109"/>
    </row>
    <row r="1110" spans="1:78" s="11" customFormat="1" x14ac:dyDescent="0.2">
      <c r="A1110" t="s">
        <v>3102</v>
      </c>
      <c r="B1110"/>
      <c r="C1110" t="s">
        <v>1495</v>
      </c>
      <c r="D1110" t="s">
        <v>2983</v>
      </c>
      <c r="E1110" t="s">
        <v>2986</v>
      </c>
      <c r="F1110" t="s">
        <v>2987</v>
      </c>
      <c r="G1110" t="s">
        <v>2986</v>
      </c>
      <c r="H1110" t="s">
        <v>2987</v>
      </c>
      <c r="I1110"/>
      <c r="J1110"/>
      <c r="K1110"/>
      <c r="L1110"/>
      <c r="M1110">
        <v>23.8</v>
      </c>
      <c r="N1110">
        <v>21.3</v>
      </c>
      <c r="O1110">
        <v>22.9</v>
      </c>
      <c r="P1110">
        <v>22.9</v>
      </c>
      <c r="Q1110">
        <v>27.7</v>
      </c>
      <c r="R1110">
        <v>33.200000000000003</v>
      </c>
      <c r="S1110">
        <v>29.8</v>
      </c>
      <c r="T1110">
        <v>33.200000000000003</v>
      </c>
      <c r="U1110">
        <v>25.8</v>
      </c>
      <c r="V1110">
        <v>30.8</v>
      </c>
      <c r="W1110">
        <v>29.5</v>
      </c>
      <c r="X1110">
        <v>30.8</v>
      </c>
      <c r="Y1110">
        <v>23.3</v>
      </c>
      <c r="Z1110">
        <v>33.5</v>
      </c>
      <c r="AA1110">
        <v>30.4</v>
      </c>
      <c r="AB1110">
        <v>33.5</v>
      </c>
      <c r="AC1110">
        <v>34.299999999999997</v>
      </c>
      <c r="AD1110">
        <v>41.6</v>
      </c>
      <c r="AE1110">
        <v>35.299999999999997</v>
      </c>
      <c r="AF1110">
        <v>41.6</v>
      </c>
      <c r="AG1110">
        <v>48.9</v>
      </c>
      <c r="AH1110">
        <v>50.4</v>
      </c>
      <c r="AI1110">
        <v>43.9</v>
      </c>
      <c r="AJ1110">
        <v>50.4</v>
      </c>
      <c r="AK1110"/>
      <c r="AL1110"/>
      <c r="AM1110"/>
      <c r="AN1110"/>
      <c r="AO1110"/>
      <c r="AP1110"/>
      <c r="AQ1110"/>
      <c r="AR1110"/>
      <c r="AS1110"/>
      <c r="AT1110"/>
      <c r="AU1110"/>
      <c r="AV1110"/>
      <c r="AW1110"/>
      <c r="AX1110"/>
      <c r="AY1110"/>
      <c r="AZ1110"/>
      <c r="BA1110"/>
      <c r="BB1110"/>
      <c r="BC1110"/>
      <c r="BD1110"/>
      <c r="BE1110"/>
      <c r="BF1110"/>
      <c r="BG1110"/>
      <c r="BH1110"/>
      <c r="BI1110"/>
      <c r="BJ1110"/>
      <c r="BK1110"/>
      <c r="BL1110"/>
      <c r="BM1110"/>
      <c r="BN1110"/>
      <c r="BO1110"/>
      <c r="BP1110"/>
      <c r="BQ1110" t="s">
        <v>3103</v>
      </c>
      <c r="BR1110" t="s">
        <v>67</v>
      </c>
      <c r="BS1110" s="1">
        <v>44881</v>
      </c>
      <c r="BT1110" t="s">
        <v>3018</v>
      </c>
      <c r="BU1110" t="s">
        <v>3017</v>
      </c>
      <c r="BV1110" t="s">
        <v>60</v>
      </c>
      <c r="BW1110" t="s">
        <v>3018</v>
      </c>
      <c r="BX1110"/>
      <c r="BY1110"/>
      <c r="BZ1110"/>
    </row>
    <row r="1111" spans="1:78" s="11" customFormat="1" x14ac:dyDescent="0.2">
      <c r="A1111" t="s">
        <v>3102</v>
      </c>
      <c r="B1111"/>
      <c r="C1111" t="s">
        <v>1495</v>
      </c>
      <c r="D1111" t="s">
        <v>2983</v>
      </c>
      <c r="E1111" t="s">
        <v>2986</v>
      </c>
      <c r="F1111" t="s">
        <v>2987</v>
      </c>
      <c r="G1111" t="s">
        <v>2986</v>
      </c>
      <c r="H1111" t="s">
        <v>2987</v>
      </c>
      <c r="I1111"/>
      <c r="J1111"/>
      <c r="K1111"/>
      <c r="L1111"/>
      <c r="M1111">
        <v>21.9</v>
      </c>
      <c r="N1111">
        <v>21.4</v>
      </c>
      <c r="O1111">
        <v>19.399999999999999</v>
      </c>
      <c r="P1111">
        <v>21.4</v>
      </c>
      <c r="Q1111">
        <v>23.3</v>
      </c>
      <c r="R1111">
        <v>30.9</v>
      </c>
      <c r="S1111">
        <v>30.4</v>
      </c>
      <c r="T1111">
        <v>30.9</v>
      </c>
      <c r="U1111">
        <v>25.7</v>
      </c>
      <c r="V1111">
        <v>32.1</v>
      </c>
      <c r="W1111">
        <v>31.6</v>
      </c>
      <c r="X1111">
        <v>32.1</v>
      </c>
      <c r="Y1111">
        <v>22.2</v>
      </c>
      <c r="Z1111">
        <v>33.4</v>
      </c>
      <c r="AA1111">
        <v>31</v>
      </c>
      <c r="AB1111">
        <v>33.4</v>
      </c>
      <c r="AC1111">
        <v>34.4</v>
      </c>
      <c r="AD1111">
        <v>41.4</v>
      </c>
      <c r="AE1111">
        <v>36.799999999999997</v>
      </c>
      <c r="AF1111">
        <v>41.4</v>
      </c>
      <c r="AG1111">
        <v>44.4</v>
      </c>
      <c r="AH1111">
        <v>50.2</v>
      </c>
      <c r="AI1111">
        <v>42.7</v>
      </c>
      <c r="AJ1111">
        <v>50.2</v>
      </c>
      <c r="AK1111"/>
      <c r="AL1111"/>
      <c r="AM1111"/>
      <c r="AN1111"/>
      <c r="AO1111"/>
      <c r="AP1111"/>
      <c r="AQ1111"/>
      <c r="AR1111"/>
      <c r="AS1111"/>
      <c r="AT1111"/>
      <c r="AU1111"/>
      <c r="AV1111"/>
      <c r="AW1111"/>
      <c r="AX1111"/>
      <c r="AY1111"/>
      <c r="AZ1111"/>
      <c r="BA1111"/>
      <c r="BB1111"/>
      <c r="BC1111"/>
      <c r="BD1111"/>
      <c r="BE1111"/>
      <c r="BF1111"/>
      <c r="BG1111"/>
      <c r="BH1111"/>
      <c r="BI1111"/>
      <c r="BJ1111"/>
      <c r="BK1111"/>
      <c r="BL1111"/>
      <c r="BM1111"/>
      <c r="BN1111"/>
      <c r="BO1111"/>
      <c r="BP1111"/>
      <c r="BQ1111" t="s">
        <v>3104</v>
      </c>
      <c r="BR1111" t="s">
        <v>67</v>
      </c>
      <c r="BS1111" s="1">
        <v>44881</v>
      </c>
      <c r="BT1111" t="s">
        <v>3018</v>
      </c>
      <c r="BU1111" t="s">
        <v>3017</v>
      </c>
      <c r="BV1111" t="s">
        <v>60</v>
      </c>
      <c r="BW1111" t="s">
        <v>3018</v>
      </c>
      <c r="BX1111"/>
      <c r="BY1111"/>
      <c r="BZ1111"/>
    </row>
    <row r="1112" spans="1:78" s="11" customFormat="1" x14ac:dyDescent="0.2">
      <c r="A1112" t="s">
        <v>3106</v>
      </c>
      <c r="B1112"/>
      <c r="C1112" t="s">
        <v>1495</v>
      </c>
      <c r="D1112" t="s">
        <v>2983</v>
      </c>
      <c r="E1112" t="s">
        <v>2986</v>
      </c>
      <c r="F1112" t="s">
        <v>2987</v>
      </c>
      <c r="G1112" t="s">
        <v>2986</v>
      </c>
      <c r="H1112" t="s">
        <v>2987</v>
      </c>
      <c r="I1112"/>
      <c r="J1112"/>
      <c r="K1112"/>
      <c r="L1112"/>
      <c r="M1112">
        <v>22.3</v>
      </c>
      <c r="N1112">
        <v>22.1</v>
      </c>
      <c r="O1112">
        <v>21.8</v>
      </c>
      <c r="P1112">
        <v>22.1</v>
      </c>
      <c r="Q1112">
        <v>26.6</v>
      </c>
      <c r="R1112">
        <v>28.8</v>
      </c>
      <c r="S1112">
        <v>28.9</v>
      </c>
      <c r="T1112">
        <v>28.9</v>
      </c>
      <c r="U1112">
        <v>27.7</v>
      </c>
      <c r="V1112">
        <v>30.3</v>
      </c>
      <c r="W1112">
        <v>28.8</v>
      </c>
      <c r="X1112">
        <v>30.3</v>
      </c>
      <c r="Y1112"/>
      <c r="Z1112"/>
      <c r="AA1112"/>
      <c r="AB1112"/>
      <c r="AC1112">
        <v>35.5</v>
      </c>
      <c r="AD1112">
        <v>38.9</v>
      </c>
      <c r="AE1112">
        <v>34.9</v>
      </c>
      <c r="AF1112">
        <v>38.9</v>
      </c>
      <c r="AG1112">
        <v>40.5</v>
      </c>
      <c r="AH1112">
        <v>42.7</v>
      </c>
      <c r="AI1112">
        <v>38.4</v>
      </c>
      <c r="AJ1112">
        <v>42.7</v>
      </c>
      <c r="AK1112"/>
      <c r="AL1112"/>
      <c r="AM1112"/>
      <c r="AN1112"/>
      <c r="AO1112"/>
      <c r="AP1112"/>
      <c r="AQ1112"/>
      <c r="AR1112"/>
      <c r="AS1112"/>
      <c r="AT1112"/>
      <c r="AU1112"/>
      <c r="AV1112"/>
      <c r="AW1112"/>
      <c r="AX1112"/>
      <c r="AY1112"/>
      <c r="AZ1112"/>
      <c r="BA1112"/>
      <c r="BB1112"/>
      <c r="BC1112"/>
      <c r="BD1112"/>
      <c r="BE1112"/>
      <c r="BF1112"/>
      <c r="BG1112"/>
      <c r="BH1112"/>
      <c r="BI1112"/>
      <c r="BJ1112"/>
      <c r="BK1112"/>
      <c r="BL1112"/>
      <c r="BM1112"/>
      <c r="BN1112"/>
      <c r="BO1112"/>
      <c r="BP1112"/>
      <c r="BQ1112" t="s">
        <v>3107</v>
      </c>
      <c r="BR1112" t="s">
        <v>67</v>
      </c>
      <c r="BS1112" s="1">
        <v>44881</v>
      </c>
      <c r="BT1112" t="s">
        <v>3018</v>
      </c>
      <c r="BU1112" t="s">
        <v>3017</v>
      </c>
      <c r="BV1112"/>
      <c r="BW1112"/>
      <c r="BX1112"/>
      <c r="BY1112"/>
      <c r="BZ1112"/>
    </row>
    <row r="1113" spans="1:78" s="11" customFormat="1" x14ac:dyDescent="0.2">
      <c r="A1113" t="s">
        <v>3100</v>
      </c>
      <c r="B1113"/>
      <c r="C1113" t="s">
        <v>1495</v>
      </c>
      <c r="D1113" t="s">
        <v>2983</v>
      </c>
      <c r="E1113" t="s">
        <v>2986</v>
      </c>
      <c r="F1113" t="s">
        <v>2987</v>
      </c>
      <c r="G1113" t="s">
        <v>2986</v>
      </c>
      <c r="H1113" t="s">
        <v>2987</v>
      </c>
      <c r="I1113"/>
      <c r="J1113"/>
      <c r="K1113"/>
      <c r="L1113"/>
      <c r="M1113">
        <v>27.6</v>
      </c>
      <c r="N1113">
        <v>24.9</v>
      </c>
      <c r="O1113">
        <v>25.2</v>
      </c>
      <c r="P1113">
        <v>25.2</v>
      </c>
      <c r="Q1113">
        <v>26.3</v>
      </c>
      <c r="R1113">
        <v>30.9</v>
      </c>
      <c r="S1113">
        <v>30.6</v>
      </c>
      <c r="T1113">
        <v>30.9</v>
      </c>
      <c r="U1113">
        <v>27.4</v>
      </c>
      <c r="V1113">
        <v>33</v>
      </c>
      <c r="W1113">
        <v>32.5</v>
      </c>
      <c r="X1113">
        <v>33</v>
      </c>
      <c r="Y1113">
        <v>27.3</v>
      </c>
      <c r="Z1113">
        <v>33.6</v>
      </c>
      <c r="AA1113">
        <v>31.8</v>
      </c>
      <c r="AB1113">
        <v>33.6</v>
      </c>
      <c r="AC1113">
        <v>33.9</v>
      </c>
      <c r="AD1113">
        <v>44.8</v>
      </c>
      <c r="AE1113">
        <v>40.200000000000003</v>
      </c>
      <c r="AF1113">
        <v>44.8</v>
      </c>
      <c r="AG1113">
        <v>43.7</v>
      </c>
      <c r="AH1113">
        <v>48.2</v>
      </c>
      <c r="AI1113">
        <v>41.5</v>
      </c>
      <c r="AJ1113">
        <v>48.2</v>
      </c>
      <c r="AK1113"/>
      <c r="AL1113"/>
      <c r="AM1113"/>
      <c r="AN1113"/>
      <c r="AO1113"/>
      <c r="AP1113"/>
      <c r="AQ1113"/>
      <c r="AR1113"/>
      <c r="AS1113"/>
      <c r="AT1113"/>
      <c r="AU1113"/>
      <c r="AV1113"/>
      <c r="AW1113"/>
      <c r="AX1113"/>
      <c r="AY1113"/>
      <c r="AZ1113"/>
      <c r="BA1113"/>
      <c r="BB1113"/>
      <c r="BC1113"/>
      <c r="BD1113"/>
      <c r="BE1113"/>
      <c r="BF1113"/>
      <c r="BG1113"/>
      <c r="BH1113"/>
      <c r="BI1113"/>
      <c r="BJ1113"/>
      <c r="BK1113"/>
      <c r="BL1113"/>
      <c r="BM1113"/>
      <c r="BN1113"/>
      <c r="BO1113"/>
      <c r="BP1113"/>
      <c r="BQ1113" t="s">
        <v>3060</v>
      </c>
      <c r="BR1113" t="s">
        <v>67</v>
      </c>
      <c r="BS1113" s="1">
        <v>44881</v>
      </c>
      <c r="BT1113" t="s">
        <v>3018</v>
      </c>
      <c r="BU1113" t="s">
        <v>3017</v>
      </c>
      <c r="BV1113"/>
      <c r="BW1113"/>
      <c r="BX1113"/>
      <c r="BY1113"/>
      <c r="BZ1113"/>
    </row>
    <row r="1114" spans="1:78" s="11" customFormat="1" x14ac:dyDescent="0.2">
      <c r="A1114" t="s">
        <v>3100</v>
      </c>
      <c r="B1114"/>
      <c r="C1114" t="s">
        <v>1495</v>
      </c>
      <c r="D1114" t="s">
        <v>2983</v>
      </c>
      <c r="E1114" t="s">
        <v>2986</v>
      </c>
      <c r="F1114" t="s">
        <v>2987</v>
      </c>
      <c r="G1114" t="s">
        <v>2986</v>
      </c>
      <c r="H1114" t="s">
        <v>2987</v>
      </c>
      <c r="I1114"/>
      <c r="J1114"/>
      <c r="K1114"/>
      <c r="L1114"/>
      <c r="M1114">
        <v>23.5</v>
      </c>
      <c r="N1114">
        <v>28.8</v>
      </c>
      <c r="O1114">
        <v>23.8</v>
      </c>
      <c r="P1114">
        <v>28.8</v>
      </c>
      <c r="Q1114">
        <v>23.6</v>
      </c>
      <c r="R1114">
        <v>29.5</v>
      </c>
      <c r="S1114">
        <v>29.2</v>
      </c>
      <c r="T1114">
        <v>29.5</v>
      </c>
      <c r="U1114">
        <v>23.8</v>
      </c>
      <c r="V1114">
        <v>30.5</v>
      </c>
      <c r="W1114">
        <v>29</v>
      </c>
      <c r="X1114">
        <v>30.5</v>
      </c>
      <c r="Y1114">
        <v>26.6</v>
      </c>
      <c r="Z1114">
        <v>29.6</v>
      </c>
      <c r="AA1114">
        <v>25.4</v>
      </c>
      <c r="AB1114">
        <v>29.6</v>
      </c>
      <c r="AC1114">
        <v>36</v>
      </c>
      <c r="AD1114">
        <v>39.299999999999997</v>
      </c>
      <c r="AE1114">
        <v>35.799999999999997</v>
      </c>
      <c r="AF1114">
        <v>39.299999999999997</v>
      </c>
      <c r="AG1114">
        <v>43.7</v>
      </c>
      <c r="AH1114">
        <v>46.3</v>
      </c>
      <c r="AI1114">
        <v>40</v>
      </c>
      <c r="AJ1114">
        <v>46.3</v>
      </c>
      <c r="AK1114"/>
      <c r="AL1114"/>
      <c r="AM1114"/>
      <c r="AN1114"/>
      <c r="AO1114"/>
      <c r="AP1114"/>
      <c r="AQ1114"/>
      <c r="AR1114"/>
      <c r="AS1114"/>
      <c r="AT1114"/>
      <c r="AU1114"/>
      <c r="AV1114"/>
      <c r="AW1114"/>
      <c r="AX1114"/>
      <c r="AY1114"/>
      <c r="AZ1114"/>
      <c r="BA1114"/>
      <c r="BB1114"/>
      <c r="BC1114"/>
      <c r="BD1114"/>
      <c r="BE1114"/>
      <c r="BF1114"/>
      <c r="BG1114"/>
      <c r="BH1114"/>
      <c r="BI1114"/>
      <c r="BJ1114"/>
      <c r="BK1114"/>
      <c r="BL1114"/>
      <c r="BM1114"/>
      <c r="BN1114"/>
      <c r="BO1114"/>
      <c r="BP1114"/>
      <c r="BQ1114" t="s">
        <v>3101</v>
      </c>
      <c r="BR1114" t="s">
        <v>67</v>
      </c>
      <c r="BS1114" s="1">
        <v>44881</v>
      </c>
      <c r="BT1114" t="s">
        <v>3018</v>
      </c>
      <c r="BU1114" t="s">
        <v>3017</v>
      </c>
      <c r="BV1114"/>
      <c r="BW1114"/>
      <c r="BX1114"/>
      <c r="BY1114"/>
      <c r="BZ1114"/>
    </row>
    <row r="1115" spans="1:78" s="11" customFormat="1" x14ac:dyDescent="0.2">
      <c r="A1115" t="s">
        <v>3037</v>
      </c>
      <c r="B1115"/>
      <c r="C1115" t="s">
        <v>1495</v>
      </c>
      <c r="D1115" t="s">
        <v>2983</v>
      </c>
      <c r="E1115" t="s">
        <v>2986</v>
      </c>
      <c r="F1115" t="s">
        <v>2987</v>
      </c>
      <c r="G1115" t="s">
        <v>2986</v>
      </c>
      <c r="H1115" t="s">
        <v>2987</v>
      </c>
      <c r="I1115"/>
      <c r="J1115"/>
      <c r="K1115"/>
      <c r="L1115"/>
      <c r="M1115"/>
      <c r="N1115"/>
      <c r="O1115"/>
      <c r="P1115"/>
      <c r="Q1115"/>
      <c r="R1115"/>
      <c r="S1115"/>
      <c r="T1115"/>
      <c r="U1115"/>
      <c r="V1115"/>
      <c r="W1115"/>
      <c r="X1115"/>
      <c r="Y1115"/>
      <c r="Z1115"/>
      <c r="AA1115"/>
      <c r="AB1115"/>
      <c r="AC1115"/>
      <c r="AD1115"/>
      <c r="AE1115"/>
      <c r="AF1115"/>
      <c r="AG1115"/>
      <c r="AH1115"/>
      <c r="AI1115"/>
      <c r="AJ1115"/>
      <c r="AK1115"/>
      <c r="AL1115"/>
      <c r="AM1115"/>
      <c r="AN1115"/>
      <c r="AO1115"/>
      <c r="AP1115"/>
      <c r="AQ1115"/>
      <c r="AR1115"/>
      <c r="AS1115"/>
      <c r="AT1115"/>
      <c r="AU1115"/>
      <c r="AV1115"/>
      <c r="AW1115"/>
      <c r="AX1115"/>
      <c r="AY1115"/>
      <c r="AZ1115"/>
      <c r="BA1115"/>
      <c r="BB1115"/>
      <c r="BC1115"/>
      <c r="BD1115"/>
      <c r="BE1115"/>
      <c r="BF1115"/>
      <c r="BG1115"/>
      <c r="BH1115"/>
      <c r="BI1115"/>
      <c r="BJ1115"/>
      <c r="BK1115"/>
      <c r="BL1115"/>
      <c r="BM1115"/>
      <c r="BN1115"/>
      <c r="BO1115"/>
      <c r="BP1115"/>
      <c r="BQ1115" t="s">
        <v>3119</v>
      </c>
      <c r="BR1115" t="s">
        <v>67</v>
      </c>
      <c r="BS1115" s="1">
        <v>44881</v>
      </c>
      <c r="BT1115" t="s">
        <v>3018</v>
      </c>
      <c r="BU1115" t="s">
        <v>3017</v>
      </c>
      <c r="BV1115"/>
      <c r="BW1115"/>
      <c r="BX1115"/>
      <c r="BY1115"/>
      <c r="BZ1115"/>
    </row>
    <row r="1116" spans="1:78" s="11" customFormat="1" x14ac:dyDescent="0.2">
      <c r="A1116" t="s">
        <v>3036</v>
      </c>
      <c r="B1116" t="s">
        <v>322</v>
      </c>
      <c r="C1116" t="s">
        <v>1495</v>
      </c>
      <c r="D1116" t="s">
        <v>2983</v>
      </c>
      <c r="E1116" t="s">
        <v>2986</v>
      </c>
      <c r="F1116" t="s">
        <v>2987</v>
      </c>
      <c r="G1116" t="s">
        <v>2986</v>
      </c>
      <c r="H1116" t="s">
        <v>2987</v>
      </c>
      <c r="I1116"/>
      <c r="J1116"/>
      <c r="K1116"/>
      <c r="L1116"/>
      <c r="M1116">
        <v>21.3</v>
      </c>
      <c r="N1116">
        <v>21.1</v>
      </c>
      <c r="O1116">
        <v>21.8</v>
      </c>
      <c r="P1116">
        <v>21.8</v>
      </c>
      <c r="Q1116">
        <v>24</v>
      </c>
      <c r="R1116">
        <v>28.5</v>
      </c>
      <c r="S1116">
        <v>28.9</v>
      </c>
      <c r="T1116">
        <v>28.9</v>
      </c>
      <c r="U1116">
        <v>25.3</v>
      </c>
      <c r="V1116">
        <v>28.4</v>
      </c>
      <c r="W1116">
        <v>27.6</v>
      </c>
      <c r="X1116">
        <v>28.4</v>
      </c>
      <c r="Y1116">
        <v>27.7</v>
      </c>
      <c r="Z1116">
        <v>28.4</v>
      </c>
      <c r="AA1116">
        <v>26.7</v>
      </c>
      <c r="AB1116">
        <v>28.4</v>
      </c>
      <c r="AC1116">
        <v>36.5</v>
      </c>
      <c r="AD1116">
        <v>39.6</v>
      </c>
      <c r="AE1116">
        <v>35.5</v>
      </c>
      <c r="AF1116">
        <v>39.6</v>
      </c>
      <c r="AG1116">
        <v>39.1</v>
      </c>
      <c r="AH1116">
        <v>48.5</v>
      </c>
      <c r="AI1116">
        <v>42.8</v>
      </c>
      <c r="AJ1116">
        <v>48.5</v>
      </c>
      <c r="AK1116">
        <v>21.9</v>
      </c>
      <c r="AL1116">
        <v>12.3</v>
      </c>
      <c r="AM1116">
        <v>15.2</v>
      </c>
      <c r="AN1116">
        <v>15.2</v>
      </c>
      <c r="AO1116">
        <v>22.5</v>
      </c>
      <c r="AP1116">
        <v>18.2</v>
      </c>
      <c r="AQ1116">
        <v>20.3</v>
      </c>
      <c r="AR1116">
        <v>20.3</v>
      </c>
      <c r="AS1116">
        <v>23.8</v>
      </c>
      <c r="AT1116">
        <v>20.7</v>
      </c>
      <c r="AU1116">
        <v>22</v>
      </c>
      <c r="AV1116">
        <v>22</v>
      </c>
      <c r="AW1116">
        <v>23.6</v>
      </c>
      <c r="AX1116">
        <v>20.399999999999999</v>
      </c>
      <c r="AY1116">
        <v>20.3</v>
      </c>
      <c r="AZ1116">
        <v>20.399999999999999</v>
      </c>
      <c r="BA1116">
        <v>32</v>
      </c>
      <c r="BB1116">
        <v>28.9</v>
      </c>
      <c r="BC1116">
        <v>26.2</v>
      </c>
      <c r="BD1116">
        <v>28.9</v>
      </c>
      <c r="BE1116">
        <v>44.1</v>
      </c>
      <c r="BF1116">
        <v>36.5</v>
      </c>
      <c r="BG1116">
        <v>30.4</v>
      </c>
      <c r="BH1116">
        <v>36.5</v>
      </c>
      <c r="BI1116"/>
      <c r="BJ1116"/>
      <c r="BK1116"/>
      <c r="BL1116"/>
      <c r="BM1116"/>
      <c r="BN1116"/>
      <c r="BO1116"/>
      <c r="BP1116"/>
      <c r="BQ1116" t="s">
        <v>3118</v>
      </c>
      <c r="BR1116" t="s">
        <v>67</v>
      </c>
      <c r="BS1116" s="1">
        <v>44881</v>
      </c>
      <c r="BT1116" t="s">
        <v>3018</v>
      </c>
      <c r="BU1116" t="s">
        <v>3017</v>
      </c>
      <c r="BV1116"/>
      <c r="BW1116"/>
      <c r="BX1116"/>
      <c r="BY1116"/>
      <c r="BZ1116"/>
    </row>
    <row r="1117" spans="1:78" s="11" customFormat="1" x14ac:dyDescent="0.2">
      <c r="A1117" t="s">
        <v>3036</v>
      </c>
      <c r="B1117"/>
      <c r="C1117" t="s">
        <v>1495</v>
      </c>
      <c r="D1117" t="s">
        <v>2983</v>
      </c>
      <c r="E1117" t="s">
        <v>2986</v>
      </c>
      <c r="F1117" t="s">
        <v>2987</v>
      </c>
      <c r="G1117" t="s">
        <v>2986</v>
      </c>
      <c r="H1117" t="s">
        <v>2987</v>
      </c>
      <c r="I1117"/>
      <c r="J1117"/>
      <c r="K1117"/>
      <c r="L1117"/>
      <c r="M1117">
        <v>21.3</v>
      </c>
      <c r="N1117">
        <v>21.1</v>
      </c>
      <c r="O1117">
        <v>21.8</v>
      </c>
      <c r="P1117">
        <v>21.8</v>
      </c>
      <c r="Q1117">
        <v>24</v>
      </c>
      <c r="R1117">
        <v>28.5</v>
      </c>
      <c r="S1117">
        <v>28.9</v>
      </c>
      <c r="T1117">
        <v>28.9</v>
      </c>
      <c r="U1117">
        <v>25.3</v>
      </c>
      <c r="V1117">
        <v>28.4</v>
      </c>
      <c r="W1117">
        <v>27.2</v>
      </c>
      <c r="X1117">
        <v>28.4</v>
      </c>
      <c r="Y1117">
        <v>27.7</v>
      </c>
      <c r="Z1117">
        <v>28.4</v>
      </c>
      <c r="AA1117">
        <v>26.7</v>
      </c>
      <c r="AB1117">
        <v>28.4</v>
      </c>
      <c r="AC1117">
        <v>36.5</v>
      </c>
      <c r="AD1117">
        <v>39.6</v>
      </c>
      <c r="AE1117">
        <v>35.5</v>
      </c>
      <c r="AF1117">
        <v>39.6</v>
      </c>
      <c r="AG1117">
        <v>39.1</v>
      </c>
      <c r="AH1117">
        <v>48.5</v>
      </c>
      <c r="AI1117">
        <v>42.8</v>
      </c>
      <c r="AJ1117">
        <v>48.5</v>
      </c>
      <c r="AK1117"/>
      <c r="AL1117"/>
      <c r="AM1117"/>
      <c r="AN1117"/>
      <c r="AO1117"/>
      <c r="AP1117"/>
      <c r="AQ1117"/>
      <c r="AR1117"/>
      <c r="AS1117"/>
      <c r="AT1117"/>
      <c r="AU1117"/>
      <c r="AV1117"/>
      <c r="AW1117"/>
      <c r="AX1117"/>
      <c r="AY1117"/>
      <c r="AZ1117"/>
      <c r="BA1117"/>
      <c r="BB1117"/>
      <c r="BC1117"/>
      <c r="BD1117"/>
      <c r="BE1117"/>
      <c r="BF1117"/>
      <c r="BG1117"/>
      <c r="BH1117"/>
      <c r="BI1117"/>
      <c r="BJ1117"/>
      <c r="BK1117"/>
      <c r="BL1117"/>
      <c r="BM1117"/>
      <c r="BN1117"/>
      <c r="BO1117"/>
      <c r="BP1117"/>
      <c r="BQ1117" t="s">
        <v>3105</v>
      </c>
      <c r="BR1117" t="s">
        <v>67</v>
      </c>
      <c r="BS1117" s="1">
        <v>44881</v>
      </c>
      <c r="BT1117" t="s">
        <v>3018</v>
      </c>
      <c r="BU1117" t="s">
        <v>3017</v>
      </c>
      <c r="BV1117"/>
      <c r="BW1117"/>
      <c r="BX1117"/>
      <c r="BY1117"/>
      <c r="BZ1117"/>
    </row>
    <row r="1118" spans="1:78" s="11" customFormat="1" x14ac:dyDescent="0.2">
      <c r="A1118" s="10" t="s">
        <v>3360</v>
      </c>
      <c r="B1118" s="10"/>
      <c r="C1118" s="10" t="s">
        <v>1495</v>
      </c>
      <c r="D1118" s="10" t="s">
        <v>2983</v>
      </c>
      <c r="E1118" s="10" t="s">
        <v>2986</v>
      </c>
      <c r="F1118" s="10" t="s">
        <v>2987</v>
      </c>
      <c r="G1118" s="10" t="s">
        <v>2986</v>
      </c>
      <c r="H1118" s="10" t="s">
        <v>2987</v>
      </c>
      <c r="I1118" s="10"/>
      <c r="J1118" s="10"/>
      <c r="K1118" s="10"/>
      <c r="L1118" s="10"/>
      <c r="M1118" s="10"/>
      <c r="N1118" s="10"/>
      <c r="O1118" s="10"/>
      <c r="P1118" s="10"/>
      <c r="Q1118" s="10"/>
      <c r="R1118" s="10"/>
      <c r="S1118" s="10"/>
      <c r="T1118" s="10"/>
      <c r="U1118" s="10"/>
      <c r="V1118" s="10"/>
      <c r="W1118" s="10"/>
      <c r="X1118" s="10"/>
      <c r="Y1118" s="10"/>
      <c r="Z1118" s="10"/>
      <c r="AA1118" s="10"/>
      <c r="AB1118" s="10"/>
      <c r="AC1118" s="10"/>
      <c r="AD1118" s="10"/>
      <c r="AE1118" s="10"/>
      <c r="AF1118" s="10"/>
      <c r="AG1118" s="10"/>
      <c r="AH1118" s="10"/>
      <c r="AI1118" s="10"/>
      <c r="AJ1118" s="10"/>
      <c r="AK1118" s="10"/>
      <c r="AL1118" s="10"/>
      <c r="AM1118" s="10"/>
      <c r="AN1118" s="10"/>
      <c r="AO1118" s="10"/>
      <c r="AP1118" s="10"/>
      <c r="AQ1118" s="10"/>
      <c r="AR1118" s="10"/>
      <c r="AS1118" s="10"/>
      <c r="AT1118" s="10"/>
      <c r="AU1118" s="10"/>
      <c r="AV1118" s="10"/>
      <c r="AW1118" s="10"/>
      <c r="AX1118" s="10"/>
      <c r="AY1118" s="10"/>
      <c r="AZ1118" s="10"/>
      <c r="BA1118" s="10"/>
      <c r="BB1118" s="10"/>
      <c r="BC1118" s="10"/>
      <c r="BD1118" s="10"/>
      <c r="BE1118" s="10"/>
      <c r="BF1118" s="10"/>
      <c r="BG1118" s="10"/>
      <c r="BH1118" s="10"/>
      <c r="BI1118" s="10"/>
      <c r="BJ1118" s="10"/>
      <c r="BK1118" s="10"/>
      <c r="BL1118" s="10"/>
      <c r="BM1118" s="10"/>
      <c r="BN1118" s="10"/>
      <c r="BO1118" s="10"/>
      <c r="BP1118" s="10"/>
      <c r="BQ1118" s="10"/>
      <c r="BR1118" s="10" t="s">
        <v>67</v>
      </c>
      <c r="BS1118" s="12">
        <v>44886</v>
      </c>
      <c r="BT1118" s="10" t="s">
        <v>3241</v>
      </c>
      <c r="BU1118" s="10">
        <v>3622</v>
      </c>
      <c r="BV1118" s="10" t="s">
        <v>60</v>
      </c>
      <c r="BW1118" s="10" t="s">
        <v>3241</v>
      </c>
      <c r="BX1118"/>
      <c r="BY1118"/>
      <c r="BZ1118"/>
    </row>
    <row r="1119" spans="1:78" s="11" customFormat="1" x14ac:dyDescent="0.2">
      <c r="A1119" s="6" t="s">
        <v>3094</v>
      </c>
      <c r="B1119" s="6"/>
      <c r="C1119" s="6" t="s">
        <v>1495</v>
      </c>
      <c r="D1119" s="6" t="s">
        <v>2983</v>
      </c>
      <c r="E1119" s="6" t="s">
        <v>2986</v>
      </c>
      <c r="F1119" s="6" t="s">
        <v>267</v>
      </c>
      <c r="G1119" s="6" t="s">
        <v>2986</v>
      </c>
      <c r="H1119" s="6" t="s">
        <v>267</v>
      </c>
      <c r="I1119" s="6" t="b">
        <v>0</v>
      </c>
      <c r="J1119" s="6"/>
      <c r="K1119" s="6"/>
      <c r="L1119" s="6"/>
      <c r="M1119" s="6"/>
      <c r="N1119" s="6"/>
      <c r="O1119" s="6"/>
      <c r="P1119" s="6"/>
      <c r="Q1119" s="6"/>
      <c r="R1119" s="6"/>
      <c r="S1119" s="6"/>
      <c r="T1119" s="6"/>
      <c r="U1119" s="6"/>
      <c r="V1119" s="6"/>
      <c r="W1119" s="6"/>
      <c r="X1119" s="6"/>
      <c r="Y1119" s="6"/>
      <c r="Z1119" s="6"/>
      <c r="AA1119" s="6"/>
      <c r="AB1119" s="6"/>
      <c r="AC1119" s="6"/>
      <c r="AD1119" s="6"/>
      <c r="AE1119" s="6"/>
      <c r="AF1119" s="6"/>
      <c r="AG1119" s="6"/>
      <c r="AH1119" s="6"/>
      <c r="AI1119" s="6"/>
      <c r="AJ1119" s="6"/>
      <c r="AK1119" s="6"/>
      <c r="AL1119" s="6"/>
      <c r="AM1119" s="6"/>
      <c r="AN1119" s="6"/>
      <c r="AO1119" s="6"/>
      <c r="AP1119" s="6"/>
      <c r="AQ1119" s="6"/>
      <c r="AR1119" s="6"/>
      <c r="AS1119" s="6"/>
      <c r="AT1119" s="6"/>
      <c r="AU1119" s="6"/>
      <c r="AV1119" s="6"/>
      <c r="AW1119" s="6"/>
      <c r="AX1119" s="6"/>
      <c r="AY1119" s="6"/>
      <c r="AZ1119" s="6"/>
      <c r="BA1119" s="6"/>
      <c r="BB1119" s="6"/>
      <c r="BC1119" s="6"/>
      <c r="BD1119" s="6"/>
      <c r="BE1119" s="6"/>
      <c r="BF1119" s="6"/>
      <c r="BG1119" s="6"/>
      <c r="BH1119" s="6"/>
      <c r="BI1119" s="6"/>
      <c r="BJ1119" s="6"/>
      <c r="BK1119" s="6"/>
      <c r="BL1119" s="6"/>
      <c r="BM1119" s="6"/>
      <c r="BN1119" s="6"/>
      <c r="BO1119" s="6">
        <v>168</v>
      </c>
      <c r="BP1119" s="6"/>
      <c r="BQ1119" s="6" t="s">
        <v>3276</v>
      </c>
      <c r="BR1119" s="6" t="s">
        <v>67</v>
      </c>
      <c r="BS1119" s="7">
        <v>44883</v>
      </c>
      <c r="BT1119" s="6" t="s">
        <v>3241</v>
      </c>
      <c r="BU1119" s="6">
        <v>3622</v>
      </c>
      <c r="BV1119" s="6"/>
      <c r="BW1119" s="6"/>
      <c r="BX1119" s="6"/>
      <c r="BY1119" s="6"/>
      <c r="BZ1119" s="6"/>
    </row>
    <row r="1120" spans="1:78" s="11" customFormat="1" x14ac:dyDescent="0.2">
      <c r="A1120" s="6" t="s">
        <v>3296</v>
      </c>
      <c r="B1120" s="6"/>
      <c r="C1120" s="6" t="s">
        <v>1495</v>
      </c>
      <c r="D1120" s="6" t="s">
        <v>2983</v>
      </c>
      <c r="E1120" s="6" t="s">
        <v>2986</v>
      </c>
      <c r="F1120" s="6" t="s">
        <v>267</v>
      </c>
      <c r="G1120" s="6" t="s">
        <v>2986</v>
      </c>
      <c r="H1120" s="6" t="s">
        <v>267</v>
      </c>
      <c r="I1120" s="6" t="b">
        <v>0</v>
      </c>
      <c r="J1120" s="6"/>
      <c r="K1120" s="6"/>
      <c r="L1120" s="6"/>
      <c r="M1120" s="6"/>
      <c r="N1120" s="6"/>
      <c r="O1120" s="6"/>
      <c r="P1120" s="6"/>
      <c r="Q1120" s="6"/>
      <c r="R1120" s="6"/>
      <c r="S1120" s="6"/>
      <c r="T1120" s="6"/>
      <c r="U1120" s="6"/>
      <c r="V1120" s="6"/>
      <c r="W1120" s="6"/>
      <c r="X1120" s="6"/>
      <c r="Y1120" s="6"/>
      <c r="Z1120" s="6"/>
      <c r="AA1120" s="6"/>
      <c r="AB1120" s="6"/>
      <c r="AC1120" s="6"/>
      <c r="AD1120" s="6"/>
      <c r="AE1120" s="6"/>
      <c r="AF1120" s="6"/>
      <c r="AG1120" s="6"/>
      <c r="AH1120" s="6"/>
      <c r="AI1120" s="6"/>
      <c r="AJ1120" s="6"/>
      <c r="AK1120" s="6"/>
      <c r="AL1120" s="6"/>
      <c r="AM1120" s="6"/>
      <c r="AN1120" s="6"/>
      <c r="AO1120" s="6"/>
      <c r="AP1120" s="6"/>
      <c r="AQ1120" s="6"/>
      <c r="AR1120" s="6"/>
      <c r="AS1120" s="6"/>
      <c r="AT1120" s="6"/>
      <c r="AU1120" s="6"/>
      <c r="AV1120" s="6"/>
      <c r="AW1120" s="6"/>
      <c r="AX1120" s="6"/>
      <c r="AY1120" s="6"/>
      <c r="AZ1120" s="6"/>
      <c r="BA1120" s="6"/>
      <c r="BB1120" s="6"/>
      <c r="BC1120" s="6"/>
      <c r="BD1120" s="6"/>
      <c r="BE1120" s="6"/>
      <c r="BF1120" s="6"/>
      <c r="BG1120" s="6"/>
      <c r="BH1120" s="6"/>
      <c r="BI1120" s="6"/>
      <c r="BJ1120" s="6"/>
      <c r="BK1120" s="6"/>
      <c r="BL1120" s="6"/>
      <c r="BM1120" s="6"/>
      <c r="BN1120" s="6"/>
      <c r="BO1120" s="6"/>
      <c r="BP1120" s="6">
        <v>196</v>
      </c>
      <c r="BQ1120" s="6" t="s">
        <v>3297</v>
      </c>
      <c r="BR1120" s="6" t="s">
        <v>67</v>
      </c>
      <c r="BS1120" s="7">
        <v>44883</v>
      </c>
      <c r="BT1120" s="6" t="s">
        <v>3241</v>
      </c>
      <c r="BU1120" s="6">
        <v>3622</v>
      </c>
      <c r="BV1120" s="6"/>
      <c r="BW1120" s="6"/>
      <c r="BX1120" s="6"/>
      <c r="BY1120" s="6"/>
      <c r="BZ1120" s="6"/>
    </row>
    <row r="1121" spans="1:78" s="11" customFormat="1" x14ac:dyDescent="0.2">
      <c r="A1121" s="6" t="s">
        <v>3253</v>
      </c>
      <c r="B1121" s="6"/>
      <c r="C1121" s="6" t="s">
        <v>1495</v>
      </c>
      <c r="D1121" s="6" t="s">
        <v>2983</v>
      </c>
      <c r="E1121" s="6" t="s">
        <v>2986</v>
      </c>
      <c r="F1121" s="6" t="s">
        <v>267</v>
      </c>
      <c r="G1121" s="6" t="s">
        <v>2986</v>
      </c>
      <c r="H1121" s="6" t="s">
        <v>267</v>
      </c>
      <c r="I1121" s="6" t="b">
        <v>0</v>
      </c>
      <c r="J1121" s="6"/>
      <c r="K1121" s="6"/>
      <c r="L1121" s="6"/>
      <c r="M1121" s="6"/>
      <c r="N1121" s="6"/>
      <c r="O1121" s="6"/>
      <c r="P1121" s="6"/>
      <c r="Q1121" s="6"/>
      <c r="R1121" s="6"/>
      <c r="S1121" s="6"/>
      <c r="T1121" s="6"/>
      <c r="U1121" s="6"/>
      <c r="V1121" s="6"/>
      <c r="W1121" s="6"/>
      <c r="X1121" s="6"/>
      <c r="Y1121" s="6"/>
      <c r="Z1121" s="6"/>
      <c r="AA1121" s="6"/>
      <c r="AB1121" s="6"/>
      <c r="AC1121" s="6"/>
      <c r="AD1121" s="6"/>
      <c r="AE1121" s="6"/>
      <c r="AF1121" s="6"/>
      <c r="AG1121" s="6"/>
      <c r="AH1121" s="6"/>
      <c r="AI1121" s="6"/>
      <c r="AJ1121" s="6"/>
      <c r="AK1121" s="6"/>
      <c r="AL1121" s="6"/>
      <c r="AM1121" s="6"/>
      <c r="AN1121" s="6"/>
      <c r="AO1121" s="6"/>
      <c r="AP1121" s="6"/>
      <c r="AQ1121" s="6"/>
      <c r="AR1121" s="6"/>
      <c r="AS1121" s="6"/>
      <c r="AT1121" s="6"/>
      <c r="AU1121" s="6"/>
      <c r="AV1121" s="6"/>
      <c r="AW1121" s="6"/>
      <c r="AX1121" s="6"/>
      <c r="AY1121" s="6"/>
      <c r="AZ1121" s="6"/>
      <c r="BA1121" s="6"/>
      <c r="BB1121" s="6"/>
      <c r="BC1121" s="6"/>
      <c r="BD1121" s="6"/>
      <c r="BE1121" s="6"/>
      <c r="BF1121" s="6"/>
      <c r="BG1121" s="6"/>
      <c r="BH1121" s="6"/>
      <c r="BI1121" s="6"/>
      <c r="BJ1121" s="6"/>
      <c r="BK1121" s="6"/>
      <c r="BL1121" s="6"/>
      <c r="BM1121" s="6"/>
      <c r="BN1121" s="6"/>
      <c r="BO1121" s="6">
        <v>174</v>
      </c>
      <c r="BP1121" s="6"/>
      <c r="BQ1121" s="6" t="s">
        <v>3275</v>
      </c>
      <c r="BR1121" s="6" t="s">
        <v>67</v>
      </c>
      <c r="BS1121" s="7">
        <v>44883</v>
      </c>
      <c r="BT1121" s="6" t="s">
        <v>3241</v>
      </c>
      <c r="BU1121" s="6">
        <v>3622</v>
      </c>
      <c r="BV1121" s="6"/>
      <c r="BW1121" s="6"/>
      <c r="BX1121" s="6"/>
      <c r="BY1121" s="6"/>
      <c r="BZ1121" s="6"/>
    </row>
    <row r="1122" spans="1:78" s="11" customFormat="1" x14ac:dyDescent="0.2">
      <c r="A1122" s="6" t="s">
        <v>3252</v>
      </c>
      <c r="B1122" s="6"/>
      <c r="C1122" s="6" t="s">
        <v>1495</v>
      </c>
      <c r="D1122" s="6" t="s">
        <v>2983</v>
      </c>
      <c r="E1122" s="6" t="s">
        <v>2986</v>
      </c>
      <c r="F1122" s="6" t="s">
        <v>267</v>
      </c>
      <c r="G1122" s="6" t="s">
        <v>2986</v>
      </c>
      <c r="H1122" s="6" t="s">
        <v>267</v>
      </c>
      <c r="I1122" s="6" t="b">
        <v>0</v>
      </c>
      <c r="J1122" s="6"/>
      <c r="K1122" s="6"/>
      <c r="L1122" s="6"/>
      <c r="M1122" s="6"/>
      <c r="N1122" s="6"/>
      <c r="O1122" s="6"/>
      <c r="P1122" s="6"/>
      <c r="Q1122" s="6"/>
      <c r="R1122" s="6"/>
      <c r="S1122" s="6"/>
      <c r="T1122" s="6"/>
      <c r="U1122" s="6"/>
      <c r="V1122" s="6"/>
      <c r="W1122" s="6"/>
      <c r="X1122" s="6"/>
      <c r="Y1122" s="6"/>
      <c r="Z1122" s="6"/>
      <c r="AA1122" s="6"/>
      <c r="AB1122" s="6"/>
      <c r="AC1122" s="6"/>
      <c r="AD1122" s="6"/>
      <c r="AE1122" s="6"/>
      <c r="AF1122" s="6"/>
      <c r="AG1122" s="6"/>
      <c r="AH1122" s="6"/>
      <c r="AI1122" s="6"/>
      <c r="AJ1122" s="6"/>
      <c r="AK1122" s="6"/>
      <c r="AL1122" s="6"/>
      <c r="AM1122" s="6"/>
      <c r="AN1122" s="6"/>
      <c r="AO1122" s="6"/>
      <c r="AP1122" s="6"/>
      <c r="AQ1122" s="6"/>
      <c r="AR1122" s="6"/>
      <c r="AS1122" s="6"/>
      <c r="AT1122" s="6"/>
      <c r="AU1122" s="6"/>
      <c r="AV1122" s="6"/>
      <c r="AW1122" s="6"/>
      <c r="AX1122" s="6"/>
      <c r="AY1122" s="6"/>
      <c r="AZ1122" s="6"/>
      <c r="BA1122" s="6"/>
      <c r="BB1122" s="6"/>
      <c r="BC1122" s="6"/>
      <c r="BD1122" s="6"/>
      <c r="BE1122" s="6"/>
      <c r="BF1122" s="6"/>
      <c r="BG1122" s="6"/>
      <c r="BH1122" s="6"/>
      <c r="BI1122" s="6"/>
      <c r="BJ1122" s="6"/>
      <c r="BK1122" s="6"/>
      <c r="BL1122" s="6"/>
      <c r="BM1122" s="6"/>
      <c r="BN1122" s="6"/>
      <c r="BO1122" s="6">
        <v>188</v>
      </c>
      <c r="BP1122" s="6"/>
      <c r="BQ1122" s="6" t="s">
        <v>3274</v>
      </c>
      <c r="BR1122" s="6" t="s">
        <v>67</v>
      </c>
      <c r="BS1122" s="7">
        <v>44883</v>
      </c>
      <c r="BT1122" s="6" t="s">
        <v>3241</v>
      </c>
      <c r="BU1122" s="6">
        <v>3622</v>
      </c>
      <c r="BV1122" s="6"/>
      <c r="BW1122" s="6"/>
      <c r="BX1122" s="6"/>
      <c r="BY1122" s="6"/>
      <c r="BZ1122" s="6"/>
    </row>
    <row r="1123" spans="1:78" s="11" customFormat="1" x14ac:dyDescent="0.2">
      <c r="A1123" s="10" t="s">
        <v>3363</v>
      </c>
      <c r="B1123" s="10"/>
      <c r="C1123" s="10" t="s">
        <v>1495</v>
      </c>
      <c r="D1123" s="10" t="s">
        <v>2983</v>
      </c>
      <c r="E1123" s="10" t="s">
        <v>3364</v>
      </c>
      <c r="F1123" s="10" t="s">
        <v>3365</v>
      </c>
      <c r="G1123" s="10" t="s">
        <v>3364</v>
      </c>
      <c r="H1123" s="10" t="s">
        <v>3365</v>
      </c>
      <c r="I1123" s="10"/>
      <c r="J1123" s="10"/>
      <c r="K1123" s="10"/>
      <c r="L1123" s="10"/>
      <c r="M1123" s="10"/>
      <c r="N1123" s="10"/>
      <c r="O1123" s="10"/>
      <c r="P1123" s="10"/>
      <c r="Q1123" s="10"/>
      <c r="R1123" s="10"/>
      <c r="S1123" s="10"/>
      <c r="T1123" s="10"/>
      <c r="U1123" s="10"/>
      <c r="V1123" s="10"/>
      <c r="W1123" s="10"/>
      <c r="X1123" s="10"/>
      <c r="Y1123" s="10"/>
      <c r="Z1123" s="10"/>
      <c r="AA1123" s="10"/>
      <c r="AB1123" s="10"/>
      <c r="AC1123" s="10"/>
      <c r="AD1123" s="10"/>
      <c r="AE1123" s="10"/>
      <c r="AF1123" s="10"/>
      <c r="AG1123" s="10"/>
      <c r="AH1123" s="10"/>
      <c r="AI1123" s="10"/>
      <c r="AJ1123" s="10"/>
      <c r="AK1123" s="10"/>
      <c r="AL1123" s="10"/>
      <c r="AM1123" s="10"/>
      <c r="AN1123" s="10"/>
      <c r="AO1123" s="10"/>
      <c r="AP1123" s="10"/>
      <c r="AQ1123" s="10"/>
      <c r="AR1123" s="10"/>
      <c r="AS1123" s="10"/>
      <c r="AT1123" s="10"/>
      <c r="AU1123" s="10"/>
      <c r="AV1123" s="10"/>
      <c r="AW1123" s="10"/>
      <c r="AX1123" s="10"/>
      <c r="AY1123" s="10"/>
      <c r="AZ1123" s="10"/>
      <c r="BA1123" s="10"/>
      <c r="BB1123" s="10"/>
      <c r="BC1123" s="10"/>
      <c r="BD1123" s="10"/>
      <c r="BE1123" s="10"/>
      <c r="BF1123" s="10"/>
      <c r="BG1123" s="10"/>
      <c r="BH1123" s="10"/>
      <c r="BI1123" s="10"/>
      <c r="BJ1123" s="10"/>
      <c r="BK1123" s="10"/>
      <c r="BL1123" s="10"/>
      <c r="BM1123" s="10"/>
      <c r="BN1123" s="10"/>
      <c r="BO1123" s="10"/>
      <c r="BP1123" s="10"/>
      <c r="BQ1123" s="10"/>
      <c r="BR1123" s="10" t="s">
        <v>67</v>
      </c>
      <c r="BS1123" s="12">
        <v>44886</v>
      </c>
      <c r="BT1123" s="10" t="s">
        <v>3241</v>
      </c>
      <c r="BU1123" s="10">
        <v>3622</v>
      </c>
      <c r="BV1123" s="10" t="s">
        <v>60</v>
      </c>
      <c r="BW1123" s="10" t="s">
        <v>3241</v>
      </c>
      <c r="BX1123"/>
      <c r="BY1123"/>
      <c r="BZ1123"/>
    </row>
    <row r="1124" spans="1:78" s="11" customFormat="1" x14ac:dyDescent="0.2">
      <c r="A1124" s="10" t="s">
        <v>3366</v>
      </c>
      <c r="B1124" s="10"/>
      <c r="C1124" s="10" t="s">
        <v>1495</v>
      </c>
      <c r="D1124" s="10" t="s">
        <v>2983</v>
      </c>
      <c r="E1124" s="10" t="s">
        <v>3364</v>
      </c>
      <c r="F1124" s="10" t="s">
        <v>3365</v>
      </c>
      <c r="G1124" s="10" t="s">
        <v>3364</v>
      </c>
      <c r="H1124" s="10" t="s">
        <v>3365</v>
      </c>
      <c r="I1124" s="10"/>
      <c r="J1124" s="10"/>
      <c r="K1124" s="10"/>
      <c r="L1124" s="10"/>
      <c r="M1124" s="10"/>
      <c r="N1124" s="10"/>
      <c r="O1124" s="10"/>
      <c r="P1124" s="10"/>
      <c r="Q1124" s="10"/>
      <c r="R1124" s="10"/>
      <c r="S1124" s="10"/>
      <c r="T1124" s="10"/>
      <c r="U1124" s="10"/>
      <c r="V1124" s="10"/>
      <c r="W1124" s="10"/>
      <c r="X1124" s="10"/>
      <c r="Y1124" s="10"/>
      <c r="Z1124" s="10"/>
      <c r="AA1124" s="10"/>
      <c r="AB1124" s="10"/>
      <c r="AC1124" s="10"/>
      <c r="AD1124" s="10"/>
      <c r="AE1124" s="10"/>
      <c r="AF1124" s="10"/>
      <c r="AG1124" s="10"/>
      <c r="AH1124" s="10"/>
      <c r="AI1124" s="10"/>
      <c r="AJ1124" s="10"/>
      <c r="AK1124" s="10"/>
      <c r="AL1124" s="10"/>
      <c r="AM1124" s="10"/>
      <c r="AN1124" s="10"/>
      <c r="AO1124" s="10"/>
      <c r="AP1124" s="10"/>
      <c r="AQ1124" s="10"/>
      <c r="AR1124" s="10"/>
      <c r="AS1124" s="10"/>
      <c r="AT1124" s="10"/>
      <c r="AU1124" s="10"/>
      <c r="AV1124" s="10"/>
      <c r="AW1124" s="10"/>
      <c r="AX1124" s="10"/>
      <c r="AY1124" s="10"/>
      <c r="AZ1124" s="10"/>
      <c r="BA1124" s="10"/>
      <c r="BB1124" s="10"/>
      <c r="BC1124" s="10"/>
      <c r="BD1124" s="10"/>
      <c r="BE1124" s="10"/>
      <c r="BF1124" s="10"/>
      <c r="BG1124" s="10"/>
      <c r="BH1124" s="10"/>
      <c r="BI1124" s="10"/>
      <c r="BJ1124" s="10"/>
      <c r="BK1124" s="10"/>
      <c r="BL1124" s="10"/>
      <c r="BM1124" s="10"/>
      <c r="BN1124" s="10"/>
      <c r="BO1124" s="10"/>
      <c r="BP1124" s="10"/>
      <c r="BQ1124" s="10"/>
      <c r="BR1124" s="10" t="s">
        <v>67</v>
      </c>
      <c r="BS1124" s="12">
        <v>44886</v>
      </c>
      <c r="BT1124" s="10" t="s">
        <v>3241</v>
      </c>
      <c r="BU1124" s="10">
        <v>3622</v>
      </c>
      <c r="BV1124" s="10" t="s">
        <v>60</v>
      </c>
      <c r="BW1124" s="10" t="s">
        <v>3241</v>
      </c>
      <c r="BX1124"/>
      <c r="BY1124"/>
      <c r="BZ1124"/>
    </row>
    <row r="1125" spans="1:78" s="19" customFormat="1" x14ac:dyDescent="0.2">
      <c r="A1125" s="6" t="s">
        <v>3009</v>
      </c>
      <c r="B1125" s="6"/>
      <c r="C1125" s="6" t="s">
        <v>1495</v>
      </c>
      <c r="D1125" s="6" t="s">
        <v>2983</v>
      </c>
      <c r="E1125" s="6" t="s">
        <v>3251</v>
      </c>
      <c r="F1125" s="6" t="s">
        <v>3298</v>
      </c>
      <c r="G1125" s="6" t="s">
        <v>3251</v>
      </c>
      <c r="H1125" s="6" t="s">
        <v>3298</v>
      </c>
      <c r="I1125" s="6"/>
      <c r="J1125" s="6"/>
      <c r="K1125" s="6"/>
      <c r="L1125" s="6"/>
      <c r="M1125" s="6"/>
      <c r="N1125" s="6"/>
      <c r="O1125" s="6"/>
      <c r="P1125" s="6"/>
      <c r="Q1125" s="6"/>
      <c r="R1125" s="6"/>
      <c r="S1125" s="6"/>
      <c r="T1125" s="6"/>
      <c r="U1125" s="6"/>
      <c r="V1125" s="6"/>
      <c r="W1125" s="6"/>
      <c r="X1125" s="6"/>
      <c r="Y1125" s="6"/>
      <c r="Z1125" s="6"/>
      <c r="AA1125" s="6"/>
      <c r="AB1125" s="6"/>
      <c r="AC1125" s="6"/>
      <c r="AD1125" s="6"/>
      <c r="AE1125" s="6"/>
      <c r="AF1125" s="6"/>
      <c r="AG1125" s="6"/>
      <c r="AH1125" s="6"/>
      <c r="AI1125" s="6"/>
      <c r="AJ1125" s="6"/>
      <c r="AK1125" s="6"/>
      <c r="AL1125" s="6"/>
      <c r="AM1125" s="6"/>
      <c r="AN1125" s="6"/>
      <c r="AO1125" s="6"/>
      <c r="AP1125" s="6"/>
      <c r="AQ1125" s="6"/>
      <c r="AR1125" s="6"/>
      <c r="AS1125" s="6"/>
      <c r="AT1125" s="6"/>
      <c r="AU1125" s="6"/>
      <c r="AV1125" s="6"/>
      <c r="AW1125" s="6"/>
      <c r="AX1125" s="6"/>
      <c r="AY1125" s="6"/>
      <c r="AZ1125" s="6"/>
      <c r="BA1125" s="6"/>
      <c r="BB1125" s="6"/>
      <c r="BC1125" s="6"/>
      <c r="BD1125" s="6"/>
      <c r="BE1125" s="6"/>
      <c r="BF1125" s="6"/>
      <c r="BG1125" s="6"/>
      <c r="BH1125" s="6"/>
      <c r="BI1125" s="6"/>
      <c r="BJ1125" s="6"/>
      <c r="BK1125" s="6"/>
      <c r="BL1125" s="6"/>
      <c r="BM1125" s="6"/>
      <c r="BN1125" s="6"/>
      <c r="BO1125" s="6">
        <v>164</v>
      </c>
      <c r="BP1125" s="6"/>
      <c r="BQ1125" s="6" t="s">
        <v>3301</v>
      </c>
      <c r="BR1125" s="6" t="s">
        <v>67</v>
      </c>
      <c r="BS1125" s="7">
        <v>44883</v>
      </c>
      <c r="BT1125" s="6" t="s">
        <v>3241</v>
      </c>
      <c r="BU1125" s="6">
        <v>3622</v>
      </c>
      <c r="BV1125" s="6"/>
      <c r="BW1125" s="6"/>
      <c r="BX1125" s="6"/>
      <c r="BY1125" s="6"/>
      <c r="BZ1125" s="6"/>
    </row>
    <row r="1126" spans="1:78" s="19" customFormat="1" x14ac:dyDescent="0.2">
      <c r="A1126" s="6" t="s">
        <v>3250</v>
      </c>
      <c r="B1126" s="6"/>
      <c r="C1126" s="6" t="s">
        <v>1495</v>
      </c>
      <c r="D1126" s="6" t="s">
        <v>2983</v>
      </c>
      <c r="E1126" s="6" t="s">
        <v>3251</v>
      </c>
      <c r="F1126" s="6" t="s">
        <v>3298</v>
      </c>
      <c r="G1126" s="6" t="s">
        <v>3251</v>
      </c>
      <c r="H1126" s="6" t="s">
        <v>3298</v>
      </c>
      <c r="I1126" s="6" t="b">
        <v>0</v>
      </c>
      <c r="J1126" s="6"/>
      <c r="K1126" s="6"/>
      <c r="L1126" s="6"/>
      <c r="M1126" s="6"/>
      <c r="N1126" s="6"/>
      <c r="O1126" s="6"/>
      <c r="P1126" s="6"/>
      <c r="Q1126" s="6"/>
      <c r="R1126" s="6"/>
      <c r="S1126" s="6"/>
      <c r="T1126" s="6"/>
      <c r="U1126" s="6"/>
      <c r="V1126" s="6"/>
      <c r="W1126" s="6"/>
      <c r="X1126" s="6"/>
      <c r="Y1126" s="6"/>
      <c r="Z1126" s="6"/>
      <c r="AA1126" s="6"/>
      <c r="AB1126" s="6"/>
      <c r="AC1126" s="6"/>
      <c r="AD1126" s="6"/>
      <c r="AE1126" s="6"/>
      <c r="AF1126" s="6"/>
      <c r="AG1126" s="6"/>
      <c r="AH1126" s="6"/>
      <c r="AI1126" s="6"/>
      <c r="AJ1126" s="6"/>
      <c r="AK1126" s="6"/>
      <c r="AL1126" s="6"/>
      <c r="AM1126" s="6"/>
      <c r="AN1126" s="6"/>
      <c r="AO1126" s="6"/>
      <c r="AP1126" s="6"/>
      <c r="AQ1126" s="6"/>
      <c r="AR1126" s="6"/>
      <c r="AS1126" s="6"/>
      <c r="AT1126" s="6"/>
      <c r="AU1126" s="6"/>
      <c r="AV1126" s="6"/>
      <c r="AW1126" s="6"/>
      <c r="AX1126" s="6"/>
      <c r="AY1126" s="6"/>
      <c r="AZ1126" s="6"/>
      <c r="BA1126" s="6"/>
      <c r="BB1126" s="6"/>
      <c r="BC1126" s="6"/>
      <c r="BD1126" s="6"/>
      <c r="BE1126" s="6"/>
      <c r="BF1126" s="6"/>
      <c r="BG1126" s="6"/>
      <c r="BH1126" s="6"/>
      <c r="BI1126" s="6"/>
      <c r="BJ1126" s="6"/>
      <c r="BK1126" s="6"/>
      <c r="BL1126" s="6"/>
      <c r="BM1126" s="6"/>
      <c r="BN1126" s="6"/>
      <c r="BO1126" s="6">
        <v>164</v>
      </c>
      <c r="BP1126" s="6"/>
      <c r="BQ1126" s="6" t="s">
        <v>3272</v>
      </c>
      <c r="BR1126" s="6" t="s">
        <v>67</v>
      </c>
      <c r="BS1126" s="7">
        <v>44883</v>
      </c>
      <c r="BT1126" s="6" t="s">
        <v>3241</v>
      </c>
      <c r="BU1126" s="6">
        <v>3622</v>
      </c>
      <c r="BV1126" s="6"/>
      <c r="BW1126" s="6"/>
      <c r="BX1126" s="6"/>
      <c r="BY1126" s="6"/>
      <c r="BZ1126" s="6"/>
    </row>
    <row r="1127" spans="1:78" s="11" customFormat="1" x14ac:dyDescent="0.2">
      <c r="A1127" s="10" t="s">
        <v>3250</v>
      </c>
      <c r="B1127" s="10"/>
      <c r="C1127" s="10" t="s">
        <v>1495</v>
      </c>
      <c r="D1127" s="10" t="s">
        <v>2983</v>
      </c>
      <c r="E1127" s="10" t="s">
        <v>3251</v>
      </c>
      <c r="F1127" s="10" t="s">
        <v>3298</v>
      </c>
      <c r="G1127" s="10" t="s">
        <v>3251</v>
      </c>
      <c r="H1127" s="10" t="s">
        <v>3298</v>
      </c>
      <c r="I1127" s="10"/>
      <c r="J1127" s="10"/>
      <c r="K1127" s="10"/>
      <c r="L1127" s="10"/>
      <c r="M1127" s="10"/>
      <c r="N1127" s="10"/>
      <c r="O1127" s="10"/>
      <c r="P1127" s="10"/>
      <c r="Q1127" s="10"/>
      <c r="R1127" s="10"/>
      <c r="S1127" s="10"/>
      <c r="T1127" s="10"/>
      <c r="U1127" s="10"/>
      <c r="V1127" s="10"/>
      <c r="W1127" s="10"/>
      <c r="X1127" s="10"/>
      <c r="Y1127" s="10"/>
      <c r="Z1127" s="10"/>
      <c r="AA1127" s="10"/>
      <c r="AB1127" s="10"/>
      <c r="AC1127" s="10"/>
      <c r="AD1127" s="10"/>
      <c r="AE1127" s="10"/>
      <c r="AF1127" s="10"/>
      <c r="AG1127" s="10"/>
      <c r="AH1127" s="10"/>
      <c r="AI1127" s="10"/>
      <c r="AJ1127" s="10"/>
      <c r="AK1127" s="10"/>
      <c r="AL1127" s="10"/>
      <c r="AM1127" s="10"/>
      <c r="AN1127" s="10"/>
      <c r="AO1127" s="10"/>
      <c r="AP1127" s="10"/>
      <c r="AQ1127" s="10"/>
      <c r="AR1127" s="10"/>
      <c r="AS1127" s="10"/>
      <c r="AT1127" s="10"/>
      <c r="AU1127" s="10"/>
      <c r="AV1127" s="10"/>
      <c r="AW1127" s="10"/>
      <c r="AX1127" s="10"/>
      <c r="AY1127" s="10"/>
      <c r="AZ1127" s="10"/>
      <c r="BA1127" s="10"/>
      <c r="BB1127" s="10"/>
      <c r="BC1127" s="10"/>
      <c r="BD1127" s="10"/>
      <c r="BE1127" s="10"/>
      <c r="BF1127" s="10"/>
      <c r="BG1127" s="10"/>
      <c r="BH1127" s="10"/>
      <c r="BI1127" s="10"/>
      <c r="BJ1127" s="10"/>
      <c r="BK1127" s="10"/>
      <c r="BL1127" s="10"/>
      <c r="BM1127" s="10"/>
      <c r="BN1127" s="10"/>
      <c r="BO1127" s="10"/>
      <c r="BP1127" s="10"/>
      <c r="BQ1127" s="10"/>
      <c r="BR1127" s="10" t="s">
        <v>67</v>
      </c>
      <c r="BS1127" s="12">
        <v>44886</v>
      </c>
      <c r="BT1127" s="10" t="s">
        <v>3241</v>
      </c>
      <c r="BU1127" s="10">
        <v>3622</v>
      </c>
      <c r="BV1127" s="10" t="s">
        <v>60</v>
      </c>
      <c r="BW1127" s="10" t="s">
        <v>3241</v>
      </c>
      <c r="BX1127"/>
      <c r="BY1127"/>
      <c r="BZ1127"/>
    </row>
    <row r="1128" spans="1:78" s="19" customFormat="1" x14ac:dyDescent="0.2">
      <c r="A1128" s="6" t="s">
        <v>3038</v>
      </c>
      <c r="B1128" s="6"/>
      <c r="C1128" s="6" t="s">
        <v>1495</v>
      </c>
      <c r="D1128" s="6" t="s">
        <v>2983</v>
      </c>
      <c r="E1128" s="6" t="s">
        <v>3251</v>
      </c>
      <c r="F1128" s="6" t="s">
        <v>267</v>
      </c>
      <c r="G1128" s="6" t="s">
        <v>3251</v>
      </c>
      <c r="H1128" s="6" t="s">
        <v>267</v>
      </c>
      <c r="I1128" s="6" t="b">
        <v>0</v>
      </c>
      <c r="J1128" s="6"/>
      <c r="K1128" s="6"/>
      <c r="L1128" s="6"/>
      <c r="M1128" s="6"/>
      <c r="N1128" s="6"/>
      <c r="O1128" s="6"/>
      <c r="P1128" s="6"/>
      <c r="Q1128" s="6"/>
      <c r="R1128" s="6"/>
      <c r="S1128" s="6"/>
      <c r="T1128" s="6"/>
      <c r="U1128" s="6"/>
      <c r="V1128" s="6"/>
      <c r="W1128" s="6"/>
      <c r="X1128" s="6"/>
      <c r="Y1128" s="6"/>
      <c r="Z1128" s="6"/>
      <c r="AA1128" s="6"/>
      <c r="AB1128" s="6"/>
      <c r="AC1128" s="6"/>
      <c r="AD1128" s="6"/>
      <c r="AE1128" s="6"/>
      <c r="AF1128" s="6"/>
      <c r="AG1128" s="6"/>
      <c r="AH1128" s="6"/>
      <c r="AI1128" s="6"/>
      <c r="AJ1128" s="6"/>
      <c r="AK1128" s="6"/>
      <c r="AL1128" s="6"/>
      <c r="AM1128" s="6"/>
      <c r="AN1128" s="6"/>
      <c r="AO1128" s="6"/>
      <c r="AP1128" s="6"/>
      <c r="AQ1128" s="6"/>
      <c r="AR1128" s="6"/>
      <c r="AS1128" s="6"/>
      <c r="AT1128" s="6"/>
      <c r="AU1128" s="6"/>
      <c r="AV1128" s="6"/>
      <c r="AW1128" s="6"/>
      <c r="AX1128" s="6"/>
      <c r="AY1128" s="6"/>
      <c r="AZ1128" s="6"/>
      <c r="BA1128" s="6"/>
      <c r="BB1128" s="6"/>
      <c r="BC1128" s="6"/>
      <c r="BD1128" s="6"/>
      <c r="BE1128" s="6"/>
      <c r="BF1128" s="6"/>
      <c r="BG1128" s="6"/>
      <c r="BH1128" s="6"/>
      <c r="BI1128" s="6"/>
      <c r="BJ1128" s="6"/>
      <c r="BK1128" s="6"/>
      <c r="BL1128" s="6"/>
      <c r="BM1128" s="6"/>
      <c r="BN1128" s="6"/>
      <c r="BO1128" s="6">
        <v>163</v>
      </c>
      <c r="BP1128" s="6"/>
      <c r="BQ1128" s="6" t="s">
        <v>3273</v>
      </c>
      <c r="BR1128" s="6" t="s">
        <v>67</v>
      </c>
      <c r="BS1128" s="7">
        <v>44883</v>
      </c>
      <c r="BT1128" s="6" t="s">
        <v>3241</v>
      </c>
      <c r="BU1128" s="6">
        <v>3622</v>
      </c>
      <c r="BV1128" s="6"/>
      <c r="BW1128" s="6"/>
      <c r="BX1128" s="6"/>
      <c r="BY1128" s="6"/>
      <c r="BZ1128" s="6"/>
    </row>
    <row r="1129" spans="1:78" s="19" customFormat="1" x14ac:dyDescent="0.2">
      <c r="A1129" s="6" t="s">
        <v>3091</v>
      </c>
      <c r="B1129" s="6"/>
      <c r="C1129" s="6" t="s">
        <v>1495</v>
      </c>
      <c r="D1129" s="6" t="s">
        <v>2983</v>
      </c>
      <c r="E1129" s="6" t="s">
        <v>3251</v>
      </c>
      <c r="F1129" s="6" t="s">
        <v>267</v>
      </c>
      <c r="G1129" s="6" t="s">
        <v>3251</v>
      </c>
      <c r="H1129" s="6" t="s">
        <v>267</v>
      </c>
      <c r="I1129" s="6" t="b">
        <v>0</v>
      </c>
      <c r="J1129" s="6"/>
      <c r="K1129" s="6"/>
      <c r="L1129" s="6"/>
      <c r="M1129" s="6"/>
      <c r="N1129" s="6"/>
      <c r="O1129" s="6"/>
      <c r="P1129" s="6"/>
      <c r="Q1129" s="6"/>
      <c r="R1129" s="6"/>
      <c r="S1129" s="6"/>
      <c r="T1129" s="6"/>
      <c r="U1129" s="6"/>
      <c r="V1129" s="6"/>
      <c r="W1129" s="6"/>
      <c r="X1129" s="6"/>
      <c r="Y1129" s="6"/>
      <c r="Z1129" s="6"/>
      <c r="AA1129" s="6"/>
      <c r="AB1129" s="6"/>
      <c r="AC1129" s="6"/>
      <c r="AD1129" s="6"/>
      <c r="AE1129" s="6"/>
      <c r="AF1129" s="6"/>
      <c r="AG1129" s="6"/>
      <c r="AH1129" s="6"/>
      <c r="AI1129" s="6"/>
      <c r="AJ1129" s="6"/>
      <c r="AK1129" s="6"/>
      <c r="AL1129" s="6"/>
      <c r="AM1129" s="6"/>
      <c r="AN1129" s="6"/>
      <c r="AO1129" s="6"/>
      <c r="AP1129" s="6"/>
      <c r="AQ1129" s="6"/>
      <c r="AR1129" s="6"/>
      <c r="AS1129" s="6"/>
      <c r="AT1129" s="6"/>
      <c r="AU1129" s="6"/>
      <c r="AV1129" s="6"/>
      <c r="AW1129" s="6"/>
      <c r="AX1129" s="6"/>
      <c r="AY1129" s="6"/>
      <c r="AZ1129" s="6"/>
      <c r="BA1129" s="6"/>
      <c r="BB1129" s="6"/>
      <c r="BC1129" s="6"/>
      <c r="BD1129" s="6"/>
      <c r="BE1129" s="6"/>
      <c r="BF1129" s="6"/>
      <c r="BG1129" s="6"/>
      <c r="BH1129" s="6"/>
      <c r="BI1129" s="6"/>
      <c r="BJ1129" s="6"/>
      <c r="BK1129" s="6"/>
      <c r="BL1129" s="6"/>
      <c r="BM1129" s="6"/>
      <c r="BN1129" s="6"/>
      <c r="BO1129" s="6"/>
      <c r="BP1129" s="6">
        <v>168</v>
      </c>
      <c r="BQ1129" s="6" t="s">
        <v>3277</v>
      </c>
      <c r="BR1129" s="6" t="s">
        <v>67</v>
      </c>
      <c r="BS1129" s="7">
        <v>44883</v>
      </c>
      <c r="BT1129" s="6" t="s">
        <v>3241</v>
      </c>
      <c r="BU1129" s="6">
        <v>3622</v>
      </c>
      <c r="BV1129" s="6"/>
      <c r="BW1129" s="6"/>
      <c r="BX1129" s="6"/>
      <c r="BY1129" s="6"/>
      <c r="BZ1129" s="6"/>
    </row>
    <row r="1130" spans="1:78" s="11" customFormat="1" x14ac:dyDescent="0.2">
      <c r="A1130" s="6" t="s">
        <v>3146</v>
      </c>
      <c r="B1130" s="6"/>
      <c r="C1130" s="6" t="s">
        <v>1495</v>
      </c>
      <c r="D1130" s="6" t="s">
        <v>2983</v>
      </c>
      <c r="E1130" s="6" t="s">
        <v>3251</v>
      </c>
      <c r="F1130" s="6" t="s">
        <v>267</v>
      </c>
      <c r="G1130" s="6" t="s">
        <v>3251</v>
      </c>
      <c r="H1130" s="6" t="s">
        <v>267</v>
      </c>
      <c r="I1130" s="6" t="b">
        <v>0</v>
      </c>
      <c r="J1130" s="6"/>
      <c r="K1130" s="6"/>
      <c r="L1130" s="6"/>
      <c r="M1130" s="6"/>
      <c r="N1130" s="6"/>
      <c r="O1130" s="6"/>
      <c r="P1130" s="6"/>
      <c r="Q1130" s="6"/>
      <c r="R1130" s="6"/>
      <c r="S1130" s="6"/>
      <c r="T1130" s="6"/>
      <c r="U1130" s="6"/>
      <c r="V1130" s="6"/>
      <c r="W1130" s="6"/>
      <c r="X1130" s="6"/>
      <c r="Y1130" s="6"/>
      <c r="Z1130" s="6"/>
      <c r="AA1130" s="6"/>
      <c r="AB1130" s="6"/>
      <c r="AC1130" s="6"/>
      <c r="AD1130" s="6"/>
      <c r="AE1130" s="6"/>
      <c r="AF1130" s="6"/>
      <c r="AG1130" s="6"/>
      <c r="AH1130" s="6"/>
      <c r="AI1130" s="6"/>
      <c r="AJ1130" s="6"/>
      <c r="AK1130" s="6"/>
      <c r="AL1130" s="6"/>
      <c r="AM1130" s="6"/>
      <c r="AN1130" s="6"/>
      <c r="AO1130" s="6"/>
      <c r="AP1130" s="6"/>
      <c r="AQ1130" s="6"/>
      <c r="AR1130" s="6"/>
      <c r="AS1130" s="6"/>
      <c r="AT1130" s="6"/>
      <c r="AU1130" s="6"/>
      <c r="AV1130" s="6"/>
      <c r="AW1130" s="6"/>
      <c r="AX1130" s="6"/>
      <c r="AY1130" s="6"/>
      <c r="AZ1130" s="6"/>
      <c r="BA1130" s="6"/>
      <c r="BB1130" s="6"/>
      <c r="BC1130" s="6"/>
      <c r="BD1130" s="6"/>
      <c r="BE1130" s="6"/>
      <c r="BF1130" s="6"/>
      <c r="BG1130" s="6"/>
      <c r="BH1130" s="6"/>
      <c r="BI1130" s="6"/>
      <c r="BJ1130" s="6"/>
      <c r="BK1130" s="6"/>
      <c r="BL1130" s="6"/>
      <c r="BM1130" s="6"/>
      <c r="BN1130" s="6"/>
      <c r="BO1130" s="6">
        <v>184</v>
      </c>
      <c r="BP1130" s="6"/>
      <c r="BQ1130" s="6" t="s">
        <v>3270</v>
      </c>
      <c r="BR1130" s="6" t="s">
        <v>67</v>
      </c>
      <c r="BS1130" s="7">
        <v>44883</v>
      </c>
      <c r="BT1130" s="6" t="s">
        <v>3241</v>
      </c>
      <c r="BU1130" s="6">
        <v>3622</v>
      </c>
      <c r="BV1130" s="6"/>
      <c r="BW1130" s="6"/>
      <c r="BX1130" s="6"/>
      <c r="BY1130" s="6"/>
      <c r="BZ1130" s="6"/>
    </row>
    <row r="1131" spans="1:78" s="11" customFormat="1" x14ac:dyDescent="0.2">
      <c r="A1131" s="6" t="s">
        <v>3146</v>
      </c>
      <c r="B1131" s="6"/>
      <c r="C1131" s="6" t="s">
        <v>1495</v>
      </c>
      <c r="D1131" s="6" t="s">
        <v>2983</v>
      </c>
      <c r="E1131" s="6" t="s">
        <v>3251</v>
      </c>
      <c r="F1131" s="6" t="s">
        <v>267</v>
      </c>
      <c r="G1131" s="6" t="s">
        <v>3251</v>
      </c>
      <c r="H1131" s="6" t="s">
        <v>267</v>
      </c>
      <c r="I1131" s="6" t="b">
        <v>0</v>
      </c>
      <c r="J1131" s="6"/>
      <c r="K1131" s="6"/>
      <c r="L1131" s="6"/>
      <c r="M1131" s="6"/>
      <c r="N1131" s="6"/>
      <c r="O1131" s="6"/>
      <c r="P1131" s="6"/>
      <c r="Q1131" s="6"/>
      <c r="R1131" s="6"/>
      <c r="S1131" s="6"/>
      <c r="T1131" s="6"/>
      <c r="U1131" s="6"/>
      <c r="V1131" s="6"/>
      <c r="W1131" s="6"/>
      <c r="X1131" s="6"/>
      <c r="Y1131" s="6"/>
      <c r="Z1131" s="6"/>
      <c r="AA1131" s="6"/>
      <c r="AB1131" s="6"/>
      <c r="AC1131" s="6"/>
      <c r="AD1131" s="6"/>
      <c r="AE1131" s="6"/>
      <c r="AF1131" s="6"/>
      <c r="AG1131" s="6"/>
      <c r="AH1131" s="6"/>
      <c r="AI1131" s="6"/>
      <c r="AJ1131" s="6"/>
      <c r="AK1131" s="6"/>
      <c r="AL1131" s="6"/>
      <c r="AM1131" s="6"/>
      <c r="AN1131" s="6"/>
      <c r="AO1131" s="6"/>
      <c r="AP1131" s="6"/>
      <c r="AQ1131" s="6"/>
      <c r="AR1131" s="6"/>
      <c r="AS1131" s="6"/>
      <c r="AT1131" s="6"/>
      <c r="AU1131" s="6"/>
      <c r="AV1131" s="6"/>
      <c r="AW1131" s="6"/>
      <c r="AX1131" s="6"/>
      <c r="AY1131" s="6"/>
      <c r="AZ1131" s="6"/>
      <c r="BA1131" s="6"/>
      <c r="BB1131" s="6"/>
      <c r="BC1131" s="6"/>
      <c r="BD1131" s="6"/>
      <c r="BE1131" s="6"/>
      <c r="BF1131" s="6"/>
      <c r="BG1131" s="6"/>
      <c r="BH1131" s="6"/>
      <c r="BI1131" s="6"/>
      <c r="BJ1131" s="6"/>
      <c r="BK1131" s="6"/>
      <c r="BL1131" s="6"/>
      <c r="BM1131" s="6"/>
      <c r="BN1131" s="6"/>
      <c r="BO1131" s="6"/>
      <c r="BP1131" s="6">
        <v>192</v>
      </c>
      <c r="BQ1131" s="6" t="s">
        <v>3294</v>
      </c>
      <c r="BR1131" s="6" t="s">
        <v>67</v>
      </c>
      <c r="BS1131" s="7">
        <v>44883</v>
      </c>
      <c r="BT1131" s="6" t="s">
        <v>3241</v>
      </c>
      <c r="BU1131" s="6">
        <v>3622</v>
      </c>
      <c r="BV1131" s="6"/>
      <c r="BW1131" s="6"/>
      <c r="BX1131" s="6"/>
      <c r="BY1131" s="6"/>
      <c r="BZ1131" s="6"/>
    </row>
    <row r="1132" spans="1:78" s="11" customFormat="1" x14ac:dyDescent="0.2">
      <c r="A1132" s="6" t="s">
        <v>3037</v>
      </c>
      <c r="B1132" s="6"/>
      <c r="C1132" s="6" t="s">
        <v>1495</v>
      </c>
      <c r="D1132" s="6" t="s">
        <v>2983</v>
      </c>
      <c r="E1132" s="6" t="s">
        <v>3251</v>
      </c>
      <c r="F1132" s="6" t="s">
        <v>267</v>
      </c>
      <c r="G1132" s="6" t="s">
        <v>3251</v>
      </c>
      <c r="H1132" s="6" t="s">
        <v>267</v>
      </c>
      <c r="I1132" s="6" t="b">
        <v>0</v>
      </c>
      <c r="J1132" s="6"/>
      <c r="K1132" s="6"/>
      <c r="L1132" s="6"/>
      <c r="M1132" s="6"/>
      <c r="N1132" s="6"/>
      <c r="O1132" s="6"/>
      <c r="P1132" s="6"/>
      <c r="Q1132" s="6"/>
      <c r="R1132" s="6"/>
      <c r="S1132" s="6"/>
      <c r="T1132" s="6"/>
      <c r="U1132" s="6"/>
      <c r="V1132" s="6"/>
      <c r="W1132" s="6"/>
      <c r="X1132" s="6"/>
      <c r="Y1132" s="6"/>
      <c r="Z1132" s="6"/>
      <c r="AA1132" s="6"/>
      <c r="AB1132" s="6"/>
      <c r="AC1132" s="6"/>
      <c r="AD1132" s="6"/>
      <c r="AE1132" s="6"/>
      <c r="AF1132" s="6"/>
      <c r="AG1132" s="6"/>
      <c r="AH1132" s="6"/>
      <c r="AI1132" s="6"/>
      <c r="AJ1132" s="6"/>
      <c r="AK1132" s="6"/>
      <c r="AL1132" s="6"/>
      <c r="AM1132" s="6"/>
      <c r="AN1132" s="6"/>
      <c r="AO1132" s="6"/>
      <c r="AP1132" s="6"/>
      <c r="AQ1132" s="6"/>
      <c r="AR1132" s="6"/>
      <c r="AS1132" s="6"/>
      <c r="AT1132" s="6"/>
      <c r="AU1132" s="6"/>
      <c r="AV1132" s="6"/>
      <c r="AW1132" s="6"/>
      <c r="AX1132" s="6"/>
      <c r="AY1132" s="6"/>
      <c r="AZ1132" s="6"/>
      <c r="BA1132" s="6"/>
      <c r="BB1132" s="6"/>
      <c r="BC1132" s="6"/>
      <c r="BD1132" s="6"/>
      <c r="BE1132" s="6"/>
      <c r="BF1132" s="6"/>
      <c r="BG1132" s="6"/>
      <c r="BH1132" s="6"/>
      <c r="BI1132" s="6"/>
      <c r="BJ1132" s="6"/>
      <c r="BK1132" s="6"/>
      <c r="BL1132" s="6"/>
      <c r="BM1132" s="6"/>
      <c r="BN1132" s="6"/>
      <c r="BO1132" s="6">
        <v>179</v>
      </c>
      <c r="BP1132" s="6"/>
      <c r="BQ1132" s="6" t="s">
        <v>3271</v>
      </c>
      <c r="BR1132" s="6" t="s">
        <v>67</v>
      </c>
      <c r="BS1132" s="7">
        <v>44883</v>
      </c>
      <c r="BT1132" s="6" t="s">
        <v>3241</v>
      </c>
      <c r="BU1132" s="6">
        <v>3622</v>
      </c>
      <c r="BV1132" s="6"/>
      <c r="BW1132" s="6"/>
      <c r="BX1132" s="6"/>
      <c r="BY1132" s="6"/>
      <c r="BZ1132" s="6"/>
    </row>
    <row r="1133" spans="1:78" s="11" customFormat="1" x14ac:dyDescent="0.2">
      <c r="A1133" s="6" t="s">
        <v>3037</v>
      </c>
      <c r="B1133" s="6"/>
      <c r="C1133" s="6" t="s">
        <v>1495</v>
      </c>
      <c r="D1133" s="6" t="s">
        <v>2983</v>
      </c>
      <c r="E1133" s="6" t="s">
        <v>3251</v>
      </c>
      <c r="F1133" s="6" t="s">
        <v>267</v>
      </c>
      <c r="G1133" s="6" t="s">
        <v>3251</v>
      </c>
      <c r="H1133" s="6" t="s">
        <v>267</v>
      </c>
      <c r="I1133" s="6" t="b">
        <v>0</v>
      </c>
      <c r="J1133" s="6"/>
      <c r="K1133" s="6"/>
      <c r="L1133" s="6"/>
      <c r="M1133" s="6"/>
      <c r="N1133" s="6"/>
      <c r="O1133" s="6"/>
      <c r="P1133" s="6"/>
      <c r="Q1133" s="6"/>
      <c r="R1133" s="6"/>
      <c r="S1133" s="6"/>
      <c r="T1133" s="6"/>
      <c r="U1133" s="6"/>
      <c r="V1133" s="6"/>
      <c r="W1133" s="6"/>
      <c r="X1133" s="6"/>
      <c r="Y1133" s="6"/>
      <c r="Z1133" s="6"/>
      <c r="AA1133" s="6"/>
      <c r="AB1133" s="6"/>
      <c r="AC1133" s="6"/>
      <c r="AD1133" s="6"/>
      <c r="AE1133" s="6"/>
      <c r="AF1133" s="6"/>
      <c r="AG1133" s="6"/>
      <c r="AH1133" s="6"/>
      <c r="AI1133" s="6"/>
      <c r="AJ1133" s="6"/>
      <c r="AK1133" s="6"/>
      <c r="AL1133" s="6"/>
      <c r="AM1133" s="6"/>
      <c r="AN1133" s="6"/>
      <c r="AO1133" s="6"/>
      <c r="AP1133" s="6"/>
      <c r="AQ1133" s="6"/>
      <c r="AR1133" s="6"/>
      <c r="AS1133" s="6"/>
      <c r="AT1133" s="6"/>
      <c r="AU1133" s="6"/>
      <c r="AV1133" s="6"/>
      <c r="AW1133" s="6"/>
      <c r="AX1133" s="6"/>
      <c r="AY1133" s="6"/>
      <c r="AZ1133" s="6"/>
      <c r="BA1133" s="6"/>
      <c r="BB1133" s="6"/>
      <c r="BC1133" s="6"/>
      <c r="BD1133" s="6"/>
      <c r="BE1133" s="6"/>
      <c r="BF1133" s="6"/>
      <c r="BG1133" s="6"/>
      <c r="BH1133" s="6"/>
      <c r="BI1133" s="6"/>
      <c r="BJ1133" s="6"/>
      <c r="BK1133" s="6"/>
      <c r="BL1133" s="6"/>
      <c r="BM1133" s="6"/>
      <c r="BN1133" s="6"/>
      <c r="BO1133" s="6"/>
      <c r="BP1133" s="6">
        <v>173</v>
      </c>
      <c r="BQ1133" s="6" t="s">
        <v>3295</v>
      </c>
      <c r="BR1133" s="6" t="s">
        <v>67</v>
      </c>
      <c r="BS1133" s="7">
        <v>44883</v>
      </c>
      <c r="BT1133" s="6" t="s">
        <v>3241</v>
      </c>
      <c r="BU1133" s="6">
        <v>3622</v>
      </c>
      <c r="BV1133" s="6"/>
      <c r="BW1133" s="6"/>
      <c r="BX1133" s="6"/>
      <c r="BY1133" s="6"/>
      <c r="BZ1133" s="6"/>
    </row>
    <row r="1134" spans="1:78" s="11" customFormat="1" x14ac:dyDescent="0.2">
      <c r="A1134" s="6" t="s">
        <v>3036</v>
      </c>
      <c r="B1134" s="6"/>
      <c r="C1134" s="6" t="s">
        <v>1495</v>
      </c>
      <c r="D1134" s="6" t="s">
        <v>2983</v>
      </c>
      <c r="E1134" s="6" t="s">
        <v>3251</v>
      </c>
      <c r="F1134" s="6" t="s">
        <v>267</v>
      </c>
      <c r="G1134" s="6" t="s">
        <v>3251</v>
      </c>
      <c r="H1134" s="6" t="s">
        <v>267</v>
      </c>
      <c r="I1134" s="6" t="b">
        <v>0</v>
      </c>
      <c r="J1134" s="6"/>
      <c r="K1134" s="6"/>
      <c r="L1134" s="6"/>
      <c r="M1134" s="6"/>
      <c r="N1134" s="6"/>
      <c r="O1134" s="6"/>
      <c r="P1134" s="6"/>
      <c r="Q1134" s="6"/>
      <c r="R1134" s="6"/>
      <c r="S1134" s="6"/>
      <c r="T1134" s="6"/>
      <c r="U1134" s="6"/>
      <c r="V1134" s="6"/>
      <c r="W1134" s="6"/>
      <c r="X1134" s="6"/>
      <c r="Y1134" s="6"/>
      <c r="Z1134" s="6"/>
      <c r="AA1134" s="6"/>
      <c r="AB1134" s="6"/>
      <c r="AC1134" s="6"/>
      <c r="AD1134" s="6"/>
      <c r="AE1134" s="6"/>
      <c r="AF1134" s="6"/>
      <c r="AG1134" s="6"/>
      <c r="AH1134" s="6"/>
      <c r="AI1134" s="6"/>
      <c r="AJ1134" s="6"/>
      <c r="AK1134" s="6"/>
      <c r="AL1134" s="6"/>
      <c r="AM1134" s="6"/>
      <c r="AN1134" s="6"/>
      <c r="AO1134" s="6"/>
      <c r="AP1134" s="6"/>
      <c r="AQ1134" s="6"/>
      <c r="AR1134" s="6"/>
      <c r="AS1134" s="6"/>
      <c r="AT1134" s="6"/>
      <c r="AU1134" s="6"/>
      <c r="AV1134" s="6"/>
      <c r="AW1134" s="6"/>
      <c r="AX1134" s="6"/>
      <c r="AY1134" s="6"/>
      <c r="AZ1134" s="6"/>
      <c r="BA1134" s="6"/>
      <c r="BB1134" s="6"/>
      <c r="BC1134" s="6"/>
      <c r="BD1134" s="6"/>
      <c r="BE1134" s="6"/>
      <c r="BF1134" s="6"/>
      <c r="BG1134" s="6"/>
      <c r="BH1134" s="6"/>
      <c r="BI1134" s="6"/>
      <c r="BJ1134" s="6"/>
      <c r="BK1134" s="6"/>
      <c r="BL1134" s="6"/>
      <c r="BM1134" s="6"/>
      <c r="BN1134" s="6"/>
      <c r="BO1134" s="6">
        <v>161</v>
      </c>
      <c r="BP1134" s="6"/>
      <c r="BQ1134" s="6" t="s">
        <v>3257</v>
      </c>
      <c r="BR1134" s="6" t="s">
        <v>67</v>
      </c>
      <c r="BS1134" s="7">
        <v>44883</v>
      </c>
      <c r="BT1134" s="6" t="s">
        <v>3241</v>
      </c>
      <c r="BU1134" s="6">
        <v>3622</v>
      </c>
      <c r="BV1134" s="6"/>
      <c r="BW1134" s="6"/>
      <c r="BX1134" s="6"/>
      <c r="BY1134" s="6"/>
      <c r="BZ1134" s="6"/>
    </row>
    <row r="1135" spans="1:78" s="11" customFormat="1" x14ac:dyDescent="0.2">
      <c r="A1135" s="6" t="s">
        <v>3036</v>
      </c>
      <c r="B1135" s="6"/>
      <c r="C1135" s="6" t="s">
        <v>1495</v>
      </c>
      <c r="D1135" s="6" t="s">
        <v>2983</v>
      </c>
      <c r="E1135" s="6" t="s">
        <v>3251</v>
      </c>
      <c r="F1135" s="6" t="s">
        <v>267</v>
      </c>
      <c r="G1135" s="6" t="s">
        <v>3251</v>
      </c>
      <c r="H1135" s="6" t="s">
        <v>267</v>
      </c>
      <c r="I1135" s="6" t="b">
        <v>0</v>
      </c>
      <c r="J1135" s="6"/>
      <c r="K1135" s="6"/>
      <c r="L1135" s="6"/>
      <c r="M1135" s="6"/>
      <c r="N1135" s="6"/>
      <c r="O1135" s="6"/>
      <c r="P1135" s="6"/>
      <c r="Q1135" s="6"/>
      <c r="R1135" s="6"/>
      <c r="S1135" s="6"/>
      <c r="T1135" s="6"/>
      <c r="U1135" s="6"/>
      <c r="V1135" s="6"/>
      <c r="W1135" s="6"/>
      <c r="X1135" s="6"/>
      <c r="Y1135" s="6"/>
      <c r="Z1135" s="6"/>
      <c r="AA1135" s="6"/>
      <c r="AB1135" s="6"/>
      <c r="AC1135" s="6"/>
      <c r="AD1135" s="6"/>
      <c r="AE1135" s="6"/>
      <c r="AF1135" s="6"/>
      <c r="AG1135" s="6"/>
      <c r="AH1135" s="6"/>
      <c r="AI1135" s="6"/>
      <c r="AJ1135" s="6"/>
      <c r="AK1135" s="6"/>
      <c r="AL1135" s="6"/>
      <c r="AM1135" s="6"/>
      <c r="AN1135" s="6"/>
      <c r="AO1135" s="6"/>
      <c r="AP1135" s="6"/>
      <c r="AQ1135" s="6"/>
      <c r="AR1135" s="6"/>
      <c r="AS1135" s="6"/>
      <c r="AT1135" s="6"/>
      <c r="AU1135" s="6"/>
      <c r="AV1135" s="6"/>
      <c r="AW1135" s="6"/>
      <c r="AX1135" s="6"/>
      <c r="AY1135" s="6"/>
      <c r="AZ1135" s="6"/>
      <c r="BA1135" s="6"/>
      <c r="BB1135" s="6"/>
      <c r="BC1135" s="6"/>
      <c r="BD1135" s="6"/>
      <c r="BE1135" s="6"/>
      <c r="BF1135" s="6"/>
      <c r="BG1135" s="6"/>
      <c r="BH1135" s="6"/>
      <c r="BI1135" s="6"/>
      <c r="BJ1135" s="6"/>
      <c r="BK1135" s="6"/>
      <c r="BL1135" s="6"/>
      <c r="BM1135" s="6"/>
      <c r="BN1135" s="6"/>
      <c r="BO1135" s="6"/>
      <c r="BP1135" s="6">
        <v>169</v>
      </c>
      <c r="BQ1135" s="6" t="s">
        <v>3285</v>
      </c>
      <c r="BR1135" s="6" t="s">
        <v>67</v>
      </c>
      <c r="BS1135" s="7">
        <v>44883</v>
      </c>
      <c r="BT1135" s="6" t="s">
        <v>3241</v>
      </c>
      <c r="BU1135" s="6">
        <v>3622</v>
      </c>
      <c r="BV1135" s="6"/>
      <c r="BW1135" s="6"/>
      <c r="BX1135" s="6"/>
      <c r="BY1135" s="6"/>
      <c r="BZ1135" s="6"/>
    </row>
    <row r="1136" spans="1:78" s="11" customFormat="1" x14ac:dyDescent="0.2">
      <c r="A1136" s="6" t="s">
        <v>3009</v>
      </c>
      <c r="B1136" s="6"/>
      <c r="C1136" s="6" t="s">
        <v>1495</v>
      </c>
      <c r="D1136" s="6" t="s">
        <v>2983</v>
      </c>
      <c r="E1136" s="6" t="s">
        <v>3251</v>
      </c>
      <c r="F1136" s="6" t="s">
        <v>770</v>
      </c>
      <c r="G1136" s="6" t="s">
        <v>3251</v>
      </c>
      <c r="H1136" s="6" t="s">
        <v>770</v>
      </c>
      <c r="I1136" s="6"/>
      <c r="J1136" s="6"/>
      <c r="K1136" s="6"/>
      <c r="L1136" s="6"/>
      <c r="M1136" s="6"/>
      <c r="N1136" s="6"/>
      <c r="O1136" s="6"/>
      <c r="P1136" s="6"/>
      <c r="Q1136" s="6"/>
      <c r="R1136" s="6"/>
      <c r="S1136" s="6"/>
      <c r="T1136" s="6"/>
      <c r="U1136" s="6"/>
      <c r="V1136" s="6"/>
      <c r="W1136" s="6"/>
      <c r="X1136" s="6"/>
      <c r="Y1136" s="6"/>
      <c r="Z1136" s="6"/>
      <c r="AA1136" s="6"/>
      <c r="AB1136" s="6"/>
      <c r="AC1136" s="6"/>
      <c r="AD1136" s="6"/>
      <c r="AE1136" s="6"/>
      <c r="AF1136" s="6"/>
      <c r="AG1136" s="6"/>
      <c r="AH1136" s="6"/>
      <c r="AI1136" s="6"/>
      <c r="AJ1136" s="6"/>
      <c r="AK1136" s="6"/>
      <c r="AL1136" s="6"/>
      <c r="AM1136" s="6"/>
      <c r="AN1136" s="6"/>
      <c r="AO1136" s="6"/>
      <c r="AP1136" s="6"/>
      <c r="AQ1136" s="6"/>
      <c r="AR1136" s="6"/>
      <c r="AS1136" s="6"/>
      <c r="AT1136" s="6"/>
      <c r="AU1136" s="6"/>
      <c r="AV1136" s="6"/>
      <c r="AW1136" s="6"/>
      <c r="AX1136" s="6"/>
      <c r="AY1136" s="6"/>
      <c r="AZ1136" s="6"/>
      <c r="BA1136" s="6"/>
      <c r="BB1136" s="6"/>
      <c r="BC1136" s="6"/>
      <c r="BD1136" s="6"/>
      <c r="BE1136" s="6"/>
      <c r="BF1136" s="6"/>
      <c r="BG1136" s="6"/>
      <c r="BH1136" s="6"/>
      <c r="BI1136" s="6"/>
      <c r="BJ1136" s="6"/>
      <c r="BK1136" s="6"/>
      <c r="BL1136" s="6"/>
      <c r="BM1136" s="6"/>
      <c r="BN1136" s="6"/>
      <c r="BO1136" s="6">
        <v>171.8</v>
      </c>
      <c r="BP1136" s="6"/>
      <c r="BQ1136" s="6" t="s">
        <v>3300</v>
      </c>
      <c r="BR1136" s="6" t="s">
        <v>67</v>
      </c>
      <c r="BS1136" s="7">
        <v>44883</v>
      </c>
      <c r="BT1136" s="6" t="s">
        <v>3241</v>
      </c>
      <c r="BU1136" s="6">
        <v>3622</v>
      </c>
      <c r="BV1136" s="6"/>
      <c r="BW1136" s="6"/>
      <c r="BX1136" s="6"/>
      <c r="BY1136" s="6"/>
      <c r="BZ1136" s="6"/>
    </row>
    <row r="1137" spans="1:78" s="11" customFormat="1" x14ac:dyDescent="0.2">
      <c r="A1137" s="6" t="s">
        <v>3009</v>
      </c>
      <c r="B1137" s="6"/>
      <c r="C1137" s="6" t="s">
        <v>1495</v>
      </c>
      <c r="D1137" s="6" t="s">
        <v>2983</v>
      </c>
      <c r="E1137" s="6" t="s">
        <v>3251</v>
      </c>
      <c r="F1137" s="6" t="s">
        <v>770</v>
      </c>
      <c r="G1137" s="6" t="s">
        <v>3251</v>
      </c>
      <c r="H1137" s="6" t="s">
        <v>770</v>
      </c>
      <c r="I1137" s="6"/>
      <c r="J1137" s="6"/>
      <c r="K1137" s="6"/>
      <c r="L1137" s="6"/>
      <c r="M1137" s="6"/>
      <c r="N1137" s="6"/>
      <c r="O1137" s="6"/>
      <c r="P1137" s="6"/>
      <c r="Q1137" s="6"/>
      <c r="R1137" s="6"/>
      <c r="S1137" s="6"/>
      <c r="T1137" s="6"/>
      <c r="U1137" s="6"/>
      <c r="V1137" s="6"/>
      <c r="W1137" s="6"/>
      <c r="X1137" s="6"/>
      <c r="Y1137" s="6"/>
      <c r="Z1137" s="6"/>
      <c r="AA1137" s="6"/>
      <c r="AB1137" s="6"/>
      <c r="AC1137" s="6"/>
      <c r="AD1137" s="6"/>
      <c r="AE1137" s="6"/>
      <c r="AF1137" s="6"/>
      <c r="AG1137" s="6"/>
      <c r="AH1137" s="6"/>
      <c r="AI1137" s="6"/>
      <c r="AJ1137" s="6"/>
      <c r="AK1137" s="6"/>
      <c r="AL1137" s="6"/>
      <c r="AM1137" s="6"/>
      <c r="AN1137" s="6"/>
      <c r="AO1137" s="6"/>
      <c r="AP1137" s="6"/>
      <c r="AQ1137" s="6"/>
      <c r="AR1137" s="6"/>
      <c r="AS1137" s="6"/>
      <c r="AT1137" s="6"/>
      <c r="AU1137" s="6"/>
      <c r="AV1137" s="6"/>
      <c r="AW1137" s="6"/>
      <c r="AX1137" s="6"/>
      <c r="AY1137" s="6"/>
      <c r="AZ1137" s="6"/>
      <c r="BA1137" s="6"/>
      <c r="BB1137" s="6"/>
      <c r="BC1137" s="6"/>
      <c r="BD1137" s="6"/>
      <c r="BE1137" s="6"/>
      <c r="BF1137" s="6"/>
      <c r="BG1137" s="6"/>
      <c r="BH1137" s="6"/>
      <c r="BI1137" s="6"/>
      <c r="BJ1137" s="6"/>
      <c r="BK1137" s="6"/>
      <c r="BL1137" s="6"/>
      <c r="BM1137" s="6"/>
      <c r="BN1137" s="6"/>
      <c r="BO1137" s="6"/>
      <c r="BP1137" s="6">
        <v>175.5</v>
      </c>
      <c r="BQ1137" s="6" t="s">
        <v>3304</v>
      </c>
      <c r="BR1137" s="6" t="s">
        <v>67</v>
      </c>
      <c r="BS1137" s="7">
        <v>44883</v>
      </c>
      <c r="BT1137" s="6" t="s">
        <v>3241</v>
      </c>
      <c r="BU1137" s="6">
        <v>3622</v>
      </c>
      <c r="BV1137" s="6"/>
      <c r="BW1137" s="6"/>
      <c r="BX1137" s="6"/>
      <c r="BY1137" s="6"/>
      <c r="BZ1137" s="6"/>
    </row>
    <row r="1138" spans="1:78" s="11" customFormat="1" x14ac:dyDescent="0.2">
      <c r="A1138" s="10" t="s">
        <v>3038</v>
      </c>
      <c r="B1138" s="10"/>
      <c r="C1138" s="10" t="s">
        <v>1495</v>
      </c>
      <c r="D1138" s="10" t="s">
        <v>2983</v>
      </c>
      <c r="E1138" s="10" t="s">
        <v>3251</v>
      </c>
      <c r="F1138" s="10" t="s">
        <v>770</v>
      </c>
      <c r="G1138" s="10" t="s">
        <v>3251</v>
      </c>
      <c r="H1138" s="10" t="s">
        <v>770</v>
      </c>
      <c r="I1138" s="10"/>
      <c r="J1138" s="10"/>
      <c r="K1138" s="10"/>
      <c r="L1138" s="10"/>
      <c r="M1138" s="10"/>
      <c r="N1138" s="10"/>
      <c r="O1138" s="10"/>
      <c r="P1138" s="10"/>
      <c r="Q1138" s="10"/>
      <c r="R1138" s="10"/>
      <c r="S1138" s="10"/>
      <c r="T1138" s="10"/>
      <c r="U1138" s="10"/>
      <c r="V1138" s="10"/>
      <c r="W1138" s="10"/>
      <c r="X1138" s="10"/>
      <c r="Y1138" s="10"/>
      <c r="Z1138" s="10"/>
      <c r="AA1138" s="10"/>
      <c r="AB1138" s="10"/>
      <c r="AC1138" s="10"/>
      <c r="AD1138" s="10"/>
      <c r="AE1138" s="10"/>
      <c r="AF1138" s="10"/>
      <c r="AG1138" s="10"/>
      <c r="AH1138" s="10"/>
      <c r="AI1138" s="10"/>
      <c r="AJ1138" s="10"/>
      <c r="AK1138" s="10"/>
      <c r="AL1138" s="10"/>
      <c r="AM1138" s="10"/>
      <c r="AN1138" s="10"/>
      <c r="AO1138" s="10"/>
      <c r="AP1138" s="10"/>
      <c r="AQ1138" s="10"/>
      <c r="AR1138" s="10"/>
      <c r="AS1138" s="10"/>
      <c r="AT1138" s="10"/>
      <c r="AU1138" s="10"/>
      <c r="AV1138" s="10"/>
      <c r="AW1138" s="10"/>
      <c r="AX1138" s="10"/>
      <c r="AY1138" s="10"/>
      <c r="AZ1138" s="10"/>
      <c r="BA1138" s="10"/>
      <c r="BB1138" s="10"/>
      <c r="BC1138" s="10"/>
      <c r="BD1138" s="10"/>
      <c r="BE1138" s="10"/>
      <c r="BF1138" s="10"/>
      <c r="BG1138" s="10"/>
      <c r="BH1138" s="10"/>
      <c r="BI1138" s="10"/>
      <c r="BJ1138" s="10"/>
      <c r="BK1138" s="10"/>
      <c r="BL1138" s="10"/>
      <c r="BM1138" s="10"/>
      <c r="BN1138" s="10"/>
      <c r="BO1138" s="10"/>
      <c r="BP1138" s="10"/>
      <c r="BQ1138" s="10"/>
      <c r="BR1138" s="10" t="s">
        <v>67</v>
      </c>
      <c r="BS1138" s="12">
        <v>44886</v>
      </c>
      <c r="BT1138" s="10" t="s">
        <v>3241</v>
      </c>
      <c r="BU1138" s="10">
        <v>3622</v>
      </c>
      <c r="BV1138" s="10" t="s">
        <v>60</v>
      </c>
      <c r="BW1138" s="10" t="s">
        <v>3241</v>
      </c>
      <c r="BX1138"/>
      <c r="BY1138"/>
      <c r="BZ1138"/>
    </row>
    <row r="1139" spans="1:78" x14ac:dyDescent="0.2">
      <c r="A1139" s="10" t="s">
        <v>3068</v>
      </c>
      <c r="B1139" s="10"/>
      <c r="C1139" s="10" t="s">
        <v>1495</v>
      </c>
      <c r="D1139" s="10" t="s">
        <v>2983</v>
      </c>
      <c r="E1139" s="10" t="s">
        <v>3251</v>
      </c>
      <c r="F1139" s="10" t="s">
        <v>770</v>
      </c>
      <c r="G1139" s="10" t="s">
        <v>3251</v>
      </c>
      <c r="H1139" s="10" t="s">
        <v>770</v>
      </c>
      <c r="I1139" s="10"/>
      <c r="J1139" s="10"/>
      <c r="K1139" s="10"/>
      <c r="L1139" s="10"/>
      <c r="M1139" s="10"/>
      <c r="N1139" s="10"/>
      <c r="O1139" s="10"/>
      <c r="P1139" s="10"/>
      <c r="Q1139" s="10"/>
      <c r="R1139" s="10"/>
      <c r="S1139" s="10"/>
      <c r="T1139" s="10"/>
      <c r="U1139" s="10"/>
      <c r="V1139" s="10"/>
      <c r="W1139" s="10"/>
      <c r="X1139" s="10"/>
      <c r="Y1139" s="10"/>
      <c r="Z1139" s="10"/>
      <c r="AA1139" s="10"/>
      <c r="AB1139" s="10"/>
      <c r="AC1139" s="10"/>
      <c r="AD1139" s="10"/>
      <c r="AE1139" s="10"/>
      <c r="AF1139" s="10"/>
      <c r="AG1139" s="10"/>
      <c r="AH1139" s="10"/>
      <c r="AI1139" s="10"/>
      <c r="AJ1139" s="10"/>
      <c r="AK1139" s="10"/>
      <c r="AL1139" s="10"/>
      <c r="AM1139" s="10"/>
      <c r="AN1139" s="10"/>
      <c r="AO1139" s="10"/>
      <c r="AP1139" s="10"/>
      <c r="AQ1139" s="10"/>
      <c r="AR1139" s="10"/>
      <c r="AS1139" s="10"/>
      <c r="AT1139" s="10"/>
      <c r="AU1139" s="10"/>
      <c r="AV1139" s="10"/>
      <c r="AW1139" s="10"/>
      <c r="AX1139" s="10"/>
      <c r="AY1139" s="10"/>
      <c r="AZ1139" s="10"/>
      <c r="BA1139" s="10"/>
      <c r="BB1139" s="10"/>
      <c r="BC1139" s="10"/>
      <c r="BD1139" s="10"/>
      <c r="BE1139" s="10"/>
      <c r="BF1139" s="10"/>
      <c r="BG1139" s="10"/>
      <c r="BH1139" s="10"/>
      <c r="BI1139" s="10"/>
      <c r="BJ1139" s="10"/>
      <c r="BK1139" s="10"/>
      <c r="BL1139" s="10"/>
      <c r="BM1139" s="10"/>
      <c r="BN1139" s="10"/>
      <c r="BO1139" s="10"/>
      <c r="BP1139" s="10"/>
      <c r="BQ1139" s="10"/>
      <c r="BR1139" s="10" t="s">
        <v>67</v>
      </c>
      <c r="BS1139" s="12">
        <v>44886</v>
      </c>
      <c r="BT1139" s="10" t="s">
        <v>3241</v>
      </c>
      <c r="BU1139" s="10">
        <v>3622</v>
      </c>
      <c r="BV1139" s="10" t="s">
        <v>60</v>
      </c>
      <c r="BW1139" s="10" t="s">
        <v>3241</v>
      </c>
    </row>
    <row r="1140" spans="1:78" s="11" customFormat="1" x14ac:dyDescent="0.2">
      <c r="A1140" s="10" t="s">
        <v>3091</v>
      </c>
      <c r="B1140" s="10"/>
      <c r="C1140" s="10" t="s">
        <v>1495</v>
      </c>
      <c r="D1140" s="10" t="s">
        <v>2983</v>
      </c>
      <c r="E1140" s="10" t="s">
        <v>3251</v>
      </c>
      <c r="F1140" s="10" t="s">
        <v>770</v>
      </c>
      <c r="G1140" s="10" t="s">
        <v>3251</v>
      </c>
      <c r="H1140" s="10" t="s">
        <v>770</v>
      </c>
      <c r="I1140" s="10"/>
      <c r="J1140" s="10"/>
      <c r="K1140" s="10"/>
      <c r="L1140" s="10"/>
      <c r="M1140" s="10"/>
      <c r="N1140" s="10"/>
      <c r="O1140" s="10"/>
      <c r="P1140" s="10"/>
      <c r="Q1140" s="10"/>
      <c r="R1140" s="10"/>
      <c r="S1140" s="10"/>
      <c r="T1140" s="10"/>
      <c r="U1140" s="10"/>
      <c r="V1140" s="10"/>
      <c r="W1140" s="10"/>
      <c r="X1140" s="10"/>
      <c r="Y1140" s="10"/>
      <c r="Z1140" s="10"/>
      <c r="AA1140" s="10"/>
      <c r="AB1140" s="10"/>
      <c r="AC1140" s="10"/>
      <c r="AD1140" s="10"/>
      <c r="AE1140" s="10"/>
      <c r="AF1140" s="10"/>
      <c r="AG1140" s="10"/>
      <c r="AH1140" s="10"/>
      <c r="AI1140" s="10"/>
      <c r="AJ1140" s="10"/>
      <c r="AK1140" s="10"/>
      <c r="AL1140" s="10"/>
      <c r="AM1140" s="10"/>
      <c r="AN1140" s="10"/>
      <c r="AO1140" s="10"/>
      <c r="AP1140" s="10"/>
      <c r="AQ1140" s="10"/>
      <c r="AR1140" s="10"/>
      <c r="AS1140" s="10"/>
      <c r="AT1140" s="10"/>
      <c r="AU1140" s="10"/>
      <c r="AV1140" s="10"/>
      <c r="AW1140" s="10"/>
      <c r="AX1140" s="10"/>
      <c r="AY1140" s="10"/>
      <c r="AZ1140" s="10"/>
      <c r="BA1140" s="10"/>
      <c r="BB1140" s="10"/>
      <c r="BC1140" s="10"/>
      <c r="BD1140" s="10"/>
      <c r="BE1140" s="10"/>
      <c r="BF1140" s="10"/>
      <c r="BG1140" s="10"/>
      <c r="BH1140" s="10"/>
      <c r="BI1140" s="10"/>
      <c r="BJ1140" s="10"/>
      <c r="BK1140" s="10"/>
      <c r="BL1140" s="10"/>
      <c r="BM1140" s="10"/>
      <c r="BN1140" s="10"/>
      <c r="BO1140" s="10"/>
      <c r="BP1140" s="10"/>
      <c r="BQ1140" s="10"/>
      <c r="BR1140" s="10" t="s">
        <v>67</v>
      </c>
      <c r="BS1140" s="12">
        <v>44886</v>
      </c>
      <c r="BT1140" s="10" t="s">
        <v>3241</v>
      </c>
      <c r="BU1140" s="10">
        <v>3622</v>
      </c>
      <c r="BV1140" s="10" t="s">
        <v>60</v>
      </c>
      <c r="BW1140" s="10" t="s">
        <v>3241</v>
      </c>
      <c r="BX1140"/>
      <c r="BY1140"/>
      <c r="BZ1140"/>
    </row>
    <row r="1141" spans="1:78" s="11" customFormat="1" x14ac:dyDescent="0.2">
      <c r="A1141" s="10" t="s">
        <v>3146</v>
      </c>
      <c r="B1141" s="10"/>
      <c r="C1141" s="10" t="s">
        <v>1495</v>
      </c>
      <c r="D1141" s="10" t="s">
        <v>2983</v>
      </c>
      <c r="E1141" s="10" t="s">
        <v>3251</v>
      </c>
      <c r="F1141" s="10" t="s">
        <v>770</v>
      </c>
      <c r="G1141" s="10" t="s">
        <v>3251</v>
      </c>
      <c r="H1141" s="10" t="s">
        <v>770</v>
      </c>
      <c r="I1141" s="10"/>
      <c r="J1141" s="10"/>
      <c r="K1141" s="10"/>
      <c r="L1141" s="10"/>
      <c r="M1141" s="10"/>
      <c r="N1141" s="10"/>
      <c r="O1141" s="10"/>
      <c r="P1141" s="10"/>
      <c r="Q1141" s="10"/>
      <c r="R1141" s="10"/>
      <c r="S1141" s="10"/>
      <c r="T1141" s="10"/>
      <c r="U1141" s="10"/>
      <c r="V1141" s="10"/>
      <c r="W1141" s="10"/>
      <c r="X1141" s="10"/>
      <c r="Y1141" s="10"/>
      <c r="Z1141" s="10"/>
      <c r="AA1141" s="10"/>
      <c r="AB1141" s="10"/>
      <c r="AC1141" s="10"/>
      <c r="AD1141" s="10"/>
      <c r="AE1141" s="10"/>
      <c r="AF1141" s="10"/>
      <c r="AG1141" s="10"/>
      <c r="AH1141" s="10"/>
      <c r="AI1141" s="10"/>
      <c r="AJ1141" s="10"/>
      <c r="AK1141" s="10"/>
      <c r="AL1141" s="10"/>
      <c r="AM1141" s="10"/>
      <c r="AN1141" s="10"/>
      <c r="AO1141" s="10"/>
      <c r="AP1141" s="10"/>
      <c r="AQ1141" s="10"/>
      <c r="AR1141" s="10"/>
      <c r="AS1141" s="10"/>
      <c r="AT1141" s="10"/>
      <c r="AU1141" s="10"/>
      <c r="AV1141" s="10"/>
      <c r="AW1141" s="10"/>
      <c r="AX1141" s="10"/>
      <c r="AY1141" s="10"/>
      <c r="AZ1141" s="10"/>
      <c r="BA1141" s="10"/>
      <c r="BB1141" s="10"/>
      <c r="BC1141" s="10"/>
      <c r="BD1141" s="10"/>
      <c r="BE1141" s="10"/>
      <c r="BF1141" s="10"/>
      <c r="BG1141" s="10"/>
      <c r="BH1141" s="10"/>
      <c r="BI1141" s="10"/>
      <c r="BJ1141" s="10"/>
      <c r="BK1141" s="10"/>
      <c r="BL1141" s="10"/>
      <c r="BM1141" s="10"/>
      <c r="BN1141" s="10"/>
      <c r="BO1141" s="10"/>
      <c r="BP1141" s="10"/>
      <c r="BQ1141" s="10"/>
      <c r="BR1141" s="10" t="s">
        <v>67</v>
      </c>
      <c r="BS1141" s="12">
        <v>44886</v>
      </c>
      <c r="BT1141" s="10" t="s">
        <v>3241</v>
      </c>
      <c r="BU1141" s="10">
        <v>3622</v>
      </c>
      <c r="BV1141" s="10" t="s">
        <v>60</v>
      </c>
      <c r="BW1141" s="10" t="s">
        <v>3241</v>
      </c>
      <c r="BX1141"/>
      <c r="BY1141"/>
      <c r="BZ1141"/>
    </row>
    <row r="1142" spans="1:78" s="11" customFormat="1" x14ac:dyDescent="0.2">
      <c r="A1142" s="10" t="s">
        <v>3036</v>
      </c>
      <c r="B1142" s="10"/>
      <c r="C1142" s="10" t="s">
        <v>1495</v>
      </c>
      <c r="D1142" s="10" t="s">
        <v>2983</v>
      </c>
      <c r="E1142" s="10" t="s">
        <v>3251</v>
      </c>
      <c r="F1142" s="10" t="s">
        <v>770</v>
      </c>
      <c r="G1142" s="10" t="s">
        <v>3251</v>
      </c>
      <c r="H1142" s="10" t="s">
        <v>770</v>
      </c>
      <c r="I1142" s="10"/>
      <c r="J1142" s="10"/>
      <c r="K1142" s="10"/>
      <c r="L1142" s="10"/>
      <c r="M1142" s="10"/>
      <c r="N1142" s="10"/>
      <c r="O1142" s="10"/>
      <c r="P1142" s="10"/>
      <c r="Q1142" s="10"/>
      <c r="R1142" s="10"/>
      <c r="S1142" s="10"/>
      <c r="T1142" s="10"/>
      <c r="U1142" s="10"/>
      <c r="V1142" s="10"/>
      <c r="W1142" s="10"/>
      <c r="X1142" s="10"/>
      <c r="Y1142" s="10"/>
      <c r="Z1142" s="10"/>
      <c r="AA1142" s="10"/>
      <c r="AB1142" s="10"/>
      <c r="AC1142" s="10"/>
      <c r="AD1142" s="10"/>
      <c r="AE1142" s="10"/>
      <c r="AF1142" s="10"/>
      <c r="AG1142" s="10"/>
      <c r="AH1142" s="10"/>
      <c r="AI1142" s="10"/>
      <c r="AJ1142" s="10"/>
      <c r="AK1142" s="10"/>
      <c r="AL1142" s="10"/>
      <c r="AM1142" s="10"/>
      <c r="AN1142" s="10"/>
      <c r="AO1142" s="10"/>
      <c r="AP1142" s="10"/>
      <c r="AQ1142" s="10"/>
      <c r="AR1142" s="10"/>
      <c r="AS1142" s="10"/>
      <c r="AT1142" s="10"/>
      <c r="AU1142" s="10"/>
      <c r="AV1142" s="10"/>
      <c r="AW1142" s="10"/>
      <c r="AX1142" s="10"/>
      <c r="AY1142" s="10"/>
      <c r="AZ1142" s="10"/>
      <c r="BA1142" s="10"/>
      <c r="BB1142" s="10"/>
      <c r="BC1142" s="10"/>
      <c r="BD1142" s="10"/>
      <c r="BE1142" s="10"/>
      <c r="BF1142" s="10"/>
      <c r="BG1142" s="10"/>
      <c r="BH1142" s="10"/>
      <c r="BI1142" s="10"/>
      <c r="BJ1142" s="10"/>
      <c r="BK1142" s="10"/>
      <c r="BL1142" s="10"/>
      <c r="BM1142" s="10"/>
      <c r="BN1142" s="10"/>
      <c r="BO1142" s="10"/>
      <c r="BP1142" s="10"/>
      <c r="BQ1142" s="10"/>
      <c r="BR1142" s="10" t="s">
        <v>67</v>
      </c>
      <c r="BS1142" s="12">
        <v>44886</v>
      </c>
      <c r="BT1142" s="10" t="s">
        <v>3241</v>
      </c>
      <c r="BU1142" s="10">
        <v>3622</v>
      </c>
      <c r="BV1142" s="10" t="s">
        <v>60</v>
      </c>
      <c r="BW1142" s="10" t="s">
        <v>3241</v>
      </c>
      <c r="BX1142" s="30"/>
      <c r="BY1142" s="30"/>
      <c r="BZ1142" s="30"/>
    </row>
    <row r="1143" spans="1:78" s="11" customFormat="1" x14ac:dyDescent="0.2">
      <c r="A1143" s="10" t="s">
        <v>3146</v>
      </c>
      <c r="B1143" s="10"/>
      <c r="C1143" s="10" t="s">
        <v>1495</v>
      </c>
      <c r="D1143" s="10" t="s">
        <v>2983</v>
      </c>
      <c r="E1143" s="10" t="s">
        <v>3251</v>
      </c>
      <c r="F1143" s="10" t="s">
        <v>770</v>
      </c>
      <c r="G1143" s="10" t="s">
        <v>3142</v>
      </c>
      <c r="H1143" s="10" t="s">
        <v>3147</v>
      </c>
      <c r="I1143" s="10"/>
      <c r="J1143" s="10"/>
      <c r="K1143" s="10"/>
      <c r="L1143" s="10"/>
      <c r="M1143" s="10"/>
      <c r="N1143" s="10"/>
      <c r="O1143" s="10"/>
      <c r="P1143" s="10"/>
      <c r="Q1143" s="10"/>
      <c r="R1143" s="10"/>
      <c r="S1143" s="10"/>
      <c r="T1143" s="10"/>
      <c r="U1143" s="10"/>
      <c r="V1143" s="10"/>
      <c r="W1143" s="10"/>
      <c r="X1143" s="10"/>
      <c r="Y1143" s="10"/>
      <c r="Z1143" s="10"/>
      <c r="AA1143" s="10"/>
      <c r="AB1143" s="10"/>
      <c r="AC1143" s="10"/>
      <c r="AD1143" s="10"/>
      <c r="AE1143" s="10"/>
      <c r="AF1143" s="10"/>
      <c r="AG1143" s="10"/>
      <c r="AH1143" s="10"/>
      <c r="AI1143" s="10"/>
      <c r="AJ1143" s="10"/>
      <c r="AK1143" s="10"/>
      <c r="AL1143" s="10"/>
      <c r="AM1143" s="10"/>
      <c r="AN1143" s="10"/>
      <c r="AO1143" s="10"/>
      <c r="AP1143" s="10"/>
      <c r="AQ1143" s="10"/>
      <c r="AR1143" s="10"/>
      <c r="AS1143" s="10"/>
      <c r="AT1143" s="10"/>
      <c r="AU1143" s="10"/>
      <c r="AV1143" s="10"/>
      <c r="AW1143" s="10"/>
      <c r="AX1143" s="10"/>
      <c r="AY1143" s="10"/>
      <c r="AZ1143" s="10"/>
      <c r="BA1143" s="10"/>
      <c r="BB1143" s="10"/>
      <c r="BC1143" s="10"/>
      <c r="BD1143" s="10"/>
      <c r="BE1143" s="10"/>
      <c r="BF1143" s="10"/>
      <c r="BG1143" s="10"/>
      <c r="BH1143" s="10"/>
      <c r="BI1143" s="10"/>
      <c r="BJ1143" s="10"/>
      <c r="BK1143" s="10"/>
      <c r="BL1143" s="10"/>
      <c r="BM1143" s="10"/>
      <c r="BN1143" s="10"/>
      <c r="BO1143" s="10"/>
      <c r="BP1143" s="10"/>
      <c r="BQ1143" s="10"/>
      <c r="BR1143" s="10" t="s">
        <v>67</v>
      </c>
      <c r="BS1143" s="12">
        <v>44881</v>
      </c>
      <c r="BT1143" s="10" t="s">
        <v>3018</v>
      </c>
      <c r="BU1143" s="10" t="s">
        <v>3017</v>
      </c>
      <c r="BV1143" s="10" t="s">
        <v>60</v>
      </c>
      <c r="BW1143" s="10" t="s">
        <v>3018</v>
      </c>
      <c r="BX1143"/>
      <c r="BY1143"/>
      <c r="BZ1143"/>
    </row>
    <row r="1144" spans="1:78" s="11" customFormat="1" x14ac:dyDescent="0.2">
      <c r="A1144" t="s">
        <v>3012</v>
      </c>
      <c r="B1144"/>
      <c r="C1144" t="s">
        <v>1495</v>
      </c>
      <c r="D1144" t="s">
        <v>2983</v>
      </c>
      <c r="E1144" t="s">
        <v>2990</v>
      </c>
      <c r="F1144" t="s">
        <v>2991</v>
      </c>
      <c r="G1144" t="s">
        <v>3011</v>
      </c>
      <c r="H1144" t="s">
        <v>2991</v>
      </c>
      <c r="I1144"/>
      <c r="J1144"/>
      <c r="K1144"/>
      <c r="L1144"/>
      <c r="M1144"/>
      <c r="N1144"/>
      <c r="O1144"/>
      <c r="P1144"/>
      <c r="Q1144"/>
      <c r="R1144"/>
      <c r="S1144"/>
      <c r="T1144"/>
      <c r="U1144"/>
      <c r="V1144"/>
      <c r="W1144"/>
      <c r="X1144"/>
      <c r="Y1144"/>
      <c r="Z1144"/>
      <c r="AA1144"/>
      <c r="AB1144"/>
      <c r="AC1144">
        <v>26.5</v>
      </c>
      <c r="AD1144"/>
      <c r="AE1144"/>
      <c r="AF1144"/>
      <c r="AG1144"/>
      <c r="AH1144"/>
      <c r="AI1144"/>
      <c r="AJ1144"/>
      <c r="AK1144"/>
      <c r="AL1144"/>
      <c r="AM1144"/>
      <c r="AN1144"/>
      <c r="AO1144"/>
      <c r="AP1144"/>
      <c r="AQ1144"/>
      <c r="AR1144"/>
      <c r="AS1144"/>
      <c r="AT1144"/>
      <c r="AU1144"/>
      <c r="AV1144"/>
      <c r="AW1144"/>
      <c r="AX1144"/>
      <c r="AY1144"/>
      <c r="AZ1144"/>
      <c r="BA1144"/>
      <c r="BB1144"/>
      <c r="BC1144"/>
      <c r="BD1144"/>
      <c r="BE1144"/>
      <c r="BF1144"/>
      <c r="BG1144"/>
      <c r="BH1144"/>
      <c r="BI1144"/>
      <c r="BJ1144"/>
      <c r="BK1144"/>
      <c r="BL1144"/>
      <c r="BM1144"/>
      <c r="BN1144"/>
      <c r="BO1144"/>
      <c r="BP1144"/>
      <c r="BQ1144" t="s">
        <v>3007</v>
      </c>
      <c r="BR1144" t="s">
        <v>67</v>
      </c>
      <c r="BS1144" s="1">
        <v>44880</v>
      </c>
      <c r="BT1144" t="s">
        <v>3002</v>
      </c>
      <c r="BU1144">
        <v>3605</v>
      </c>
      <c r="BV1144" t="s">
        <v>60</v>
      </c>
      <c r="BW1144" t="s">
        <v>3002</v>
      </c>
      <c r="BX1144"/>
      <c r="BY1144"/>
      <c r="BZ1144"/>
    </row>
    <row r="1145" spans="1:78" s="11" customFormat="1" x14ac:dyDescent="0.2">
      <c r="A1145" s="10" t="s">
        <v>3055</v>
      </c>
      <c r="B1145" s="10"/>
      <c r="C1145" s="10" t="s">
        <v>1495</v>
      </c>
      <c r="D1145" s="10" t="s">
        <v>2983</v>
      </c>
      <c r="E1145" s="10" t="s">
        <v>2990</v>
      </c>
      <c r="F1145" s="10" t="s">
        <v>2991</v>
      </c>
      <c r="G1145" s="10" t="s">
        <v>3369</v>
      </c>
      <c r="H1145" s="10" t="s">
        <v>3143</v>
      </c>
      <c r="I1145" s="10"/>
      <c r="J1145" s="10"/>
      <c r="K1145" s="10"/>
      <c r="L1145" s="10"/>
      <c r="M1145" s="10"/>
      <c r="N1145" s="10"/>
      <c r="O1145" s="10"/>
      <c r="P1145" s="10"/>
      <c r="Q1145" s="10"/>
      <c r="R1145" s="10"/>
      <c r="S1145" s="10"/>
      <c r="T1145" s="10"/>
      <c r="U1145" s="10"/>
      <c r="V1145" s="10"/>
      <c r="W1145" s="10"/>
      <c r="X1145" s="10"/>
      <c r="Y1145" s="10"/>
      <c r="Z1145" s="10"/>
      <c r="AA1145" s="10"/>
      <c r="AB1145" s="10"/>
      <c r="AC1145" s="10"/>
      <c r="AD1145" s="10"/>
      <c r="AE1145" s="10"/>
      <c r="AF1145" s="10"/>
      <c r="AG1145" s="10"/>
      <c r="AH1145" s="10"/>
      <c r="AI1145" s="10"/>
      <c r="AJ1145" s="10"/>
      <c r="AK1145" s="10"/>
      <c r="AL1145" s="10"/>
      <c r="AM1145" s="10"/>
      <c r="AN1145" s="10"/>
      <c r="AO1145" s="10"/>
      <c r="AP1145" s="10"/>
      <c r="AQ1145" s="10"/>
      <c r="AR1145" s="10"/>
      <c r="AS1145" s="10"/>
      <c r="AT1145" s="10"/>
      <c r="AU1145" s="10"/>
      <c r="AV1145" s="10"/>
      <c r="AW1145" s="10"/>
      <c r="AX1145" s="10"/>
      <c r="AY1145" s="10"/>
      <c r="AZ1145" s="10"/>
      <c r="BA1145" s="10"/>
      <c r="BB1145" s="10"/>
      <c r="BC1145" s="10"/>
      <c r="BD1145" s="10"/>
      <c r="BE1145" s="10"/>
      <c r="BF1145" s="10"/>
      <c r="BG1145" s="10"/>
      <c r="BH1145" s="10"/>
      <c r="BI1145" s="10"/>
      <c r="BJ1145" s="10"/>
      <c r="BK1145" s="10"/>
      <c r="BL1145" s="10"/>
      <c r="BM1145" s="10"/>
      <c r="BN1145" s="10"/>
      <c r="BO1145" s="10"/>
      <c r="BP1145" s="10"/>
      <c r="BQ1145" s="10"/>
      <c r="BR1145" s="14" t="s">
        <v>67</v>
      </c>
      <c r="BS1145" s="12">
        <v>44881</v>
      </c>
      <c r="BT1145" s="10" t="s">
        <v>3018</v>
      </c>
      <c r="BU1145" s="10" t="s">
        <v>3017</v>
      </c>
      <c r="BV1145" s="10" t="s">
        <v>60</v>
      </c>
      <c r="BW1145" s="10" t="s">
        <v>3018</v>
      </c>
      <c r="BX1145"/>
      <c r="BY1145"/>
      <c r="BZ1145"/>
    </row>
    <row r="1146" spans="1:78" s="11" customFormat="1" x14ac:dyDescent="0.2">
      <c r="A1146" s="11" t="s">
        <v>1700</v>
      </c>
      <c r="C1146" s="11" t="s">
        <v>1495</v>
      </c>
      <c r="D1146" s="11" t="s">
        <v>2983</v>
      </c>
      <c r="E1146" s="11" t="s">
        <v>2990</v>
      </c>
      <c r="F1146" s="11" t="s">
        <v>2991</v>
      </c>
      <c r="G1146" s="11" t="s">
        <v>3827</v>
      </c>
      <c r="H1146" s="11" t="s">
        <v>3828</v>
      </c>
      <c r="BS1146" s="59"/>
    </row>
    <row r="1147" spans="1:78" s="11" customFormat="1" x14ac:dyDescent="0.2">
      <c r="A1147" s="10" t="s">
        <v>3141</v>
      </c>
      <c r="B1147" s="10"/>
      <c r="C1147" s="10" t="s">
        <v>1495</v>
      </c>
      <c r="D1147" s="10" t="s">
        <v>2983</v>
      </c>
      <c r="E1147" s="10" t="s">
        <v>2990</v>
      </c>
      <c r="F1147" s="10" t="s">
        <v>2991</v>
      </c>
      <c r="G1147" s="10" t="s">
        <v>3142</v>
      </c>
      <c r="H1147" s="10" t="s">
        <v>1021</v>
      </c>
      <c r="I1147" s="10"/>
      <c r="J1147" s="10"/>
      <c r="K1147" s="10"/>
      <c r="L1147" s="10"/>
      <c r="M1147" s="10"/>
      <c r="N1147" s="10"/>
      <c r="O1147" s="10"/>
      <c r="P1147" s="10"/>
      <c r="Q1147" s="10"/>
      <c r="R1147" s="10"/>
      <c r="S1147" s="10"/>
      <c r="T1147" s="10"/>
      <c r="U1147" s="10"/>
      <c r="V1147" s="10"/>
      <c r="W1147" s="10"/>
      <c r="X1147" s="10"/>
      <c r="Y1147" s="10"/>
      <c r="Z1147" s="10"/>
      <c r="AA1147" s="10"/>
      <c r="AB1147" s="10"/>
      <c r="AC1147" s="10"/>
      <c r="AD1147" s="10"/>
      <c r="AE1147" s="10"/>
      <c r="AF1147" s="10"/>
      <c r="AG1147" s="10"/>
      <c r="AH1147" s="10"/>
      <c r="AI1147" s="10"/>
      <c r="AJ1147" s="10"/>
      <c r="AK1147" s="10"/>
      <c r="AL1147" s="10"/>
      <c r="AM1147" s="10"/>
      <c r="AN1147" s="10"/>
      <c r="AO1147" s="10"/>
      <c r="AP1147" s="10"/>
      <c r="AQ1147" s="10"/>
      <c r="AR1147" s="10"/>
      <c r="AS1147" s="10"/>
      <c r="AT1147" s="10"/>
      <c r="AU1147" s="10"/>
      <c r="AV1147" s="10"/>
      <c r="AW1147" s="10"/>
      <c r="AX1147" s="10"/>
      <c r="AY1147" s="10"/>
      <c r="AZ1147" s="10"/>
      <c r="BA1147" s="10"/>
      <c r="BB1147" s="10"/>
      <c r="BC1147" s="10"/>
      <c r="BD1147" s="10"/>
      <c r="BE1147" s="10"/>
      <c r="BF1147" s="10"/>
      <c r="BG1147" s="10"/>
      <c r="BH1147" s="10"/>
      <c r="BI1147" s="10"/>
      <c r="BJ1147" s="10"/>
      <c r="BK1147" s="10"/>
      <c r="BL1147" s="10"/>
      <c r="BM1147" s="10"/>
      <c r="BN1147" s="10"/>
      <c r="BO1147" s="10"/>
      <c r="BP1147" s="10"/>
      <c r="BQ1147" s="10"/>
      <c r="BR1147" s="10" t="s">
        <v>67</v>
      </c>
      <c r="BS1147" s="12">
        <v>44881</v>
      </c>
      <c r="BT1147" s="10" t="s">
        <v>3018</v>
      </c>
      <c r="BU1147" s="10" t="s">
        <v>3017</v>
      </c>
      <c r="BV1147" s="10" t="s">
        <v>60</v>
      </c>
      <c r="BW1147" s="10" t="s">
        <v>3018</v>
      </c>
      <c r="BX1147"/>
      <c r="BY1147"/>
      <c r="BZ1147"/>
    </row>
    <row r="1148" spans="1:78" s="6" customFormat="1" x14ac:dyDescent="0.2">
      <c r="A1148" s="10" t="s">
        <v>3134</v>
      </c>
      <c r="B1148" s="10"/>
      <c r="C1148" s="10" t="s">
        <v>1495</v>
      </c>
      <c r="D1148" s="10" t="s">
        <v>2983</v>
      </c>
      <c r="E1148" s="10" t="s">
        <v>2990</v>
      </c>
      <c r="F1148" s="10" t="s">
        <v>2991</v>
      </c>
      <c r="G1148" s="10" t="s">
        <v>2990</v>
      </c>
      <c r="H1148" s="10" t="s">
        <v>3135</v>
      </c>
      <c r="I1148" s="10"/>
      <c r="J1148" s="10"/>
      <c r="K1148" s="10"/>
      <c r="L1148" s="10"/>
      <c r="M1148" s="10"/>
      <c r="N1148" s="10"/>
      <c r="O1148" s="10"/>
      <c r="P1148" s="10"/>
      <c r="Q1148" s="10"/>
      <c r="R1148" s="10"/>
      <c r="S1148" s="10"/>
      <c r="T1148" s="10"/>
      <c r="U1148" s="10"/>
      <c r="V1148" s="10"/>
      <c r="W1148" s="10"/>
      <c r="X1148" s="10"/>
      <c r="Y1148" s="10"/>
      <c r="Z1148" s="10"/>
      <c r="AA1148" s="10"/>
      <c r="AB1148" s="10"/>
      <c r="AC1148" s="10"/>
      <c r="AD1148" s="10"/>
      <c r="AE1148" s="10"/>
      <c r="AF1148" s="10"/>
      <c r="AG1148" s="10"/>
      <c r="AH1148" s="10"/>
      <c r="AI1148" s="10"/>
      <c r="AJ1148" s="10"/>
      <c r="AK1148" s="10"/>
      <c r="AL1148" s="10"/>
      <c r="AM1148" s="10"/>
      <c r="AN1148" s="10"/>
      <c r="AO1148" s="10"/>
      <c r="AP1148" s="10"/>
      <c r="AQ1148" s="10"/>
      <c r="AR1148" s="10"/>
      <c r="AS1148" s="10"/>
      <c r="AT1148" s="10"/>
      <c r="AU1148" s="10"/>
      <c r="AV1148" s="10"/>
      <c r="AW1148" s="10"/>
      <c r="AX1148" s="10"/>
      <c r="AY1148" s="10"/>
      <c r="AZ1148" s="10"/>
      <c r="BA1148" s="10"/>
      <c r="BB1148" s="10"/>
      <c r="BC1148" s="10"/>
      <c r="BD1148" s="10"/>
      <c r="BE1148" s="10"/>
      <c r="BF1148" s="10"/>
      <c r="BG1148" s="10"/>
      <c r="BH1148" s="10"/>
      <c r="BI1148" s="10"/>
      <c r="BJ1148" s="10"/>
      <c r="BK1148" s="10"/>
      <c r="BL1148" s="10"/>
      <c r="BM1148" s="10"/>
      <c r="BN1148" s="10"/>
      <c r="BO1148" s="10"/>
      <c r="BP1148" s="10"/>
      <c r="BQ1148" s="10"/>
      <c r="BR1148" s="10" t="s">
        <v>67</v>
      </c>
      <c r="BS1148" s="12">
        <v>44881</v>
      </c>
      <c r="BT1148" s="10" t="s">
        <v>3018</v>
      </c>
      <c r="BU1148" s="10" t="s">
        <v>3017</v>
      </c>
      <c r="BV1148" s="10" t="s">
        <v>60</v>
      </c>
      <c r="BW1148" s="10" t="s">
        <v>3018</v>
      </c>
      <c r="BX1148"/>
      <c r="BY1148"/>
      <c r="BZ1148"/>
    </row>
    <row r="1149" spans="1:78" s="6" customFormat="1" x14ac:dyDescent="0.2">
      <c r="A1149" s="10" t="s">
        <v>3136</v>
      </c>
      <c r="B1149" s="10"/>
      <c r="C1149" s="10" t="s">
        <v>1495</v>
      </c>
      <c r="D1149" s="10" t="s">
        <v>2983</v>
      </c>
      <c r="E1149" s="10" t="s">
        <v>2990</v>
      </c>
      <c r="F1149" s="10" t="s">
        <v>2991</v>
      </c>
      <c r="G1149" s="10" t="s">
        <v>2990</v>
      </c>
      <c r="H1149" s="10" t="s">
        <v>3135</v>
      </c>
      <c r="I1149" s="10"/>
      <c r="J1149" s="10"/>
      <c r="K1149" s="10"/>
      <c r="L1149" s="10"/>
      <c r="M1149" s="10"/>
      <c r="N1149" s="10"/>
      <c r="O1149" s="10"/>
      <c r="P1149" s="10"/>
      <c r="Q1149" s="10"/>
      <c r="R1149" s="10"/>
      <c r="S1149" s="10"/>
      <c r="T1149" s="10"/>
      <c r="U1149" s="10"/>
      <c r="V1149" s="10"/>
      <c r="W1149" s="10"/>
      <c r="X1149" s="10"/>
      <c r="Y1149" s="10"/>
      <c r="Z1149" s="10"/>
      <c r="AA1149" s="10"/>
      <c r="AB1149" s="10"/>
      <c r="AC1149" s="10"/>
      <c r="AD1149" s="10"/>
      <c r="AE1149" s="10"/>
      <c r="AF1149" s="10"/>
      <c r="AG1149" s="10"/>
      <c r="AH1149" s="10"/>
      <c r="AI1149" s="10"/>
      <c r="AJ1149" s="10"/>
      <c r="AK1149" s="10"/>
      <c r="AL1149" s="10"/>
      <c r="AM1149" s="10"/>
      <c r="AN1149" s="10"/>
      <c r="AO1149" s="10"/>
      <c r="AP1149" s="10"/>
      <c r="AQ1149" s="10"/>
      <c r="AR1149" s="10"/>
      <c r="AS1149" s="10"/>
      <c r="AT1149" s="10"/>
      <c r="AU1149" s="10"/>
      <c r="AV1149" s="10"/>
      <c r="AW1149" s="10"/>
      <c r="AX1149" s="10"/>
      <c r="AY1149" s="10"/>
      <c r="AZ1149" s="10"/>
      <c r="BA1149" s="10"/>
      <c r="BB1149" s="10"/>
      <c r="BC1149" s="10"/>
      <c r="BD1149" s="10"/>
      <c r="BE1149" s="10"/>
      <c r="BF1149" s="10"/>
      <c r="BG1149" s="10"/>
      <c r="BH1149" s="10"/>
      <c r="BI1149" s="10"/>
      <c r="BJ1149" s="10"/>
      <c r="BK1149" s="10"/>
      <c r="BL1149" s="10"/>
      <c r="BM1149" s="10"/>
      <c r="BN1149" s="10"/>
      <c r="BO1149" s="10"/>
      <c r="BP1149" s="10"/>
      <c r="BQ1149" s="10"/>
      <c r="BR1149" s="10" t="s">
        <v>67</v>
      </c>
      <c r="BS1149" s="12">
        <v>44881</v>
      </c>
      <c r="BT1149" s="10" t="s">
        <v>3018</v>
      </c>
      <c r="BU1149" s="10" t="s">
        <v>3017</v>
      </c>
      <c r="BV1149" s="10" t="s">
        <v>60</v>
      </c>
      <c r="BW1149" s="10" t="s">
        <v>3018</v>
      </c>
      <c r="BX1149"/>
      <c r="BY1149"/>
      <c r="BZ1149"/>
    </row>
    <row r="1150" spans="1:78" s="6" customFormat="1" x14ac:dyDescent="0.2">
      <c r="A1150" s="11" t="s">
        <v>1700</v>
      </c>
      <c r="B1150" s="11"/>
      <c r="C1150" s="11" t="s">
        <v>1495</v>
      </c>
      <c r="D1150" s="11" t="s">
        <v>2983</v>
      </c>
      <c r="E1150" s="11" t="s">
        <v>2990</v>
      </c>
      <c r="F1150" s="11" t="s">
        <v>2991</v>
      </c>
      <c r="G1150" s="11" t="s">
        <v>2990</v>
      </c>
      <c r="H1150" s="11" t="s">
        <v>2991</v>
      </c>
      <c r="I1150" s="11"/>
      <c r="J1150" s="11"/>
      <c r="K1150" s="11"/>
      <c r="L1150" s="11"/>
      <c r="M1150" s="11"/>
      <c r="N1150" s="11"/>
      <c r="O1150" s="11"/>
      <c r="P1150" s="11"/>
      <c r="Q1150" s="11"/>
      <c r="R1150" s="11"/>
      <c r="S1150" s="11"/>
      <c r="T1150" s="11"/>
      <c r="U1150" s="11"/>
      <c r="V1150" s="11"/>
      <c r="W1150" s="11"/>
      <c r="X1150" s="11"/>
      <c r="Y1150" s="11"/>
      <c r="Z1150" s="11"/>
      <c r="AA1150" s="11"/>
      <c r="AB1150" s="11"/>
      <c r="AC1150" s="11"/>
      <c r="AD1150" s="11"/>
      <c r="AE1150" s="11"/>
      <c r="AF1150" s="11"/>
      <c r="AG1150" s="11"/>
      <c r="AH1150" s="11"/>
      <c r="AI1150" s="11"/>
      <c r="AJ1150" s="11"/>
      <c r="AK1150" s="11"/>
      <c r="AL1150" s="11"/>
      <c r="AM1150" s="11"/>
      <c r="AN1150" s="11"/>
      <c r="AO1150" s="11"/>
      <c r="AP1150" s="11"/>
      <c r="AQ1150" s="11"/>
      <c r="AR1150" s="11"/>
      <c r="AS1150" s="11"/>
      <c r="AT1150" s="11"/>
      <c r="AU1150" s="11"/>
      <c r="AV1150" s="11"/>
      <c r="AW1150" s="11"/>
      <c r="AX1150" s="11"/>
      <c r="AY1150" s="11"/>
      <c r="AZ1150" s="11"/>
      <c r="BA1150" s="11"/>
      <c r="BB1150" s="11"/>
      <c r="BC1150" s="11"/>
      <c r="BD1150" s="11"/>
      <c r="BE1150" s="11"/>
      <c r="BF1150" s="11"/>
      <c r="BG1150" s="11"/>
      <c r="BH1150" s="11"/>
      <c r="BI1150" s="11"/>
      <c r="BJ1150" s="11"/>
      <c r="BK1150" s="11"/>
      <c r="BL1150" s="11"/>
      <c r="BM1150" s="11"/>
      <c r="BN1150" s="11"/>
      <c r="BO1150" s="11"/>
      <c r="BP1150" s="11"/>
      <c r="BQ1150" s="11"/>
      <c r="BR1150" s="11"/>
      <c r="BS1150" s="11"/>
      <c r="BT1150" s="11"/>
      <c r="BU1150" s="11"/>
      <c r="BV1150" s="11"/>
      <c r="BW1150" s="11"/>
      <c r="BX1150"/>
      <c r="BY1150"/>
      <c r="BZ1150"/>
    </row>
    <row r="1151" spans="1:78" s="6" customFormat="1" x14ac:dyDescent="0.2">
      <c r="A1151" s="10" t="s">
        <v>3137</v>
      </c>
      <c r="B1151" s="10"/>
      <c r="C1151" s="10" t="s">
        <v>1495</v>
      </c>
      <c r="D1151" s="10" t="s">
        <v>2983</v>
      </c>
      <c r="E1151" s="10" t="s">
        <v>2990</v>
      </c>
      <c r="F1151" s="10" t="s">
        <v>2991</v>
      </c>
      <c r="G1151" s="10" t="s">
        <v>2990</v>
      </c>
      <c r="H1151" s="10" t="s">
        <v>2991</v>
      </c>
      <c r="I1151" s="10"/>
      <c r="J1151" s="10"/>
      <c r="K1151" s="10"/>
      <c r="L1151" s="10"/>
      <c r="M1151" s="10"/>
      <c r="N1151" s="10"/>
      <c r="O1151" s="10"/>
      <c r="P1151" s="10"/>
      <c r="Q1151" s="10"/>
      <c r="R1151" s="10"/>
      <c r="S1151" s="10"/>
      <c r="T1151" s="10"/>
      <c r="U1151" s="10"/>
      <c r="V1151" s="10"/>
      <c r="W1151" s="10"/>
      <c r="X1151" s="10"/>
      <c r="Y1151" s="10"/>
      <c r="Z1151" s="10"/>
      <c r="AA1151" s="10"/>
      <c r="AB1151" s="10"/>
      <c r="AC1151" s="10"/>
      <c r="AD1151" s="10"/>
      <c r="AE1151" s="10"/>
      <c r="AF1151" s="10"/>
      <c r="AG1151" s="10"/>
      <c r="AH1151" s="10"/>
      <c r="AI1151" s="10"/>
      <c r="AJ1151" s="10"/>
      <c r="AK1151" s="10"/>
      <c r="AL1151" s="10"/>
      <c r="AM1151" s="10"/>
      <c r="AN1151" s="10"/>
      <c r="AO1151" s="10"/>
      <c r="AP1151" s="10"/>
      <c r="AQ1151" s="10"/>
      <c r="AR1151" s="10"/>
      <c r="AS1151" s="10"/>
      <c r="AT1151" s="10"/>
      <c r="AU1151" s="10"/>
      <c r="AV1151" s="10"/>
      <c r="AW1151" s="10"/>
      <c r="AX1151" s="10"/>
      <c r="AY1151" s="10"/>
      <c r="AZ1151" s="10"/>
      <c r="BA1151" s="10"/>
      <c r="BB1151" s="10"/>
      <c r="BC1151" s="10"/>
      <c r="BD1151" s="10"/>
      <c r="BE1151" s="10"/>
      <c r="BF1151" s="10"/>
      <c r="BG1151" s="10"/>
      <c r="BH1151" s="10"/>
      <c r="BI1151" s="10"/>
      <c r="BJ1151" s="10"/>
      <c r="BK1151" s="10"/>
      <c r="BL1151" s="10"/>
      <c r="BM1151" s="10"/>
      <c r="BN1151" s="10"/>
      <c r="BO1151" s="10"/>
      <c r="BP1151" s="10"/>
      <c r="BQ1151" s="10"/>
      <c r="BR1151" s="10" t="s">
        <v>67</v>
      </c>
      <c r="BS1151" s="12">
        <v>44881</v>
      </c>
      <c r="BT1151" s="10" t="s">
        <v>3018</v>
      </c>
      <c r="BU1151" s="10" t="s">
        <v>3017</v>
      </c>
      <c r="BV1151" s="10" t="s">
        <v>60</v>
      </c>
      <c r="BW1151" s="10" t="s">
        <v>3018</v>
      </c>
      <c r="BX1151"/>
      <c r="BY1151"/>
      <c r="BZ1151"/>
    </row>
    <row r="1152" spans="1:78" s="6" customFormat="1" x14ac:dyDescent="0.2">
      <c r="A1152" s="10" t="s">
        <v>3137</v>
      </c>
      <c r="B1152" s="10"/>
      <c r="C1152" s="10" t="s">
        <v>1495</v>
      </c>
      <c r="D1152" s="10" t="s">
        <v>2983</v>
      </c>
      <c r="E1152" s="10" t="s">
        <v>2990</v>
      </c>
      <c r="F1152" s="10" t="s">
        <v>2991</v>
      </c>
      <c r="G1152" s="10" t="s">
        <v>2990</v>
      </c>
      <c r="H1152" s="10" t="s">
        <v>2991</v>
      </c>
      <c r="I1152" s="10"/>
      <c r="J1152" s="10"/>
      <c r="K1152" s="10"/>
      <c r="L1152" s="10"/>
      <c r="M1152" s="10"/>
      <c r="N1152" s="10"/>
      <c r="O1152" s="10"/>
      <c r="P1152" s="10"/>
      <c r="Q1152" s="10"/>
      <c r="R1152" s="10"/>
      <c r="S1152" s="10"/>
      <c r="T1152" s="10"/>
      <c r="U1152" s="10"/>
      <c r="V1152" s="10"/>
      <c r="W1152" s="10"/>
      <c r="X1152" s="10"/>
      <c r="Y1152" s="10"/>
      <c r="Z1152" s="10"/>
      <c r="AA1152" s="10"/>
      <c r="AB1152" s="10"/>
      <c r="AC1152" s="10"/>
      <c r="AD1152" s="10"/>
      <c r="AE1152" s="10"/>
      <c r="AF1152" s="10"/>
      <c r="AG1152" s="10"/>
      <c r="AH1152" s="10"/>
      <c r="AI1152" s="10"/>
      <c r="AJ1152" s="10"/>
      <c r="AK1152" s="10"/>
      <c r="AL1152" s="10"/>
      <c r="AM1152" s="10"/>
      <c r="AN1152" s="10"/>
      <c r="AO1152" s="10"/>
      <c r="AP1152" s="10"/>
      <c r="AQ1152" s="10"/>
      <c r="AR1152" s="10"/>
      <c r="AS1152" s="10"/>
      <c r="AT1152" s="10"/>
      <c r="AU1152" s="10"/>
      <c r="AV1152" s="10"/>
      <c r="AW1152" s="10"/>
      <c r="AX1152" s="10"/>
      <c r="AY1152" s="10"/>
      <c r="AZ1152" s="10"/>
      <c r="BA1152" s="10"/>
      <c r="BB1152" s="10"/>
      <c r="BC1152" s="10"/>
      <c r="BD1152" s="10"/>
      <c r="BE1152" s="10"/>
      <c r="BF1152" s="10"/>
      <c r="BG1152" s="10"/>
      <c r="BH1152" s="10"/>
      <c r="BI1152" s="10"/>
      <c r="BJ1152" s="10"/>
      <c r="BK1152" s="10"/>
      <c r="BL1152" s="10"/>
      <c r="BM1152" s="10"/>
      <c r="BN1152" s="10"/>
      <c r="BO1152" s="10"/>
      <c r="BP1152" s="10"/>
      <c r="BQ1152" s="10"/>
      <c r="BR1152" s="10" t="s">
        <v>67</v>
      </c>
      <c r="BS1152" s="12">
        <v>44886</v>
      </c>
      <c r="BT1152" s="10" t="s">
        <v>3241</v>
      </c>
      <c r="BU1152" s="10">
        <v>3622</v>
      </c>
      <c r="BV1152" s="10" t="s">
        <v>60</v>
      </c>
      <c r="BW1152" s="10" t="s">
        <v>3241</v>
      </c>
      <c r="BX1152"/>
      <c r="BY1152"/>
      <c r="BZ1152"/>
    </row>
    <row r="1153" spans="1:78" s="6" customFormat="1" x14ac:dyDescent="0.2">
      <c r="A1153" s="10" t="s">
        <v>3144</v>
      </c>
      <c r="B1153" s="10"/>
      <c r="C1153" s="10" t="s">
        <v>1495</v>
      </c>
      <c r="D1153" s="10" t="s">
        <v>2983</v>
      </c>
      <c r="E1153" s="10" t="s">
        <v>2990</v>
      </c>
      <c r="F1153" s="10" t="s">
        <v>2991</v>
      </c>
      <c r="G1153" s="10" t="s">
        <v>2990</v>
      </c>
      <c r="H1153" s="10" t="s">
        <v>2991</v>
      </c>
      <c r="I1153" s="10"/>
      <c r="J1153" s="10"/>
      <c r="K1153" s="10"/>
      <c r="L1153" s="10"/>
      <c r="M1153" s="10"/>
      <c r="N1153" s="10"/>
      <c r="O1153" s="10"/>
      <c r="P1153" s="10"/>
      <c r="Q1153" s="10"/>
      <c r="R1153" s="10"/>
      <c r="S1153" s="10"/>
      <c r="T1153" s="10"/>
      <c r="U1153" s="10"/>
      <c r="V1153" s="10"/>
      <c r="W1153" s="10"/>
      <c r="X1153" s="10"/>
      <c r="Y1153" s="10"/>
      <c r="Z1153" s="10"/>
      <c r="AA1153" s="10"/>
      <c r="AB1153" s="10"/>
      <c r="AC1153" s="10"/>
      <c r="AD1153" s="10"/>
      <c r="AE1153" s="10"/>
      <c r="AF1153" s="10"/>
      <c r="AG1153" s="10"/>
      <c r="AH1153" s="10"/>
      <c r="AI1153" s="10"/>
      <c r="AJ1153" s="10"/>
      <c r="AK1153" s="10"/>
      <c r="AL1153" s="10"/>
      <c r="AM1153" s="10"/>
      <c r="AN1153" s="10"/>
      <c r="AO1153" s="10"/>
      <c r="AP1153" s="10"/>
      <c r="AQ1153" s="10"/>
      <c r="AR1153" s="10"/>
      <c r="AS1153" s="10"/>
      <c r="AT1153" s="10"/>
      <c r="AU1153" s="10"/>
      <c r="AV1153" s="10"/>
      <c r="AW1153" s="10"/>
      <c r="AX1153" s="10"/>
      <c r="AY1153" s="10"/>
      <c r="AZ1153" s="10"/>
      <c r="BA1153" s="10"/>
      <c r="BB1153" s="10"/>
      <c r="BC1153" s="10"/>
      <c r="BD1153" s="10"/>
      <c r="BE1153" s="10"/>
      <c r="BF1153" s="10"/>
      <c r="BG1153" s="10"/>
      <c r="BH1153" s="10"/>
      <c r="BI1153" s="10"/>
      <c r="BJ1153" s="10"/>
      <c r="BK1153" s="10"/>
      <c r="BL1153" s="10"/>
      <c r="BM1153" s="10"/>
      <c r="BN1153" s="10"/>
      <c r="BO1153" s="10"/>
      <c r="BP1153" s="10"/>
      <c r="BQ1153" s="10"/>
      <c r="BR1153" s="10" t="s">
        <v>67</v>
      </c>
      <c r="BS1153" s="12">
        <v>44881</v>
      </c>
      <c r="BT1153" s="10" t="s">
        <v>3018</v>
      </c>
      <c r="BU1153" s="10" t="s">
        <v>3017</v>
      </c>
      <c r="BV1153" s="10" t="s">
        <v>60</v>
      </c>
      <c r="BW1153" s="10" t="s">
        <v>3018</v>
      </c>
      <c r="BX1153"/>
      <c r="BY1153"/>
      <c r="BZ1153"/>
    </row>
    <row r="1154" spans="1:78" s="6" customFormat="1" x14ac:dyDescent="0.2">
      <c r="A1154" s="10" t="s">
        <v>3189</v>
      </c>
      <c r="B1154" s="10"/>
      <c r="C1154" s="10" t="s">
        <v>1495</v>
      </c>
      <c r="D1154" s="10" t="s">
        <v>2983</v>
      </c>
      <c r="E1154" s="10" t="s">
        <v>2990</v>
      </c>
      <c r="F1154" s="10" t="s">
        <v>2991</v>
      </c>
      <c r="G1154" s="10" t="s">
        <v>2990</v>
      </c>
      <c r="H1154" s="10" t="s">
        <v>2991</v>
      </c>
      <c r="I1154" s="10"/>
      <c r="J1154" s="10"/>
      <c r="K1154" s="10"/>
      <c r="L1154" s="10"/>
      <c r="M1154" s="10"/>
      <c r="N1154" s="10"/>
      <c r="O1154" s="10"/>
      <c r="P1154" s="10"/>
      <c r="Q1154" s="10"/>
      <c r="R1154" s="10"/>
      <c r="S1154" s="10"/>
      <c r="T1154" s="10"/>
      <c r="U1154" s="10"/>
      <c r="V1154" s="10"/>
      <c r="W1154" s="10"/>
      <c r="X1154" s="10"/>
      <c r="Y1154" s="10"/>
      <c r="Z1154" s="10"/>
      <c r="AA1154" s="10"/>
      <c r="AB1154" s="10"/>
      <c r="AC1154" s="10"/>
      <c r="AD1154" s="10"/>
      <c r="AE1154" s="10"/>
      <c r="AF1154" s="10"/>
      <c r="AG1154" s="10"/>
      <c r="AH1154" s="10"/>
      <c r="AI1154" s="10"/>
      <c r="AJ1154" s="10"/>
      <c r="AK1154" s="10"/>
      <c r="AL1154" s="10"/>
      <c r="AM1154" s="10"/>
      <c r="AN1154" s="10"/>
      <c r="AO1154" s="10"/>
      <c r="AP1154" s="10"/>
      <c r="AQ1154" s="10"/>
      <c r="AR1154" s="10"/>
      <c r="AS1154" s="10"/>
      <c r="AT1154" s="10"/>
      <c r="AU1154" s="10"/>
      <c r="AV1154" s="10"/>
      <c r="AW1154" s="10"/>
      <c r="AX1154" s="10"/>
      <c r="AY1154" s="10"/>
      <c r="AZ1154" s="10"/>
      <c r="BA1154" s="10"/>
      <c r="BB1154" s="10"/>
      <c r="BC1154" s="10"/>
      <c r="BD1154" s="10"/>
      <c r="BE1154" s="10"/>
      <c r="BF1154" s="10"/>
      <c r="BG1154" s="10"/>
      <c r="BH1154" s="10"/>
      <c r="BI1154" s="10"/>
      <c r="BJ1154" s="10"/>
      <c r="BK1154" s="10"/>
      <c r="BL1154" s="10"/>
      <c r="BM1154" s="10"/>
      <c r="BN1154" s="10"/>
      <c r="BO1154" s="10"/>
      <c r="BP1154" s="10"/>
      <c r="BQ1154" s="10"/>
      <c r="BR1154" s="10" t="s">
        <v>67</v>
      </c>
      <c r="BS1154" s="12">
        <v>44886</v>
      </c>
      <c r="BT1154" s="10" t="s">
        <v>3241</v>
      </c>
      <c r="BU1154" s="10">
        <v>3622</v>
      </c>
      <c r="BV1154" s="10" t="s">
        <v>60</v>
      </c>
      <c r="BW1154" s="10" t="s">
        <v>3241</v>
      </c>
      <c r="BX1154"/>
      <c r="BY1154"/>
      <c r="BZ1154"/>
    </row>
    <row r="1155" spans="1:78" s="6" customFormat="1" x14ac:dyDescent="0.2">
      <c r="A1155" s="10" t="s">
        <v>3139</v>
      </c>
      <c r="B1155" s="10"/>
      <c r="C1155" s="10" t="s">
        <v>1495</v>
      </c>
      <c r="D1155" s="10" t="s">
        <v>2983</v>
      </c>
      <c r="E1155" s="10" t="s">
        <v>2990</v>
      </c>
      <c r="F1155" s="10" t="s">
        <v>2991</v>
      </c>
      <c r="G1155" s="10" t="s">
        <v>2990</v>
      </c>
      <c r="H1155" s="10" t="s">
        <v>2991</v>
      </c>
      <c r="I1155" s="10"/>
      <c r="J1155" s="10"/>
      <c r="K1155" s="10"/>
      <c r="L1155" s="10"/>
      <c r="M1155" s="10"/>
      <c r="N1155" s="10"/>
      <c r="O1155" s="10"/>
      <c r="P1155" s="10"/>
      <c r="Q1155" s="10"/>
      <c r="R1155" s="10"/>
      <c r="S1155" s="10"/>
      <c r="T1155" s="10"/>
      <c r="U1155" s="10"/>
      <c r="V1155" s="10"/>
      <c r="W1155" s="10"/>
      <c r="X1155" s="10"/>
      <c r="Y1155" s="10"/>
      <c r="Z1155" s="10"/>
      <c r="AA1155" s="10"/>
      <c r="AB1155" s="10"/>
      <c r="AC1155" s="10"/>
      <c r="AD1155" s="10"/>
      <c r="AE1155" s="10"/>
      <c r="AF1155" s="10"/>
      <c r="AG1155" s="10"/>
      <c r="AH1155" s="10"/>
      <c r="AI1155" s="10"/>
      <c r="AJ1155" s="10"/>
      <c r="AK1155" s="10"/>
      <c r="AL1155" s="10"/>
      <c r="AM1155" s="10"/>
      <c r="AN1155" s="10"/>
      <c r="AO1155" s="10"/>
      <c r="AP1155" s="10"/>
      <c r="AQ1155" s="10"/>
      <c r="AR1155" s="10"/>
      <c r="AS1155" s="10"/>
      <c r="AT1155" s="10"/>
      <c r="AU1155" s="10"/>
      <c r="AV1155" s="10"/>
      <c r="AW1155" s="10"/>
      <c r="AX1155" s="10"/>
      <c r="AY1155" s="10"/>
      <c r="AZ1155" s="10"/>
      <c r="BA1155" s="10"/>
      <c r="BB1155" s="10"/>
      <c r="BC1155" s="10"/>
      <c r="BD1155" s="10"/>
      <c r="BE1155" s="10"/>
      <c r="BF1155" s="10"/>
      <c r="BG1155" s="10"/>
      <c r="BH1155" s="10"/>
      <c r="BI1155" s="10"/>
      <c r="BJ1155" s="10"/>
      <c r="BK1155" s="10"/>
      <c r="BL1155" s="10"/>
      <c r="BM1155" s="10"/>
      <c r="BN1155" s="10"/>
      <c r="BO1155" s="10"/>
      <c r="BP1155" s="10"/>
      <c r="BQ1155" s="10"/>
      <c r="BR1155" s="10" t="s">
        <v>67</v>
      </c>
      <c r="BS1155" s="12">
        <v>44881</v>
      </c>
      <c r="BT1155" s="10" t="s">
        <v>3018</v>
      </c>
      <c r="BU1155" s="10" t="s">
        <v>3017</v>
      </c>
      <c r="BV1155" s="10" t="s">
        <v>60</v>
      </c>
      <c r="BW1155" s="10" t="s">
        <v>3018</v>
      </c>
      <c r="BX1155"/>
      <c r="BY1155"/>
      <c r="BZ1155"/>
    </row>
    <row r="1156" spans="1:78" s="6" customFormat="1" x14ac:dyDescent="0.2">
      <c r="A1156" s="10" t="s">
        <v>3140</v>
      </c>
      <c r="B1156" s="10"/>
      <c r="C1156" s="10" t="s">
        <v>1495</v>
      </c>
      <c r="D1156" s="10" t="s">
        <v>2983</v>
      </c>
      <c r="E1156" s="10" t="s">
        <v>2990</v>
      </c>
      <c r="F1156" s="10" t="s">
        <v>2991</v>
      </c>
      <c r="G1156" s="10" t="s">
        <v>2990</v>
      </c>
      <c r="H1156" s="10" t="s">
        <v>2991</v>
      </c>
      <c r="I1156" s="10"/>
      <c r="J1156" s="10"/>
      <c r="K1156" s="10"/>
      <c r="L1156" s="10"/>
      <c r="M1156" s="10"/>
      <c r="N1156" s="10"/>
      <c r="O1156" s="10"/>
      <c r="P1156" s="10"/>
      <c r="Q1156" s="10"/>
      <c r="R1156" s="10"/>
      <c r="S1156" s="10"/>
      <c r="T1156" s="10"/>
      <c r="U1156" s="10"/>
      <c r="V1156" s="10"/>
      <c r="W1156" s="10"/>
      <c r="X1156" s="10"/>
      <c r="Y1156" s="10"/>
      <c r="Z1156" s="10"/>
      <c r="AA1156" s="10"/>
      <c r="AB1156" s="10"/>
      <c r="AC1156" s="10"/>
      <c r="AD1156" s="10"/>
      <c r="AE1156" s="10"/>
      <c r="AF1156" s="10"/>
      <c r="AG1156" s="10"/>
      <c r="AH1156" s="10"/>
      <c r="AI1156" s="10"/>
      <c r="AJ1156" s="10"/>
      <c r="AK1156" s="10"/>
      <c r="AL1156" s="10"/>
      <c r="AM1156" s="10"/>
      <c r="AN1156" s="10"/>
      <c r="AO1156" s="10"/>
      <c r="AP1156" s="10"/>
      <c r="AQ1156" s="10"/>
      <c r="AR1156" s="10"/>
      <c r="AS1156" s="10"/>
      <c r="AT1156" s="10"/>
      <c r="AU1156" s="10"/>
      <c r="AV1156" s="10"/>
      <c r="AW1156" s="10"/>
      <c r="AX1156" s="10"/>
      <c r="AY1156" s="10"/>
      <c r="AZ1156" s="10"/>
      <c r="BA1156" s="10"/>
      <c r="BB1156" s="10"/>
      <c r="BC1156" s="10"/>
      <c r="BD1156" s="10"/>
      <c r="BE1156" s="10"/>
      <c r="BF1156" s="10"/>
      <c r="BG1156" s="10"/>
      <c r="BH1156" s="10"/>
      <c r="BI1156" s="10"/>
      <c r="BJ1156" s="10"/>
      <c r="BK1156" s="10"/>
      <c r="BL1156" s="10"/>
      <c r="BM1156" s="10"/>
      <c r="BN1156" s="10"/>
      <c r="BO1156" s="10"/>
      <c r="BP1156" s="10"/>
      <c r="BQ1156" s="10"/>
      <c r="BR1156" s="10" t="s">
        <v>67</v>
      </c>
      <c r="BS1156" s="12">
        <v>44881</v>
      </c>
      <c r="BT1156" s="10" t="s">
        <v>3018</v>
      </c>
      <c r="BU1156" s="10" t="s">
        <v>3017</v>
      </c>
      <c r="BV1156" s="10" t="s">
        <v>60</v>
      </c>
      <c r="BW1156" s="10" t="s">
        <v>3018</v>
      </c>
      <c r="BX1156"/>
      <c r="BY1156"/>
      <c r="BZ1156"/>
    </row>
    <row r="1157" spans="1:78" s="6" customFormat="1" x14ac:dyDescent="0.2">
      <c r="A1157" s="10" t="s">
        <v>3138</v>
      </c>
      <c r="B1157" s="10"/>
      <c r="C1157" s="10" t="s">
        <v>1495</v>
      </c>
      <c r="D1157" s="10" t="s">
        <v>2983</v>
      </c>
      <c r="E1157" s="10" t="s">
        <v>2990</v>
      </c>
      <c r="F1157" s="10" t="s">
        <v>2991</v>
      </c>
      <c r="G1157" s="10" t="s">
        <v>2990</v>
      </c>
      <c r="H1157" s="10" t="s">
        <v>2991</v>
      </c>
      <c r="I1157" s="10"/>
      <c r="J1157" s="10"/>
      <c r="K1157" s="10"/>
      <c r="L1157" s="10"/>
      <c r="M1157" s="10"/>
      <c r="N1157" s="10"/>
      <c r="O1157" s="10"/>
      <c r="P1157" s="10"/>
      <c r="Q1157" s="10"/>
      <c r="R1157" s="10"/>
      <c r="S1157" s="10"/>
      <c r="T1157" s="10"/>
      <c r="U1157" s="10"/>
      <c r="V1157" s="10"/>
      <c r="W1157" s="10"/>
      <c r="X1157" s="10"/>
      <c r="Y1157" s="10"/>
      <c r="Z1157" s="10"/>
      <c r="AA1157" s="10"/>
      <c r="AB1157" s="10"/>
      <c r="AC1157" s="10"/>
      <c r="AD1157" s="10"/>
      <c r="AE1157" s="10"/>
      <c r="AF1157" s="10"/>
      <c r="AG1157" s="10"/>
      <c r="AH1157" s="10"/>
      <c r="AI1157" s="10"/>
      <c r="AJ1157" s="10"/>
      <c r="AK1157" s="10"/>
      <c r="AL1157" s="10"/>
      <c r="AM1157" s="10"/>
      <c r="AN1157" s="10"/>
      <c r="AO1157" s="10"/>
      <c r="AP1157" s="10"/>
      <c r="AQ1157" s="10"/>
      <c r="AR1157" s="10"/>
      <c r="AS1157" s="10"/>
      <c r="AT1157" s="10"/>
      <c r="AU1157" s="10"/>
      <c r="AV1157" s="10"/>
      <c r="AW1157" s="10"/>
      <c r="AX1157" s="10"/>
      <c r="AY1157" s="10"/>
      <c r="AZ1157" s="10"/>
      <c r="BA1157" s="10"/>
      <c r="BB1157" s="10"/>
      <c r="BC1157" s="10"/>
      <c r="BD1157" s="10"/>
      <c r="BE1157" s="10"/>
      <c r="BF1157" s="10"/>
      <c r="BG1157" s="10"/>
      <c r="BH1157" s="10"/>
      <c r="BI1157" s="10"/>
      <c r="BJ1157" s="10"/>
      <c r="BK1157" s="10"/>
      <c r="BL1157" s="10"/>
      <c r="BM1157" s="10"/>
      <c r="BN1157" s="10"/>
      <c r="BO1157" s="10"/>
      <c r="BP1157" s="10"/>
      <c r="BQ1157" s="10"/>
      <c r="BR1157" s="10" t="s">
        <v>67</v>
      </c>
      <c r="BS1157" s="12">
        <v>44881</v>
      </c>
      <c r="BT1157" s="10" t="s">
        <v>3018</v>
      </c>
      <c r="BU1157" s="10" t="s">
        <v>3017</v>
      </c>
      <c r="BV1157" s="10" t="s">
        <v>60</v>
      </c>
      <c r="BW1157" s="10" t="s">
        <v>3018</v>
      </c>
      <c r="BX1157"/>
      <c r="BY1157"/>
      <c r="BZ1157"/>
    </row>
    <row r="1158" spans="1:78" s="6" customFormat="1" x14ac:dyDescent="0.2">
      <c r="A1158" s="10" t="s">
        <v>3138</v>
      </c>
      <c r="B1158" s="10"/>
      <c r="C1158" s="10" t="s">
        <v>1495</v>
      </c>
      <c r="D1158" s="10" t="s">
        <v>2983</v>
      </c>
      <c r="E1158" s="10" t="s">
        <v>2990</v>
      </c>
      <c r="F1158" s="10" t="s">
        <v>2991</v>
      </c>
      <c r="G1158" s="10" t="s">
        <v>2990</v>
      </c>
      <c r="H1158" s="10" t="s">
        <v>2991</v>
      </c>
      <c r="I1158" s="10"/>
      <c r="J1158" s="10"/>
      <c r="K1158" s="10"/>
      <c r="L1158" s="10"/>
      <c r="M1158" s="10"/>
      <c r="N1158" s="10"/>
      <c r="O1158" s="10"/>
      <c r="P1158" s="10"/>
      <c r="Q1158" s="10"/>
      <c r="R1158" s="10"/>
      <c r="S1158" s="10"/>
      <c r="T1158" s="10"/>
      <c r="U1158" s="10"/>
      <c r="V1158" s="10"/>
      <c r="W1158" s="10"/>
      <c r="X1158" s="10"/>
      <c r="Y1158" s="10"/>
      <c r="Z1158" s="10"/>
      <c r="AA1158" s="10"/>
      <c r="AB1158" s="10"/>
      <c r="AC1158" s="10"/>
      <c r="AD1158" s="10"/>
      <c r="AE1158" s="10"/>
      <c r="AF1158" s="10"/>
      <c r="AG1158" s="10"/>
      <c r="AH1158" s="10"/>
      <c r="AI1158" s="10"/>
      <c r="AJ1158" s="10"/>
      <c r="AK1158" s="10"/>
      <c r="AL1158" s="10"/>
      <c r="AM1158" s="10"/>
      <c r="AN1158" s="10"/>
      <c r="AO1158" s="10"/>
      <c r="AP1158" s="10"/>
      <c r="AQ1158" s="10"/>
      <c r="AR1158" s="10"/>
      <c r="AS1158" s="10"/>
      <c r="AT1158" s="10"/>
      <c r="AU1158" s="10"/>
      <c r="AV1158" s="10"/>
      <c r="AW1158" s="10"/>
      <c r="AX1158" s="10"/>
      <c r="AY1158" s="10"/>
      <c r="AZ1158" s="10"/>
      <c r="BA1158" s="10"/>
      <c r="BB1158" s="10"/>
      <c r="BC1158" s="10"/>
      <c r="BD1158" s="10"/>
      <c r="BE1158" s="10"/>
      <c r="BF1158" s="10"/>
      <c r="BG1158" s="10"/>
      <c r="BH1158" s="10"/>
      <c r="BI1158" s="10"/>
      <c r="BJ1158" s="10"/>
      <c r="BK1158" s="10"/>
      <c r="BL1158" s="10"/>
      <c r="BM1158" s="10"/>
      <c r="BN1158" s="10"/>
      <c r="BO1158" s="10"/>
      <c r="BP1158" s="10"/>
      <c r="BQ1158" s="10"/>
      <c r="BR1158" s="10" t="s">
        <v>67</v>
      </c>
      <c r="BS1158" s="12">
        <v>44886</v>
      </c>
      <c r="BT1158" s="10" t="s">
        <v>3241</v>
      </c>
      <c r="BU1158" s="10">
        <v>3622</v>
      </c>
      <c r="BV1158" s="10" t="s">
        <v>60</v>
      </c>
      <c r="BW1158" s="10" t="s">
        <v>3241</v>
      </c>
      <c r="BX1158"/>
      <c r="BY1158"/>
      <c r="BZ1158"/>
    </row>
    <row r="1159" spans="1:78" s="6" customFormat="1" x14ac:dyDescent="0.2">
      <c r="A1159" s="10" t="s">
        <v>3138</v>
      </c>
      <c r="B1159" s="10"/>
      <c r="C1159" s="10" t="s">
        <v>1495</v>
      </c>
      <c r="D1159" s="10" t="s">
        <v>2983</v>
      </c>
      <c r="E1159" s="10" t="s">
        <v>2990</v>
      </c>
      <c r="F1159" s="10" t="s">
        <v>2991</v>
      </c>
      <c r="G1159" s="10" t="s">
        <v>2990</v>
      </c>
      <c r="H1159" s="10" t="s">
        <v>2991</v>
      </c>
      <c r="I1159" s="10"/>
      <c r="J1159" s="10"/>
      <c r="K1159" s="10"/>
      <c r="L1159" s="10"/>
      <c r="M1159" s="10"/>
      <c r="N1159" s="10"/>
      <c r="O1159" s="10"/>
      <c r="P1159" s="10"/>
      <c r="Q1159" s="10"/>
      <c r="R1159" s="10"/>
      <c r="S1159" s="10"/>
      <c r="T1159" s="10"/>
      <c r="U1159" s="10"/>
      <c r="V1159" s="10"/>
      <c r="W1159" s="10"/>
      <c r="X1159" s="10"/>
      <c r="Y1159" s="10"/>
      <c r="Z1159" s="10"/>
      <c r="AA1159" s="10"/>
      <c r="AB1159" s="10"/>
      <c r="AC1159" s="10"/>
      <c r="AD1159" s="10"/>
      <c r="AE1159" s="10"/>
      <c r="AF1159" s="10"/>
      <c r="AG1159" s="10"/>
      <c r="AH1159" s="10"/>
      <c r="AI1159" s="10"/>
      <c r="AJ1159" s="10"/>
      <c r="AK1159" s="10"/>
      <c r="AL1159" s="10"/>
      <c r="AM1159" s="10"/>
      <c r="AN1159" s="10"/>
      <c r="AO1159" s="10"/>
      <c r="AP1159" s="10"/>
      <c r="AQ1159" s="10"/>
      <c r="AR1159" s="10"/>
      <c r="AS1159" s="10"/>
      <c r="AT1159" s="10"/>
      <c r="AU1159" s="10"/>
      <c r="AV1159" s="10"/>
      <c r="AW1159" s="10"/>
      <c r="AX1159" s="10"/>
      <c r="AY1159" s="10"/>
      <c r="AZ1159" s="10"/>
      <c r="BA1159" s="10"/>
      <c r="BB1159" s="10"/>
      <c r="BC1159" s="10"/>
      <c r="BD1159" s="10"/>
      <c r="BE1159" s="10"/>
      <c r="BF1159" s="10"/>
      <c r="BG1159" s="10"/>
      <c r="BH1159" s="10"/>
      <c r="BI1159" s="10"/>
      <c r="BJ1159" s="10"/>
      <c r="BK1159" s="10"/>
      <c r="BL1159" s="10"/>
      <c r="BM1159" s="10"/>
      <c r="BN1159" s="10"/>
      <c r="BO1159" s="10"/>
      <c r="BP1159" s="10"/>
      <c r="BQ1159" s="10"/>
      <c r="BR1159" s="10" t="s">
        <v>67</v>
      </c>
      <c r="BS1159" s="12">
        <v>44886</v>
      </c>
      <c r="BT1159" s="10" t="s">
        <v>3241</v>
      </c>
      <c r="BU1159" s="10">
        <v>3622</v>
      </c>
      <c r="BV1159" s="10" t="s">
        <v>60</v>
      </c>
      <c r="BW1159" s="10" t="s">
        <v>3241</v>
      </c>
      <c r="BX1159" s="2"/>
      <c r="BY1159" s="2"/>
      <c r="BZ1159" s="2"/>
    </row>
    <row r="1160" spans="1:78" s="6" customFormat="1" x14ac:dyDescent="0.2">
      <c r="A1160" t="s">
        <v>3089</v>
      </c>
      <c r="B1160" t="s">
        <v>3088</v>
      </c>
      <c r="C1160" t="s">
        <v>1495</v>
      </c>
      <c r="D1160" t="s">
        <v>2983</v>
      </c>
      <c r="E1160" t="s">
        <v>2990</v>
      </c>
      <c r="F1160" t="s">
        <v>2991</v>
      </c>
      <c r="G1160" t="s">
        <v>2990</v>
      </c>
      <c r="H1160" t="s">
        <v>2991</v>
      </c>
      <c r="I1160"/>
      <c r="J1160"/>
      <c r="K1160"/>
      <c r="L1160"/>
      <c r="M1160"/>
      <c r="N1160"/>
      <c r="O1160"/>
      <c r="P1160"/>
      <c r="Q1160"/>
      <c r="R1160"/>
      <c r="S1160"/>
      <c r="T1160"/>
      <c r="U1160"/>
      <c r="V1160"/>
      <c r="W1160"/>
      <c r="X1160"/>
      <c r="Y1160"/>
      <c r="Z1160"/>
      <c r="AA1160"/>
      <c r="AB1160"/>
      <c r="AC1160"/>
      <c r="AD1160"/>
      <c r="AE1160"/>
      <c r="AF1160"/>
      <c r="AG1160"/>
      <c r="AH1160"/>
      <c r="AI1160"/>
      <c r="AJ1160"/>
      <c r="AK1160"/>
      <c r="AL1160"/>
      <c r="AM1160"/>
      <c r="AN1160"/>
      <c r="AO1160"/>
      <c r="AP1160"/>
      <c r="AQ1160"/>
      <c r="AR1160"/>
      <c r="AS1160"/>
      <c r="AT1160"/>
      <c r="AU1160"/>
      <c r="AV1160"/>
      <c r="AW1160"/>
      <c r="AX1160"/>
      <c r="AY1160"/>
      <c r="AZ1160"/>
      <c r="BA1160">
        <v>36.200000000000003</v>
      </c>
      <c r="BB1160"/>
      <c r="BC1160"/>
      <c r="BD1160"/>
      <c r="BE1160">
        <v>39.200000000000003</v>
      </c>
      <c r="BF1160">
        <v>31.3</v>
      </c>
      <c r="BG1160">
        <v>29.7</v>
      </c>
      <c r="BH1160">
        <v>31.3</v>
      </c>
      <c r="BI1160"/>
      <c r="BJ1160"/>
      <c r="BK1160"/>
      <c r="BL1160"/>
      <c r="BM1160"/>
      <c r="BN1160"/>
      <c r="BO1160"/>
      <c r="BP1160"/>
      <c r="BQ1160" t="s">
        <v>3090</v>
      </c>
      <c r="BR1160" t="s">
        <v>67</v>
      </c>
      <c r="BS1160" s="1">
        <v>44881</v>
      </c>
      <c r="BT1160" t="s">
        <v>3018</v>
      </c>
      <c r="BU1160" t="s">
        <v>3017</v>
      </c>
      <c r="BV1160"/>
      <c r="BW1160"/>
      <c r="BX1160" s="2"/>
      <c r="BY1160" s="2"/>
      <c r="BZ1160" s="2"/>
    </row>
    <row r="1161" spans="1:78" s="6" customFormat="1" x14ac:dyDescent="0.2">
      <c r="A1161" t="s">
        <v>3058</v>
      </c>
      <c r="B1161" t="s">
        <v>322</v>
      </c>
      <c r="C1161" t="s">
        <v>1495</v>
      </c>
      <c r="D1161" t="s">
        <v>2983</v>
      </c>
      <c r="E1161" t="s">
        <v>2990</v>
      </c>
      <c r="F1161" t="s">
        <v>2991</v>
      </c>
      <c r="G1161" t="s">
        <v>2990</v>
      </c>
      <c r="H1161" t="s">
        <v>2991</v>
      </c>
      <c r="I1161"/>
      <c r="J1161"/>
      <c r="K1161"/>
      <c r="L1161"/>
      <c r="M1161"/>
      <c r="N1161"/>
      <c r="O1161"/>
      <c r="P1161"/>
      <c r="Q1161"/>
      <c r="R1161"/>
      <c r="S1161"/>
      <c r="T1161"/>
      <c r="U1161"/>
      <c r="V1161"/>
      <c r="W1161"/>
      <c r="X1161"/>
      <c r="Y1161"/>
      <c r="Z1161"/>
      <c r="AA1161"/>
      <c r="AB1161"/>
      <c r="AC1161"/>
      <c r="AD1161"/>
      <c r="AE1161"/>
      <c r="AF1161"/>
      <c r="AG1161">
        <v>37.1</v>
      </c>
      <c r="AH1161">
        <v>40.5</v>
      </c>
      <c r="AI1161">
        <v>34.1</v>
      </c>
      <c r="AJ1161">
        <v>40.5</v>
      </c>
      <c r="AK1161"/>
      <c r="AL1161"/>
      <c r="AM1161"/>
      <c r="AN1161"/>
      <c r="AO1161"/>
      <c r="AP1161"/>
      <c r="AQ1161"/>
      <c r="AR1161"/>
      <c r="AS1161"/>
      <c r="AT1161"/>
      <c r="AU1161"/>
      <c r="AV1161"/>
      <c r="AW1161"/>
      <c r="AX1161"/>
      <c r="AY1161"/>
      <c r="AZ1161"/>
      <c r="BA1161"/>
      <c r="BB1161"/>
      <c r="BC1161"/>
      <c r="BD1161"/>
      <c r="BE1161"/>
      <c r="BF1161"/>
      <c r="BG1161"/>
      <c r="BH1161"/>
      <c r="BI1161"/>
      <c r="BJ1161"/>
      <c r="BK1161"/>
      <c r="BL1161"/>
      <c r="BM1161"/>
      <c r="BN1161"/>
      <c r="BO1161"/>
      <c r="BP1161"/>
      <c r="BQ1161" t="s">
        <v>3059</v>
      </c>
      <c r="BR1161" t="s">
        <v>67</v>
      </c>
      <c r="BS1161" s="1">
        <v>44881</v>
      </c>
      <c r="BT1161" t="s">
        <v>3018</v>
      </c>
      <c r="BU1161" t="s">
        <v>3017</v>
      </c>
      <c r="BV1161"/>
      <c r="BW1161"/>
      <c r="BX1161"/>
      <c r="BY1161"/>
      <c r="BZ1161"/>
    </row>
    <row r="1162" spans="1:78" s="6" customFormat="1" x14ac:dyDescent="0.2">
      <c r="A1162" t="s">
        <v>3058</v>
      </c>
      <c r="B1162" t="s">
        <v>322</v>
      </c>
      <c r="C1162" t="s">
        <v>1495</v>
      </c>
      <c r="D1162" t="s">
        <v>2983</v>
      </c>
      <c r="E1162" t="s">
        <v>2990</v>
      </c>
      <c r="F1162" t="s">
        <v>2991</v>
      </c>
      <c r="G1162" t="s">
        <v>2990</v>
      </c>
      <c r="H1162" t="s">
        <v>2991</v>
      </c>
      <c r="I1162"/>
      <c r="J1162"/>
      <c r="K1162"/>
      <c r="L1162"/>
      <c r="M1162"/>
      <c r="N1162"/>
      <c r="O1162"/>
      <c r="P1162"/>
      <c r="Q1162"/>
      <c r="R1162"/>
      <c r="S1162"/>
      <c r="T1162"/>
      <c r="U1162"/>
      <c r="V1162"/>
      <c r="W1162"/>
      <c r="X1162"/>
      <c r="Y1162"/>
      <c r="Z1162"/>
      <c r="AA1162"/>
      <c r="AB1162"/>
      <c r="AC1162"/>
      <c r="AD1162"/>
      <c r="AE1162"/>
      <c r="AF1162"/>
      <c r="AG1162">
        <v>39.5</v>
      </c>
      <c r="AH1162">
        <v>41.4</v>
      </c>
      <c r="AI1162">
        <v>36.4</v>
      </c>
      <c r="AJ1162">
        <v>41.4</v>
      </c>
      <c r="AK1162"/>
      <c r="AL1162"/>
      <c r="AM1162"/>
      <c r="AN1162"/>
      <c r="AO1162"/>
      <c r="AP1162"/>
      <c r="AQ1162"/>
      <c r="AR1162"/>
      <c r="AS1162"/>
      <c r="AT1162"/>
      <c r="AU1162"/>
      <c r="AV1162"/>
      <c r="AW1162"/>
      <c r="AX1162"/>
      <c r="AY1162"/>
      <c r="AZ1162"/>
      <c r="BA1162"/>
      <c r="BB1162"/>
      <c r="BC1162"/>
      <c r="BD1162"/>
      <c r="BE1162"/>
      <c r="BF1162"/>
      <c r="BG1162"/>
      <c r="BH1162"/>
      <c r="BI1162"/>
      <c r="BJ1162"/>
      <c r="BK1162"/>
      <c r="BL1162"/>
      <c r="BM1162"/>
      <c r="BN1162"/>
      <c r="BO1162"/>
      <c r="BP1162"/>
      <c r="BQ1162" t="s">
        <v>3059</v>
      </c>
      <c r="BR1162" t="s">
        <v>67</v>
      </c>
      <c r="BS1162" s="1">
        <v>44881</v>
      </c>
      <c r="BT1162" t="s">
        <v>3018</v>
      </c>
      <c r="BU1162" t="s">
        <v>3017</v>
      </c>
      <c r="BV1162"/>
      <c r="BW1162"/>
      <c r="BX1162"/>
      <c r="BY1162"/>
      <c r="BZ1162"/>
    </row>
    <row r="1163" spans="1:78" s="6" customFormat="1" x14ac:dyDescent="0.2">
      <c r="A1163" s="6" t="s">
        <v>3009</v>
      </c>
      <c r="C1163" s="6" t="s">
        <v>1495</v>
      </c>
      <c r="D1163" s="6" t="s">
        <v>2983</v>
      </c>
      <c r="E1163" s="6" t="s">
        <v>2990</v>
      </c>
      <c r="F1163" s="6" t="s">
        <v>2991</v>
      </c>
      <c r="G1163" s="6" t="s">
        <v>2990</v>
      </c>
      <c r="H1163" s="6" t="s">
        <v>2991</v>
      </c>
      <c r="BO1163" s="6">
        <v>153.9</v>
      </c>
      <c r="BQ1163" s="6" t="s">
        <v>3299</v>
      </c>
      <c r="BR1163" s="6" t="s">
        <v>67</v>
      </c>
      <c r="BS1163" s="7">
        <v>44883</v>
      </c>
      <c r="BT1163" s="6" t="s">
        <v>3241</v>
      </c>
      <c r="BU1163" s="6">
        <v>3622</v>
      </c>
    </row>
    <row r="1164" spans="1:78" s="6" customFormat="1" x14ac:dyDescent="0.2">
      <c r="A1164" s="6" t="s">
        <v>3009</v>
      </c>
      <c r="C1164" s="6" t="s">
        <v>1495</v>
      </c>
      <c r="D1164" s="6" t="s">
        <v>2983</v>
      </c>
      <c r="E1164" s="6" t="s">
        <v>2990</v>
      </c>
      <c r="F1164" s="6" t="s">
        <v>2991</v>
      </c>
      <c r="G1164" s="6" t="s">
        <v>2990</v>
      </c>
      <c r="H1164" s="6" t="s">
        <v>2991</v>
      </c>
      <c r="BP1164" s="6">
        <v>158.4</v>
      </c>
      <c r="BQ1164" s="6" t="s">
        <v>3303</v>
      </c>
      <c r="BR1164" s="6" t="s">
        <v>67</v>
      </c>
      <c r="BS1164" s="7">
        <v>44883</v>
      </c>
      <c r="BT1164" s="6" t="s">
        <v>3241</v>
      </c>
      <c r="BU1164" s="6">
        <v>3622</v>
      </c>
    </row>
    <row r="1165" spans="1:78" s="6" customFormat="1" x14ac:dyDescent="0.2">
      <c r="A1165" s="6" t="s">
        <v>3043</v>
      </c>
      <c r="C1165" s="6" t="s">
        <v>1495</v>
      </c>
      <c r="D1165" s="6" t="s">
        <v>2983</v>
      </c>
      <c r="E1165" s="6" t="s">
        <v>2990</v>
      </c>
      <c r="F1165" s="6" t="s">
        <v>2991</v>
      </c>
      <c r="G1165" s="6" t="s">
        <v>2990</v>
      </c>
      <c r="H1165" s="6" t="s">
        <v>2991</v>
      </c>
      <c r="BP1165" s="6">
        <v>166</v>
      </c>
      <c r="BQ1165" s="6" t="s">
        <v>3080</v>
      </c>
      <c r="BR1165" s="6" t="s">
        <v>67</v>
      </c>
      <c r="BS1165" s="7">
        <v>44881</v>
      </c>
      <c r="BT1165" s="6" t="s">
        <v>3018</v>
      </c>
      <c r="BU1165" s="6" t="s">
        <v>3017</v>
      </c>
    </row>
    <row r="1166" spans="1:78" s="6" customFormat="1" x14ac:dyDescent="0.2">
      <c r="A1166" t="s">
        <v>3026</v>
      </c>
      <c r="B1166"/>
      <c r="C1166" t="s">
        <v>1495</v>
      </c>
      <c r="D1166" t="s">
        <v>2983</v>
      </c>
      <c r="E1166" t="s">
        <v>2990</v>
      </c>
      <c r="F1166" t="s">
        <v>2991</v>
      </c>
      <c r="G1166" t="s">
        <v>2990</v>
      </c>
      <c r="H1166" t="s">
        <v>2991</v>
      </c>
      <c r="I1166"/>
      <c r="J1166"/>
      <c r="K1166"/>
      <c r="L1166" t="s">
        <v>3051</v>
      </c>
      <c r="M1166"/>
      <c r="N1166"/>
      <c r="O1166"/>
      <c r="P1166"/>
      <c r="Q1166"/>
      <c r="R1166"/>
      <c r="S1166"/>
      <c r="T1166"/>
      <c r="U1166"/>
      <c r="V1166"/>
      <c r="W1166"/>
      <c r="X1166"/>
      <c r="Y1166"/>
      <c r="Z1166"/>
      <c r="AA1166"/>
      <c r="AB1166"/>
      <c r="AC1166">
        <v>34.700000000000003</v>
      </c>
      <c r="AD1166">
        <v>37.9</v>
      </c>
      <c r="AE1166">
        <v>34.799999999999997</v>
      </c>
      <c r="AF1166">
        <v>37.9</v>
      </c>
      <c r="AG1166"/>
      <c r="AH1166"/>
      <c r="AI1166"/>
      <c r="AJ1166"/>
      <c r="AK1166"/>
      <c r="AL1166"/>
      <c r="AM1166"/>
      <c r="AN1166"/>
      <c r="AO1166"/>
      <c r="AP1166"/>
      <c r="AQ1166"/>
      <c r="AR1166"/>
      <c r="AS1166"/>
      <c r="AT1166"/>
      <c r="AU1166"/>
      <c r="AV1166"/>
      <c r="AW1166"/>
      <c r="AX1166"/>
      <c r="AY1166"/>
      <c r="AZ1166"/>
      <c r="BA1166"/>
      <c r="BB1166"/>
      <c r="BC1166"/>
      <c r="BD1166"/>
      <c r="BE1166"/>
      <c r="BF1166"/>
      <c r="BG1166"/>
      <c r="BH1166"/>
      <c r="BI1166"/>
      <c r="BJ1166"/>
      <c r="BK1166"/>
      <c r="BL1166"/>
      <c r="BM1166"/>
      <c r="BN1166"/>
      <c r="BO1166"/>
      <c r="BP1166"/>
      <c r="BQ1166"/>
      <c r="BR1166" t="s">
        <v>67</v>
      </c>
      <c r="BS1166" s="1">
        <v>44881</v>
      </c>
      <c r="BT1166" t="s">
        <v>3018</v>
      </c>
      <c r="BU1166" t="s">
        <v>3017</v>
      </c>
      <c r="BV1166"/>
      <c r="BW1166"/>
      <c r="BX1166" s="2"/>
      <c r="BY1166" s="2"/>
      <c r="BZ1166" s="2"/>
    </row>
    <row r="1167" spans="1:78" s="6" customFormat="1" x14ac:dyDescent="0.2">
      <c r="A1167" s="50" t="s">
        <v>3020</v>
      </c>
      <c r="B1167" s="50"/>
      <c r="C1167" s="50" t="s">
        <v>1495</v>
      </c>
      <c r="D1167" s="50" t="s">
        <v>2983</v>
      </c>
      <c r="E1167" s="50" t="s">
        <v>2990</v>
      </c>
      <c r="F1167" s="50" t="s">
        <v>2991</v>
      </c>
      <c r="G1167" s="50" t="s">
        <v>2990</v>
      </c>
      <c r="H1167" s="50" t="s">
        <v>2991</v>
      </c>
      <c r="I1167" s="50" t="b">
        <v>0</v>
      </c>
      <c r="J1167" s="50"/>
      <c r="K1167" s="50"/>
      <c r="L1167" s="50"/>
      <c r="M1167" s="50"/>
      <c r="N1167" s="50"/>
      <c r="O1167" s="50"/>
      <c r="P1167" s="50"/>
      <c r="Q1167" s="50"/>
      <c r="R1167" s="50"/>
      <c r="S1167" s="50"/>
      <c r="T1167" s="50"/>
      <c r="U1167" s="50"/>
      <c r="V1167" s="50"/>
      <c r="W1167" s="50"/>
      <c r="X1167" s="50"/>
      <c r="Y1167" s="50"/>
      <c r="Z1167" s="50"/>
      <c r="AA1167" s="50"/>
      <c r="AB1167" s="50"/>
      <c r="AC1167" s="50"/>
      <c r="AD1167" s="50"/>
      <c r="AE1167" s="50"/>
      <c r="AF1167" s="50"/>
      <c r="AG1167" s="50"/>
      <c r="AH1167" s="50"/>
      <c r="AI1167" s="50"/>
      <c r="AJ1167" s="50"/>
      <c r="AK1167" s="50"/>
      <c r="AL1167" s="50"/>
      <c r="AM1167" s="50"/>
      <c r="AN1167" s="50"/>
      <c r="AO1167" s="50"/>
      <c r="AP1167" s="50"/>
      <c r="AQ1167" s="50"/>
      <c r="AR1167" s="50"/>
      <c r="AS1167" s="50"/>
      <c r="AT1167" s="50"/>
      <c r="AU1167" s="50"/>
      <c r="AV1167" s="50"/>
      <c r="AW1167" s="50"/>
      <c r="AX1167" s="50"/>
      <c r="AY1167" s="50"/>
      <c r="AZ1167" s="50"/>
      <c r="BA1167" s="50"/>
      <c r="BB1167" s="50"/>
      <c r="BC1167" s="50"/>
      <c r="BD1167" s="50"/>
      <c r="BE1167" s="50"/>
      <c r="BF1167" s="50"/>
      <c r="BG1167" s="50"/>
      <c r="BH1167" s="50"/>
      <c r="BI1167" s="50"/>
      <c r="BJ1167" s="50"/>
      <c r="BK1167" s="50"/>
      <c r="BL1167" s="50"/>
      <c r="BM1167" s="50"/>
      <c r="BN1167" s="50"/>
      <c r="BO1167" s="50"/>
      <c r="BP1167" s="50"/>
      <c r="BQ1167" s="50" t="s">
        <v>3024</v>
      </c>
      <c r="BR1167" s="50" t="s">
        <v>67</v>
      </c>
      <c r="BS1167" s="51">
        <v>44881</v>
      </c>
      <c r="BT1167" s="50" t="s">
        <v>3018</v>
      </c>
      <c r="BU1167" s="50" t="s">
        <v>3017</v>
      </c>
      <c r="BV1167" s="50" t="s">
        <v>60</v>
      </c>
      <c r="BW1167" s="50" t="s">
        <v>3018</v>
      </c>
      <c r="BX1167" s="50"/>
      <c r="BY1167" s="50"/>
      <c r="BZ1167" s="50"/>
    </row>
    <row r="1168" spans="1:78" s="6" customFormat="1" x14ac:dyDescent="0.2">
      <c r="A1168" t="s">
        <v>3039</v>
      </c>
      <c r="B1168"/>
      <c r="C1168" t="s">
        <v>1495</v>
      </c>
      <c r="D1168" t="s">
        <v>2983</v>
      </c>
      <c r="E1168" t="s">
        <v>2990</v>
      </c>
      <c r="F1168" t="s">
        <v>2991</v>
      </c>
      <c r="G1168" t="s">
        <v>2990</v>
      </c>
      <c r="H1168" t="s">
        <v>2991</v>
      </c>
      <c r="I1168"/>
      <c r="J1168"/>
      <c r="K1168"/>
      <c r="L1168"/>
      <c r="M1168"/>
      <c r="N1168"/>
      <c r="O1168"/>
      <c r="P1168"/>
      <c r="Q1168"/>
      <c r="R1168"/>
      <c r="S1168"/>
      <c r="T1168"/>
      <c r="U1168"/>
      <c r="V1168"/>
      <c r="W1168"/>
      <c r="X1168"/>
      <c r="Y1168"/>
      <c r="Z1168"/>
      <c r="AA1168"/>
      <c r="AB1168"/>
      <c r="AC1168"/>
      <c r="AD1168"/>
      <c r="AE1168"/>
      <c r="AF1168"/>
      <c r="AG1168"/>
      <c r="AH1168"/>
      <c r="AI1168"/>
      <c r="AJ1168"/>
      <c r="AK1168"/>
      <c r="AL1168"/>
      <c r="AM1168"/>
      <c r="AN1168"/>
      <c r="AO1168">
        <v>22.6</v>
      </c>
      <c r="AP1168">
        <v>16.899999999999999</v>
      </c>
      <c r="AQ1168">
        <v>14.8</v>
      </c>
      <c r="AR1168">
        <v>16.899999999999999</v>
      </c>
      <c r="AS1168">
        <v>23.2</v>
      </c>
      <c r="AT1168">
        <v>17.8</v>
      </c>
      <c r="AU1168">
        <v>18.8</v>
      </c>
      <c r="AV1168">
        <v>18.8</v>
      </c>
      <c r="AW1168">
        <v>20.3</v>
      </c>
      <c r="AX1168">
        <v>18.600000000000001</v>
      </c>
      <c r="AY1168">
        <v>18.5</v>
      </c>
      <c r="AZ1168">
        <v>18.600000000000001</v>
      </c>
      <c r="BA1168">
        <v>27.2</v>
      </c>
      <c r="BB1168">
        <v>25.1</v>
      </c>
      <c r="BC1168">
        <v>22.6</v>
      </c>
      <c r="BD1168">
        <v>25.1</v>
      </c>
      <c r="BE1168">
        <v>38.9</v>
      </c>
      <c r="BF1168">
        <v>27.6</v>
      </c>
      <c r="BG1168">
        <v>28.9</v>
      </c>
      <c r="BH1168">
        <v>28.9</v>
      </c>
      <c r="BI1168"/>
      <c r="BJ1168"/>
      <c r="BK1168"/>
      <c r="BL1168"/>
      <c r="BM1168"/>
      <c r="BN1168"/>
      <c r="BO1168"/>
      <c r="BP1168"/>
      <c r="BQ1168" t="s">
        <v>3069</v>
      </c>
      <c r="BR1168" t="s">
        <v>67</v>
      </c>
      <c r="BS1168" s="1">
        <v>44881</v>
      </c>
      <c r="BT1168" t="s">
        <v>3018</v>
      </c>
      <c r="BU1168" t="s">
        <v>3017</v>
      </c>
      <c r="BV1168" t="s">
        <v>60</v>
      </c>
      <c r="BW1168" t="s">
        <v>3018</v>
      </c>
      <c r="BX1168" s="2"/>
      <c r="BY1168" s="2"/>
      <c r="BZ1168" s="2"/>
    </row>
    <row r="1169" spans="1:78" s="6" customFormat="1" x14ac:dyDescent="0.2">
      <c r="A1169" t="s">
        <v>3039</v>
      </c>
      <c r="B1169"/>
      <c r="C1169" t="s">
        <v>1495</v>
      </c>
      <c r="D1169" t="s">
        <v>2983</v>
      </c>
      <c r="E1169" t="s">
        <v>2990</v>
      </c>
      <c r="F1169" t="s">
        <v>2991</v>
      </c>
      <c r="G1169" t="s">
        <v>2990</v>
      </c>
      <c r="H1169" t="s">
        <v>2991</v>
      </c>
      <c r="I1169"/>
      <c r="J1169"/>
      <c r="K1169"/>
      <c r="L1169"/>
      <c r="M1169"/>
      <c r="N1169"/>
      <c r="O1169"/>
      <c r="P1169"/>
      <c r="Q1169"/>
      <c r="R1169"/>
      <c r="S1169"/>
      <c r="T1169"/>
      <c r="U1169"/>
      <c r="V1169"/>
      <c r="W1169"/>
      <c r="X1169"/>
      <c r="Y1169"/>
      <c r="Z1169"/>
      <c r="AA1169"/>
      <c r="AB1169"/>
      <c r="AC1169"/>
      <c r="AD1169"/>
      <c r="AE1169"/>
      <c r="AF1169"/>
      <c r="AG1169"/>
      <c r="AH1169"/>
      <c r="AI1169"/>
      <c r="AJ1169"/>
      <c r="AK1169"/>
      <c r="AL1169"/>
      <c r="AM1169"/>
      <c r="AN1169"/>
      <c r="AO1169">
        <v>25</v>
      </c>
      <c r="AP1169">
        <v>16.100000000000001</v>
      </c>
      <c r="AQ1169"/>
      <c r="AR1169">
        <v>16.100000000000001</v>
      </c>
      <c r="AS1169">
        <v>22.4</v>
      </c>
      <c r="AT1169">
        <v>20.100000000000001</v>
      </c>
      <c r="AU1169">
        <v>18.3</v>
      </c>
      <c r="AV1169">
        <v>20.100000000000001</v>
      </c>
      <c r="AW1169">
        <v>20.7</v>
      </c>
      <c r="AX1169">
        <v>18.399999999999999</v>
      </c>
      <c r="AY1169"/>
      <c r="AZ1169">
        <v>18.399999999999999</v>
      </c>
      <c r="BA1169">
        <v>27.8</v>
      </c>
      <c r="BB1169">
        <v>26.5</v>
      </c>
      <c r="BC1169">
        <v>29</v>
      </c>
      <c r="BD1169">
        <v>29</v>
      </c>
      <c r="BE1169">
        <v>41.2</v>
      </c>
      <c r="BF1169">
        <v>30.5</v>
      </c>
      <c r="BG1169">
        <v>36</v>
      </c>
      <c r="BH1169">
        <v>36</v>
      </c>
      <c r="BI1169"/>
      <c r="BJ1169"/>
      <c r="BK1169"/>
      <c r="BL1169"/>
      <c r="BM1169"/>
      <c r="BN1169"/>
      <c r="BO1169"/>
      <c r="BP1169"/>
      <c r="BQ1169" t="s">
        <v>3070</v>
      </c>
      <c r="BR1169" t="s">
        <v>67</v>
      </c>
      <c r="BS1169" s="1">
        <v>44881</v>
      </c>
      <c r="BT1169" t="s">
        <v>3018</v>
      </c>
      <c r="BU1169" t="s">
        <v>3017</v>
      </c>
      <c r="BV1169" t="s">
        <v>60</v>
      </c>
      <c r="BW1169" t="s">
        <v>3018</v>
      </c>
      <c r="BX1169"/>
      <c r="BY1169"/>
      <c r="BZ1169"/>
    </row>
    <row r="1170" spans="1:78" s="6" customFormat="1" x14ac:dyDescent="0.2">
      <c r="A1170" t="s">
        <v>3019</v>
      </c>
      <c r="B1170"/>
      <c r="C1170" t="s">
        <v>1495</v>
      </c>
      <c r="D1170" t="s">
        <v>2983</v>
      </c>
      <c r="E1170" t="s">
        <v>2990</v>
      </c>
      <c r="F1170" t="s">
        <v>2991</v>
      </c>
      <c r="G1170" t="s">
        <v>2990</v>
      </c>
      <c r="H1170" t="s">
        <v>2991</v>
      </c>
      <c r="I1170"/>
      <c r="J1170"/>
      <c r="K1170"/>
      <c r="L1170"/>
      <c r="M1170">
        <f>1.98*10</f>
        <v>19.8</v>
      </c>
      <c r="N1170">
        <f>2.16*10</f>
        <v>21.6</v>
      </c>
      <c r="O1170">
        <f>2.11*10</f>
        <v>21.099999999999998</v>
      </c>
      <c r="P1170">
        <v>21.6</v>
      </c>
      <c r="Q1170">
        <f>2.28*10</f>
        <v>22.799999999999997</v>
      </c>
      <c r="R1170">
        <f>2.93*10</f>
        <v>29.3</v>
      </c>
      <c r="S1170">
        <f>2.72*10</f>
        <v>27.200000000000003</v>
      </c>
      <c r="T1170">
        <v>29.3</v>
      </c>
      <c r="U1170">
        <f>2.46*10</f>
        <v>24.6</v>
      </c>
      <c r="V1170">
        <f>2.94*10</f>
        <v>29.4</v>
      </c>
      <c r="W1170">
        <f>2.63*10</f>
        <v>26.299999999999997</v>
      </c>
      <c r="X1170">
        <v>29.4</v>
      </c>
      <c r="Y1170">
        <f>2.51*10</f>
        <v>25.099999999999998</v>
      </c>
      <c r="Z1170">
        <f>2.64*10</f>
        <v>26.400000000000002</v>
      </c>
      <c r="AA1170">
        <f>2.47*10</f>
        <v>24.700000000000003</v>
      </c>
      <c r="AB1170">
        <v>26.4</v>
      </c>
      <c r="AC1170">
        <f>3.22*10</f>
        <v>32.200000000000003</v>
      </c>
      <c r="AD1170">
        <f>3.62*10</f>
        <v>36.200000000000003</v>
      </c>
      <c r="AE1170">
        <f>3.38*10</f>
        <v>33.799999999999997</v>
      </c>
      <c r="AF1170">
        <v>36.200000000000003</v>
      </c>
      <c r="AG1170">
        <f>3.76*10</f>
        <v>37.599999999999994</v>
      </c>
      <c r="AH1170">
        <f>4.15*10</f>
        <v>41.5</v>
      </c>
      <c r="AI1170">
        <f>3.83*10</f>
        <v>38.299999999999997</v>
      </c>
      <c r="AJ1170">
        <v>41.5</v>
      </c>
      <c r="AK1170"/>
      <c r="AL1170"/>
      <c r="AM1170"/>
      <c r="AN1170"/>
      <c r="AO1170"/>
      <c r="AP1170"/>
      <c r="AQ1170"/>
      <c r="AR1170"/>
      <c r="AS1170"/>
      <c r="AT1170"/>
      <c r="AU1170"/>
      <c r="AV1170"/>
      <c r="AW1170"/>
      <c r="AX1170"/>
      <c r="AY1170"/>
      <c r="AZ1170"/>
      <c r="BA1170"/>
      <c r="BB1170"/>
      <c r="BC1170"/>
      <c r="BD1170"/>
      <c r="BE1170"/>
      <c r="BF1170"/>
      <c r="BG1170"/>
      <c r="BH1170"/>
      <c r="BI1170"/>
      <c r="BJ1170"/>
      <c r="BK1170"/>
      <c r="BL1170"/>
      <c r="BM1170"/>
      <c r="BN1170"/>
      <c r="BO1170"/>
      <c r="BP1170"/>
      <c r="BQ1170" t="s">
        <v>3046</v>
      </c>
      <c r="BR1170" t="s">
        <v>67</v>
      </c>
      <c r="BS1170" s="1">
        <v>44881</v>
      </c>
      <c r="BT1170" t="s">
        <v>3018</v>
      </c>
      <c r="BU1170" s="33" t="s">
        <v>3017</v>
      </c>
      <c r="BV1170" t="s">
        <v>60</v>
      </c>
      <c r="BW1170" t="s">
        <v>3018</v>
      </c>
      <c r="BX1170" s="2"/>
      <c r="BY1170" s="2"/>
      <c r="BZ1170" s="2"/>
    </row>
    <row r="1171" spans="1:78" s="6" customFormat="1" x14ac:dyDescent="0.2">
      <c r="A1171" t="s">
        <v>3019</v>
      </c>
      <c r="B1171"/>
      <c r="C1171" t="s">
        <v>1495</v>
      </c>
      <c r="D1171" t="s">
        <v>2983</v>
      </c>
      <c r="E1171" t="s">
        <v>2990</v>
      </c>
      <c r="F1171" t="s">
        <v>2991</v>
      </c>
      <c r="G1171" t="s">
        <v>2990</v>
      </c>
      <c r="H1171" t="s">
        <v>2991</v>
      </c>
      <c r="I1171"/>
      <c r="J1171"/>
      <c r="K1171"/>
      <c r="L1171"/>
      <c r="M1171">
        <f>2.07*10</f>
        <v>20.7</v>
      </c>
      <c r="N1171">
        <v>21.8</v>
      </c>
      <c r="O1171">
        <v>21.5</v>
      </c>
      <c r="P1171">
        <v>21.8</v>
      </c>
      <c r="Q1171">
        <v>21.9</v>
      </c>
      <c r="R1171">
        <v>27.1</v>
      </c>
      <c r="S1171">
        <v>27.2</v>
      </c>
      <c r="T1171">
        <v>27.2</v>
      </c>
      <c r="U1171">
        <v>23.4</v>
      </c>
      <c r="V1171">
        <v>26.4</v>
      </c>
      <c r="W1171">
        <v>27.3</v>
      </c>
      <c r="X1171">
        <v>27.3</v>
      </c>
      <c r="Y1171">
        <v>25.2</v>
      </c>
      <c r="Z1171">
        <v>26.7</v>
      </c>
      <c r="AA1171">
        <v>24.7</v>
      </c>
      <c r="AB1171">
        <v>26.7</v>
      </c>
      <c r="AC1171">
        <v>31.8</v>
      </c>
      <c r="AD1171">
        <v>37.4</v>
      </c>
      <c r="AE1171">
        <v>33.799999999999997</v>
      </c>
      <c r="AF1171">
        <v>37.4</v>
      </c>
      <c r="AG1171">
        <v>38.5</v>
      </c>
      <c r="AH1171">
        <v>41.6</v>
      </c>
      <c r="AI1171">
        <v>36.4</v>
      </c>
      <c r="AJ1171">
        <v>41.6</v>
      </c>
      <c r="AK1171"/>
      <c r="AL1171"/>
      <c r="AM1171"/>
      <c r="AN1171"/>
      <c r="AO1171"/>
      <c r="AP1171"/>
      <c r="AQ1171"/>
      <c r="AR1171"/>
      <c r="AS1171"/>
      <c r="AT1171"/>
      <c r="AU1171"/>
      <c r="AV1171"/>
      <c r="AW1171"/>
      <c r="AX1171"/>
      <c r="AY1171"/>
      <c r="AZ1171"/>
      <c r="BA1171"/>
      <c r="BB1171"/>
      <c r="BC1171"/>
      <c r="BD1171"/>
      <c r="BE1171"/>
      <c r="BF1171"/>
      <c r="BG1171"/>
      <c r="BH1171"/>
      <c r="BI1171"/>
      <c r="BJ1171"/>
      <c r="BK1171"/>
      <c r="BL1171"/>
      <c r="BM1171"/>
      <c r="BN1171"/>
      <c r="BO1171"/>
      <c r="BP1171"/>
      <c r="BQ1171" t="s">
        <v>3047</v>
      </c>
      <c r="BR1171" t="s">
        <v>67</v>
      </c>
      <c r="BS1171" s="1">
        <v>44881</v>
      </c>
      <c r="BT1171" t="s">
        <v>3018</v>
      </c>
      <c r="BU1171" s="33" t="s">
        <v>3017</v>
      </c>
      <c r="BV1171" t="s">
        <v>60</v>
      </c>
      <c r="BW1171" t="s">
        <v>3018</v>
      </c>
      <c r="BX1171" s="2"/>
      <c r="BY1171" s="2"/>
      <c r="BZ1171" s="2"/>
    </row>
    <row r="1172" spans="1:78" s="6" customFormat="1" x14ac:dyDescent="0.2">
      <c r="A1172" s="50" t="s">
        <v>3022</v>
      </c>
      <c r="B1172" s="50"/>
      <c r="C1172" s="50" t="s">
        <v>1495</v>
      </c>
      <c r="D1172" s="50" t="s">
        <v>2983</v>
      </c>
      <c r="E1172" s="50" t="s">
        <v>2990</v>
      </c>
      <c r="F1172" s="50" t="s">
        <v>2991</v>
      </c>
      <c r="G1172" s="50" t="s">
        <v>2990</v>
      </c>
      <c r="H1172" s="50" t="s">
        <v>2991</v>
      </c>
      <c r="I1172" s="50" t="b">
        <v>0</v>
      </c>
      <c r="J1172" s="50"/>
      <c r="K1172" s="50"/>
      <c r="L1172" s="50"/>
      <c r="M1172" s="50"/>
      <c r="N1172" s="50"/>
      <c r="O1172" s="50"/>
      <c r="P1172" s="50"/>
      <c r="Q1172" s="50"/>
      <c r="R1172" s="50"/>
      <c r="S1172" s="50"/>
      <c r="T1172" s="50"/>
      <c r="U1172" s="50"/>
      <c r="V1172" s="50"/>
      <c r="W1172" s="50"/>
      <c r="X1172" s="50"/>
      <c r="Y1172" s="50"/>
      <c r="Z1172" s="50"/>
      <c r="AA1172" s="50"/>
      <c r="AB1172" s="50"/>
      <c r="AC1172" s="50"/>
      <c r="AD1172" s="50"/>
      <c r="AE1172" s="50"/>
      <c r="AF1172" s="50"/>
      <c r="AG1172" s="50"/>
      <c r="AH1172" s="50"/>
      <c r="AI1172" s="50"/>
      <c r="AJ1172" s="50"/>
      <c r="AK1172" s="50"/>
      <c r="AL1172" s="50"/>
      <c r="AM1172" s="50"/>
      <c r="AN1172" s="50"/>
      <c r="AO1172" s="50"/>
      <c r="AP1172" s="50"/>
      <c r="AQ1172" s="50"/>
      <c r="AR1172" s="50"/>
      <c r="AS1172" s="50"/>
      <c r="AT1172" s="50"/>
      <c r="AU1172" s="50"/>
      <c r="AV1172" s="50"/>
      <c r="AW1172" s="50"/>
      <c r="AX1172" s="50"/>
      <c r="AY1172" s="50"/>
      <c r="AZ1172" s="50"/>
      <c r="BA1172" s="50"/>
      <c r="BB1172" s="50"/>
      <c r="BC1172" s="50"/>
      <c r="BD1172" s="50"/>
      <c r="BE1172" s="50"/>
      <c r="BF1172" s="50"/>
      <c r="BG1172" s="50"/>
      <c r="BH1172" s="50"/>
      <c r="BI1172" s="50"/>
      <c r="BJ1172" s="50"/>
      <c r="BK1172" s="50"/>
      <c r="BL1172" s="50"/>
      <c r="BM1172" s="50"/>
      <c r="BN1172" s="50"/>
      <c r="BO1172" s="50"/>
      <c r="BP1172" s="50"/>
      <c r="BQ1172" s="50" t="s">
        <v>3024</v>
      </c>
      <c r="BR1172" s="50" t="s">
        <v>67</v>
      </c>
      <c r="BS1172" s="51">
        <v>44881</v>
      </c>
      <c r="BT1172" s="50" t="s">
        <v>3018</v>
      </c>
      <c r="BU1172" s="50" t="s">
        <v>3017</v>
      </c>
      <c r="BV1172" s="50" t="s">
        <v>60</v>
      </c>
      <c r="BW1172" s="50" t="s">
        <v>3018</v>
      </c>
      <c r="BX1172" s="50"/>
      <c r="BY1172" s="50"/>
      <c r="BZ1172" s="50"/>
    </row>
    <row r="1173" spans="1:78" s="6" customFormat="1" x14ac:dyDescent="0.2">
      <c r="A1173" t="s">
        <v>3040</v>
      </c>
      <c r="B1173"/>
      <c r="C1173" t="s">
        <v>1495</v>
      </c>
      <c r="D1173" t="s">
        <v>2983</v>
      </c>
      <c r="E1173" t="s">
        <v>2990</v>
      </c>
      <c r="F1173" t="s">
        <v>2991</v>
      </c>
      <c r="G1173" t="s">
        <v>2990</v>
      </c>
      <c r="H1173" t="s">
        <v>2991</v>
      </c>
      <c r="I1173" t="b">
        <v>0</v>
      </c>
      <c r="J1173"/>
      <c r="K1173"/>
      <c r="L1173"/>
      <c r="M1173"/>
      <c r="N1173"/>
      <c r="O1173"/>
      <c r="P1173"/>
      <c r="Q1173"/>
      <c r="R1173"/>
      <c r="S1173"/>
      <c r="T1173"/>
      <c r="U1173"/>
      <c r="V1173"/>
      <c r="W1173"/>
      <c r="X1173"/>
      <c r="Y1173"/>
      <c r="Z1173"/>
      <c r="AA1173"/>
      <c r="AB1173"/>
      <c r="AC1173"/>
      <c r="AD1173"/>
      <c r="AE1173"/>
      <c r="AF1173"/>
      <c r="AG1173"/>
      <c r="AH1173"/>
      <c r="AI1173"/>
      <c r="AJ1173"/>
      <c r="AK1173">
        <v>17.5</v>
      </c>
      <c r="AL1173">
        <v>6</v>
      </c>
      <c r="AM1173">
        <v>7</v>
      </c>
      <c r="AN1173">
        <v>7</v>
      </c>
      <c r="AO1173">
        <v>24</v>
      </c>
      <c r="AP1173">
        <v>18.8</v>
      </c>
      <c r="AQ1173">
        <v>19.8</v>
      </c>
      <c r="AR1173">
        <v>29.8</v>
      </c>
      <c r="AS1173">
        <v>21.5</v>
      </c>
      <c r="AT1173">
        <v>16.100000000000001</v>
      </c>
      <c r="AU1173">
        <v>13.6</v>
      </c>
      <c r="AV1173">
        <v>16.100000000000001</v>
      </c>
      <c r="AW1173">
        <v>25.7</v>
      </c>
      <c r="AX1173">
        <v>23.7</v>
      </c>
      <c r="AY1173">
        <v>19.3</v>
      </c>
      <c r="AZ1173">
        <v>23.7</v>
      </c>
      <c r="BA1173">
        <v>32.299999999999997</v>
      </c>
      <c r="BB1173">
        <v>28.9</v>
      </c>
      <c r="BC1173">
        <v>23.9</v>
      </c>
      <c r="BD1173">
        <v>28.9</v>
      </c>
      <c r="BE1173"/>
      <c r="BF1173"/>
      <c r="BG1173"/>
      <c r="BH1173"/>
      <c r="BI1173"/>
      <c r="BJ1173"/>
      <c r="BK1173"/>
      <c r="BL1173"/>
      <c r="BM1173"/>
      <c r="BN1173"/>
      <c r="BO1173"/>
      <c r="BP1173"/>
      <c r="BQ1173" t="s">
        <v>3071</v>
      </c>
      <c r="BR1173" t="s">
        <v>67</v>
      </c>
      <c r="BS1173" s="1">
        <v>44881</v>
      </c>
      <c r="BT1173" t="s">
        <v>3018</v>
      </c>
      <c r="BU1173" t="s">
        <v>3017</v>
      </c>
      <c r="BV1173" t="s">
        <v>60</v>
      </c>
      <c r="BW1173" t="s">
        <v>3018</v>
      </c>
      <c r="BX1173"/>
      <c r="BY1173"/>
      <c r="BZ1173"/>
    </row>
    <row r="1174" spans="1:78" s="6" customFormat="1" x14ac:dyDescent="0.2">
      <c r="A1174" t="s">
        <v>3040</v>
      </c>
      <c r="B1174"/>
      <c r="C1174" t="s">
        <v>1495</v>
      </c>
      <c r="D1174" t="s">
        <v>2983</v>
      </c>
      <c r="E1174" t="s">
        <v>2990</v>
      </c>
      <c r="F1174" t="s">
        <v>2991</v>
      </c>
      <c r="G1174" t="s">
        <v>2990</v>
      </c>
      <c r="H1174" t="s">
        <v>2991</v>
      </c>
      <c r="I1174" t="b">
        <v>0</v>
      </c>
      <c r="J1174"/>
      <c r="K1174"/>
      <c r="L1174"/>
      <c r="M1174"/>
      <c r="N1174"/>
      <c r="O1174"/>
      <c r="P1174"/>
      <c r="Q1174"/>
      <c r="R1174"/>
      <c r="S1174"/>
      <c r="T1174"/>
      <c r="U1174"/>
      <c r="V1174"/>
      <c r="W1174"/>
      <c r="X1174"/>
      <c r="Y1174"/>
      <c r="Z1174"/>
      <c r="AA1174"/>
      <c r="AB1174"/>
      <c r="AC1174"/>
      <c r="AD1174"/>
      <c r="AE1174"/>
      <c r="AF1174"/>
      <c r="AG1174"/>
      <c r="AH1174"/>
      <c r="AI1174"/>
      <c r="AJ1174"/>
      <c r="AK1174">
        <v>18</v>
      </c>
      <c r="AL1174">
        <v>9</v>
      </c>
      <c r="AM1174">
        <v>11</v>
      </c>
      <c r="AN1174">
        <v>11</v>
      </c>
      <c r="AO1174">
        <v>22.5</v>
      </c>
      <c r="AP1174">
        <v>11.2</v>
      </c>
      <c r="AQ1174">
        <v>12.2</v>
      </c>
      <c r="AR1174">
        <v>12.2</v>
      </c>
      <c r="AS1174">
        <v>25</v>
      </c>
      <c r="AT1174">
        <v>19.600000000000001</v>
      </c>
      <c r="AU1174">
        <v>23.8</v>
      </c>
      <c r="AV1174">
        <v>23.8</v>
      </c>
      <c r="AW1174"/>
      <c r="AX1174"/>
      <c r="AY1174"/>
      <c r="AZ1174"/>
      <c r="BA1174"/>
      <c r="BB1174"/>
      <c r="BC1174"/>
      <c r="BD1174"/>
      <c r="BE1174">
        <v>39</v>
      </c>
      <c r="BF1174">
        <v>25</v>
      </c>
      <c r="BG1174">
        <v>21</v>
      </c>
      <c r="BH1174">
        <v>25</v>
      </c>
      <c r="BI1174"/>
      <c r="BJ1174"/>
      <c r="BK1174"/>
      <c r="BL1174"/>
      <c r="BM1174"/>
      <c r="BN1174"/>
      <c r="BO1174"/>
      <c r="BP1174"/>
      <c r="BQ1174" t="s">
        <v>3072</v>
      </c>
      <c r="BR1174" t="s">
        <v>67</v>
      </c>
      <c r="BS1174" s="1">
        <v>44881</v>
      </c>
      <c r="BT1174" t="s">
        <v>3018</v>
      </c>
      <c r="BU1174" t="s">
        <v>3017</v>
      </c>
      <c r="BV1174" t="s">
        <v>60</v>
      </c>
      <c r="BW1174" t="s">
        <v>3018</v>
      </c>
      <c r="BX1174" s="2"/>
      <c r="BY1174" s="2"/>
      <c r="BZ1174" s="2"/>
    </row>
    <row r="1175" spans="1:78" s="6" customFormat="1" x14ac:dyDescent="0.2">
      <c r="A1175" s="50" t="s">
        <v>3145</v>
      </c>
      <c r="B1175" s="50"/>
      <c r="C1175" s="50" t="s">
        <v>1495</v>
      </c>
      <c r="D1175" s="50" t="s">
        <v>2983</v>
      </c>
      <c r="E1175" s="50" t="s">
        <v>2990</v>
      </c>
      <c r="F1175" s="50" t="s">
        <v>2991</v>
      </c>
      <c r="G1175" s="50" t="s">
        <v>2990</v>
      </c>
      <c r="H1175" s="50" t="s">
        <v>2991</v>
      </c>
      <c r="I1175" s="50"/>
      <c r="J1175" s="50"/>
      <c r="K1175" s="50"/>
      <c r="L1175" s="50"/>
      <c r="M1175" s="50"/>
      <c r="N1175" s="50"/>
      <c r="O1175" s="50"/>
      <c r="P1175" s="50"/>
      <c r="Q1175" s="50"/>
      <c r="R1175" s="50"/>
      <c r="S1175" s="50"/>
      <c r="T1175" s="50"/>
      <c r="U1175" s="50"/>
      <c r="V1175" s="50"/>
      <c r="W1175" s="50"/>
      <c r="X1175" s="50"/>
      <c r="Y1175" s="50"/>
      <c r="Z1175" s="50"/>
      <c r="AA1175" s="50"/>
      <c r="AB1175" s="50"/>
      <c r="AC1175" s="50"/>
      <c r="AD1175" s="50"/>
      <c r="AE1175" s="50"/>
      <c r="AF1175" s="50"/>
      <c r="AG1175" s="50"/>
      <c r="AH1175" s="50"/>
      <c r="AI1175" s="50"/>
      <c r="AJ1175" s="50"/>
      <c r="AK1175" s="50"/>
      <c r="AL1175" s="50"/>
      <c r="AM1175" s="50"/>
      <c r="AN1175" s="50"/>
      <c r="AO1175" s="50"/>
      <c r="AP1175" s="50"/>
      <c r="AQ1175" s="50"/>
      <c r="AR1175" s="50"/>
      <c r="AS1175" s="50"/>
      <c r="AT1175" s="50"/>
      <c r="AU1175" s="50"/>
      <c r="AV1175" s="50"/>
      <c r="AW1175" s="50"/>
      <c r="AX1175" s="50"/>
      <c r="AY1175" s="50"/>
      <c r="AZ1175" s="50"/>
      <c r="BA1175" s="50"/>
      <c r="BB1175" s="50"/>
      <c r="BC1175" s="50"/>
      <c r="BD1175" s="50"/>
      <c r="BE1175" s="50"/>
      <c r="BF1175" s="50"/>
      <c r="BG1175" s="50"/>
      <c r="BH1175" s="50"/>
      <c r="BI1175" s="50"/>
      <c r="BJ1175" s="50"/>
      <c r="BK1175" s="50"/>
      <c r="BL1175" s="50"/>
      <c r="BM1175" s="50"/>
      <c r="BN1175" s="50"/>
      <c r="BO1175" s="50"/>
      <c r="BP1175" s="50"/>
      <c r="BQ1175" s="50" t="s">
        <v>3370</v>
      </c>
      <c r="BR1175" s="50" t="s">
        <v>67</v>
      </c>
      <c r="BS1175" s="51">
        <v>44881</v>
      </c>
      <c r="BT1175" s="50" t="s">
        <v>3018</v>
      </c>
      <c r="BU1175" s="50" t="s">
        <v>3017</v>
      </c>
      <c r="BV1175" s="50" t="s">
        <v>60</v>
      </c>
      <c r="BW1175" s="50" t="s">
        <v>3018</v>
      </c>
      <c r="BX1175" s="50"/>
      <c r="BY1175" s="50"/>
      <c r="BZ1175" s="50"/>
    </row>
    <row r="1176" spans="1:78" s="11" customFormat="1" x14ac:dyDescent="0.2">
      <c r="A1176" t="s">
        <v>3041</v>
      </c>
      <c r="B1176"/>
      <c r="C1176" t="s">
        <v>1495</v>
      </c>
      <c r="D1176" t="s">
        <v>2983</v>
      </c>
      <c r="E1176" t="s">
        <v>2990</v>
      </c>
      <c r="F1176" t="s">
        <v>2991</v>
      </c>
      <c r="G1176" t="s">
        <v>2990</v>
      </c>
      <c r="H1176" t="s">
        <v>2991</v>
      </c>
      <c r="I1176"/>
      <c r="J1176"/>
      <c r="K1176"/>
      <c r="L1176"/>
      <c r="M1176"/>
      <c r="N1176"/>
      <c r="O1176"/>
      <c r="P1176"/>
      <c r="Q1176"/>
      <c r="R1176"/>
      <c r="S1176"/>
      <c r="T1176"/>
      <c r="U1176"/>
      <c r="V1176"/>
      <c r="W1176"/>
      <c r="X1176"/>
      <c r="Y1176"/>
      <c r="Z1176"/>
      <c r="AA1176"/>
      <c r="AB1176"/>
      <c r="AC1176"/>
      <c r="AD1176"/>
      <c r="AE1176"/>
      <c r="AF1176"/>
      <c r="AG1176"/>
      <c r="AH1176"/>
      <c r="AI1176"/>
      <c r="AJ1176"/>
      <c r="AK1176">
        <v>20</v>
      </c>
      <c r="AL1176">
        <v>12.2</v>
      </c>
      <c r="AM1176">
        <v>12.5</v>
      </c>
      <c r="AN1176">
        <v>12.5</v>
      </c>
      <c r="AO1176">
        <v>23.1</v>
      </c>
      <c r="AP1176">
        <v>18.2</v>
      </c>
      <c r="AQ1176">
        <v>18.7</v>
      </c>
      <c r="AR1176">
        <v>18.7</v>
      </c>
      <c r="AS1176">
        <v>23.9</v>
      </c>
      <c r="AT1176">
        <v>18.7</v>
      </c>
      <c r="AU1176">
        <v>17.3</v>
      </c>
      <c r="AV1176">
        <v>18.7</v>
      </c>
      <c r="AW1176">
        <v>24.7</v>
      </c>
      <c r="AX1176">
        <v>14</v>
      </c>
      <c r="AY1176">
        <v>16.3</v>
      </c>
      <c r="AZ1176">
        <v>16.3</v>
      </c>
      <c r="BA1176">
        <v>36.6</v>
      </c>
      <c r="BB1176">
        <v>20.9</v>
      </c>
      <c r="BC1176">
        <v>20.399999999999999</v>
      </c>
      <c r="BD1176">
        <v>20.9</v>
      </c>
      <c r="BE1176">
        <v>42.9</v>
      </c>
      <c r="BF1176">
        <v>24.5</v>
      </c>
      <c r="BG1176">
        <v>21.2</v>
      </c>
      <c r="BH1176">
        <v>24.5</v>
      </c>
      <c r="BI1176"/>
      <c r="BJ1176"/>
      <c r="BK1176"/>
      <c r="BL1176"/>
      <c r="BM1176"/>
      <c r="BN1176"/>
      <c r="BO1176"/>
      <c r="BP1176"/>
      <c r="BQ1176" t="s">
        <v>3074</v>
      </c>
      <c r="BR1176" t="s">
        <v>67</v>
      </c>
      <c r="BS1176" s="1">
        <v>44881</v>
      </c>
      <c r="BT1176" t="s">
        <v>3018</v>
      </c>
      <c r="BU1176" t="s">
        <v>3017</v>
      </c>
      <c r="BV1176"/>
      <c r="BW1176"/>
      <c r="BX1176"/>
      <c r="BY1176"/>
      <c r="BZ1176"/>
    </row>
    <row r="1177" spans="1:78" s="11" customFormat="1" x14ac:dyDescent="0.2">
      <c r="A1177" t="s">
        <v>3041</v>
      </c>
      <c r="B1177"/>
      <c r="C1177" t="s">
        <v>1495</v>
      </c>
      <c r="D1177" t="s">
        <v>2983</v>
      </c>
      <c r="E1177" t="s">
        <v>2990</v>
      </c>
      <c r="F1177" t="s">
        <v>2991</v>
      </c>
      <c r="G1177" t="s">
        <v>2990</v>
      </c>
      <c r="H1177" t="s">
        <v>2991</v>
      </c>
      <c r="I1177"/>
      <c r="J1177"/>
      <c r="K1177"/>
      <c r="L1177"/>
      <c r="M1177"/>
      <c r="N1177"/>
      <c r="O1177"/>
      <c r="P1177"/>
      <c r="Q1177"/>
      <c r="R1177"/>
      <c r="S1177"/>
      <c r="T1177"/>
      <c r="U1177"/>
      <c r="V1177"/>
      <c r="W1177"/>
      <c r="X1177"/>
      <c r="Y1177"/>
      <c r="Z1177"/>
      <c r="AA1177"/>
      <c r="AB1177"/>
      <c r="AC1177"/>
      <c r="AD1177"/>
      <c r="AE1177"/>
      <c r="AF1177"/>
      <c r="AG1177"/>
      <c r="AH1177"/>
      <c r="AI1177"/>
      <c r="AJ1177"/>
      <c r="AK1177">
        <v>21.6</v>
      </c>
      <c r="AL1177">
        <v>7.5</v>
      </c>
      <c r="AM1177">
        <v>8</v>
      </c>
      <c r="AN1177">
        <v>8</v>
      </c>
      <c r="AO1177">
        <v>24.4</v>
      </c>
      <c r="AP1177">
        <v>13.1</v>
      </c>
      <c r="AQ1177">
        <v>13.2</v>
      </c>
      <c r="AR1177">
        <v>13.2</v>
      </c>
      <c r="AS1177">
        <v>23.3</v>
      </c>
      <c r="AT1177">
        <v>16</v>
      </c>
      <c r="AU1177">
        <v>15.4</v>
      </c>
      <c r="AV1177">
        <v>16</v>
      </c>
      <c r="AW1177">
        <v>23.5</v>
      </c>
      <c r="AX1177">
        <v>17.399999999999999</v>
      </c>
      <c r="AY1177">
        <v>16.399999999999999</v>
      </c>
      <c r="AZ1177">
        <v>17.399999999999999</v>
      </c>
      <c r="BA1177">
        <v>37.4</v>
      </c>
      <c r="BB1177">
        <v>19.100000000000001</v>
      </c>
      <c r="BC1177"/>
      <c r="BD1177">
        <v>19.100000000000001</v>
      </c>
      <c r="BE1177">
        <v>41.4</v>
      </c>
      <c r="BF1177">
        <v>22.2</v>
      </c>
      <c r="BG1177">
        <v>21.4</v>
      </c>
      <c r="BH1177">
        <v>22.2</v>
      </c>
      <c r="BI1177"/>
      <c r="BJ1177"/>
      <c r="BK1177"/>
      <c r="BL1177"/>
      <c r="BM1177"/>
      <c r="BN1177"/>
      <c r="BO1177"/>
      <c r="BP1177"/>
      <c r="BQ1177" t="s">
        <v>3075</v>
      </c>
      <c r="BR1177" t="s">
        <v>67</v>
      </c>
      <c r="BS1177" s="1">
        <v>44881</v>
      </c>
      <c r="BT1177" t="s">
        <v>3018</v>
      </c>
      <c r="BU1177" t="s">
        <v>3017</v>
      </c>
      <c r="BV1177"/>
      <c r="BW1177"/>
      <c r="BX1177"/>
      <c r="BY1177"/>
      <c r="BZ1177"/>
    </row>
    <row r="1178" spans="1:78" s="11" customFormat="1" x14ac:dyDescent="0.2">
      <c r="A1178" t="s">
        <v>3073</v>
      </c>
      <c r="B1178"/>
      <c r="C1178" t="s">
        <v>1495</v>
      </c>
      <c r="D1178" t="s">
        <v>2983</v>
      </c>
      <c r="E1178" t="s">
        <v>2990</v>
      </c>
      <c r="F1178" t="s">
        <v>2991</v>
      </c>
      <c r="G1178" t="s">
        <v>2990</v>
      </c>
      <c r="H1178" t="s">
        <v>2991</v>
      </c>
      <c r="I1178"/>
      <c r="J1178"/>
      <c r="K1178"/>
      <c r="L1178"/>
      <c r="M1178"/>
      <c r="N1178"/>
      <c r="O1178"/>
      <c r="P1178"/>
      <c r="Q1178"/>
      <c r="R1178"/>
      <c r="S1178"/>
      <c r="T1178"/>
      <c r="U1178"/>
      <c r="V1178"/>
      <c r="W1178"/>
      <c r="X1178"/>
      <c r="Y1178"/>
      <c r="Z1178"/>
      <c r="AA1178"/>
      <c r="AB1178"/>
      <c r="AC1178"/>
      <c r="AD1178"/>
      <c r="AE1178"/>
      <c r="AF1178"/>
      <c r="AG1178"/>
      <c r="AH1178"/>
      <c r="AI1178"/>
      <c r="AJ1178"/>
      <c r="AK1178">
        <v>22.1</v>
      </c>
      <c r="AL1178">
        <v>16.2</v>
      </c>
      <c r="AM1178">
        <v>16.3</v>
      </c>
      <c r="AN1178">
        <v>16.3</v>
      </c>
      <c r="AO1178"/>
      <c r="AP1178"/>
      <c r="AQ1178"/>
      <c r="AR1178"/>
      <c r="AS1178">
        <v>23.5</v>
      </c>
      <c r="AT1178">
        <v>19.2</v>
      </c>
      <c r="AU1178">
        <v>18</v>
      </c>
      <c r="AV1178">
        <v>19.2</v>
      </c>
      <c r="AW1178">
        <v>21.5</v>
      </c>
      <c r="AX1178">
        <v>16.5</v>
      </c>
      <c r="AY1178">
        <v>17.3</v>
      </c>
      <c r="AZ1178">
        <v>17.3</v>
      </c>
      <c r="BA1178"/>
      <c r="BB1178"/>
      <c r="BC1178">
        <v>22</v>
      </c>
      <c r="BD1178">
        <v>22</v>
      </c>
      <c r="BE1178">
        <v>40.4</v>
      </c>
      <c r="BF1178">
        <v>26.9</v>
      </c>
      <c r="BG1178">
        <v>21.5</v>
      </c>
      <c r="BH1178">
        <v>26.9</v>
      </c>
      <c r="BI1178"/>
      <c r="BJ1178"/>
      <c r="BK1178"/>
      <c r="BL1178"/>
      <c r="BM1178"/>
      <c r="BN1178"/>
      <c r="BO1178"/>
      <c r="BP1178"/>
      <c r="BQ1178" t="s">
        <v>3076</v>
      </c>
      <c r="BR1178" t="s">
        <v>67</v>
      </c>
      <c r="BS1178" s="1">
        <v>44881</v>
      </c>
      <c r="BT1178" t="s">
        <v>3018</v>
      </c>
      <c r="BU1178" t="s">
        <v>3017</v>
      </c>
      <c r="BV1178" t="s">
        <v>60</v>
      </c>
      <c r="BW1178" t="s">
        <v>3018</v>
      </c>
      <c r="BX1178"/>
      <c r="BY1178"/>
      <c r="BZ1178"/>
    </row>
    <row r="1179" spans="1:78" s="11" customFormat="1" x14ac:dyDescent="0.2">
      <c r="A1179" t="s">
        <v>3073</v>
      </c>
      <c r="B1179"/>
      <c r="C1179" t="s">
        <v>1495</v>
      </c>
      <c r="D1179" t="s">
        <v>2983</v>
      </c>
      <c r="E1179" t="s">
        <v>2990</v>
      </c>
      <c r="F1179" t="s">
        <v>2991</v>
      </c>
      <c r="G1179" t="s">
        <v>2990</v>
      </c>
      <c r="H1179" t="s">
        <v>2991</v>
      </c>
      <c r="I1179"/>
      <c r="J1179"/>
      <c r="K1179"/>
      <c r="L1179"/>
      <c r="M1179"/>
      <c r="N1179"/>
      <c r="O1179"/>
      <c r="P1179"/>
      <c r="Q1179"/>
      <c r="R1179"/>
      <c r="S1179"/>
      <c r="T1179"/>
      <c r="U1179"/>
      <c r="V1179"/>
      <c r="W1179"/>
      <c r="X1179"/>
      <c r="Y1179"/>
      <c r="Z1179"/>
      <c r="AA1179"/>
      <c r="AB1179"/>
      <c r="AC1179"/>
      <c r="AD1179"/>
      <c r="AE1179"/>
      <c r="AF1179"/>
      <c r="AG1179"/>
      <c r="AH1179"/>
      <c r="AI1179"/>
      <c r="AJ1179"/>
      <c r="AK1179"/>
      <c r="AL1179"/>
      <c r="AM1179">
        <v>13.2</v>
      </c>
      <c r="AN1179">
        <v>13.2</v>
      </c>
      <c r="AO1179">
        <v>24.9</v>
      </c>
      <c r="AP1179">
        <v>19.399999999999999</v>
      </c>
      <c r="AQ1179">
        <v>20.5</v>
      </c>
      <c r="AR1179">
        <v>20.5</v>
      </c>
      <c r="AS1179">
        <v>24.1</v>
      </c>
      <c r="AT1179">
        <v>18.600000000000001</v>
      </c>
      <c r="AU1179">
        <v>18.7</v>
      </c>
      <c r="AV1179">
        <v>18.7</v>
      </c>
      <c r="AW1179">
        <v>25.3</v>
      </c>
      <c r="AX1179">
        <v>16.8</v>
      </c>
      <c r="AY1179">
        <v>17.2</v>
      </c>
      <c r="AZ1179">
        <v>17.2</v>
      </c>
      <c r="BA1179">
        <v>31.9</v>
      </c>
      <c r="BB1179">
        <v>26.6</v>
      </c>
      <c r="BC1179"/>
      <c r="BD1179">
        <v>26.6</v>
      </c>
      <c r="BE1179">
        <v>44.4</v>
      </c>
      <c r="BF1179">
        <v>30.5</v>
      </c>
      <c r="BG1179">
        <v>27.1</v>
      </c>
      <c r="BH1179">
        <v>30.5</v>
      </c>
      <c r="BI1179"/>
      <c r="BJ1179"/>
      <c r="BK1179"/>
      <c r="BL1179"/>
      <c r="BM1179"/>
      <c r="BN1179"/>
      <c r="BO1179"/>
      <c r="BP1179"/>
      <c r="BQ1179" t="s">
        <v>3077</v>
      </c>
      <c r="BR1179" t="s">
        <v>67</v>
      </c>
      <c r="BS1179" s="1">
        <v>44881</v>
      </c>
      <c r="BT1179" t="s">
        <v>3018</v>
      </c>
      <c r="BU1179" t="s">
        <v>3017</v>
      </c>
      <c r="BV1179" t="s">
        <v>60</v>
      </c>
      <c r="BW1179" t="s">
        <v>3018</v>
      </c>
      <c r="BX1179"/>
      <c r="BY1179"/>
      <c r="BZ1179"/>
    </row>
    <row r="1180" spans="1:78" s="11" customFormat="1" x14ac:dyDescent="0.2">
      <c r="A1180" t="s">
        <v>3042</v>
      </c>
      <c r="B1180"/>
      <c r="C1180" t="s">
        <v>1495</v>
      </c>
      <c r="D1180" t="s">
        <v>2983</v>
      </c>
      <c r="E1180" t="s">
        <v>2990</v>
      </c>
      <c r="F1180" t="s">
        <v>2991</v>
      </c>
      <c r="G1180" t="s">
        <v>2990</v>
      </c>
      <c r="H1180" t="s">
        <v>2991</v>
      </c>
      <c r="I1180"/>
      <c r="J1180"/>
      <c r="K1180"/>
      <c r="L1180"/>
      <c r="M1180"/>
      <c r="N1180"/>
      <c r="O1180"/>
      <c r="P1180"/>
      <c r="Q1180"/>
      <c r="R1180"/>
      <c r="S1180"/>
      <c r="T1180"/>
      <c r="U1180"/>
      <c r="V1180"/>
      <c r="W1180"/>
      <c r="X1180"/>
      <c r="Y1180"/>
      <c r="Z1180"/>
      <c r="AA1180"/>
      <c r="AB1180"/>
      <c r="AC1180"/>
      <c r="AD1180"/>
      <c r="AE1180"/>
      <c r="AF1180"/>
      <c r="AG1180"/>
      <c r="AH1180"/>
      <c r="AI1180"/>
      <c r="AJ1180"/>
      <c r="AK1180"/>
      <c r="AL1180"/>
      <c r="AM1180"/>
      <c r="AN1180"/>
      <c r="AO1180"/>
      <c r="AP1180"/>
      <c r="AQ1180"/>
      <c r="AR1180"/>
      <c r="AS1180"/>
      <c r="AT1180"/>
      <c r="AU1180"/>
      <c r="AV1180"/>
      <c r="AW1180">
        <v>24.2</v>
      </c>
      <c r="AX1180">
        <v>23.7</v>
      </c>
      <c r="AY1180">
        <v>20.8</v>
      </c>
      <c r="AZ1180">
        <v>23.7</v>
      </c>
      <c r="BA1180">
        <v>29.5</v>
      </c>
      <c r="BB1180">
        <v>24</v>
      </c>
      <c r="BC1180">
        <v>24.4</v>
      </c>
      <c r="BD1180">
        <v>24.4</v>
      </c>
      <c r="BE1180">
        <v>42.9</v>
      </c>
      <c r="BF1180">
        <v>32.9</v>
      </c>
      <c r="BG1180">
        <v>30</v>
      </c>
      <c r="BH1180">
        <v>32.9</v>
      </c>
      <c r="BI1180"/>
      <c r="BJ1180"/>
      <c r="BK1180"/>
      <c r="BL1180"/>
      <c r="BM1180"/>
      <c r="BN1180"/>
      <c r="BO1180"/>
      <c r="BP1180"/>
      <c r="BQ1180" t="s">
        <v>3078</v>
      </c>
      <c r="BR1180" t="s">
        <v>67</v>
      </c>
      <c r="BS1180" s="1">
        <v>44881</v>
      </c>
      <c r="BT1180" t="s">
        <v>3018</v>
      </c>
      <c r="BU1180" t="s">
        <v>3017</v>
      </c>
      <c r="BV1180"/>
      <c r="BW1180"/>
      <c r="BX1180"/>
      <c r="BY1180"/>
      <c r="BZ1180"/>
    </row>
    <row r="1181" spans="1:78" s="11" customFormat="1" x14ac:dyDescent="0.2">
      <c r="A1181" t="s">
        <v>3042</v>
      </c>
      <c r="B1181"/>
      <c r="C1181" t="s">
        <v>1495</v>
      </c>
      <c r="D1181" t="s">
        <v>2983</v>
      </c>
      <c r="E1181" t="s">
        <v>2990</v>
      </c>
      <c r="F1181" t="s">
        <v>2991</v>
      </c>
      <c r="G1181" t="s">
        <v>2990</v>
      </c>
      <c r="H1181" t="s">
        <v>2991</v>
      </c>
      <c r="I1181"/>
      <c r="J1181"/>
      <c r="K1181"/>
      <c r="L1181"/>
      <c r="M1181"/>
      <c r="N1181"/>
      <c r="O1181"/>
      <c r="P1181"/>
      <c r="Q1181"/>
      <c r="R1181"/>
      <c r="S1181"/>
      <c r="T1181"/>
      <c r="U1181"/>
      <c r="V1181"/>
      <c r="W1181"/>
      <c r="X1181"/>
      <c r="Y1181"/>
      <c r="Z1181"/>
      <c r="AA1181"/>
      <c r="AB1181"/>
      <c r="AC1181"/>
      <c r="AD1181"/>
      <c r="AE1181"/>
      <c r="AF1181"/>
      <c r="AG1181"/>
      <c r="AH1181"/>
      <c r="AI1181"/>
      <c r="AJ1181"/>
      <c r="AK1181"/>
      <c r="AL1181"/>
      <c r="AM1181"/>
      <c r="AN1181"/>
      <c r="AO1181"/>
      <c r="AP1181"/>
      <c r="AQ1181"/>
      <c r="AR1181"/>
      <c r="AS1181"/>
      <c r="AT1181"/>
      <c r="AU1181"/>
      <c r="AV1181"/>
      <c r="AW1181"/>
      <c r="AX1181"/>
      <c r="AY1181"/>
      <c r="AZ1181"/>
      <c r="BA1181">
        <v>32.6</v>
      </c>
      <c r="BB1181">
        <v>27.9</v>
      </c>
      <c r="BC1181">
        <v>31.3</v>
      </c>
      <c r="BD1181">
        <v>31.3</v>
      </c>
      <c r="BE1181">
        <v>44.2</v>
      </c>
      <c r="BF1181">
        <v>28</v>
      </c>
      <c r="BG1181">
        <v>29</v>
      </c>
      <c r="BH1181">
        <v>29</v>
      </c>
      <c r="BI1181"/>
      <c r="BJ1181"/>
      <c r="BK1181"/>
      <c r="BL1181"/>
      <c r="BM1181"/>
      <c r="BN1181"/>
      <c r="BO1181"/>
      <c r="BP1181"/>
      <c r="BQ1181" t="s">
        <v>3079</v>
      </c>
      <c r="BR1181" t="s">
        <v>67</v>
      </c>
      <c r="BS1181" s="1">
        <v>44881</v>
      </c>
      <c r="BT1181" t="s">
        <v>3018</v>
      </c>
      <c r="BU1181" t="s">
        <v>3017</v>
      </c>
      <c r="BV1181"/>
      <c r="BW1181"/>
      <c r="BX1181"/>
      <c r="BY1181"/>
      <c r="BZ1181"/>
    </row>
    <row r="1182" spans="1:78" s="11" customFormat="1" x14ac:dyDescent="0.2">
      <c r="A1182" t="s">
        <v>3025</v>
      </c>
      <c r="B1182"/>
      <c r="C1182" t="s">
        <v>1495</v>
      </c>
      <c r="D1182" t="s">
        <v>2983</v>
      </c>
      <c r="E1182" t="s">
        <v>2990</v>
      </c>
      <c r="F1182" t="s">
        <v>2991</v>
      </c>
      <c r="G1182" t="s">
        <v>2990</v>
      </c>
      <c r="H1182" t="s">
        <v>2991</v>
      </c>
      <c r="I1182"/>
      <c r="J1182"/>
      <c r="K1182"/>
      <c r="L1182"/>
      <c r="M1182">
        <v>22.7</v>
      </c>
      <c r="N1182">
        <v>19.5</v>
      </c>
      <c r="O1182">
        <v>20.6</v>
      </c>
      <c r="P1182">
        <v>20.6</v>
      </c>
      <c r="Q1182">
        <v>22.8</v>
      </c>
      <c r="R1182">
        <v>23.9</v>
      </c>
      <c r="S1182">
        <v>24.6</v>
      </c>
      <c r="T1182">
        <v>24.6</v>
      </c>
      <c r="U1182">
        <v>22.5</v>
      </c>
      <c r="V1182">
        <v>26.3</v>
      </c>
      <c r="W1182">
        <v>26</v>
      </c>
      <c r="X1182">
        <v>26.3</v>
      </c>
      <c r="Y1182">
        <v>23.6</v>
      </c>
      <c r="Z1182">
        <v>28</v>
      </c>
      <c r="AA1182">
        <v>29.6</v>
      </c>
      <c r="AB1182">
        <v>29.6</v>
      </c>
      <c r="AC1182">
        <v>25.7</v>
      </c>
      <c r="AD1182">
        <v>32.6</v>
      </c>
      <c r="AE1182">
        <v>35.5</v>
      </c>
      <c r="AF1182">
        <v>35.5</v>
      </c>
      <c r="AG1182">
        <v>30.3</v>
      </c>
      <c r="AH1182">
        <v>38.1</v>
      </c>
      <c r="AI1182">
        <v>35.200000000000003</v>
      </c>
      <c r="AJ1182">
        <v>38.1</v>
      </c>
      <c r="AK1182"/>
      <c r="AL1182"/>
      <c r="AM1182"/>
      <c r="AN1182"/>
      <c r="AO1182"/>
      <c r="AP1182"/>
      <c r="AQ1182"/>
      <c r="AR1182"/>
      <c r="AS1182"/>
      <c r="AT1182"/>
      <c r="AU1182"/>
      <c r="AV1182"/>
      <c r="AW1182"/>
      <c r="AX1182"/>
      <c r="AY1182"/>
      <c r="AZ1182"/>
      <c r="BA1182"/>
      <c r="BB1182"/>
      <c r="BC1182"/>
      <c r="BD1182"/>
      <c r="BE1182"/>
      <c r="BF1182"/>
      <c r="BG1182"/>
      <c r="BH1182"/>
      <c r="BI1182"/>
      <c r="BJ1182"/>
      <c r="BK1182"/>
      <c r="BL1182"/>
      <c r="BM1182"/>
      <c r="BN1182"/>
      <c r="BO1182"/>
      <c r="BP1182"/>
      <c r="BQ1182" t="s">
        <v>3049</v>
      </c>
      <c r="BR1182" t="s">
        <v>67</v>
      </c>
      <c r="BS1182" s="1">
        <v>44881</v>
      </c>
      <c r="BT1182" t="s">
        <v>3018</v>
      </c>
      <c r="BU1182" t="s">
        <v>3017</v>
      </c>
      <c r="BV1182"/>
      <c r="BW1182"/>
      <c r="BX1182" s="2"/>
      <c r="BY1182" s="2"/>
      <c r="BZ1182" s="2"/>
    </row>
    <row r="1183" spans="1:78" s="11" customFormat="1" x14ac:dyDescent="0.2">
      <c r="A1183" t="s">
        <v>3025</v>
      </c>
      <c r="B1183"/>
      <c r="C1183" t="s">
        <v>1495</v>
      </c>
      <c r="D1183" t="s">
        <v>2983</v>
      </c>
      <c r="E1183" t="s">
        <v>2990</v>
      </c>
      <c r="F1183" t="s">
        <v>2991</v>
      </c>
      <c r="G1183" t="s">
        <v>2990</v>
      </c>
      <c r="H1183" t="s">
        <v>2991</v>
      </c>
      <c r="I1183"/>
      <c r="J1183"/>
      <c r="K1183"/>
      <c r="L1183"/>
      <c r="M1183">
        <v>19</v>
      </c>
      <c r="N1183">
        <v>19.3</v>
      </c>
      <c r="O1183">
        <v>23.6</v>
      </c>
      <c r="P1183">
        <v>23.6</v>
      </c>
      <c r="Q1183">
        <v>19</v>
      </c>
      <c r="R1183">
        <v>25.4</v>
      </c>
      <c r="S1183">
        <v>26</v>
      </c>
      <c r="T1183">
        <v>26</v>
      </c>
      <c r="U1183">
        <v>23.8</v>
      </c>
      <c r="V1183">
        <v>30.1</v>
      </c>
      <c r="W1183">
        <v>30.9</v>
      </c>
      <c r="X1183">
        <v>30.9</v>
      </c>
      <c r="Y1183">
        <v>24</v>
      </c>
      <c r="Z1183">
        <v>32.799999999999997</v>
      </c>
      <c r="AA1183">
        <v>33.5</v>
      </c>
      <c r="AB1183">
        <v>33.5</v>
      </c>
      <c r="AC1183">
        <v>26.9</v>
      </c>
      <c r="AD1183">
        <v>34.4</v>
      </c>
      <c r="AE1183">
        <v>32.700000000000003</v>
      </c>
      <c r="AF1183">
        <v>34.4</v>
      </c>
      <c r="AG1183">
        <v>30.1</v>
      </c>
      <c r="AH1183">
        <v>34.799999999999997</v>
      </c>
      <c r="AI1183">
        <v>31.5</v>
      </c>
      <c r="AJ1183">
        <v>34.799999999999997</v>
      </c>
      <c r="AK1183"/>
      <c r="AL1183"/>
      <c r="AM1183"/>
      <c r="AN1183"/>
      <c r="AO1183"/>
      <c r="AP1183"/>
      <c r="AQ1183"/>
      <c r="AR1183"/>
      <c r="AS1183"/>
      <c r="AT1183"/>
      <c r="AU1183"/>
      <c r="AV1183"/>
      <c r="AW1183"/>
      <c r="AX1183"/>
      <c r="AY1183"/>
      <c r="AZ1183"/>
      <c r="BA1183"/>
      <c r="BB1183"/>
      <c r="BC1183"/>
      <c r="BD1183"/>
      <c r="BE1183"/>
      <c r="BF1183"/>
      <c r="BG1183"/>
      <c r="BH1183"/>
      <c r="BI1183"/>
      <c r="BJ1183"/>
      <c r="BK1183"/>
      <c r="BL1183"/>
      <c r="BM1183"/>
      <c r="BN1183"/>
      <c r="BO1183"/>
      <c r="BP1183"/>
      <c r="BQ1183" t="s">
        <v>3050</v>
      </c>
      <c r="BR1183" t="s">
        <v>67</v>
      </c>
      <c r="BS1183" s="1">
        <v>44881</v>
      </c>
      <c r="BT1183" t="s">
        <v>3018</v>
      </c>
      <c r="BU1183" t="s">
        <v>3017</v>
      </c>
      <c r="BV1183"/>
      <c r="BW1183"/>
      <c r="BX1183" s="2"/>
      <c r="BY1183" s="2"/>
      <c r="BZ1183" s="2"/>
    </row>
    <row r="1184" spans="1:78" s="11" customFormat="1" x14ac:dyDescent="0.2">
      <c r="A1184" t="s">
        <v>3025</v>
      </c>
      <c r="B1184"/>
      <c r="C1184" t="s">
        <v>1495</v>
      </c>
      <c r="D1184" t="s">
        <v>2983</v>
      </c>
      <c r="E1184" t="s">
        <v>2990</v>
      </c>
      <c r="F1184" t="s">
        <v>2991</v>
      </c>
      <c r="G1184" t="s">
        <v>2990</v>
      </c>
      <c r="H1184" t="s">
        <v>2991</v>
      </c>
      <c r="I1184" t="b">
        <v>0</v>
      </c>
      <c r="J1184"/>
      <c r="K1184"/>
      <c r="L1184"/>
      <c r="M1184"/>
      <c r="N1184"/>
      <c r="O1184"/>
      <c r="P1184"/>
      <c r="Q1184"/>
      <c r="R1184"/>
      <c r="S1184"/>
      <c r="T1184"/>
      <c r="U1184"/>
      <c r="V1184"/>
      <c r="W1184"/>
      <c r="X1184"/>
      <c r="Y1184"/>
      <c r="Z1184"/>
      <c r="AA1184"/>
      <c r="AB1184"/>
      <c r="AC1184"/>
      <c r="AD1184"/>
      <c r="AE1184"/>
      <c r="AF1184"/>
      <c r="AG1184"/>
      <c r="AH1184"/>
      <c r="AI1184"/>
      <c r="AJ1184"/>
      <c r="AK1184">
        <v>21.7</v>
      </c>
      <c r="AL1184">
        <v>13</v>
      </c>
      <c r="AM1184">
        <v>13.6</v>
      </c>
      <c r="AN1184">
        <v>13.6</v>
      </c>
      <c r="AO1184">
        <v>22.4</v>
      </c>
      <c r="AP1184">
        <v>13.4</v>
      </c>
      <c r="AQ1184">
        <v>18.899999999999999</v>
      </c>
      <c r="AR1184">
        <v>18.899999999999999</v>
      </c>
      <c r="AS1184">
        <v>26.1</v>
      </c>
      <c r="AT1184">
        <v>15.5</v>
      </c>
      <c r="AU1184">
        <v>15</v>
      </c>
      <c r="AV1184">
        <v>15.5</v>
      </c>
      <c r="AW1184">
        <v>21.2</v>
      </c>
      <c r="AX1184">
        <v>17.899999999999999</v>
      </c>
      <c r="AY1184">
        <v>20.399999999999999</v>
      </c>
      <c r="AZ1184">
        <v>20.399999999999999</v>
      </c>
      <c r="BA1184">
        <v>23.4</v>
      </c>
      <c r="BB1184">
        <v>18.5</v>
      </c>
      <c r="BC1184">
        <v>21.3</v>
      </c>
      <c r="BD1184">
        <v>21.3</v>
      </c>
      <c r="BE1184">
        <v>34.6</v>
      </c>
      <c r="BF1184">
        <v>25.1</v>
      </c>
      <c r="BG1184">
        <v>26</v>
      </c>
      <c r="BH1184">
        <v>26</v>
      </c>
      <c r="BI1184"/>
      <c r="BJ1184"/>
      <c r="BK1184"/>
      <c r="BL1184"/>
      <c r="BM1184"/>
      <c r="BN1184"/>
      <c r="BO1184"/>
      <c r="BP1184"/>
      <c r="BQ1184" t="s">
        <v>3086</v>
      </c>
      <c r="BR1184" t="s">
        <v>67</v>
      </c>
      <c r="BS1184" s="1">
        <v>44881</v>
      </c>
      <c r="BT1184" t="s">
        <v>3018</v>
      </c>
      <c r="BU1184" t="s">
        <v>3017</v>
      </c>
      <c r="BV1184"/>
      <c r="BW1184"/>
      <c r="BX1184"/>
      <c r="BY1184"/>
      <c r="BZ1184"/>
    </row>
    <row r="1185" spans="1:78" s="11" customFormat="1" x14ac:dyDescent="0.2">
      <c r="A1185" t="s">
        <v>3025</v>
      </c>
      <c r="B1185"/>
      <c r="C1185" t="s">
        <v>1495</v>
      </c>
      <c r="D1185" t="s">
        <v>2983</v>
      </c>
      <c r="E1185" t="s">
        <v>2990</v>
      </c>
      <c r="F1185" t="s">
        <v>2991</v>
      </c>
      <c r="G1185" t="s">
        <v>2990</v>
      </c>
      <c r="H1185" t="s">
        <v>2991</v>
      </c>
      <c r="I1185" t="b">
        <v>0</v>
      </c>
      <c r="J1185"/>
      <c r="K1185"/>
      <c r="L1185"/>
      <c r="M1185"/>
      <c r="N1185"/>
      <c r="O1185"/>
      <c r="P1185"/>
      <c r="Q1185"/>
      <c r="R1185"/>
      <c r="S1185"/>
      <c r="T1185"/>
      <c r="U1185"/>
      <c r="V1185"/>
      <c r="W1185"/>
      <c r="X1185"/>
      <c r="Y1185"/>
      <c r="Z1185"/>
      <c r="AA1185"/>
      <c r="AB1185"/>
      <c r="AC1185"/>
      <c r="AD1185"/>
      <c r="AE1185"/>
      <c r="AF1185"/>
      <c r="AG1185"/>
      <c r="AH1185"/>
      <c r="AI1185"/>
      <c r="AJ1185"/>
      <c r="AK1185">
        <v>10.5</v>
      </c>
      <c r="AL1185">
        <v>11.2</v>
      </c>
      <c r="AM1185">
        <v>14.2</v>
      </c>
      <c r="AN1185">
        <v>14.2</v>
      </c>
      <c r="AO1185">
        <v>22.4</v>
      </c>
      <c r="AP1185">
        <v>13.9</v>
      </c>
      <c r="AQ1185">
        <v>17.899999999999999</v>
      </c>
      <c r="AR1185">
        <v>17.899999999999999</v>
      </c>
      <c r="AS1185">
        <v>23.4</v>
      </c>
      <c r="AT1185">
        <v>16.7</v>
      </c>
      <c r="AU1185">
        <v>20.2</v>
      </c>
      <c r="AV1185">
        <v>20.2</v>
      </c>
      <c r="AW1185">
        <v>19.5</v>
      </c>
      <c r="AX1185">
        <v>15.4</v>
      </c>
      <c r="AY1185">
        <v>16.600000000000001</v>
      </c>
      <c r="AZ1185">
        <v>16.600000000000001</v>
      </c>
      <c r="BA1185">
        <v>23.9</v>
      </c>
      <c r="BB1185">
        <v>19.5</v>
      </c>
      <c r="BC1185">
        <v>20.5</v>
      </c>
      <c r="BD1185">
        <v>20.5</v>
      </c>
      <c r="BE1185">
        <v>31.4</v>
      </c>
      <c r="BF1185">
        <v>23.8</v>
      </c>
      <c r="BG1185">
        <v>25.8</v>
      </c>
      <c r="BH1185">
        <v>25.8</v>
      </c>
      <c r="BI1185"/>
      <c r="BJ1185"/>
      <c r="BK1185"/>
      <c r="BL1185"/>
      <c r="BM1185"/>
      <c r="BN1185"/>
      <c r="BO1185"/>
      <c r="BP1185"/>
      <c r="BQ1185" t="s">
        <v>3087</v>
      </c>
      <c r="BR1185" t="s">
        <v>67</v>
      </c>
      <c r="BS1185" s="1">
        <v>44881</v>
      </c>
      <c r="BT1185" t="s">
        <v>3018</v>
      </c>
      <c r="BU1185" t="s">
        <v>3017</v>
      </c>
      <c r="BV1185"/>
      <c r="BW1185"/>
      <c r="BX1185"/>
      <c r="BY1185"/>
      <c r="BZ1185"/>
    </row>
    <row r="1186" spans="1:78" s="11" customFormat="1" x14ac:dyDescent="0.2">
      <c r="A1186" s="50" t="s">
        <v>3021</v>
      </c>
      <c r="B1186" s="50"/>
      <c r="C1186" s="50" t="s">
        <v>1495</v>
      </c>
      <c r="D1186" s="50" t="s">
        <v>2983</v>
      </c>
      <c r="E1186" s="50" t="s">
        <v>2990</v>
      </c>
      <c r="F1186" s="50" t="s">
        <v>2991</v>
      </c>
      <c r="G1186" s="50" t="s">
        <v>2990</v>
      </c>
      <c r="H1186" s="50" t="s">
        <v>2991</v>
      </c>
      <c r="I1186" s="50" t="b">
        <v>0</v>
      </c>
      <c r="J1186" s="50"/>
      <c r="K1186" s="50"/>
      <c r="L1186" s="50"/>
      <c r="M1186" s="50"/>
      <c r="N1186" s="50"/>
      <c r="O1186" s="50"/>
      <c r="P1186" s="50"/>
      <c r="Q1186" s="50"/>
      <c r="R1186" s="50"/>
      <c r="S1186" s="50"/>
      <c r="T1186" s="50"/>
      <c r="U1186" s="50"/>
      <c r="V1186" s="50"/>
      <c r="W1186" s="50"/>
      <c r="X1186" s="50"/>
      <c r="Y1186" s="50"/>
      <c r="Z1186" s="50"/>
      <c r="AA1186" s="50"/>
      <c r="AB1186" s="50"/>
      <c r="AC1186" s="50"/>
      <c r="AD1186" s="50"/>
      <c r="AE1186" s="50"/>
      <c r="AF1186" s="50"/>
      <c r="AG1186" s="50"/>
      <c r="AH1186" s="50"/>
      <c r="AI1186" s="50"/>
      <c r="AJ1186" s="50"/>
      <c r="AK1186" s="50"/>
      <c r="AL1186" s="50"/>
      <c r="AM1186" s="50"/>
      <c r="AN1186" s="50"/>
      <c r="AO1186" s="50"/>
      <c r="AP1186" s="50"/>
      <c r="AQ1186" s="50"/>
      <c r="AR1186" s="50"/>
      <c r="AS1186" s="50"/>
      <c r="AT1186" s="50"/>
      <c r="AU1186" s="50"/>
      <c r="AV1186" s="50"/>
      <c r="AW1186" s="50"/>
      <c r="AX1186" s="50"/>
      <c r="AY1186" s="50"/>
      <c r="AZ1186" s="50"/>
      <c r="BA1186" s="50"/>
      <c r="BB1186" s="50"/>
      <c r="BC1186" s="50"/>
      <c r="BD1186" s="50"/>
      <c r="BE1186" s="50"/>
      <c r="BF1186" s="50"/>
      <c r="BG1186" s="50"/>
      <c r="BH1186" s="50"/>
      <c r="BI1186" s="50"/>
      <c r="BJ1186" s="50"/>
      <c r="BK1186" s="50"/>
      <c r="BL1186" s="50"/>
      <c r="BM1186" s="50"/>
      <c r="BN1186" s="50"/>
      <c r="BO1186" s="50"/>
      <c r="BP1186" s="50"/>
      <c r="BQ1186" s="50" t="s">
        <v>3024</v>
      </c>
      <c r="BR1186" s="50" t="s">
        <v>67</v>
      </c>
      <c r="BS1186" s="51">
        <v>44881</v>
      </c>
      <c r="BT1186" s="50" t="s">
        <v>3018</v>
      </c>
      <c r="BU1186" s="50" t="s">
        <v>3017</v>
      </c>
      <c r="BV1186" s="50" t="s">
        <v>60</v>
      </c>
      <c r="BW1186" s="50" t="s">
        <v>3018</v>
      </c>
      <c r="BX1186" s="50"/>
      <c r="BY1186" s="50"/>
      <c r="BZ1186" s="50"/>
    </row>
    <row r="1187" spans="1:78" s="11" customFormat="1" x14ac:dyDescent="0.2">
      <c r="A1187" t="s">
        <v>3055</v>
      </c>
      <c r="B1187"/>
      <c r="C1187" t="s">
        <v>1495</v>
      </c>
      <c r="D1187" t="s">
        <v>2983</v>
      </c>
      <c r="E1187" t="s">
        <v>2990</v>
      </c>
      <c r="F1187" t="s">
        <v>2991</v>
      </c>
      <c r="G1187" t="s">
        <v>2990</v>
      </c>
      <c r="H1187" t="s">
        <v>2991</v>
      </c>
      <c r="I1187"/>
      <c r="J1187"/>
      <c r="K1187"/>
      <c r="L1187"/>
      <c r="M1187">
        <v>23.3</v>
      </c>
      <c r="N1187">
        <v>13.6</v>
      </c>
      <c r="O1187">
        <v>15.1</v>
      </c>
      <c r="P1187">
        <v>15.1</v>
      </c>
      <c r="Q1187">
        <v>25.1</v>
      </c>
      <c r="R1187">
        <v>22.1</v>
      </c>
      <c r="S1187">
        <v>24.4</v>
      </c>
      <c r="T1187">
        <v>24.4</v>
      </c>
      <c r="U1187">
        <v>24</v>
      </c>
      <c r="V1187">
        <v>24.3</v>
      </c>
      <c r="W1187">
        <v>31.6</v>
      </c>
      <c r="X1187">
        <v>31.6</v>
      </c>
      <c r="Y1187"/>
      <c r="Z1187"/>
      <c r="AA1187"/>
      <c r="AB1187"/>
      <c r="AC1187">
        <v>27.9</v>
      </c>
      <c r="AD1187">
        <v>32.700000000000003</v>
      </c>
      <c r="AE1187">
        <v>29.9</v>
      </c>
      <c r="AF1187">
        <v>32.700000000000003</v>
      </c>
      <c r="AG1187">
        <v>32.700000000000003</v>
      </c>
      <c r="AH1187">
        <v>39.5</v>
      </c>
      <c r="AI1187">
        <v>30.6</v>
      </c>
      <c r="AJ1187">
        <v>39.5</v>
      </c>
      <c r="AK1187"/>
      <c r="AL1187"/>
      <c r="AM1187"/>
      <c r="AN1187"/>
      <c r="AO1187"/>
      <c r="AP1187"/>
      <c r="AQ1187"/>
      <c r="AR1187"/>
      <c r="AS1187"/>
      <c r="AT1187"/>
      <c r="AU1187"/>
      <c r="AV1187"/>
      <c r="AW1187"/>
      <c r="AX1187"/>
      <c r="AY1187"/>
      <c r="AZ1187"/>
      <c r="BA1187"/>
      <c r="BB1187"/>
      <c r="BC1187"/>
      <c r="BD1187"/>
      <c r="BE1187"/>
      <c r="BF1187"/>
      <c r="BG1187"/>
      <c r="BH1187"/>
      <c r="BI1187"/>
      <c r="BJ1187"/>
      <c r="BK1187"/>
      <c r="BL1187"/>
      <c r="BM1187"/>
      <c r="BN1187"/>
      <c r="BO1187"/>
      <c r="BP1187"/>
      <c r="BQ1187" t="s">
        <v>3056</v>
      </c>
      <c r="BR1187" t="s">
        <v>67</v>
      </c>
      <c r="BS1187" s="1">
        <v>44881</v>
      </c>
      <c r="BT1187" t="s">
        <v>3018</v>
      </c>
      <c r="BU1187" t="s">
        <v>3017</v>
      </c>
      <c r="BV1187"/>
      <c r="BW1187"/>
      <c r="BX1187"/>
      <c r="BY1187"/>
      <c r="BZ1187"/>
    </row>
    <row r="1188" spans="1:78" s="11" customFormat="1" x14ac:dyDescent="0.2">
      <c r="A1188" t="s">
        <v>3055</v>
      </c>
      <c r="B1188"/>
      <c r="C1188" t="s">
        <v>1495</v>
      </c>
      <c r="D1188" t="s">
        <v>2983</v>
      </c>
      <c r="E1188" t="s">
        <v>2990</v>
      </c>
      <c r="F1188" t="s">
        <v>2991</v>
      </c>
      <c r="G1188" t="s">
        <v>2990</v>
      </c>
      <c r="H1188" t="s">
        <v>2991</v>
      </c>
      <c r="I1188"/>
      <c r="J1188"/>
      <c r="K1188"/>
      <c r="L1188"/>
      <c r="M1188">
        <v>22.6</v>
      </c>
      <c r="N1188">
        <v>9.5</v>
      </c>
      <c r="O1188">
        <v>16.3</v>
      </c>
      <c r="P1188">
        <v>16.3</v>
      </c>
      <c r="Q1188">
        <v>27</v>
      </c>
      <c r="R1188">
        <v>26.1</v>
      </c>
      <c r="S1188">
        <v>25.1</v>
      </c>
      <c r="T1188">
        <v>26.1</v>
      </c>
      <c r="U1188">
        <v>21.9</v>
      </c>
      <c r="V1188">
        <v>26.1</v>
      </c>
      <c r="W1188">
        <v>25.2</v>
      </c>
      <c r="X1188">
        <v>26.1</v>
      </c>
      <c r="Y1188">
        <v>24.5</v>
      </c>
      <c r="Z1188">
        <v>24.3</v>
      </c>
      <c r="AA1188">
        <v>22.7</v>
      </c>
      <c r="AB1188">
        <v>24.3</v>
      </c>
      <c r="AC1188"/>
      <c r="AD1188"/>
      <c r="AE1188">
        <v>29.4</v>
      </c>
      <c r="AF1188">
        <v>29.4</v>
      </c>
      <c r="AG1188"/>
      <c r="AH1188">
        <v>35</v>
      </c>
      <c r="AI1188">
        <v>34.4</v>
      </c>
      <c r="AJ1188">
        <v>35</v>
      </c>
      <c r="AK1188"/>
      <c r="AL1188"/>
      <c r="AM1188"/>
      <c r="AN1188"/>
      <c r="AO1188"/>
      <c r="AP1188"/>
      <c r="AQ1188"/>
      <c r="AR1188"/>
      <c r="AS1188"/>
      <c r="AT1188"/>
      <c r="AU1188"/>
      <c r="AV1188"/>
      <c r="AW1188"/>
      <c r="AX1188"/>
      <c r="AY1188"/>
      <c r="AZ1188"/>
      <c r="BA1188"/>
      <c r="BB1188"/>
      <c r="BC1188"/>
      <c r="BD1188"/>
      <c r="BE1188"/>
      <c r="BF1188"/>
      <c r="BG1188"/>
      <c r="BH1188"/>
      <c r="BI1188"/>
      <c r="BJ1188"/>
      <c r="BK1188"/>
      <c r="BL1188"/>
      <c r="BM1188"/>
      <c r="BN1188"/>
      <c r="BO1188"/>
      <c r="BP1188"/>
      <c r="BQ1188" t="s">
        <v>3057</v>
      </c>
      <c r="BR1188" t="s">
        <v>67</v>
      </c>
      <c r="BS1188" s="1">
        <v>44881</v>
      </c>
      <c r="BT1188" t="s">
        <v>3018</v>
      </c>
      <c r="BU1188" t="s">
        <v>3017</v>
      </c>
      <c r="BV1188"/>
      <c r="BW1188"/>
      <c r="BX1188"/>
      <c r="BY1188"/>
      <c r="BZ1188"/>
    </row>
    <row r="1189" spans="1:78" s="11" customFormat="1" x14ac:dyDescent="0.2">
      <c r="A1189" t="s">
        <v>3068</v>
      </c>
      <c r="B1189"/>
      <c r="C1189" t="s">
        <v>1495</v>
      </c>
      <c r="D1189" t="s">
        <v>2983</v>
      </c>
      <c r="E1189" t="s">
        <v>2990</v>
      </c>
      <c r="F1189" t="s">
        <v>2991</v>
      </c>
      <c r="G1189" t="s">
        <v>2990</v>
      </c>
      <c r="H1189" t="s">
        <v>2991</v>
      </c>
      <c r="I1189"/>
      <c r="J1189"/>
      <c r="K1189"/>
      <c r="L1189"/>
      <c r="M1189"/>
      <c r="N1189"/>
      <c r="O1189"/>
      <c r="P1189"/>
      <c r="Q1189"/>
      <c r="R1189"/>
      <c r="S1189"/>
      <c r="T1189"/>
      <c r="U1189"/>
      <c r="V1189"/>
      <c r="W1189"/>
      <c r="X1189"/>
      <c r="Y1189"/>
      <c r="Z1189"/>
      <c r="AA1189"/>
      <c r="AB1189"/>
      <c r="AC1189"/>
      <c r="AD1189"/>
      <c r="AE1189"/>
      <c r="AF1189"/>
      <c r="AG1189"/>
      <c r="AH1189"/>
      <c r="AI1189"/>
      <c r="AJ1189"/>
      <c r="AK1189">
        <v>17.7</v>
      </c>
      <c r="AL1189">
        <v>9.1</v>
      </c>
      <c r="AM1189">
        <v>10.7</v>
      </c>
      <c r="AN1189">
        <v>10.7</v>
      </c>
      <c r="AO1189">
        <v>19.7</v>
      </c>
      <c r="AP1189">
        <v>13.4</v>
      </c>
      <c r="AQ1189">
        <v>15.1</v>
      </c>
      <c r="AR1189">
        <v>13.4</v>
      </c>
      <c r="AS1189">
        <v>25.4</v>
      </c>
      <c r="AT1189">
        <v>21.2</v>
      </c>
      <c r="AU1189">
        <v>23</v>
      </c>
      <c r="AV1189">
        <v>23</v>
      </c>
      <c r="AW1189">
        <v>24.5</v>
      </c>
      <c r="AX1189">
        <v>19.600000000000001</v>
      </c>
      <c r="AY1189">
        <v>19.399999999999999</v>
      </c>
      <c r="AZ1189">
        <v>19.600000000000001</v>
      </c>
      <c r="BA1189">
        <v>30</v>
      </c>
      <c r="BB1189">
        <v>28.7</v>
      </c>
      <c r="BC1189">
        <v>31</v>
      </c>
      <c r="BD1189">
        <v>31</v>
      </c>
      <c r="BE1189">
        <v>38.1</v>
      </c>
      <c r="BF1189">
        <v>32</v>
      </c>
      <c r="BG1189">
        <v>33</v>
      </c>
      <c r="BH1189">
        <v>33</v>
      </c>
      <c r="BI1189"/>
      <c r="BJ1189"/>
      <c r="BK1189"/>
      <c r="BL1189"/>
      <c r="BM1189"/>
      <c r="BN1189"/>
      <c r="BO1189"/>
      <c r="BP1189"/>
      <c r="BQ1189" t="s">
        <v>3066</v>
      </c>
      <c r="BR1189" t="s">
        <v>67</v>
      </c>
      <c r="BS1189" s="1">
        <v>44881</v>
      </c>
      <c r="BT1189" t="s">
        <v>3018</v>
      </c>
      <c r="BU1189" t="s">
        <v>3017</v>
      </c>
      <c r="BV1189"/>
      <c r="BW1189"/>
      <c r="BX1189"/>
      <c r="BY1189"/>
      <c r="BZ1189"/>
    </row>
    <row r="1190" spans="1:78" s="11" customFormat="1" x14ac:dyDescent="0.2">
      <c r="A1190" t="s">
        <v>3068</v>
      </c>
      <c r="B1190"/>
      <c r="C1190" t="s">
        <v>1495</v>
      </c>
      <c r="D1190" t="s">
        <v>2983</v>
      </c>
      <c r="E1190" t="s">
        <v>2990</v>
      </c>
      <c r="F1190" t="s">
        <v>2991</v>
      </c>
      <c r="G1190" t="s">
        <v>2990</v>
      </c>
      <c r="H1190" t="s">
        <v>2991</v>
      </c>
      <c r="I1190"/>
      <c r="J1190"/>
      <c r="K1190"/>
      <c r="L1190"/>
      <c r="M1190"/>
      <c r="N1190"/>
      <c r="O1190"/>
      <c r="P1190"/>
      <c r="Q1190"/>
      <c r="R1190"/>
      <c r="S1190"/>
      <c r="T1190"/>
      <c r="U1190"/>
      <c r="V1190"/>
      <c r="W1190"/>
      <c r="X1190"/>
      <c r="Y1190"/>
      <c r="Z1190"/>
      <c r="AA1190"/>
      <c r="AB1190"/>
      <c r="AC1190"/>
      <c r="AD1190"/>
      <c r="AE1190"/>
      <c r="AF1190"/>
      <c r="AG1190"/>
      <c r="AH1190"/>
      <c r="AI1190"/>
      <c r="AJ1190"/>
      <c r="AK1190">
        <v>18</v>
      </c>
      <c r="AL1190">
        <v>9</v>
      </c>
      <c r="AM1190">
        <v>12.3</v>
      </c>
      <c r="AN1190">
        <v>12.3</v>
      </c>
      <c r="AO1190">
        <v>21.7</v>
      </c>
      <c r="AP1190">
        <v>14.3</v>
      </c>
      <c r="AQ1190">
        <v>15.5</v>
      </c>
      <c r="AR1190">
        <v>15.5</v>
      </c>
      <c r="AS1190">
        <v>22.5</v>
      </c>
      <c r="AT1190">
        <v>17.7</v>
      </c>
      <c r="AU1190">
        <v>17.600000000000001</v>
      </c>
      <c r="AV1190">
        <v>17.7</v>
      </c>
      <c r="AW1190">
        <v>23.3</v>
      </c>
      <c r="AX1190">
        <v>18</v>
      </c>
      <c r="AY1190">
        <v>16</v>
      </c>
      <c r="AZ1190">
        <v>18</v>
      </c>
      <c r="BA1190">
        <v>32</v>
      </c>
      <c r="BB1190">
        <v>26</v>
      </c>
      <c r="BC1190">
        <v>27.2</v>
      </c>
      <c r="BD1190">
        <v>27.2</v>
      </c>
      <c r="BE1190">
        <v>39.1</v>
      </c>
      <c r="BF1190">
        <v>31</v>
      </c>
      <c r="BG1190">
        <v>32</v>
      </c>
      <c r="BH1190">
        <v>32</v>
      </c>
      <c r="BI1190"/>
      <c r="BJ1190"/>
      <c r="BK1190"/>
      <c r="BL1190"/>
      <c r="BM1190"/>
      <c r="BN1190"/>
      <c r="BO1190"/>
      <c r="BP1190"/>
      <c r="BQ1190" t="s">
        <v>3067</v>
      </c>
      <c r="BR1190" t="s">
        <v>67</v>
      </c>
      <c r="BS1190" s="1">
        <v>44881</v>
      </c>
      <c r="BT1190" t="s">
        <v>3018</v>
      </c>
      <c r="BU1190" t="s">
        <v>3017</v>
      </c>
      <c r="BV1190"/>
      <c r="BW1190"/>
      <c r="BX1190"/>
      <c r="BY1190"/>
      <c r="BZ1190"/>
    </row>
    <row r="1191" spans="1:78" s="11" customFormat="1" x14ac:dyDescent="0.2">
      <c r="A1191" t="s">
        <v>3013</v>
      </c>
      <c r="B1191"/>
      <c r="C1191" t="s">
        <v>1495</v>
      </c>
      <c r="D1191" t="s">
        <v>2983</v>
      </c>
      <c r="E1191" t="s">
        <v>2990</v>
      </c>
      <c r="F1191" t="s">
        <v>2991</v>
      </c>
      <c r="G1191" t="s">
        <v>2990</v>
      </c>
      <c r="H1191" t="s">
        <v>2991</v>
      </c>
      <c r="I1191"/>
      <c r="J1191"/>
      <c r="K1191"/>
      <c r="L1191"/>
      <c r="M1191">
        <f>AVERAGE(2.2,2.3)*10</f>
        <v>22.5</v>
      </c>
      <c r="N1191">
        <f>AVERAGE(1.8,2.3)*10</f>
        <v>20.5</v>
      </c>
      <c r="O1191">
        <f>AVERAGE(2,2.2)*10</f>
        <v>21</v>
      </c>
      <c r="P1191">
        <v>21</v>
      </c>
      <c r="Q1191">
        <f>AVERAGE(2.2,2)*10</f>
        <v>21</v>
      </c>
      <c r="R1191">
        <f>AVERAGE(2.7,2.7)*10</f>
        <v>27</v>
      </c>
      <c r="S1191">
        <f>AVERAGE(2.6,2.6)*10</f>
        <v>26</v>
      </c>
      <c r="T1191">
        <v>27</v>
      </c>
      <c r="U1191">
        <f>AVERAGE(2.1,2.1)*10</f>
        <v>21</v>
      </c>
      <c r="V1191">
        <f>AVERAGE(2.7,2.8)*10</f>
        <v>27.5</v>
      </c>
      <c r="W1191">
        <f>AVERAGE(2.6,2.8)*10</f>
        <v>27</v>
      </c>
      <c r="X1191">
        <v>27.5</v>
      </c>
      <c r="Y1191">
        <f>AVERAGE(2.1,2.1)*10</f>
        <v>21</v>
      </c>
      <c r="Z1191">
        <f>AVERAGE(2.4,2.7)*10</f>
        <v>25.5</v>
      </c>
      <c r="AA1191">
        <f>AVERAGE(2.2,2.2)*10</f>
        <v>22</v>
      </c>
      <c r="AB1191">
        <v>25.5</v>
      </c>
      <c r="AC1191">
        <f>AVERAGE(2.9,2.9)*10</f>
        <v>29</v>
      </c>
      <c r="AD1191">
        <f>AVERAGE(3.3,3.2)*10</f>
        <v>32.5</v>
      </c>
      <c r="AE1191">
        <f>AVERAGE(2.8,2.9)*10</f>
        <v>28.499999999999996</v>
      </c>
      <c r="AF1191">
        <v>32.5</v>
      </c>
      <c r="AG1191">
        <f>AVERAGE(3.3,3.4)*10</f>
        <v>33.5</v>
      </c>
      <c r="AH1191">
        <f>AVERAGE(4.1,4.2)*10</f>
        <v>41.5</v>
      </c>
      <c r="AI1191">
        <f>AVERAGE(3.6,3.3)*10</f>
        <v>34.5</v>
      </c>
      <c r="AJ1191">
        <v>41.5</v>
      </c>
      <c r="AK1191"/>
      <c r="AL1191"/>
      <c r="AM1191"/>
      <c r="AN1191"/>
      <c r="AO1191"/>
      <c r="AP1191"/>
      <c r="AQ1191"/>
      <c r="AR1191"/>
      <c r="AS1191"/>
      <c r="AT1191"/>
      <c r="AU1191"/>
      <c r="AV1191"/>
      <c r="AW1191"/>
      <c r="AX1191"/>
      <c r="AY1191"/>
      <c r="AZ1191"/>
      <c r="BA1191"/>
      <c r="BB1191"/>
      <c r="BC1191"/>
      <c r="BD1191"/>
      <c r="BE1191"/>
      <c r="BF1191"/>
      <c r="BG1191"/>
      <c r="BH1191"/>
      <c r="BI1191"/>
      <c r="BJ1191"/>
      <c r="BK1191"/>
      <c r="BL1191"/>
      <c r="BM1191"/>
      <c r="BN1191"/>
      <c r="BO1191"/>
      <c r="BP1191"/>
      <c r="BQ1191" t="s">
        <v>3014</v>
      </c>
      <c r="BR1191" t="s">
        <v>67</v>
      </c>
      <c r="BS1191" s="1">
        <v>44880</v>
      </c>
      <c r="BT1191" t="s">
        <v>3015</v>
      </c>
      <c r="BU1191" s="5" t="s">
        <v>3150</v>
      </c>
      <c r="BV1191" t="s">
        <v>60</v>
      </c>
      <c r="BW1191" t="s">
        <v>3015</v>
      </c>
      <c r="BX1191"/>
      <c r="BY1191"/>
      <c r="BZ1191"/>
    </row>
    <row r="1192" spans="1:78" s="11" customFormat="1" x14ac:dyDescent="0.2">
      <c r="A1192" t="s">
        <v>3023</v>
      </c>
      <c r="B1192"/>
      <c r="C1192" t="s">
        <v>1495</v>
      </c>
      <c r="D1192" t="s">
        <v>2983</v>
      </c>
      <c r="E1192" t="s">
        <v>2990</v>
      </c>
      <c r="F1192" t="s">
        <v>2991</v>
      </c>
      <c r="G1192" t="s">
        <v>2990</v>
      </c>
      <c r="H1192" t="s">
        <v>2991</v>
      </c>
      <c r="I1192"/>
      <c r="J1192"/>
      <c r="K1192"/>
      <c r="L1192"/>
      <c r="M1192"/>
      <c r="N1192"/>
      <c r="O1192"/>
      <c r="P1192"/>
      <c r="Q1192"/>
      <c r="R1192"/>
      <c r="S1192">
        <v>28</v>
      </c>
      <c r="T1192">
        <v>28</v>
      </c>
      <c r="U1192">
        <v>23</v>
      </c>
      <c r="V1192"/>
      <c r="W1192"/>
      <c r="X1192"/>
      <c r="Y1192">
        <v>23</v>
      </c>
      <c r="Z1192"/>
      <c r="AA1192"/>
      <c r="AB1192"/>
      <c r="AC1192">
        <v>34</v>
      </c>
      <c r="AD1192">
        <v>38</v>
      </c>
      <c r="AE1192">
        <v>33</v>
      </c>
      <c r="AF1192">
        <v>38</v>
      </c>
      <c r="AG1192">
        <v>45</v>
      </c>
      <c r="AH1192">
        <v>42</v>
      </c>
      <c r="AI1192"/>
      <c r="AJ1192">
        <v>42</v>
      </c>
      <c r="AK1192"/>
      <c r="AL1192"/>
      <c r="AM1192"/>
      <c r="AN1192"/>
      <c r="AO1192"/>
      <c r="AP1192"/>
      <c r="AQ1192"/>
      <c r="AR1192"/>
      <c r="AS1192"/>
      <c r="AT1192"/>
      <c r="AU1192"/>
      <c r="AV1192"/>
      <c r="AW1192"/>
      <c r="AX1192"/>
      <c r="AY1192"/>
      <c r="AZ1192"/>
      <c r="BA1192"/>
      <c r="BB1192"/>
      <c r="BC1192"/>
      <c r="BD1192"/>
      <c r="BE1192"/>
      <c r="BF1192"/>
      <c r="BG1192"/>
      <c r="BH1192"/>
      <c r="BI1192"/>
      <c r="BJ1192"/>
      <c r="BK1192"/>
      <c r="BL1192"/>
      <c r="BM1192"/>
      <c r="BN1192"/>
      <c r="BO1192"/>
      <c r="BP1192"/>
      <c r="BQ1192" t="s">
        <v>3048</v>
      </c>
      <c r="BR1192" t="s">
        <v>67</v>
      </c>
      <c r="BS1192" s="1">
        <v>44881</v>
      </c>
      <c r="BT1192" t="s">
        <v>3018</v>
      </c>
      <c r="BU1192" t="s">
        <v>3017</v>
      </c>
      <c r="BV1192"/>
      <c r="BW1192"/>
      <c r="BX1192"/>
      <c r="BY1192"/>
      <c r="BZ1192"/>
    </row>
    <row r="1193" spans="1:78" s="11" customFormat="1" x14ac:dyDescent="0.2">
      <c r="A1193" t="s">
        <v>3023</v>
      </c>
      <c r="B1193"/>
      <c r="C1193" t="s">
        <v>1495</v>
      </c>
      <c r="D1193" t="s">
        <v>2983</v>
      </c>
      <c r="E1193" t="s">
        <v>2990</v>
      </c>
      <c r="F1193" t="s">
        <v>2991</v>
      </c>
      <c r="G1193" t="s">
        <v>2990</v>
      </c>
      <c r="H1193" t="s">
        <v>2991</v>
      </c>
      <c r="I1193"/>
      <c r="J1193"/>
      <c r="K1193"/>
      <c r="L1193"/>
      <c r="M1193"/>
      <c r="N1193"/>
      <c r="O1193"/>
      <c r="P1193"/>
      <c r="Q1193"/>
      <c r="R1193"/>
      <c r="S1193"/>
      <c r="T1193"/>
      <c r="U1193"/>
      <c r="V1193"/>
      <c r="W1193"/>
      <c r="X1193"/>
      <c r="Y1193"/>
      <c r="Z1193"/>
      <c r="AA1193"/>
      <c r="AB1193"/>
      <c r="AC1193"/>
      <c r="AD1193"/>
      <c r="AE1193"/>
      <c r="AF1193"/>
      <c r="AG1193"/>
      <c r="AH1193"/>
      <c r="AI1193"/>
      <c r="AJ1193"/>
      <c r="AK1193"/>
      <c r="AL1193"/>
      <c r="AM1193"/>
      <c r="AN1193"/>
      <c r="AO1193">
        <v>24</v>
      </c>
      <c r="AP1193">
        <v>17</v>
      </c>
      <c r="AQ1193"/>
      <c r="AR1193">
        <v>17</v>
      </c>
      <c r="AS1193">
        <v>24</v>
      </c>
      <c r="AT1193">
        <v>19</v>
      </c>
      <c r="AU1193">
        <v>15</v>
      </c>
      <c r="AV1193">
        <v>19</v>
      </c>
      <c r="AW1193">
        <v>22</v>
      </c>
      <c r="AX1193">
        <v>18</v>
      </c>
      <c r="AY1193">
        <v>15</v>
      </c>
      <c r="AZ1193">
        <v>18</v>
      </c>
      <c r="BA1193">
        <v>32</v>
      </c>
      <c r="BB1193">
        <v>22</v>
      </c>
      <c r="BC1193">
        <v>21</v>
      </c>
      <c r="BD1193">
        <v>22</v>
      </c>
      <c r="BE1193">
        <v>38</v>
      </c>
      <c r="BF1193">
        <v>31</v>
      </c>
      <c r="BG1193">
        <v>24</v>
      </c>
      <c r="BH1193">
        <v>31</v>
      </c>
      <c r="BI1193"/>
      <c r="BJ1193"/>
      <c r="BK1193"/>
      <c r="BL1193"/>
      <c r="BM1193"/>
      <c r="BN1193"/>
      <c r="BO1193"/>
      <c r="BP1193"/>
      <c r="BQ1193" t="s">
        <v>3081</v>
      </c>
      <c r="BR1193" t="s">
        <v>67</v>
      </c>
      <c r="BS1193" s="1">
        <v>44881</v>
      </c>
      <c r="BT1193" t="s">
        <v>3018</v>
      </c>
      <c r="BU1193" t="s">
        <v>3017</v>
      </c>
      <c r="BV1193"/>
      <c r="BW1193"/>
      <c r="BX1193"/>
      <c r="BY1193"/>
      <c r="BZ1193"/>
    </row>
    <row r="1194" spans="1:78" s="11" customFormat="1" x14ac:dyDescent="0.2">
      <c r="A1194" t="s">
        <v>3023</v>
      </c>
      <c r="B1194"/>
      <c r="C1194" t="s">
        <v>1495</v>
      </c>
      <c r="D1194" t="s">
        <v>2983</v>
      </c>
      <c r="E1194" t="s">
        <v>2990</v>
      </c>
      <c r="F1194" t="s">
        <v>2991</v>
      </c>
      <c r="G1194" t="s">
        <v>2990</v>
      </c>
      <c r="H1194" t="s">
        <v>2991</v>
      </c>
      <c r="I1194"/>
      <c r="J1194"/>
      <c r="K1194"/>
      <c r="L1194"/>
      <c r="M1194"/>
      <c r="N1194"/>
      <c r="O1194"/>
      <c r="P1194"/>
      <c r="Q1194"/>
      <c r="R1194"/>
      <c r="S1194"/>
      <c r="T1194"/>
      <c r="U1194"/>
      <c r="V1194"/>
      <c r="W1194"/>
      <c r="X1194"/>
      <c r="Y1194"/>
      <c r="Z1194"/>
      <c r="AA1194"/>
      <c r="AB1194"/>
      <c r="AC1194"/>
      <c r="AD1194"/>
      <c r="AE1194"/>
      <c r="AF1194"/>
      <c r="AG1194"/>
      <c r="AH1194"/>
      <c r="AI1194"/>
      <c r="AJ1194"/>
      <c r="AK1194"/>
      <c r="AL1194"/>
      <c r="AM1194"/>
      <c r="AN1194"/>
      <c r="AO1194"/>
      <c r="AP1194"/>
      <c r="AQ1194"/>
      <c r="AR1194"/>
      <c r="AS1194">
        <v>23</v>
      </c>
      <c r="AT1194"/>
      <c r="AU1194"/>
      <c r="AV1194"/>
      <c r="AW1194">
        <v>21</v>
      </c>
      <c r="AX1194">
        <v>17</v>
      </c>
      <c r="AY1194">
        <v>15</v>
      </c>
      <c r="AZ1194">
        <v>17</v>
      </c>
      <c r="BA1194">
        <v>27</v>
      </c>
      <c r="BB1194">
        <v>22</v>
      </c>
      <c r="BC1194">
        <v>18</v>
      </c>
      <c r="BD1194">
        <v>22</v>
      </c>
      <c r="BE1194">
        <v>41</v>
      </c>
      <c r="BF1194">
        <v>30</v>
      </c>
      <c r="BG1194">
        <v>27</v>
      </c>
      <c r="BH1194">
        <v>30</v>
      </c>
      <c r="BI1194"/>
      <c r="BJ1194"/>
      <c r="BK1194"/>
      <c r="BL1194"/>
      <c r="BM1194"/>
      <c r="BN1194"/>
      <c r="BO1194"/>
      <c r="BP1194"/>
      <c r="BQ1194" t="s">
        <v>3082</v>
      </c>
      <c r="BR1194" t="s">
        <v>67</v>
      </c>
      <c r="BS1194" s="1">
        <v>44881</v>
      </c>
      <c r="BT1194" t="s">
        <v>3018</v>
      </c>
      <c r="BU1194" t="s">
        <v>3017</v>
      </c>
      <c r="BV1194"/>
      <c r="BW1194"/>
      <c r="BX1194" s="19"/>
      <c r="BY1194" s="19"/>
      <c r="BZ1194" s="19"/>
    </row>
    <row r="1195" spans="1:78" s="11" customFormat="1" x14ac:dyDescent="0.2">
      <c r="A1195" t="s">
        <v>3044</v>
      </c>
      <c r="B1195"/>
      <c r="C1195" t="s">
        <v>1495</v>
      </c>
      <c r="D1195" t="s">
        <v>2983</v>
      </c>
      <c r="E1195" t="s">
        <v>2990</v>
      </c>
      <c r="F1195" t="s">
        <v>2991</v>
      </c>
      <c r="G1195" t="s">
        <v>2990</v>
      </c>
      <c r="H1195" t="s">
        <v>2991</v>
      </c>
      <c r="I1195"/>
      <c r="J1195"/>
      <c r="K1195"/>
      <c r="L1195" t="s">
        <v>3083</v>
      </c>
      <c r="M1195"/>
      <c r="N1195"/>
      <c r="O1195"/>
      <c r="P1195"/>
      <c r="Q1195"/>
      <c r="R1195"/>
      <c r="S1195"/>
      <c r="T1195"/>
      <c r="U1195"/>
      <c r="V1195"/>
      <c r="W1195"/>
      <c r="X1195"/>
      <c r="Y1195"/>
      <c r="Z1195"/>
      <c r="AA1195"/>
      <c r="AB1195"/>
      <c r="AC1195"/>
      <c r="AD1195"/>
      <c r="AE1195"/>
      <c r="AF1195"/>
      <c r="AG1195"/>
      <c r="AH1195"/>
      <c r="AI1195"/>
      <c r="AJ1195"/>
      <c r="AK1195"/>
      <c r="AL1195"/>
      <c r="AM1195"/>
      <c r="AN1195"/>
      <c r="AO1195"/>
      <c r="AP1195"/>
      <c r="AQ1195"/>
      <c r="AR1195"/>
      <c r="AS1195">
        <v>21.6</v>
      </c>
      <c r="AT1195">
        <v>18</v>
      </c>
      <c r="AU1195">
        <v>16.600000000000001</v>
      </c>
      <c r="AV1195">
        <v>18</v>
      </c>
      <c r="AW1195">
        <v>20.7</v>
      </c>
      <c r="AX1195">
        <v>16.600000000000001</v>
      </c>
      <c r="AY1195">
        <v>16.100000000000001</v>
      </c>
      <c r="AZ1195">
        <v>16.600000000000001</v>
      </c>
      <c r="BA1195">
        <v>26.4</v>
      </c>
      <c r="BB1195">
        <v>23.5</v>
      </c>
      <c r="BC1195">
        <v>21.2</v>
      </c>
      <c r="BD1195">
        <v>23.5</v>
      </c>
      <c r="BE1195">
        <v>33.700000000000003</v>
      </c>
      <c r="BF1195">
        <v>26.4</v>
      </c>
      <c r="BG1195">
        <v>25.2</v>
      </c>
      <c r="BH1195">
        <v>26.4</v>
      </c>
      <c r="BI1195"/>
      <c r="BJ1195"/>
      <c r="BK1195"/>
      <c r="BL1195"/>
      <c r="BM1195"/>
      <c r="BN1195"/>
      <c r="BO1195"/>
      <c r="BP1195"/>
      <c r="BQ1195"/>
      <c r="BR1195" t="s">
        <v>67</v>
      </c>
      <c r="BS1195" s="1">
        <v>44881</v>
      </c>
      <c r="BT1195" t="s">
        <v>3018</v>
      </c>
      <c r="BU1195" t="s">
        <v>3017</v>
      </c>
      <c r="BV1195" t="s">
        <v>60</v>
      </c>
      <c r="BW1195" t="s">
        <v>3018</v>
      </c>
      <c r="BX1195"/>
      <c r="BY1195"/>
      <c r="BZ1195"/>
    </row>
    <row r="1196" spans="1:78" s="11" customFormat="1" x14ac:dyDescent="0.2">
      <c r="A1196" s="10" t="s">
        <v>3248</v>
      </c>
      <c r="B1196" s="10"/>
      <c r="C1196" s="10" t="s">
        <v>1495</v>
      </c>
      <c r="D1196" s="10" t="s">
        <v>2983</v>
      </c>
      <c r="E1196" s="10" t="s">
        <v>2990</v>
      </c>
      <c r="F1196" s="10" t="s">
        <v>2991</v>
      </c>
      <c r="G1196" s="10" t="s">
        <v>2990</v>
      </c>
      <c r="H1196" s="10" t="s">
        <v>2991</v>
      </c>
      <c r="I1196" s="10"/>
      <c r="J1196" s="10"/>
      <c r="K1196" s="10"/>
      <c r="L1196" s="10"/>
      <c r="M1196" s="10"/>
      <c r="N1196" s="10"/>
      <c r="O1196" s="10"/>
      <c r="P1196" s="10"/>
      <c r="Q1196" s="10"/>
      <c r="R1196" s="10"/>
      <c r="S1196" s="10"/>
      <c r="T1196" s="10"/>
      <c r="U1196" s="10"/>
      <c r="V1196" s="10"/>
      <c r="W1196" s="10"/>
      <c r="X1196" s="10"/>
      <c r="Y1196" s="10"/>
      <c r="Z1196" s="10"/>
      <c r="AA1196" s="10"/>
      <c r="AB1196" s="10"/>
      <c r="AC1196" s="10"/>
      <c r="AD1196" s="10"/>
      <c r="AE1196" s="10"/>
      <c r="AF1196" s="10"/>
      <c r="AG1196" s="10"/>
      <c r="AH1196" s="10"/>
      <c r="AI1196" s="10"/>
      <c r="AJ1196" s="10"/>
      <c r="AK1196" s="10"/>
      <c r="AL1196" s="10"/>
      <c r="AM1196" s="10"/>
      <c r="AN1196" s="10"/>
      <c r="AO1196" s="10"/>
      <c r="AP1196" s="10"/>
      <c r="AQ1196" s="10"/>
      <c r="AR1196" s="10"/>
      <c r="AS1196" s="10"/>
      <c r="AT1196" s="10"/>
      <c r="AU1196" s="10"/>
      <c r="AV1196" s="10"/>
      <c r="AW1196" s="10"/>
      <c r="AX1196" s="10"/>
      <c r="AY1196" s="10"/>
      <c r="AZ1196" s="10"/>
      <c r="BA1196" s="10"/>
      <c r="BB1196" s="10"/>
      <c r="BC1196" s="10"/>
      <c r="BD1196" s="10"/>
      <c r="BE1196" s="10"/>
      <c r="BF1196" s="10"/>
      <c r="BG1196" s="10"/>
      <c r="BH1196" s="10"/>
      <c r="BI1196" s="10"/>
      <c r="BJ1196" s="10"/>
      <c r="BK1196" s="10"/>
      <c r="BL1196" s="10"/>
      <c r="BM1196" s="10"/>
      <c r="BN1196" s="10"/>
      <c r="BO1196" s="10"/>
      <c r="BP1196" s="10"/>
      <c r="BQ1196" s="10"/>
      <c r="BR1196" s="10" t="s">
        <v>67</v>
      </c>
      <c r="BS1196" s="12">
        <v>44886</v>
      </c>
      <c r="BT1196" s="10" t="s">
        <v>3241</v>
      </c>
      <c r="BU1196" s="10">
        <v>3622</v>
      </c>
      <c r="BV1196" s="10" t="s">
        <v>60</v>
      </c>
      <c r="BW1196" s="10" t="s">
        <v>3241</v>
      </c>
      <c r="BX1196" s="19"/>
      <c r="BY1196" s="19"/>
      <c r="BZ1196" s="19"/>
    </row>
    <row r="1197" spans="1:78" s="11" customFormat="1" x14ac:dyDescent="0.2">
      <c r="A1197" s="10" t="s">
        <v>3245</v>
      </c>
      <c r="B1197" s="10"/>
      <c r="C1197" s="10" t="s">
        <v>1495</v>
      </c>
      <c r="D1197" s="10" t="s">
        <v>2983</v>
      </c>
      <c r="E1197" s="10" t="s">
        <v>2990</v>
      </c>
      <c r="F1197" s="10" t="s">
        <v>2991</v>
      </c>
      <c r="G1197" s="10" t="s">
        <v>2990</v>
      </c>
      <c r="H1197" s="10" t="s">
        <v>2991</v>
      </c>
      <c r="I1197" s="10"/>
      <c r="J1197" s="10"/>
      <c r="K1197" s="10"/>
      <c r="L1197" s="10"/>
      <c r="M1197" s="10"/>
      <c r="N1197" s="10"/>
      <c r="O1197" s="10"/>
      <c r="P1197" s="10"/>
      <c r="Q1197" s="10"/>
      <c r="R1197" s="10"/>
      <c r="S1197" s="10"/>
      <c r="T1197" s="10"/>
      <c r="U1197" s="10"/>
      <c r="V1197" s="10"/>
      <c r="W1197" s="10"/>
      <c r="X1197" s="10"/>
      <c r="Y1197" s="10"/>
      <c r="Z1197" s="10"/>
      <c r="AA1197" s="10"/>
      <c r="AB1197" s="10"/>
      <c r="AC1197" s="10"/>
      <c r="AD1197" s="10"/>
      <c r="AE1197" s="10"/>
      <c r="AF1197" s="10"/>
      <c r="AG1197" s="10"/>
      <c r="AH1197" s="10"/>
      <c r="AI1197" s="10"/>
      <c r="AJ1197" s="10"/>
      <c r="AK1197" s="10"/>
      <c r="AL1197" s="10"/>
      <c r="AM1197" s="10"/>
      <c r="AN1197" s="10"/>
      <c r="AO1197" s="10"/>
      <c r="AP1197" s="10"/>
      <c r="AQ1197" s="10"/>
      <c r="AR1197" s="10"/>
      <c r="AS1197" s="10"/>
      <c r="AT1197" s="10"/>
      <c r="AU1197" s="10"/>
      <c r="AV1197" s="10"/>
      <c r="AW1197" s="10"/>
      <c r="AX1197" s="10"/>
      <c r="AY1197" s="10"/>
      <c r="AZ1197" s="10"/>
      <c r="BA1197" s="10"/>
      <c r="BB1197" s="10"/>
      <c r="BC1197" s="10"/>
      <c r="BD1197" s="10"/>
      <c r="BE1197" s="10"/>
      <c r="BF1197" s="10"/>
      <c r="BG1197" s="10"/>
      <c r="BH1197" s="10"/>
      <c r="BI1197" s="10"/>
      <c r="BJ1197" s="10"/>
      <c r="BK1197" s="10"/>
      <c r="BL1197" s="10"/>
      <c r="BM1197" s="10"/>
      <c r="BN1197" s="10"/>
      <c r="BO1197" s="10"/>
      <c r="BP1197" s="10"/>
      <c r="BQ1197" s="10"/>
      <c r="BR1197" s="10" t="s">
        <v>67</v>
      </c>
      <c r="BS1197" s="12">
        <v>44886</v>
      </c>
      <c r="BT1197" s="10" t="s">
        <v>3241</v>
      </c>
      <c r="BU1197" s="10">
        <v>3622</v>
      </c>
      <c r="BV1197" s="10" t="s">
        <v>60</v>
      </c>
      <c r="BW1197" s="10" t="s">
        <v>3241</v>
      </c>
      <c r="BX1197" s="19"/>
      <c r="BY1197" s="19"/>
      <c r="BZ1197" s="19"/>
    </row>
    <row r="1198" spans="1:78" s="11" customFormat="1" x14ac:dyDescent="0.2">
      <c r="A1198" s="10" t="s">
        <v>3362</v>
      </c>
      <c r="B1198" s="10"/>
      <c r="C1198" s="10" t="s">
        <v>1495</v>
      </c>
      <c r="D1198" s="10" t="s">
        <v>2983</v>
      </c>
      <c r="E1198" s="10" t="s">
        <v>2990</v>
      </c>
      <c r="F1198" s="10" t="s">
        <v>2991</v>
      </c>
      <c r="G1198" s="10" t="s">
        <v>2990</v>
      </c>
      <c r="H1198" s="10" t="s">
        <v>2991</v>
      </c>
      <c r="I1198" s="10"/>
      <c r="J1198" s="10"/>
      <c r="K1198" s="10"/>
      <c r="L1198" s="10"/>
      <c r="M1198" s="10"/>
      <c r="N1198" s="10"/>
      <c r="O1198" s="10"/>
      <c r="P1198" s="10"/>
      <c r="Q1198" s="10"/>
      <c r="R1198" s="10"/>
      <c r="S1198" s="10"/>
      <c r="T1198" s="10"/>
      <c r="U1198" s="10"/>
      <c r="V1198" s="10"/>
      <c r="W1198" s="10"/>
      <c r="X1198" s="10"/>
      <c r="Y1198" s="10"/>
      <c r="Z1198" s="10"/>
      <c r="AA1198" s="10"/>
      <c r="AB1198" s="10"/>
      <c r="AC1198" s="10"/>
      <c r="AD1198" s="10"/>
      <c r="AE1198" s="10"/>
      <c r="AF1198" s="10"/>
      <c r="AG1198" s="10"/>
      <c r="AH1198" s="10"/>
      <c r="AI1198" s="10"/>
      <c r="AJ1198" s="10"/>
      <c r="AK1198" s="10"/>
      <c r="AL1198" s="10"/>
      <c r="AM1198" s="10"/>
      <c r="AN1198" s="10"/>
      <c r="AO1198" s="10"/>
      <c r="AP1198" s="10"/>
      <c r="AQ1198" s="10"/>
      <c r="AR1198" s="10"/>
      <c r="AS1198" s="10"/>
      <c r="AT1198" s="10"/>
      <c r="AU1198" s="10"/>
      <c r="AV1198" s="10"/>
      <c r="AW1198" s="10"/>
      <c r="AX1198" s="10"/>
      <c r="AY1198" s="10"/>
      <c r="AZ1198" s="10"/>
      <c r="BA1198" s="10"/>
      <c r="BB1198" s="10"/>
      <c r="BC1198" s="10"/>
      <c r="BD1198" s="10"/>
      <c r="BE1198" s="10"/>
      <c r="BF1198" s="10"/>
      <c r="BG1198" s="10"/>
      <c r="BH1198" s="10"/>
      <c r="BI1198" s="10"/>
      <c r="BJ1198" s="10"/>
      <c r="BK1198" s="10"/>
      <c r="BL1198" s="10"/>
      <c r="BM1198" s="10"/>
      <c r="BN1198" s="10"/>
      <c r="BO1198" s="10"/>
      <c r="BP1198" s="10"/>
      <c r="BQ1198" s="10"/>
      <c r="BR1198" s="10" t="s">
        <v>67</v>
      </c>
      <c r="BS1198" s="12">
        <v>44886</v>
      </c>
      <c r="BT1198" s="10" t="s">
        <v>3241</v>
      </c>
      <c r="BU1198" s="10">
        <v>3622</v>
      </c>
      <c r="BV1198" s="10" t="s">
        <v>60</v>
      </c>
      <c r="BW1198" s="10" t="s">
        <v>3241</v>
      </c>
      <c r="BX1198"/>
      <c r="BY1198"/>
      <c r="BZ1198"/>
    </row>
    <row r="1199" spans="1:78" s="11" customFormat="1" x14ac:dyDescent="0.2">
      <c r="A1199" t="s">
        <v>3027</v>
      </c>
      <c r="B1199"/>
      <c r="C1199" t="s">
        <v>1495</v>
      </c>
      <c r="D1199" t="s">
        <v>2983</v>
      </c>
      <c r="E1199" t="s">
        <v>2990</v>
      </c>
      <c r="F1199" t="s">
        <v>2991</v>
      </c>
      <c r="G1199" t="s">
        <v>2990</v>
      </c>
      <c r="H1199" t="s">
        <v>2991</v>
      </c>
      <c r="I1199"/>
      <c r="J1199"/>
      <c r="K1199"/>
      <c r="L1199"/>
      <c r="M1199">
        <v>20.6</v>
      </c>
      <c r="N1199">
        <v>22.7</v>
      </c>
      <c r="O1199">
        <v>20.3</v>
      </c>
      <c r="P1199">
        <v>22.7</v>
      </c>
      <c r="Q1199">
        <v>23.3</v>
      </c>
      <c r="R1199">
        <v>24.6</v>
      </c>
      <c r="S1199">
        <v>22</v>
      </c>
      <c r="T1199">
        <v>24.6</v>
      </c>
      <c r="U1199">
        <v>24.8</v>
      </c>
      <c r="V1199">
        <v>29.2</v>
      </c>
      <c r="W1199">
        <v>27.2</v>
      </c>
      <c r="X1199">
        <v>29.2</v>
      </c>
      <c r="Y1199">
        <v>27.3</v>
      </c>
      <c r="Z1199">
        <v>30</v>
      </c>
      <c r="AA1199">
        <v>27.6</v>
      </c>
      <c r="AB1199">
        <v>30</v>
      </c>
      <c r="AC1199">
        <v>35</v>
      </c>
      <c r="AD1199">
        <v>36.200000000000003</v>
      </c>
      <c r="AE1199">
        <v>32.1</v>
      </c>
      <c r="AF1199">
        <v>36.200000000000003</v>
      </c>
      <c r="AG1199"/>
      <c r="AH1199"/>
      <c r="AI1199"/>
      <c r="AJ1199"/>
      <c r="AK1199"/>
      <c r="AL1199"/>
      <c r="AM1199"/>
      <c r="AN1199"/>
      <c r="AO1199"/>
      <c r="AP1199"/>
      <c r="AQ1199"/>
      <c r="AR1199"/>
      <c r="AS1199"/>
      <c r="AT1199"/>
      <c r="AU1199"/>
      <c r="AV1199"/>
      <c r="AW1199"/>
      <c r="AX1199"/>
      <c r="AY1199"/>
      <c r="AZ1199"/>
      <c r="BA1199"/>
      <c r="BB1199"/>
      <c r="BC1199"/>
      <c r="BD1199"/>
      <c r="BE1199"/>
      <c r="BF1199"/>
      <c r="BG1199"/>
      <c r="BH1199"/>
      <c r="BI1199"/>
      <c r="BJ1199"/>
      <c r="BK1199"/>
      <c r="BL1199"/>
      <c r="BM1199"/>
      <c r="BN1199"/>
      <c r="BO1199"/>
      <c r="BP1199"/>
      <c r="BQ1199" t="s">
        <v>3028</v>
      </c>
      <c r="BR1199" t="s">
        <v>67</v>
      </c>
      <c r="BS1199" s="1">
        <v>44881</v>
      </c>
      <c r="BT1199" t="s">
        <v>3018</v>
      </c>
      <c r="BU1199" t="s">
        <v>3017</v>
      </c>
      <c r="BV1199"/>
      <c r="BW1199"/>
      <c r="BX1199"/>
      <c r="BY1199"/>
      <c r="BZ1199"/>
    </row>
    <row r="1200" spans="1:78" s="11" customFormat="1" x14ac:dyDescent="0.2">
      <c r="A1200" t="s">
        <v>3029</v>
      </c>
      <c r="B1200"/>
      <c r="C1200" t="s">
        <v>1495</v>
      </c>
      <c r="D1200" t="s">
        <v>2983</v>
      </c>
      <c r="E1200" t="s">
        <v>2990</v>
      </c>
      <c r="F1200" t="s">
        <v>2991</v>
      </c>
      <c r="G1200" t="s">
        <v>2990</v>
      </c>
      <c r="H1200" t="s">
        <v>2991</v>
      </c>
      <c r="I1200"/>
      <c r="J1200"/>
      <c r="K1200"/>
      <c r="L1200"/>
      <c r="M1200"/>
      <c r="N1200"/>
      <c r="O1200"/>
      <c r="P1200"/>
      <c r="Q1200"/>
      <c r="R1200"/>
      <c r="S1200"/>
      <c r="T1200"/>
      <c r="U1200">
        <v>25.7</v>
      </c>
      <c r="V1200">
        <v>30.1</v>
      </c>
      <c r="W1200">
        <v>29.3</v>
      </c>
      <c r="X1200">
        <v>30.1</v>
      </c>
      <c r="Y1200">
        <v>23.4</v>
      </c>
      <c r="Z1200">
        <v>24.4</v>
      </c>
      <c r="AA1200">
        <v>22.9</v>
      </c>
      <c r="AB1200">
        <v>24.4</v>
      </c>
      <c r="AC1200">
        <v>35.700000000000003</v>
      </c>
      <c r="AD1200">
        <v>37</v>
      </c>
      <c r="AE1200">
        <v>33.200000000000003</v>
      </c>
      <c r="AF1200">
        <v>37</v>
      </c>
      <c r="AG1200">
        <v>41.8</v>
      </c>
      <c r="AH1200">
        <v>45</v>
      </c>
      <c r="AI1200">
        <v>38.4</v>
      </c>
      <c r="AJ1200">
        <v>45</v>
      </c>
      <c r="AK1200"/>
      <c r="AL1200"/>
      <c r="AM1200"/>
      <c r="AN1200"/>
      <c r="AO1200"/>
      <c r="AP1200"/>
      <c r="AQ1200"/>
      <c r="AR1200"/>
      <c r="AS1200"/>
      <c r="AT1200"/>
      <c r="AU1200"/>
      <c r="AV1200"/>
      <c r="AW1200"/>
      <c r="AX1200"/>
      <c r="AY1200"/>
      <c r="AZ1200"/>
      <c r="BA1200"/>
      <c r="BB1200"/>
      <c r="BC1200"/>
      <c r="BD1200"/>
      <c r="BE1200"/>
      <c r="BF1200"/>
      <c r="BG1200"/>
      <c r="BH1200"/>
      <c r="BI1200"/>
      <c r="BJ1200"/>
      <c r="BK1200"/>
      <c r="BL1200"/>
      <c r="BM1200"/>
      <c r="BN1200"/>
      <c r="BO1200"/>
      <c r="BP1200"/>
      <c r="BQ1200" t="s">
        <v>3031</v>
      </c>
      <c r="BR1200" t="s">
        <v>67</v>
      </c>
      <c r="BS1200" s="1">
        <v>44881</v>
      </c>
      <c r="BT1200" t="s">
        <v>3018</v>
      </c>
      <c r="BU1200" t="s">
        <v>3017</v>
      </c>
      <c r="BV1200"/>
      <c r="BW1200"/>
      <c r="BX1200"/>
      <c r="BY1200"/>
      <c r="BZ1200"/>
    </row>
    <row r="1201" spans="1:78" s="11" customFormat="1" x14ac:dyDescent="0.2">
      <c r="A1201" t="s">
        <v>3032</v>
      </c>
      <c r="B1201"/>
      <c r="C1201" t="s">
        <v>1495</v>
      </c>
      <c r="D1201" t="s">
        <v>2983</v>
      </c>
      <c r="E1201" t="s">
        <v>2990</v>
      </c>
      <c r="F1201" t="s">
        <v>2991</v>
      </c>
      <c r="G1201" t="s">
        <v>2990</v>
      </c>
      <c r="H1201" t="s">
        <v>2991</v>
      </c>
      <c r="I1201"/>
      <c r="J1201"/>
      <c r="K1201"/>
      <c r="L1201"/>
      <c r="M1201">
        <v>21.9</v>
      </c>
      <c r="N1201"/>
      <c r="O1201">
        <v>21.4</v>
      </c>
      <c r="P1201">
        <v>21.4</v>
      </c>
      <c r="Q1201">
        <v>22.5</v>
      </c>
      <c r="R1201">
        <v>25.6</v>
      </c>
      <c r="S1201">
        <v>24.2</v>
      </c>
      <c r="T1201">
        <v>25.6</v>
      </c>
      <c r="U1201">
        <v>21.5</v>
      </c>
      <c r="V1201">
        <v>26</v>
      </c>
      <c r="W1201">
        <v>24.3</v>
      </c>
      <c r="X1201">
        <v>26</v>
      </c>
      <c r="Y1201">
        <v>22.4</v>
      </c>
      <c r="Z1201">
        <v>25.1</v>
      </c>
      <c r="AA1201"/>
      <c r="AB1201">
        <v>25.1</v>
      </c>
      <c r="AC1201">
        <v>29.9</v>
      </c>
      <c r="AD1201">
        <v>34.5</v>
      </c>
      <c r="AE1201">
        <v>31</v>
      </c>
      <c r="AF1201">
        <v>34.5</v>
      </c>
      <c r="AG1201">
        <v>34.6</v>
      </c>
      <c r="AH1201">
        <v>37.700000000000003</v>
      </c>
      <c r="AI1201">
        <v>33</v>
      </c>
      <c r="AJ1201">
        <v>37.700000000000003</v>
      </c>
      <c r="AK1201"/>
      <c r="AL1201"/>
      <c r="AM1201"/>
      <c r="AN1201"/>
      <c r="AO1201"/>
      <c r="AP1201"/>
      <c r="AQ1201"/>
      <c r="AR1201"/>
      <c r="AS1201"/>
      <c r="AT1201"/>
      <c r="AU1201"/>
      <c r="AV1201"/>
      <c r="AW1201"/>
      <c r="AX1201"/>
      <c r="AY1201"/>
      <c r="AZ1201"/>
      <c r="BA1201"/>
      <c r="BB1201"/>
      <c r="BC1201"/>
      <c r="BD1201"/>
      <c r="BE1201"/>
      <c r="BF1201"/>
      <c r="BG1201"/>
      <c r="BH1201"/>
      <c r="BI1201"/>
      <c r="BJ1201"/>
      <c r="BK1201"/>
      <c r="BL1201"/>
      <c r="BM1201"/>
      <c r="BN1201"/>
      <c r="BO1201"/>
      <c r="BP1201"/>
      <c r="BQ1201" t="s">
        <v>3060</v>
      </c>
      <c r="BR1201" t="s">
        <v>67</v>
      </c>
      <c r="BS1201" s="1">
        <v>44881</v>
      </c>
      <c r="BT1201" t="s">
        <v>3018</v>
      </c>
      <c r="BU1201" t="s">
        <v>3017</v>
      </c>
      <c r="BV1201"/>
      <c r="BW1201"/>
      <c r="BX1201"/>
      <c r="BY1201"/>
      <c r="BZ1201"/>
    </row>
    <row r="1202" spans="1:78" s="11" customFormat="1" x14ac:dyDescent="0.2">
      <c r="A1202" t="s">
        <v>3032</v>
      </c>
      <c r="B1202"/>
      <c r="C1202" t="s">
        <v>1495</v>
      </c>
      <c r="D1202" t="s">
        <v>2983</v>
      </c>
      <c r="E1202" t="s">
        <v>2990</v>
      </c>
      <c r="F1202" t="s">
        <v>2991</v>
      </c>
      <c r="G1202" t="s">
        <v>2990</v>
      </c>
      <c r="H1202" t="s">
        <v>2991</v>
      </c>
      <c r="I1202"/>
      <c r="J1202"/>
      <c r="K1202"/>
      <c r="L1202"/>
      <c r="M1202">
        <v>21</v>
      </c>
      <c r="N1202">
        <v>22</v>
      </c>
      <c r="O1202">
        <v>20.9</v>
      </c>
      <c r="P1202">
        <v>22</v>
      </c>
      <c r="Q1202">
        <v>22.2</v>
      </c>
      <c r="R1202">
        <v>25.1</v>
      </c>
      <c r="S1202">
        <v>25.2</v>
      </c>
      <c r="T1202">
        <v>25.2</v>
      </c>
      <c r="U1202">
        <v>21.7</v>
      </c>
      <c r="V1202">
        <v>25.2</v>
      </c>
      <c r="W1202">
        <v>24.2</v>
      </c>
      <c r="X1202">
        <v>25.2</v>
      </c>
      <c r="Y1202">
        <v>23.4</v>
      </c>
      <c r="Z1202">
        <v>26.5</v>
      </c>
      <c r="AA1202">
        <v>23.2</v>
      </c>
      <c r="AB1202">
        <v>26.5</v>
      </c>
      <c r="AC1202">
        <v>29.4</v>
      </c>
      <c r="AD1202">
        <v>34.799999999999997</v>
      </c>
      <c r="AE1202">
        <v>31</v>
      </c>
      <c r="AF1202">
        <v>34.799999999999997</v>
      </c>
      <c r="AG1202">
        <v>36.5</v>
      </c>
      <c r="AH1202">
        <v>35.9</v>
      </c>
      <c r="AI1202">
        <v>32.9</v>
      </c>
      <c r="AJ1202">
        <v>35.9</v>
      </c>
      <c r="AK1202"/>
      <c r="AL1202"/>
      <c r="AM1202"/>
      <c r="AN1202"/>
      <c r="AO1202"/>
      <c r="AP1202"/>
      <c r="AQ1202"/>
      <c r="AR1202"/>
      <c r="AS1202"/>
      <c r="AT1202"/>
      <c r="AU1202"/>
      <c r="AV1202"/>
      <c r="AW1202"/>
      <c r="AX1202"/>
      <c r="AY1202"/>
      <c r="AZ1202"/>
      <c r="BA1202"/>
      <c r="BB1202"/>
      <c r="BC1202"/>
      <c r="BD1202"/>
      <c r="BE1202"/>
      <c r="BF1202"/>
      <c r="BG1202"/>
      <c r="BH1202"/>
      <c r="BI1202"/>
      <c r="BJ1202"/>
      <c r="BK1202"/>
      <c r="BL1202"/>
      <c r="BM1202"/>
      <c r="BN1202"/>
      <c r="BO1202"/>
      <c r="BP1202"/>
      <c r="BQ1202" t="s">
        <v>3061</v>
      </c>
      <c r="BR1202" t="s">
        <v>67</v>
      </c>
      <c r="BS1202" s="1">
        <v>44881</v>
      </c>
      <c r="BT1202" t="s">
        <v>3018</v>
      </c>
      <c r="BU1202" t="s">
        <v>3017</v>
      </c>
      <c r="BV1202"/>
      <c r="BW1202"/>
      <c r="BX1202"/>
      <c r="BY1202"/>
      <c r="BZ1202"/>
    </row>
    <row r="1203" spans="1:78" s="11" customFormat="1" x14ac:dyDescent="0.2">
      <c r="A1203" t="s">
        <v>3033</v>
      </c>
      <c r="B1203"/>
      <c r="C1203" t="s">
        <v>1495</v>
      </c>
      <c r="D1203" t="s">
        <v>2983</v>
      </c>
      <c r="E1203" t="s">
        <v>2990</v>
      </c>
      <c r="F1203" t="s">
        <v>2991</v>
      </c>
      <c r="G1203" t="s">
        <v>2990</v>
      </c>
      <c r="H1203" t="s">
        <v>2991</v>
      </c>
      <c r="I1203"/>
      <c r="J1203"/>
      <c r="K1203"/>
      <c r="L1203"/>
      <c r="M1203">
        <v>19.600000000000001</v>
      </c>
      <c r="N1203">
        <v>19.899999999999999</v>
      </c>
      <c r="O1203">
        <v>21.4</v>
      </c>
      <c r="P1203">
        <v>21.4</v>
      </c>
      <c r="Q1203">
        <v>25.6</v>
      </c>
      <c r="R1203">
        <v>26.4</v>
      </c>
      <c r="S1203">
        <v>22.8</v>
      </c>
      <c r="T1203">
        <v>26.4</v>
      </c>
      <c r="U1203"/>
      <c r="V1203"/>
      <c r="W1203"/>
      <c r="X1203"/>
      <c r="Y1203"/>
      <c r="Z1203"/>
      <c r="AA1203"/>
      <c r="AB1203"/>
      <c r="AC1203"/>
      <c r="AD1203"/>
      <c r="AE1203"/>
      <c r="AF1203"/>
      <c r="AG1203"/>
      <c r="AH1203"/>
      <c r="AI1203"/>
      <c r="AJ1203"/>
      <c r="AK1203"/>
      <c r="AL1203"/>
      <c r="AM1203"/>
      <c r="AN1203"/>
      <c r="AO1203"/>
      <c r="AP1203"/>
      <c r="AQ1203"/>
      <c r="AR1203"/>
      <c r="AS1203"/>
      <c r="AT1203"/>
      <c r="AU1203"/>
      <c r="AV1203"/>
      <c r="AW1203"/>
      <c r="AX1203"/>
      <c r="AY1203"/>
      <c r="AZ1203"/>
      <c r="BA1203"/>
      <c r="BB1203"/>
      <c r="BC1203"/>
      <c r="BD1203"/>
      <c r="BE1203"/>
      <c r="BF1203"/>
      <c r="BG1203"/>
      <c r="BH1203"/>
      <c r="BI1203"/>
      <c r="BJ1203"/>
      <c r="BK1203"/>
      <c r="BL1203"/>
      <c r="BM1203"/>
      <c r="BN1203"/>
      <c r="BO1203"/>
      <c r="BP1203"/>
      <c r="BQ1203" t="s">
        <v>3062</v>
      </c>
      <c r="BR1203" t="s">
        <v>67</v>
      </c>
      <c r="BS1203" s="1">
        <v>44881</v>
      </c>
      <c r="BT1203" t="s">
        <v>3018</v>
      </c>
      <c r="BU1203" t="s">
        <v>3017</v>
      </c>
      <c r="BV1203"/>
      <c r="BW1203"/>
      <c r="BX1203"/>
      <c r="BY1203"/>
      <c r="BZ1203"/>
    </row>
    <row r="1204" spans="1:78" s="11" customFormat="1" x14ac:dyDescent="0.2">
      <c r="A1204" t="s">
        <v>3033</v>
      </c>
      <c r="B1204"/>
      <c r="C1204" t="s">
        <v>1495</v>
      </c>
      <c r="D1204" t="s">
        <v>2983</v>
      </c>
      <c r="E1204" t="s">
        <v>2990</v>
      </c>
      <c r="F1204" t="s">
        <v>2991</v>
      </c>
      <c r="G1204" t="s">
        <v>2990</v>
      </c>
      <c r="H1204" t="s">
        <v>2991</v>
      </c>
      <c r="I1204"/>
      <c r="J1204"/>
      <c r="K1204"/>
      <c r="L1204"/>
      <c r="M1204">
        <v>21.5</v>
      </c>
      <c r="N1204">
        <v>18.899999999999999</v>
      </c>
      <c r="O1204">
        <v>21.1</v>
      </c>
      <c r="P1204">
        <v>21.1</v>
      </c>
      <c r="Q1204">
        <v>25.1</v>
      </c>
      <c r="R1204">
        <v>25.5</v>
      </c>
      <c r="S1204">
        <v>24.4</v>
      </c>
      <c r="T1204">
        <v>25.5</v>
      </c>
      <c r="U1204">
        <v>21.6</v>
      </c>
      <c r="V1204">
        <v>29</v>
      </c>
      <c r="W1204">
        <v>26</v>
      </c>
      <c r="X1204">
        <v>29</v>
      </c>
      <c r="Y1204">
        <v>22.3</v>
      </c>
      <c r="Z1204">
        <v>25.2</v>
      </c>
      <c r="AA1204">
        <v>22.5</v>
      </c>
      <c r="AB1204">
        <v>25.2</v>
      </c>
      <c r="AC1204"/>
      <c r="AD1204"/>
      <c r="AE1204"/>
      <c r="AF1204"/>
      <c r="AG1204">
        <v>37.4</v>
      </c>
      <c r="AH1204">
        <v>38.1</v>
      </c>
      <c r="AI1204">
        <v>33.4</v>
      </c>
      <c r="AJ1204">
        <v>38.1</v>
      </c>
      <c r="AK1204"/>
      <c r="AL1204"/>
      <c r="AM1204"/>
      <c r="AN1204"/>
      <c r="AO1204"/>
      <c r="AP1204"/>
      <c r="AQ1204"/>
      <c r="AR1204"/>
      <c r="AS1204"/>
      <c r="AT1204"/>
      <c r="AU1204"/>
      <c r="AV1204"/>
      <c r="AW1204"/>
      <c r="AX1204"/>
      <c r="AY1204"/>
      <c r="AZ1204"/>
      <c r="BA1204"/>
      <c r="BB1204"/>
      <c r="BC1204"/>
      <c r="BD1204"/>
      <c r="BE1204"/>
      <c r="BF1204"/>
      <c r="BG1204"/>
      <c r="BH1204"/>
      <c r="BI1204"/>
      <c r="BJ1204"/>
      <c r="BK1204"/>
      <c r="BL1204"/>
      <c r="BM1204"/>
      <c r="BN1204"/>
      <c r="BO1204"/>
      <c r="BP1204"/>
      <c r="BQ1204" t="s">
        <v>3061</v>
      </c>
      <c r="BR1204" t="s">
        <v>67</v>
      </c>
      <c r="BS1204" s="1">
        <v>44881</v>
      </c>
      <c r="BT1204" t="s">
        <v>3018</v>
      </c>
      <c r="BU1204" t="s">
        <v>3017</v>
      </c>
      <c r="BV1204"/>
      <c r="BW1204"/>
      <c r="BX1204"/>
      <c r="BY1204"/>
      <c r="BZ1204"/>
    </row>
    <row r="1205" spans="1:78" s="11" customFormat="1" x14ac:dyDescent="0.2">
      <c r="A1205" t="s">
        <v>3034</v>
      </c>
      <c r="B1205"/>
      <c r="C1205" t="s">
        <v>1495</v>
      </c>
      <c r="D1205" t="s">
        <v>2983</v>
      </c>
      <c r="E1205" t="s">
        <v>2990</v>
      </c>
      <c r="F1205" t="s">
        <v>2991</v>
      </c>
      <c r="G1205" t="s">
        <v>2990</v>
      </c>
      <c r="H1205" t="s">
        <v>2991</v>
      </c>
      <c r="I1205"/>
      <c r="J1205"/>
      <c r="K1205"/>
      <c r="L1205"/>
      <c r="M1205">
        <v>24.2</v>
      </c>
      <c r="N1205">
        <v>20.5</v>
      </c>
      <c r="O1205">
        <v>19.2</v>
      </c>
      <c r="P1205">
        <v>20.5</v>
      </c>
      <c r="Q1205">
        <v>24.6</v>
      </c>
      <c r="R1205">
        <v>30.2</v>
      </c>
      <c r="S1205">
        <v>26.8</v>
      </c>
      <c r="T1205">
        <v>30.2</v>
      </c>
      <c r="U1205">
        <v>30</v>
      </c>
      <c r="V1205">
        <v>30.8</v>
      </c>
      <c r="W1205">
        <v>28.9</v>
      </c>
      <c r="X1205">
        <v>30.8</v>
      </c>
      <c r="Y1205">
        <v>25.5</v>
      </c>
      <c r="Z1205">
        <v>27.6</v>
      </c>
      <c r="AA1205">
        <v>24.1</v>
      </c>
      <c r="AB1205">
        <v>27.6</v>
      </c>
      <c r="AC1205">
        <v>32.299999999999997</v>
      </c>
      <c r="AD1205">
        <v>36.1</v>
      </c>
      <c r="AE1205">
        <v>31.4</v>
      </c>
      <c r="AF1205">
        <v>36.1</v>
      </c>
      <c r="AG1205">
        <v>38.299999999999997</v>
      </c>
      <c r="AH1205">
        <v>41.6</v>
      </c>
      <c r="AI1205">
        <v>36.200000000000003</v>
      </c>
      <c r="AJ1205">
        <v>41.6</v>
      </c>
      <c r="AK1205"/>
      <c r="AL1205"/>
      <c r="AM1205"/>
      <c r="AN1205"/>
      <c r="AO1205"/>
      <c r="AP1205"/>
      <c r="AQ1205"/>
      <c r="AR1205"/>
      <c r="AS1205"/>
      <c r="AT1205"/>
      <c r="AU1205"/>
      <c r="AV1205"/>
      <c r="AW1205"/>
      <c r="AX1205"/>
      <c r="AY1205"/>
      <c r="AZ1205"/>
      <c r="BA1205"/>
      <c r="BB1205"/>
      <c r="BC1205"/>
      <c r="BD1205"/>
      <c r="BE1205"/>
      <c r="BF1205"/>
      <c r="BG1205"/>
      <c r="BH1205"/>
      <c r="BI1205"/>
      <c r="BJ1205"/>
      <c r="BK1205"/>
      <c r="BL1205"/>
      <c r="BM1205"/>
      <c r="BN1205"/>
      <c r="BO1205"/>
      <c r="BP1205"/>
      <c r="BQ1205" t="s">
        <v>3063</v>
      </c>
      <c r="BR1205" t="s">
        <v>67</v>
      </c>
      <c r="BS1205" s="1">
        <v>44881</v>
      </c>
      <c r="BT1205" t="s">
        <v>3018</v>
      </c>
      <c r="BU1205" t="s">
        <v>3017</v>
      </c>
      <c r="BV1205"/>
      <c r="BW1205"/>
      <c r="BX1205"/>
      <c r="BY1205"/>
      <c r="BZ1205"/>
    </row>
    <row r="1206" spans="1:78" s="11" customFormat="1" x14ac:dyDescent="0.2">
      <c r="A1206" t="s">
        <v>3034</v>
      </c>
      <c r="B1206"/>
      <c r="C1206" t="s">
        <v>1495</v>
      </c>
      <c r="D1206" t="s">
        <v>2983</v>
      </c>
      <c r="E1206" t="s">
        <v>2990</v>
      </c>
      <c r="F1206" t="s">
        <v>2991</v>
      </c>
      <c r="G1206" t="s">
        <v>2990</v>
      </c>
      <c r="H1206" t="s">
        <v>2991</v>
      </c>
      <c r="I1206"/>
      <c r="J1206"/>
      <c r="K1206"/>
      <c r="L1206"/>
      <c r="M1206">
        <v>22.3</v>
      </c>
      <c r="N1206">
        <v>21.1</v>
      </c>
      <c r="O1206"/>
      <c r="P1206">
        <v>21.1</v>
      </c>
      <c r="Q1206">
        <v>24.7</v>
      </c>
      <c r="R1206">
        <v>30.4</v>
      </c>
      <c r="S1206">
        <v>27</v>
      </c>
      <c r="T1206">
        <v>30.4</v>
      </c>
      <c r="U1206">
        <v>23.8</v>
      </c>
      <c r="V1206">
        <v>29.9</v>
      </c>
      <c r="W1206">
        <v>28.2</v>
      </c>
      <c r="X1206">
        <v>29.9</v>
      </c>
      <c r="Y1206">
        <v>23.6</v>
      </c>
      <c r="Z1206">
        <v>27.4</v>
      </c>
      <c r="AA1206">
        <v>24</v>
      </c>
      <c r="AB1206">
        <v>27.4</v>
      </c>
      <c r="AC1206">
        <v>31.9</v>
      </c>
      <c r="AD1206">
        <v>37.6</v>
      </c>
      <c r="AE1206">
        <v>31.9</v>
      </c>
      <c r="AF1206">
        <v>37.6</v>
      </c>
      <c r="AG1206">
        <v>33.9</v>
      </c>
      <c r="AH1206">
        <v>41.6</v>
      </c>
      <c r="AI1206">
        <v>34.4</v>
      </c>
      <c r="AJ1206">
        <v>41.6</v>
      </c>
      <c r="AK1206"/>
      <c r="AL1206"/>
      <c r="AM1206"/>
      <c r="AN1206"/>
      <c r="AO1206"/>
      <c r="AP1206"/>
      <c r="AQ1206"/>
      <c r="AR1206"/>
      <c r="AS1206"/>
      <c r="AT1206"/>
      <c r="AU1206"/>
      <c r="AV1206"/>
      <c r="AW1206"/>
      <c r="AX1206"/>
      <c r="AY1206"/>
      <c r="AZ1206"/>
      <c r="BA1206"/>
      <c r="BB1206"/>
      <c r="BC1206"/>
      <c r="BD1206"/>
      <c r="BE1206"/>
      <c r="BF1206"/>
      <c r="BG1206"/>
      <c r="BH1206"/>
      <c r="BI1206"/>
      <c r="BJ1206"/>
      <c r="BK1206"/>
      <c r="BL1206"/>
      <c r="BM1206"/>
      <c r="BN1206"/>
      <c r="BO1206"/>
      <c r="BP1206"/>
      <c r="BQ1206" t="s">
        <v>3060</v>
      </c>
      <c r="BR1206" t="s">
        <v>67</v>
      </c>
      <c r="BS1206" s="1">
        <v>44881</v>
      </c>
      <c r="BT1206" t="s">
        <v>3018</v>
      </c>
      <c r="BU1206" t="s">
        <v>3017</v>
      </c>
      <c r="BV1206"/>
      <c r="BW1206"/>
      <c r="BX1206"/>
      <c r="BY1206"/>
      <c r="BZ1206"/>
    </row>
    <row r="1207" spans="1:78" s="11" customFormat="1" x14ac:dyDescent="0.2">
      <c r="A1207" t="s">
        <v>3030</v>
      </c>
      <c r="B1207"/>
      <c r="C1207" t="s">
        <v>1495</v>
      </c>
      <c r="D1207" t="s">
        <v>2983</v>
      </c>
      <c r="E1207" t="s">
        <v>2990</v>
      </c>
      <c r="F1207" t="s">
        <v>2991</v>
      </c>
      <c r="G1207" t="s">
        <v>2990</v>
      </c>
      <c r="H1207" t="s">
        <v>2991</v>
      </c>
      <c r="I1207"/>
      <c r="J1207"/>
      <c r="K1207"/>
      <c r="L1207"/>
      <c r="M1207">
        <v>21.6</v>
      </c>
      <c r="N1207">
        <v>25.5</v>
      </c>
      <c r="O1207">
        <v>23.6</v>
      </c>
      <c r="P1207">
        <v>25.5</v>
      </c>
      <c r="Q1207">
        <v>27.4</v>
      </c>
      <c r="R1207">
        <v>30.1</v>
      </c>
      <c r="S1207">
        <v>28</v>
      </c>
      <c r="T1207">
        <v>30.1</v>
      </c>
      <c r="U1207">
        <v>28.6</v>
      </c>
      <c r="V1207">
        <v>30.5</v>
      </c>
      <c r="W1207">
        <v>30.3</v>
      </c>
      <c r="X1207">
        <v>30.5</v>
      </c>
      <c r="Y1207">
        <v>26.5</v>
      </c>
      <c r="Z1207">
        <v>28</v>
      </c>
      <c r="AA1207">
        <v>25.7</v>
      </c>
      <c r="AB1207">
        <v>28</v>
      </c>
      <c r="AC1207"/>
      <c r="AD1207"/>
      <c r="AE1207"/>
      <c r="AF1207"/>
      <c r="AG1207">
        <v>42.1</v>
      </c>
      <c r="AH1207">
        <v>45.7</v>
      </c>
      <c r="AI1207">
        <v>41.6</v>
      </c>
      <c r="AJ1207">
        <v>45.7</v>
      </c>
      <c r="AK1207"/>
      <c r="AL1207"/>
      <c r="AM1207"/>
      <c r="AN1207"/>
      <c r="AO1207"/>
      <c r="AP1207"/>
      <c r="AQ1207"/>
      <c r="AR1207"/>
      <c r="AS1207"/>
      <c r="AT1207"/>
      <c r="AU1207"/>
      <c r="AV1207"/>
      <c r="AW1207"/>
      <c r="AX1207"/>
      <c r="AY1207"/>
      <c r="AZ1207"/>
      <c r="BA1207"/>
      <c r="BB1207"/>
      <c r="BC1207"/>
      <c r="BD1207"/>
      <c r="BE1207"/>
      <c r="BF1207"/>
      <c r="BG1207"/>
      <c r="BH1207"/>
      <c r="BI1207"/>
      <c r="BJ1207"/>
      <c r="BK1207"/>
      <c r="BL1207"/>
      <c r="BM1207"/>
      <c r="BN1207"/>
      <c r="BO1207"/>
      <c r="BP1207"/>
      <c r="BQ1207" t="s">
        <v>3060</v>
      </c>
      <c r="BR1207" t="s">
        <v>67</v>
      </c>
      <c r="BS1207" s="1">
        <v>44881</v>
      </c>
      <c r="BT1207" t="s">
        <v>3018</v>
      </c>
      <c r="BU1207" t="s">
        <v>3017</v>
      </c>
      <c r="BV1207"/>
      <c r="BW1207"/>
      <c r="BX1207"/>
      <c r="BY1207"/>
      <c r="BZ1207"/>
    </row>
    <row r="1208" spans="1:78" s="11" customFormat="1" x14ac:dyDescent="0.2">
      <c r="A1208" t="s">
        <v>3030</v>
      </c>
      <c r="B1208"/>
      <c r="C1208" t="s">
        <v>1495</v>
      </c>
      <c r="D1208" t="s">
        <v>2983</v>
      </c>
      <c r="E1208" t="s">
        <v>2990</v>
      </c>
      <c r="F1208" t="s">
        <v>2991</v>
      </c>
      <c r="G1208" t="s">
        <v>2990</v>
      </c>
      <c r="H1208" t="s">
        <v>2991</v>
      </c>
      <c r="I1208"/>
      <c r="J1208"/>
      <c r="K1208"/>
      <c r="L1208"/>
      <c r="M1208"/>
      <c r="N1208"/>
      <c r="O1208"/>
      <c r="P1208"/>
      <c r="Q1208">
        <v>27.2</v>
      </c>
      <c r="R1208">
        <v>30.3</v>
      </c>
      <c r="S1208">
        <v>28.7</v>
      </c>
      <c r="T1208">
        <v>30.3</v>
      </c>
      <c r="U1208">
        <v>24.7</v>
      </c>
      <c r="V1208">
        <v>30.8</v>
      </c>
      <c r="W1208"/>
      <c r="X1208">
        <v>30.8</v>
      </c>
      <c r="Y1208"/>
      <c r="Z1208"/>
      <c r="AA1208"/>
      <c r="AB1208"/>
      <c r="AC1208"/>
      <c r="AD1208"/>
      <c r="AE1208"/>
      <c r="AF1208"/>
      <c r="AG1208"/>
      <c r="AH1208"/>
      <c r="AI1208"/>
      <c r="AJ1208"/>
      <c r="AK1208"/>
      <c r="AL1208"/>
      <c r="AM1208"/>
      <c r="AN1208"/>
      <c r="AO1208"/>
      <c r="AP1208"/>
      <c r="AQ1208"/>
      <c r="AR1208"/>
      <c r="AS1208"/>
      <c r="AT1208"/>
      <c r="AU1208"/>
      <c r="AV1208"/>
      <c r="AW1208"/>
      <c r="AX1208"/>
      <c r="AY1208"/>
      <c r="AZ1208"/>
      <c r="BA1208"/>
      <c r="BB1208"/>
      <c r="BC1208"/>
      <c r="BD1208"/>
      <c r="BE1208"/>
      <c r="BF1208"/>
      <c r="BG1208"/>
      <c r="BH1208"/>
      <c r="BI1208"/>
      <c r="BJ1208"/>
      <c r="BK1208"/>
      <c r="BL1208"/>
      <c r="BM1208"/>
      <c r="BN1208"/>
      <c r="BO1208"/>
      <c r="BP1208"/>
      <c r="BQ1208" t="s">
        <v>3061</v>
      </c>
      <c r="BR1208" t="s">
        <v>67</v>
      </c>
      <c r="BS1208" s="1">
        <v>44881</v>
      </c>
      <c r="BT1208" t="s">
        <v>3018</v>
      </c>
      <c r="BU1208" t="s">
        <v>3017</v>
      </c>
      <c r="BV1208"/>
      <c r="BW1208"/>
      <c r="BX1208"/>
      <c r="BY1208"/>
      <c r="BZ1208"/>
    </row>
    <row r="1209" spans="1:78" s="11" customFormat="1" x14ac:dyDescent="0.2">
      <c r="A1209" t="s">
        <v>3052</v>
      </c>
      <c r="B1209"/>
      <c r="C1209" t="s">
        <v>1495</v>
      </c>
      <c r="D1209" t="s">
        <v>2983</v>
      </c>
      <c r="E1209" t="s">
        <v>2990</v>
      </c>
      <c r="F1209" t="s">
        <v>2991</v>
      </c>
      <c r="G1209" t="s">
        <v>2990</v>
      </c>
      <c r="H1209" t="s">
        <v>2991</v>
      </c>
      <c r="I1209"/>
      <c r="J1209"/>
      <c r="K1209"/>
      <c r="L1209"/>
      <c r="M1209">
        <v>22.7</v>
      </c>
      <c r="N1209">
        <v>23</v>
      </c>
      <c r="O1209">
        <v>22.7</v>
      </c>
      <c r="P1209">
        <v>23</v>
      </c>
      <c r="Q1209">
        <v>23.8</v>
      </c>
      <c r="R1209">
        <v>30.3</v>
      </c>
      <c r="S1209">
        <v>29.1</v>
      </c>
      <c r="T1209">
        <v>30.3</v>
      </c>
      <c r="U1209">
        <v>23.3</v>
      </c>
      <c r="V1209">
        <v>30</v>
      </c>
      <c r="W1209">
        <v>28.4</v>
      </c>
      <c r="X1209">
        <v>30</v>
      </c>
      <c r="Y1209">
        <v>24.3</v>
      </c>
      <c r="Z1209">
        <v>27.4</v>
      </c>
      <c r="AA1209">
        <v>26.4</v>
      </c>
      <c r="AB1209">
        <v>27.4</v>
      </c>
      <c r="AC1209">
        <v>31.4</v>
      </c>
      <c r="AD1209">
        <v>34.4</v>
      </c>
      <c r="AE1209">
        <v>30.6</v>
      </c>
      <c r="AF1209">
        <v>34.4</v>
      </c>
      <c r="AG1209">
        <v>42.4</v>
      </c>
      <c r="AH1209">
        <v>40.799999999999997</v>
      </c>
      <c r="AI1209">
        <v>36.1</v>
      </c>
      <c r="AJ1209">
        <v>40.799999999999997</v>
      </c>
      <c r="AK1209"/>
      <c r="AL1209"/>
      <c r="AM1209"/>
      <c r="AN1209"/>
      <c r="AO1209"/>
      <c r="AP1209"/>
      <c r="AQ1209"/>
      <c r="AR1209"/>
      <c r="AS1209"/>
      <c r="AT1209"/>
      <c r="AU1209"/>
      <c r="AV1209"/>
      <c r="AW1209"/>
      <c r="AX1209"/>
      <c r="AY1209"/>
      <c r="AZ1209"/>
      <c r="BA1209"/>
      <c r="BB1209"/>
      <c r="BC1209"/>
      <c r="BD1209"/>
      <c r="BE1209"/>
      <c r="BF1209"/>
      <c r="BG1209"/>
      <c r="BH1209"/>
      <c r="BI1209"/>
      <c r="BJ1209"/>
      <c r="BK1209"/>
      <c r="BL1209"/>
      <c r="BM1209"/>
      <c r="BN1209"/>
      <c r="BO1209"/>
      <c r="BP1209"/>
      <c r="BQ1209" t="s">
        <v>3053</v>
      </c>
      <c r="BR1209" t="s">
        <v>67</v>
      </c>
      <c r="BS1209" s="1">
        <v>44881</v>
      </c>
      <c r="BT1209" t="s">
        <v>3018</v>
      </c>
      <c r="BU1209" t="s">
        <v>3017</v>
      </c>
      <c r="BV1209"/>
      <c r="BW1209"/>
      <c r="BX1209"/>
      <c r="BY1209"/>
      <c r="BZ1209"/>
    </row>
    <row r="1210" spans="1:78" s="11" customFormat="1" x14ac:dyDescent="0.2">
      <c r="A1210" t="s">
        <v>3052</v>
      </c>
      <c r="B1210"/>
      <c r="C1210" t="s">
        <v>1495</v>
      </c>
      <c r="D1210" t="s">
        <v>2983</v>
      </c>
      <c r="E1210" t="s">
        <v>2990</v>
      </c>
      <c r="F1210" t="s">
        <v>2991</v>
      </c>
      <c r="G1210" t="s">
        <v>2990</v>
      </c>
      <c r="H1210" t="s">
        <v>2991</v>
      </c>
      <c r="I1210"/>
      <c r="J1210"/>
      <c r="K1210"/>
      <c r="L1210"/>
      <c r="M1210">
        <v>22.6</v>
      </c>
      <c r="N1210">
        <v>21.5</v>
      </c>
      <c r="O1210">
        <v>22.9</v>
      </c>
      <c r="P1210">
        <v>22.9</v>
      </c>
      <c r="Q1210">
        <v>23.4</v>
      </c>
      <c r="R1210">
        <v>29.9</v>
      </c>
      <c r="S1210">
        <v>28.5</v>
      </c>
      <c r="T1210">
        <v>29.9</v>
      </c>
      <c r="U1210">
        <v>23</v>
      </c>
      <c r="V1210">
        <v>28.5</v>
      </c>
      <c r="W1210">
        <v>27.5</v>
      </c>
      <c r="X1210">
        <v>28.5</v>
      </c>
      <c r="Y1210">
        <v>25.8</v>
      </c>
      <c r="Z1210">
        <v>27.7</v>
      </c>
      <c r="AA1210">
        <v>24.5</v>
      </c>
      <c r="AB1210">
        <v>27.7</v>
      </c>
      <c r="AC1210">
        <v>31.9</v>
      </c>
      <c r="AD1210">
        <v>34.1</v>
      </c>
      <c r="AE1210">
        <v>29.4</v>
      </c>
      <c r="AF1210">
        <v>34.1</v>
      </c>
      <c r="AG1210">
        <v>35.5</v>
      </c>
      <c r="AH1210">
        <v>38.4</v>
      </c>
      <c r="AI1210">
        <v>34.1</v>
      </c>
      <c r="AJ1210">
        <v>38.4</v>
      </c>
      <c r="AK1210"/>
      <c r="AL1210"/>
      <c r="AM1210"/>
      <c r="AN1210"/>
      <c r="AO1210"/>
      <c r="AP1210"/>
      <c r="AQ1210"/>
      <c r="AR1210"/>
      <c r="AS1210"/>
      <c r="AT1210"/>
      <c r="AU1210"/>
      <c r="AV1210"/>
      <c r="AW1210"/>
      <c r="AX1210"/>
      <c r="AY1210"/>
      <c r="AZ1210"/>
      <c r="BA1210"/>
      <c r="BB1210"/>
      <c r="BC1210"/>
      <c r="BD1210"/>
      <c r="BE1210"/>
      <c r="BF1210"/>
      <c r="BG1210"/>
      <c r="BH1210"/>
      <c r="BI1210"/>
      <c r="BJ1210"/>
      <c r="BK1210"/>
      <c r="BL1210"/>
      <c r="BM1210"/>
      <c r="BN1210"/>
      <c r="BO1210"/>
      <c r="BP1210"/>
      <c r="BQ1210" t="s">
        <v>3054</v>
      </c>
      <c r="BR1210" t="s">
        <v>67</v>
      </c>
      <c r="BS1210" s="1">
        <v>44881</v>
      </c>
      <c r="BT1210" t="s">
        <v>3018</v>
      </c>
      <c r="BU1210" t="s">
        <v>3017</v>
      </c>
      <c r="BV1210"/>
      <c r="BW1210"/>
      <c r="BX1210"/>
      <c r="BY1210"/>
      <c r="BZ1210"/>
    </row>
    <row r="1211" spans="1:78" s="11" customFormat="1" x14ac:dyDescent="0.2">
      <c r="A1211" s="10" t="s">
        <v>3052</v>
      </c>
      <c r="B1211" s="10"/>
      <c r="C1211" s="10" t="s">
        <v>1495</v>
      </c>
      <c r="D1211" s="10" t="s">
        <v>2983</v>
      </c>
      <c r="E1211" s="10" t="s">
        <v>2990</v>
      </c>
      <c r="F1211" s="10" t="s">
        <v>2991</v>
      </c>
      <c r="G1211" s="10" t="s">
        <v>2990</v>
      </c>
      <c r="H1211" s="10" t="s">
        <v>2991</v>
      </c>
      <c r="I1211" s="10"/>
      <c r="J1211" s="10"/>
      <c r="K1211" s="10"/>
      <c r="L1211" s="10"/>
      <c r="M1211" s="10"/>
      <c r="N1211" s="10"/>
      <c r="O1211" s="10"/>
      <c r="P1211" s="10"/>
      <c r="Q1211" s="10"/>
      <c r="R1211" s="10"/>
      <c r="S1211" s="10"/>
      <c r="T1211" s="10"/>
      <c r="U1211" s="10"/>
      <c r="V1211" s="10"/>
      <c r="W1211" s="10"/>
      <c r="X1211" s="10"/>
      <c r="Y1211" s="10"/>
      <c r="Z1211" s="10"/>
      <c r="AA1211" s="10"/>
      <c r="AB1211" s="10"/>
      <c r="AC1211" s="10"/>
      <c r="AD1211" s="10"/>
      <c r="AE1211" s="10"/>
      <c r="AF1211" s="10"/>
      <c r="AG1211" s="10"/>
      <c r="AH1211" s="10"/>
      <c r="AI1211" s="10"/>
      <c r="AJ1211" s="10"/>
      <c r="AK1211" s="10"/>
      <c r="AL1211" s="10"/>
      <c r="AM1211" s="10"/>
      <c r="AN1211" s="10"/>
      <c r="AO1211" s="10"/>
      <c r="AP1211" s="10"/>
      <c r="AQ1211" s="10"/>
      <c r="AR1211" s="10"/>
      <c r="AS1211" s="10"/>
      <c r="AT1211" s="10"/>
      <c r="AU1211" s="10"/>
      <c r="AV1211" s="10"/>
      <c r="AW1211" s="10"/>
      <c r="AX1211" s="10"/>
      <c r="AY1211" s="10"/>
      <c r="AZ1211" s="10"/>
      <c r="BA1211" s="10"/>
      <c r="BB1211" s="10"/>
      <c r="BC1211" s="10"/>
      <c r="BD1211" s="10"/>
      <c r="BE1211" s="10"/>
      <c r="BF1211" s="10"/>
      <c r="BG1211" s="10"/>
      <c r="BH1211" s="10"/>
      <c r="BI1211" s="10"/>
      <c r="BJ1211" s="10"/>
      <c r="BK1211" s="10"/>
      <c r="BL1211" s="10"/>
      <c r="BM1211" s="10"/>
      <c r="BN1211" s="10"/>
      <c r="BO1211" s="10"/>
      <c r="BP1211" s="10"/>
      <c r="BQ1211" s="10"/>
      <c r="BR1211" s="10" t="s">
        <v>67</v>
      </c>
      <c r="BS1211" s="12">
        <v>44886</v>
      </c>
      <c r="BT1211" s="10" t="s">
        <v>3241</v>
      </c>
      <c r="BU1211" s="10">
        <v>3622</v>
      </c>
      <c r="BV1211" s="10" t="s">
        <v>60</v>
      </c>
      <c r="BW1211" s="10" t="s">
        <v>3241</v>
      </c>
      <c r="BX1211"/>
      <c r="BY1211"/>
      <c r="BZ1211"/>
    </row>
    <row r="1212" spans="1:78" s="11" customFormat="1" x14ac:dyDescent="0.2">
      <c r="A1212" t="s">
        <v>3045</v>
      </c>
      <c r="B1212"/>
      <c r="C1212" t="s">
        <v>1495</v>
      </c>
      <c r="D1212" t="s">
        <v>2983</v>
      </c>
      <c r="E1212" t="s">
        <v>2990</v>
      </c>
      <c r="F1212" t="s">
        <v>2991</v>
      </c>
      <c r="G1212" t="s">
        <v>2990</v>
      </c>
      <c r="H1212" t="s">
        <v>2991</v>
      </c>
      <c r="I1212"/>
      <c r="J1212"/>
      <c r="K1212"/>
      <c r="L1212"/>
      <c r="M1212"/>
      <c r="N1212"/>
      <c r="O1212"/>
      <c r="P1212"/>
      <c r="Q1212"/>
      <c r="R1212"/>
      <c r="S1212"/>
      <c r="T1212"/>
      <c r="U1212"/>
      <c r="V1212"/>
      <c r="W1212"/>
      <c r="X1212"/>
      <c r="Y1212"/>
      <c r="Z1212"/>
      <c r="AA1212"/>
      <c r="AB1212"/>
      <c r="AC1212"/>
      <c r="AD1212"/>
      <c r="AE1212"/>
      <c r="AF1212"/>
      <c r="AG1212"/>
      <c r="AH1212"/>
      <c r="AI1212"/>
      <c r="AJ1212"/>
      <c r="AK1212">
        <v>17.5</v>
      </c>
      <c r="AL1212">
        <v>10.5</v>
      </c>
      <c r="AM1212">
        <v>11</v>
      </c>
      <c r="AN1212">
        <v>11</v>
      </c>
      <c r="AO1212">
        <v>25</v>
      </c>
      <c r="AP1212">
        <v>14.8</v>
      </c>
      <c r="AQ1212">
        <v>14.8</v>
      </c>
      <c r="AR1212">
        <v>14.8</v>
      </c>
      <c r="AS1212">
        <v>26</v>
      </c>
      <c r="AT1212">
        <v>14.8</v>
      </c>
      <c r="AU1212">
        <v>15.2</v>
      </c>
      <c r="AV1212">
        <v>15.2</v>
      </c>
      <c r="AW1212">
        <v>25.1</v>
      </c>
      <c r="AX1212">
        <v>14.7</v>
      </c>
      <c r="AY1212">
        <v>15.8</v>
      </c>
      <c r="AZ1212">
        <v>15.8</v>
      </c>
      <c r="BA1212">
        <v>32</v>
      </c>
      <c r="BB1212">
        <v>22.5</v>
      </c>
      <c r="BC1212">
        <v>22.7</v>
      </c>
      <c r="BD1212">
        <v>22.7</v>
      </c>
      <c r="BE1212">
        <v>48.5</v>
      </c>
      <c r="BF1212">
        <v>23.7</v>
      </c>
      <c r="BG1212">
        <v>21.1</v>
      </c>
      <c r="BH1212">
        <v>23.7</v>
      </c>
      <c r="BI1212"/>
      <c r="BJ1212"/>
      <c r="BK1212"/>
      <c r="BL1212"/>
      <c r="BM1212"/>
      <c r="BN1212"/>
      <c r="BO1212"/>
      <c r="BP1212"/>
      <c r="BQ1212" t="s">
        <v>3084</v>
      </c>
      <c r="BR1212" t="s">
        <v>67</v>
      </c>
      <c r="BS1212" s="1">
        <v>44881</v>
      </c>
      <c r="BT1212" t="s">
        <v>3018</v>
      </c>
      <c r="BU1212" t="s">
        <v>3017</v>
      </c>
      <c r="BV1212"/>
      <c r="BW1212"/>
      <c r="BX1212"/>
      <c r="BY1212"/>
      <c r="BZ1212"/>
    </row>
    <row r="1213" spans="1:78" s="11" customFormat="1" x14ac:dyDescent="0.2">
      <c r="A1213" t="s">
        <v>3045</v>
      </c>
      <c r="B1213"/>
      <c r="C1213" t="s">
        <v>1495</v>
      </c>
      <c r="D1213" t="s">
        <v>2983</v>
      </c>
      <c r="E1213" t="s">
        <v>2990</v>
      </c>
      <c r="F1213" t="s">
        <v>2991</v>
      </c>
      <c r="G1213" t="s">
        <v>2990</v>
      </c>
      <c r="H1213" t="s">
        <v>2991</v>
      </c>
      <c r="I1213"/>
      <c r="J1213"/>
      <c r="K1213"/>
      <c r="L1213"/>
      <c r="M1213"/>
      <c r="N1213"/>
      <c r="O1213"/>
      <c r="P1213"/>
      <c r="Q1213"/>
      <c r="R1213"/>
      <c r="S1213"/>
      <c r="T1213"/>
      <c r="U1213"/>
      <c r="V1213"/>
      <c r="W1213"/>
      <c r="X1213"/>
      <c r="Y1213"/>
      <c r="Z1213"/>
      <c r="AA1213"/>
      <c r="AB1213"/>
      <c r="AC1213"/>
      <c r="AD1213"/>
      <c r="AE1213"/>
      <c r="AF1213"/>
      <c r="AG1213"/>
      <c r="AH1213"/>
      <c r="AI1213"/>
      <c r="AJ1213"/>
      <c r="AK1213">
        <v>16.899999999999999</v>
      </c>
      <c r="AL1213">
        <v>11.1</v>
      </c>
      <c r="AM1213">
        <v>11.5</v>
      </c>
      <c r="AN1213">
        <v>11.5</v>
      </c>
      <c r="AO1213">
        <v>23.3</v>
      </c>
      <c r="AP1213">
        <v>14.1</v>
      </c>
      <c r="AQ1213">
        <v>16</v>
      </c>
      <c r="AR1213">
        <v>16</v>
      </c>
      <c r="AS1213">
        <v>25.2</v>
      </c>
      <c r="AT1213">
        <v>15.8</v>
      </c>
      <c r="AU1213">
        <v>16.100000000000001</v>
      </c>
      <c r="AV1213">
        <v>16.100000000000001</v>
      </c>
      <c r="AW1213">
        <v>23.3</v>
      </c>
      <c r="AX1213">
        <v>15.2</v>
      </c>
      <c r="AY1213">
        <v>14.9</v>
      </c>
      <c r="AZ1213">
        <v>15.2</v>
      </c>
      <c r="BA1213">
        <v>35</v>
      </c>
      <c r="BB1213">
        <v>21.1</v>
      </c>
      <c r="BC1213">
        <v>26</v>
      </c>
      <c r="BD1213">
        <v>26</v>
      </c>
      <c r="BE1213">
        <v>47.8</v>
      </c>
      <c r="BF1213">
        <v>28.1</v>
      </c>
      <c r="BG1213">
        <v>31.2</v>
      </c>
      <c r="BH1213">
        <v>31.2</v>
      </c>
      <c r="BI1213"/>
      <c r="BJ1213"/>
      <c r="BK1213"/>
      <c r="BL1213"/>
      <c r="BM1213"/>
      <c r="BN1213"/>
      <c r="BO1213"/>
      <c r="BP1213"/>
      <c r="BQ1213" t="s">
        <v>3085</v>
      </c>
      <c r="BR1213" t="s">
        <v>67</v>
      </c>
      <c r="BS1213" s="1">
        <v>44881</v>
      </c>
      <c r="BT1213" t="s">
        <v>3018</v>
      </c>
      <c r="BU1213" t="s">
        <v>3017</v>
      </c>
      <c r="BV1213"/>
      <c r="BW1213"/>
      <c r="BX1213"/>
      <c r="BY1213"/>
      <c r="BZ1213"/>
    </row>
    <row r="1214" spans="1:78" s="11" customFormat="1" x14ac:dyDescent="0.2">
      <c r="A1214" s="6" t="s">
        <v>3279</v>
      </c>
      <c r="B1214" s="6"/>
      <c r="C1214" s="6" t="s">
        <v>1495</v>
      </c>
      <c r="D1214" s="6" t="s">
        <v>2983</v>
      </c>
      <c r="E1214" s="6" t="s">
        <v>2990</v>
      </c>
      <c r="F1214" s="6" t="s">
        <v>267</v>
      </c>
      <c r="G1214" s="6" t="s">
        <v>2990</v>
      </c>
      <c r="H1214" s="6" t="s">
        <v>267</v>
      </c>
      <c r="I1214" s="6" t="b">
        <v>0</v>
      </c>
      <c r="J1214" s="6"/>
      <c r="K1214" s="6"/>
      <c r="L1214" s="6"/>
      <c r="M1214" s="6"/>
      <c r="N1214" s="6"/>
      <c r="O1214" s="6"/>
      <c r="P1214" s="6"/>
      <c r="Q1214" s="6"/>
      <c r="R1214" s="6"/>
      <c r="S1214" s="6"/>
      <c r="T1214" s="6"/>
      <c r="U1214" s="6"/>
      <c r="V1214" s="6"/>
      <c r="W1214" s="6"/>
      <c r="X1214" s="6"/>
      <c r="Y1214" s="6"/>
      <c r="Z1214" s="6"/>
      <c r="AA1214" s="6"/>
      <c r="AB1214" s="6"/>
      <c r="AC1214" s="6"/>
      <c r="AD1214" s="6"/>
      <c r="AE1214" s="6"/>
      <c r="AF1214" s="6"/>
      <c r="AG1214" s="6"/>
      <c r="AH1214" s="6"/>
      <c r="AI1214" s="6"/>
      <c r="AJ1214" s="6"/>
      <c r="AK1214" s="6"/>
      <c r="AL1214" s="6"/>
      <c r="AM1214" s="6"/>
      <c r="AN1214" s="6"/>
      <c r="AO1214" s="6"/>
      <c r="AP1214" s="6"/>
      <c r="AQ1214" s="6"/>
      <c r="AR1214" s="6"/>
      <c r="AS1214" s="6"/>
      <c r="AT1214" s="6"/>
      <c r="AU1214" s="6"/>
      <c r="AV1214" s="6"/>
      <c r="AW1214" s="6"/>
      <c r="AX1214" s="6"/>
      <c r="AY1214" s="6"/>
      <c r="AZ1214" s="6"/>
      <c r="BA1214" s="6"/>
      <c r="BB1214" s="6"/>
      <c r="BC1214" s="6"/>
      <c r="BD1214" s="6"/>
      <c r="BE1214" s="6"/>
      <c r="BF1214" s="6"/>
      <c r="BG1214" s="6"/>
      <c r="BH1214" s="6"/>
      <c r="BI1214" s="6"/>
      <c r="BJ1214" s="6"/>
      <c r="BK1214" s="6"/>
      <c r="BL1214" s="6"/>
      <c r="BM1214" s="6"/>
      <c r="BN1214" s="6"/>
      <c r="BO1214" s="6"/>
      <c r="BP1214" s="6">
        <v>169</v>
      </c>
      <c r="BQ1214" s="6" t="s">
        <v>3285</v>
      </c>
      <c r="BR1214" s="6" t="s">
        <v>67</v>
      </c>
      <c r="BS1214" s="7">
        <v>44883</v>
      </c>
      <c r="BT1214" s="6" t="s">
        <v>3241</v>
      </c>
      <c r="BU1214" s="6">
        <v>3622</v>
      </c>
      <c r="BV1214" s="6"/>
      <c r="BW1214" s="6"/>
      <c r="BX1214" s="6"/>
      <c r="BY1214" s="6"/>
      <c r="BZ1214" s="6"/>
    </row>
    <row r="1215" spans="1:78" s="11" customFormat="1" x14ac:dyDescent="0.2">
      <c r="A1215" s="6" t="s">
        <v>3134</v>
      </c>
      <c r="B1215" s="6"/>
      <c r="C1215" s="6" t="s">
        <v>1495</v>
      </c>
      <c r="D1215" s="6" t="s">
        <v>2983</v>
      </c>
      <c r="E1215" s="6" t="s">
        <v>2990</v>
      </c>
      <c r="F1215" s="6" t="s">
        <v>267</v>
      </c>
      <c r="G1215" s="6" t="s">
        <v>2990</v>
      </c>
      <c r="H1215" s="6" t="s">
        <v>267</v>
      </c>
      <c r="I1215" s="6" t="b">
        <v>0</v>
      </c>
      <c r="J1215" s="6"/>
      <c r="K1215" s="6"/>
      <c r="L1215" s="6"/>
      <c r="M1215" s="6"/>
      <c r="N1215" s="6"/>
      <c r="O1215" s="6"/>
      <c r="P1215" s="6"/>
      <c r="Q1215" s="6"/>
      <c r="R1215" s="6"/>
      <c r="S1215" s="6"/>
      <c r="T1215" s="6"/>
      <c r="U1215" s="6"/>
      <c r="V1215" s="6"/>
      <c r="W1215" s="6"/>
      <c r="X1215" s="6"/>
      <c r="Y1215" s="6"/>
      <c r="Z1215" s="6"/>
      <c r="AA1215" s="6"/>
      <c r="AB1215" s="6"/>
      <c r="AC1215" s="6"/>
      <c r="AD1215" s="6"/>
      <c r="AE1215" s="6"/>
      <c r="AF1215" s="6"/>
      <c r="AG1215" s="6"/>
      <c r="AH1215" s="6"/>
      <c r="AI1215" s="6"/>
      <c r="AJ1215" s="6"/>
      <c r="AK1215" s="6"/>
      <c r="AL1215" s="6"/>
      <c r="AM1215" s="6"/>
      <c r="AN1215" s="6"/>
      <c r="AO1215" s="6"/>
      <c r="AP1215" s="6"/>
      <c r="AQ1215" s="6"/>
      <c r="AR1215" s="6"/>
      <c r="AS1215" s="6"/>
      <c r="AT1215" s="6"/>
      <c r="AU1215" s="6"/>
      <c r="AV1215" s="6"/>
      <c r="AW1215" s="6"/>
      <c r="AX1215" s="6"/>
      <c r="AY1215" s="6"/>
      <c r="AZ1215" s="6"/>
      <c r="BA1215" s="6"/>
      <c r="BB1215" s="6"/>
      <c r="BC1215" s="6"/>
      <c r="BD1215" s="6"/>
      <c r="BE1215" s="6"/>
      <c r="BF1215" s="6"/>
      <c r="BG1215" s="6"/>
      <c r="BH1215" s="6"/>
      <c r="BI1215" s="6"/>
      <c r="BJ1215" s="6"/>
      <c r="BK1215" s="6"/>
      <c r="BL1215" s="6"/>
      <c r="BM1215" s="6"/>
      <c r="BN1215" s="6"/>
      <c r="BO1215" s="6">
        <v>147</v>
      </c>
      <c r="BP1215" s="6"/>
      <c r="BQ1215" s="6" t="s">
        <v>3265</v>
      </c>
      <c r="BR1215" s="6" t="s">
        <v>67</v>
      </c>
      <c r="BS1215" s="7">
        <v>44883</v>
      </c>
      <c r="BT1215" s="6" t="s">
        <v>3241</v>
      </c>
      <c r="BU1215" s="6">
        <v>3622</v>
      </c>
      <c r="BV1215" s="6"/>
      <c r="BW1215" s="6"/>
      <c r="BX1215" s="6"/>
      <c r="BY1215" s="6"/>
      <c r="BZ1215" s="6"/>
    </row>
    <row r="1216" spans="1:78" s="11" customFormat="1" x14ac:dyDescent="0.2">
      <c r="A1216" s="6" t="s">
        <v>3134</v>
      </c>
      <c r="B1216" s="6"/>
      <c r="C1216" s="6" t="s">
        <v>1495</v>
      </c>
      <c r="D1216" s="6" t="s">
        <v>2983</v>
      </c>
      <c r="E1216" s="6" t="s">
        <v>2990</v>
      </c>
      <c r="F1216" s="6" t="s">
        <v>267</v>
      </c>
      <c r="G1216" s="6" t="s">
        <v>2990</v>
      </c>
      <c r="H1216" s="6" t="s">
        <v>267</v>
      </c>
      <c r="I1216" s="6" t="b">
        <v>0</v>
      </c>
      <c r="J1216" s="6"/>
      <c r="K1216" s="6"/>
      <c r="L1216" s="6"/>
      <c r="M1216" s="6"/>
      <c r="N1216" s="6"/>
      <c r="O1216" s="6"/>
      <c r="P1216" s="6"/>
      <c r="Q1216" s="6"/>
      <c r="R1216" s="6"/>
      <c r="S1216" s="6"/>
      <c r="T1216" s="6"/>
      <c r="U1216" s="6"/>
      <c r="V1216" s="6"/>
      <c r="W1216" s="6"/>
      <c r="X1216" s="6"/>
      <c r="Y1216" s="6"/>
      <c r="Z1216" s="6"/>
      <c r="AA1216" s="6"/>
      <c r="AB1216" s="6"/>
      <c r="AC1216" s="6"/>
      <c r="AD1216" s="6"/>
      <c r="AE1216" s="6"/>
      <c r="AF1216" s="6"/>
      <c r="AG1216" s="6"/>
      <c r="AH1216" s="6"/>
      <c r="AI1216" s="6"/>
      <c r="AJ1216" s="6"/>
      <c r="AK1216" s="6"/>
      <c r="AL1216" s="6"/>
      <c r="AM1216" s="6"/>
      <c r="AN1216" s="6"/>
      <c r="AO1216" s="6"/>
      <c r="AP1216" s="6"/>
      <c r="AQ1216" s="6"/>
      <c r="AR1216" s="6"/>
      <c r="AS1216" s="6"/>
      <c r="AT1216" s="6"/>
      <c r="AU1216" s="6"/>
      <c r="AV1216" s="6"/>
      <c r="AW1216" s="6"/>
      <c r="AX1216" s="6"/>
      <c r="AY1216" s="6"/>
      <c r="AZ1216" s="6"/>
      <c r="BA1216" s="6"/>
      <c r="BB1216" s="6"/>
      <c r="BC1216" s="6"/>
      <c r="BD1216" s="6"/>
      <c r="BE1216" s="6"/>
      <c r="BF1216" s="6"/>
      <c r="BG1216" s="6"/>
      <c r="BH1216" s="6"/>
      <c r="BI1216" s="6"/>
      <c r="BJ1216" s="6"/>
      <c r="BK1216" s="6"/>
      <c r="BL1216" s="6"/>
      <c r="BM1216" s="6"/>
      <c r="BN1216" s="6"/>
      <c r="BO1216" s="6"/>
      <c r="BP1216" s="6">
        <v>149</v>
      </c>
      <c r="BQ1216" s="6" t="s">
        <v>3292</v>
      </c>
      <c r="BR1216" s="6" t="s">
        <v>67</v>
      </c>
      <c r="BS1216" s="7">
        <v>44883</v>
      </c>
      <c r="BT1216" s="6" t="s">
        <v>3241</v>
      </c>
      <c r="BU1216" s="6">
        <v>3622</v>
      </c>
      <c r="BV1216" s="6"/>
      <c r="BW1216" s="6"/>
      <c r="BX1216" s="6"/>
      <c r="BY1216" s="6"/>
      <c r="BZ1216" s="6"/>
    </row>
    <row r="1217" spans="1:78" s="11" customFormat="1" x14ac:dyDescent="0.2">
      <c r="A1217" s="6" t="s">
        <v>3137</v>
      </c>
      <c r="B1217" s="6"/>
      <c r="C1217" s="6" t="s">
        <v>1495</v>
      </c>
      <c r="D1217" s="6" t="s">
        <v>2983</v>
      </c>
      <c r="E1217" s="6" t="s">
        <v>2990</v>
      </c>
      <c r="F1217" s="6" t="s">
        <v>267</v>
      </c>
      <c r="G1217" s="6" t="s">
        <v>2990</v>
      </c>
      <c r="H1217" s="6" t="s">
        <v>267</v>
      </c>
      <c r="I1217" s="6" t="b">
        <v>0</v>
      </c>
      <c r="J1217" s="6"/>
      <c r="K1217" s="6"/>
      <c r="L1217" s="6"/>
      <c r="M1217" s="6"/>
      <c r="N1217" s="6"/>
      <c r="O1217" s="6"/>
      <c r="P1217" s="6"/>
      <c r="Q1217" s="6"/>
      <c r="R1217" s="6"/>
      <c r="S1217" s="6"/>
      <c r="T1217" s="6"/>
      <c r="U1217" s="6"/>
      <c r="V1217" s="6"/>
      <c r="W1217" s="6"/>
      <c r="X1217" s="6"/>
      <c r="Y1217" s="6"/>
      <c r="Z1217" s="6"/>
      <c r="AA1217" s="6"/>
      <c r="AB1217" s="6"/>
      <c r="AC1217" s="6"/>
      <c r="AD1217" s="6"/>
      <c r="AE1217" s="6"/>
      <c r="AF1217" s="6"/>
      <c r="AG1217" s="6"/>
      <c r="AH1217" s="6"/>
      <c r="AI1217" s="6"/>
      <c r="AJ1217" s="6"/>
      <c r="AK1217" s="6"/>
      <c r="AL1217" s="6"/>
      <c r="AM1217" s="6"/>
      <c r="AN1217" s="6"/>
      <c r="AO1217" s="6"/>
      <c r="AP1217" s="6"/>
      <c r="AQ1217" s="6"/>
      <c r="AR1217" s="6"/>
      <c r="AS1217" s="6"/>
      <c r="AT1217" s="6"/>
      <c r="AU1217" s="6"/>
      <c r="AV1217" s="6"/>
      <c r="AW1217" s="6"/>
      <c r="AX1217" s="6"/>
      <c r="AY1217" s="6"/>
      <c r="AZ1217" s="6"/>
      <c r="BA1217" s="6"/>
      <c r="BB1217" s="6"/>
      <c r="BC1217" s="6"/>
      <c r="BD1217" s="6"/>
      <c r="BE1217" s="6"/>
      <c r="BF1217" s="6"/>
      <c r="BG1217" s="6"/>
      <c r="BH1217" s="6"/>
      <c r="BI1217" s="6"/>
      <c r="BJ1217" s="6"/>
      <c r="BK1217" s="6"/>
      <c r="BL1217" s="6"/>
      <c r="BM1217" s="6"/>
      <c r="BN1217" s="6"/>
      <c r="BO1217" s="6">
        <v>143</v>
      </c>
      <c r="BP1217" s="6"/>
      <c r="BQ1217" s="6" t="s">
        <v>3269</v>
      </c>
      <c r="BR1217" s="6" t="s">
        <v>67</v>
      </c>
      <c r="BS1217" s="7">
        <v>44883</v>
      </c>
      <c r="BT1217" s="6" t="s">
        <v>3241</v>
      </c>
      <c r="BU1217" s="6">
        <v>3622</v>
      </c>
      <c r="BV1217" s="6"/>
      <c r="BW1217" s="6"/>
      <c r="BX1217" s="6"/>
      <c r="BY1217" s="6"/>
      <c r="BZ1217" s="6"/>
    </row>
    <row r="1218" spans="1:78" s="11" customFormat="1" x14ac:dyDescent="0.2">
      <c r="A1218" s="6" t="s">
        <v>3137</v>
      </c>
      <c r="B1218" s="6"/>
      <c r="C1218" s="6" t="s">
        <v>1495</v>
      </c>
      <c r="D1218" s="6" t="s">
        <v>2983</v>
      </c>
      <c r="E1218" s="6" t="s">
        <v>2990</v>
      </c>
      <c r="F1218" s="6" t="s">
        <v>267</v>
      </c>
      <c r="G1218" s="6" t="s">
        <v>2990</v>
      </c>
      <c r="H1218" s="6" t="s">
        <v>267</v>
      </c>
      <c r="I1218" s="6" t="b">
        <v>0</v>
      </c>
      <c r="J1218" s="6"/>
      <c r="K1218" s="6"/>
      <c r="L1218" s="6"/>
      <c r="M1218" s="6"/>
      <c r="N1218" s="6"/>
      <c r="O1218" s="6"/>
      <c r="P1218" s="6"/>
      <c r="Q1218" s="6"/>
      <c r="R1218" s="6"/>
      <c r="S1218" s="6"/>
      <c r="T1218" s="6"/>
      <c r="U1218" s="6"/>
      <c r="V1218" s="6"/>
      <c r="W1218" s="6"/>
      <c r="X1218" s="6"/>
      <c r="Y1218" s="6"/>
      <c r="Z1218" s="6"/>
      <c r="AA1218" s="6"/>
      <c r="AB1218" s="6"/>
      <c r="AC1218" s="6"/>
      <c r="AD1218" s="6"/>
      <c r="AE1218" s="6"/>
      <c r="AF1218" s="6"/>
      <c r="AG1218" s="6"/>
      <c r="AH1218" s="6"/>
      <c r="AI1218" s="6"/>
      <c r="AJ1218" s="6"/>
      <c r="AK1218" s="6"/>
      <c r="AL1218" s="6"/>
      <c r="AM1218" s="6"/>
      <c r="AN1218" s="6"/>
      <c r="AO1218" s="6"/>
      <c r="AP1218" s="6"/>
      <c r="AQ1218" s="6"/>
      <c r="AR1218" s="6"/>
      <c r="AS1218" s="6"/>
      <c r="AT1218" s="6"/>
      <c r="AU1218" s="6"/>
      <c r="AV1218" s="6"/>
      <c r="AW1218" s="6"/>
      <c r="AX1218" s="6"/>
      <c r="AY1218" s="6"/>
      <c r="AZ1218" s="6"/>
      <c r="BA1218" s="6"/>
      <c r="BB1218" s="6"/>
      <c r="BC1218" s="6"/>
      <c r="BD1218" s="6"/>
      <c r="BE1218" s="6"/>
      <c r="BF1218" s="6"/>
      <c r="BG1218" s="6"/>
      <c r="BH1218" s="6"/>
      <c r="BI1218" s="6"/>
      <c r="BJ1218" s="6"/>
      <c r="BK1218" s="6"/>
      <c r="BL1218" s="6"/>
      <c r="BM1218" s="6"/>
      <c r="BN1218" s="6"/>
      <c r="BO1218" s="6"/>
      <c r="BP1218" s="6">
        <v>158</v>
      </c>
      <c r="BQ1218" s="6" t="s">
        <v>3288</v>
      </c>
      <c r="BR1218" s="6" t="s">
        <v>67</v>
      </c>
      <c r="BS1218" s="7">
        <v>44883</v>
      </c>
      <c r="BT1218" s="6" t="s">
        <v>3241</v>
      </c>
      <c r="BU1218" s="6">
        <v>3622</v>
      </c>
      <c r="BV1218" s="6"/>
      <c r="BW1218" s="6"/>
      <c r="BX1218" s="6"/>
      <c r="BY1218" s="6"/>
      <c r="BZ1218" s="6"/>
    </row>
    <row r="1219" spans="1:78" s="11" customFormat="1" x14ac:dyDescent="0.2">
      <c r="A1219" s="6" t="s">
        <v>3247</v>
      </c>
      <c r="B1219" s="6"/>
      <c r="C1219" s="6" t="s">
        <v>1495</v>
      </c>
      <c r="D1219" s="6" t="s">
        <v>2983</v>
      </c>
      <c r="E1219" s="6" t="s">
        <v>2990</v>
      </c>
      <c r="F1219" s="6" t="s">
        <v>267</v>
      </c>
      <c r="G1219" s="6" t="s">
        <v>2990</v>
      </c>
      <c r="H1219" s="6" t="s">
        <v>267</v>
      </c>
      <c r="I1219" s="6" t="b">
        <v>0</v>
      </c>
      <c r="J1219" s="6"/>
      <c r="K1219" s="6"/>
      <c r="L1219" s="6"/>
      <c r="M1219" s="6"/>
      <c r="N1219" s="6"/>
      <c r="O1219" s="6"/>
      <c r="P1219" s="6"/>
      <c r="Q1219" s="6"/>
      <c r="R1219" s="6"/>
      <c r="S1219" s="6"/>
      <c r="T1219" s="6"/>
      <c r="U1219" s="6"/>
      <c r="V1219" s="6"/>
      <c r="W1219" s="6"/>
      <c r="X1219" s="6"/>
      <c r="Y1219" s="6"/>
      <c r="Z1219" s="6"/>
      <c r="AA1219" s="6"/>
      <c r="AB1219" s="6"/>
      <c r="AC1219" s="6"/>
      <c r="AD1219" s="6"/>
      <c r="AE1219" s="6"/>
      <c r="AF1219" s="6"/>
      <c r="AG1219" s="6"/>
      <c r="AH1219" s="6"/>
      <c r="AI1219" s="6"/>
      <c r="AJ1219" s="6"/>
      <c r="AK1219" s="6"/>
      <c r="AL1219" s="6"/>
      <c r="AM1219" s="6"/>
      <c r="AN1219" s="6"/>
      <c r="AO1219" s="6"/>
      <c r="AP1219" s="6"/>
      <c r="AQ1219" s="6"/>
      <c r="AR1219" s="6"/>
      <c r="AS1219" s="6"/>
      <c r="AT1219" s="6"/>
      <c r="AU1219" s="6"/>
      <c r="AV1219" s="6"/>
      <c r="AW1219" s="6"/>
      <c r="AX1219" s="6"/>
      <c r="AY1219" s="6"/>
      <c r="AZ1219" s="6"/>
      <c r="BA1219" s="6"/>
      <c r="BB1219" s="6"/>
      <c r="BC1219" s="6"/>
      <c r="BD1219" s="6"/>
      <c r="BE1219" s="6"/>
      <c r="BF1219" s="6"/>
      <c r="BG1219" s="6"/>
      <c r="BH1219" s="6"/>
      <c r="BI1219" s="6"/>
      <c r="BJ1219" s="6"/>
      <c r="BK1219" s="6"/>
      <c r="BL1219" s="6"/>
      <c r="BM1219" s="6"/>
      <c r="BN1219" s="6"/>
      <c r="BO1219" s="6">
        <v>154</v>
      </c>
      <c r="BP1219" s="6"/>
      <c r="BQ1219" s="6" t="s">
        <v>3260</v>
      </c>
      <c r="BR1219" s="6" t="s">
        <v>67</v>
      </c>
      <c r="BS1219" s="7">
        <v>44883</v>
      </c>
      <c r="BT1219" s="6" t="s">
        <v>3241</v>
      </c>
      <c r="BU1219" s="6">
        <v>3622</v>
      </c>
      <c r="BV1219" s="6"/>
      <c r="BW1219" s="6"/>
      <c r="BX1219" s="6"/>
      <c r="BY1219" s="6"/>
      <c r="BZ1219" s="6"/>
    </row>
    <row r="1220" spans="1:78" s="11" customFormat="1" x14ac:dyDescent="0.2">
      <c r="A1220" s="6" t="s">
        <v>3139</v>
      </c>
      <c r="B1220" s="6"/>
      <c r="C1220" s="6" t="s">
        <v>1495</v>
      </c>
      <c r="D1220" s="6" t="s">
        <v>2983</v>
      </c>
      <c r="E1220" s="6" t="s">
        <v>2990</v>
      </c>
      <c r="F1220" s="6" t="s">
        <v>267</v>
      </c>
      <c r="G1220" s="6" t="s">
        <v>2990</v>
      </c>
      <c r="H1220" s="6" t="s">
        <v>267</v>
      </c>
      <c r="I1220" s="6" t="b">
        <v>0</v>
      </c>
      <c r="J1220" s="6"/>
      <c r="K1220" s="6"/>
      <c r="L1220" s="6"/>
      <c r="M1220" s="6"/>
      <c r="N1220" s="6"/>
      <c r="O1220" s="6"/>
      <c r="P1220" s="6"/>
      <c r="Q1220" s="6"/>
      <c r="R1220" s="6"/>
      <c r="S1220" s="6"/>
      <c r="T1220" s="6"/>
      <c r="U1220" s="6"/>
      <c r="V1220" s="6"/>
      <c r="W1220" s="6"/>
      <c r="X1220" s="6"/>
      <c r="Y1220" s="6"/>
      <c r="Z1220" s="6"/>
      <c r="AA1220" s="6"/>
      <c r="AB1220" s="6"/>
      <c r="AC1220" s="6"/>
      <c r="AD1220" s="6"/>
      <c r="AE1220" s="6"/>
      <c r="AF1220" s="6"/>
      <c r="AG1220" s="6"/>
      <c r="AH1220" s="6"/>
      <c r="AI1220" s="6"/>
      <c r="AJ1220" s="6"/>
      <c r="AK1220" s="6"/>
      <c r="AL1220" s="6"/>
      <c r="AM1220" s="6"/>
      <c r="AN1220" s="6"/>
      <c r="AO1220" s="6"/>
      <c r="AP1220" s="6"/>
      <c r="AQ1220" s="6"/>
      <c r="AR1220" s="6"/>
      <c r="AS1220" s="6"/>
      <c r="AT1220" s="6"/>
      <c r="AU1220" s="6"/>
      <c r="AV1220" s="6"/>
      <c r="AW1220" s="6"/>
      <c r="AX1220" s="6"/>
      <c r="AY1220" s="6"/>
      <c r="AZ1220" s="6"/>
      <c r="BA1220" s="6"/>
      <c r="BB1220" s="6"/>
      <c r="BC1220" s="6"/>
      <c r="BD1220" s="6"/>
      <c r="BE1220" s="6"/>
      <c r="BF1220" s="6"/>
      <c r="BG1220" s="6"/>
      <c r="BH1220" s="6"/>
      <c r="BI1220" s="6"/>
      <c r="BJ1220" s="6"/>
      <c r="BK1220" s="6"/>
      <c r="BL1220" s="6"/>
      <c r="BM1220" s="6"/>
      <c r="BN1220" s="6"/>
      <c r="BO1220" s="6">
        <v>148</v>
      </c>
      <c r="BP1220" s="6"/>
      <c r="BQ1220" s="6" t="s">
        <v>3264</v>
      </c>
      <c r="BR1220" s="6" t="s">
        <v>67</v>
      </c>
      <c r="BS1220" s="7">
        <v>44883</v>
      </c>
      <c r="BT1220" s="6" t="s">
        <v>3241</v>
      </c>
      <c r="BU1220" s="6">
        <v>3622</v>
      </c>
      <c r="BV1220" s="6"/>
      <c r="BW1220" s="6"/>
      <c r="BX1220" s="6"/>
      <c r="BY1220" s="6"/>
      <c r="BZ1220" s="6"/>
    </row>
    <row r="1221" spans="1:78" s="11" customFormat="1" x14ac:dyDescent="0.2">
      <c r="A1221" s="6" t="s">
        <v>3140</v>
      </c>
      <c r="B1221" s="6"/>
      <c r="C1221" s="6" t="s">
        <v>1495</v>
      </c>
      <c r="D1221" s="6" t="s">
        <v>2983</v>
      </c>
      <c r="E1221" s="6" t="s">
        <v>2990</v>
      </c>
      <c r="F1221" s="6" t="s">
        <v>267</v>
      </c>
      <c r="G1221" s="6" t="s">
        <v>2990</v>
      </c>
      <c r="H1221" s="6" t="s">
        <v>267</v>
      </c>
      <c r="I1221" s="6" t="b">
        <v>0</v>
      </c>
      <c r="J1221" s="6"/>
      <c r="K1221" s="6"/>
      <c r="L1221" s="6"/>
      <c r="M1221" s="6"/>
      <c r="N1221" s="6"/>
      <c r="O1221" s="6"/>
      <c r="P1221" s="6"/>
      <c r="Q1221" s="6"/>
      <c r="R1221" s="6"/>
      <c r="S1221" s="6"/>
      <c r="T1221" s="6"/>
      <c r="U1221" s="6"/>
      <c r="V1221" s="6"/>
      <c r="W1221" s="6"/>
      <c r="X1221" s="6"/>
      <c r="Y1221" s="6"/>
      <c r="Z1221" s="6"/>
      <c r="AA1221" s="6"/>
      <c r="AB1221" s="6"/>
      <c r="AC1221" s="6"/>
      <c r="AD1221" s="6"/>
      <c r="AE1221" s="6"/>
      <c r="AF1221" s="6"/>
      <c r="AG1221" s="6"/>
      <c r="AH1221" s="6"/>
      <c r="AI1221" s="6"/>
      <c r="AJ1221" s="6"/>
      <c r="AK1221" s="6"/>
      <c r="AL1221" s="6"/>
      <c r="AM1221" s="6"/>
      <c r="AN1221" s="6"/>
      <c r="AO1221" s="6"/>
      <c r="AP1221" s="6"/>
      <c r="AQ1221" s="6"/>
      <c r="AR1221" s="6"/>
      <c r="AS1221" s="6"/>
      <c r="AT1221" s="6"/>
      <c r="AU1221" s="6"/>
      <c r="AV1221" s="6"/>
      <c r="AW1221" s="6"/>
      <c r="AX1221" s="6"/>
      <c r="AY1221" s="6"/>
      <c r="AZ1221" s="6"/>
      <c r="BA1221" s="6"/>
      <c r="BB1221" s="6"/>
      <c r="BC1221" s="6"/>
      <c r="BD1221" s="6"/>
      <c r="BE1221" s="6"/>
      <c r="BF1221" s="6"/>
      <c r="BG1221" s="6"/>
      <c r="BH1221" s="6"/>
      <c r="BI1221" s="6"/>
      <c r="BJ1221" s="6"/>
      <c r="BK1221" s="6"/>
      <c r="BL1221" s="6"/>
      <c r="BM1221" s="6"/>
      <c r="BN1221" s="6"/>
      <c r="BO1221" s="6">
        <v>152</v>
      </c>
      <c r="BP1221" s="6"/>
      <c r="BQ1221" s="6" t="s">
        <v>3261</v>
      </c>
      <c r="BR1221" s="6" t="s">
        <v>67</v>
      </c>
      <c r="BS1221" s="7">
        <v>44883</v>
      </c>
      <c r="BT1221" s="6" t="s">
        <v>3241</v>
      </c>
      <c r="BU1221" s="6">
        <v>3622</v>
      </c>
      <c r="BV1221" s="6"/>
      <c r="BW1221" s="6"/>
      <c r="BX1221" s="6"/>
      <c r="BY1221" s="6"/>
      <c r="BZ1221" s="6"/>
    </row>
    <row r="1222" spans="1:78" s="11" customFormat="1" x14ac:dyDescent="0.2">
      <c r="A1222" s="6" t="s">
        <v>3136</v>
      </c>
      <c r="B1222" s="6"/>
      <c r="C1222" s="6" t="s">
        <v>1495</v>
      </c>
      <c r="D1222" s="6" t="s">
        <v>2983</v>
      </c>
      <c r="E1222" s="6" t="s">
        <v>2990</v>
      </c>
      <c r="F1222" s="6" t="s">
        <v>267</v>
      </c>
      <c r="G1222" s="6" t="s">
        <v>2990</v>
      </c>
      <c r="H1222" s="6" t="s">
        <v>267</v>
      </c>
      <c r="I1222" s="6" t="b">
        <v>0</v>
      </c>
      <c r="J1222" s="6"/>
      <c r="K1222" s="6"/>
      <c r="L1222" s="6"/>
      <c r="M1222" s="6"/>
      <c r="N1222" s="6"/>
      <c r="O1222" s="6"/>
      <c r="P1222" s="6"/>
      <c r="Q1222" s="6"/>
      <c r="R1222" s="6"/>
      <c r="S1222" s="6"/>
      <c r="T1222" s="6"/>
      <c r="U1222" s="6"/>
      <c r="V1222" s="6"/>
      <c r="W1222" s="6"/>
      <c r="X1222" s="6"/>
      <c r="Y1222" s="6"/>
      <c r="Z1222" s="6"/>
      <c r="AA1222" s="6"/>
      <c r="AB1222" s="6"/>
      <c r="AC1222" s="6"/>
      <c r="AD1222" s="6"/>
      <c r="AE1222" s="6"/>
      <c r="AF1222" s="6"/>
      <c r="AG1222" s="6"/>
      <c r="AH1222" s="6"/>
      <c r="AI1222" s="6"/>
      <c r="AJ1222" s="6"/>
      <c r="AK1222" s="6"/>
      <c r="AL1222" s="6"/>
      <c r="AM1222" s="6"/>
      <c r="AN1222" s="6"/>
      <c r="AO1222" s="6"/>
      <c r="AP1222" s="6"/>
      <c r="AQ1222" s="6"/>
      <c r="AR1222" s="6"/>
      <c r="AS1222" s="6"/>
      <c r="AT1222" s="6"/>
      <c r="AU1222" s="6"/>
      <c r="AV1222" s="6"/>
      <c r="AW1222" s="6"/>
      <c r="AX1222" s="6"/>
      <c r="AY1222" s="6"/>
      <c r="AZ1222" s="6"/>
      <c r="BA1222" s="6"/>
      <c r="BB1222" s="6"/>
      <c r="BC1222" s="6"/>
      <c r="BD1222" s="6"/>
      <c r="BE1222" s="6"/>
      <c r="BF1222" s="6"/>
      <c r="BG1222" s="6"/>
      <c r="BH1222" s="6"/>
      <c r="BI1222" s="6"/>
      <c r="BJ1222" s="6"/>
      <c r="BK1222" s="6"/>
      <c r="BL1222" s="6"/>
      <c r="BM1222" s="6"/>
      <c r="BN1222" s="6"/>
      <c r="BO1222" s="6">
        <v>150</v>
      </c>
      <c r="BP1222" s="6"/>
      <c r="BQ1222" s="6" t="s">
        <v>3263</v>
      </c>
      <c r="BR1222" s="6" t="s">
        <v>67</v>
      </c>
      <c r="BS1222" s="7">
        <v>44883</v>
      </c>
      <c r="BT1222" s="6" t="s">
        <v>3241</v>
      </c>
      <c r="BU1222" s="6">
        <v>3622</v>
      </c>
      <c r="BV1222" s="6"/>
      <c r="BW1222" s="6"/>
      <c r="BX1222" s="6"/>
      <c r="BY1222" s="6"/>
      <c r="BZ1222" s="6"/>
    </row>
    <row r="1223" spans="1:78" s="11" customFormat="1" x14ac:dyDescent="0.2">
      <c r="A1223" s="6" t="s">
        <v>3138</v>
      </c>
      <c r="B1223" s="6"/>
      <c r="C1223" s="6" t="s">
        <v>1495</v>
      </c>
      <c r="D1223" s="6" t="s">
        <v>2983</v>
      </c>
      <c r="E1223" s="6" t="s">
        <v>2990</v>
      </c>
      <c r="F1223" s="6" t="s">
        <v>267</v>
      </c>
      <c r="G1223" s="6" t="s">
        <v>2990</v>
      </c>
      <c r="H1223" s="6" t="s">
        <v>267</v>
      </c>
      <c r="I1223" s="6" t="b">
        <v>0</v>
      </c>
      <c r="J1223" s="6"/>
      <c r="K1223" s="6"/>
      <c r="L1223" s="6"/>
      <c r="M1223" s="6"/>
      <c r="N1223" s="6"/>
      <c r="O1223" s="6"/>
      <c r="P1223" s="6"/>
      <c r="Q1223" s="6"/>
      <c r="R1223" s="6"/>
      <c r="S1223" s="6"/>
      <c r="T1223" s="6"/>
      <c r="U1223" s="6"/>
      <c r="V1223" s="6"/>
      <c r="W1223" s="6"/>
      <c r="X1223" s="6"/>
      <c r="Y1223" s="6"/>
      <c r="Z1223" s="6"/>
      <c r="AA1223" s="6"/>
      <c r="AB1223" s="6"/>
      <c r="AC1223" s="6"/>
      <c r="AD1223" s="6"/>
      <c r="AE1223" s="6"/>
      <c r="AF1223" s="6"/>
      <c r="AG1223" s="6"/>
      <c r="AH1223" s="6"/>
      <c r="AI1223" s="6"/>
      <c r="AJ1223" s="6"/>
      <c r="AK1223" s="6"/>
      <c r="AL1223" s="6"/>
      <c r="AM1223" s="6"/>
      <c r="AN1223" s="6"/>
      <c r="AO1223" s="6"/>
      <c r="AP1223" s="6"/>
      <c r="AQ1223" s="6"/>
      <c r="AR1223" s="6"/>
      <c r="AS1223" s="6"/>
      <c r="AT1223" s="6"/>
      <c r="AU1223" s="6"/>
      <c r="AV1223" s="6"/>
      <c r="AW1223" s="6"/>
      <c r="AX1223" s="6"/>
      <c r="AY1223" s="6"/>
      <c r="AZ1223" s="6"/>
      <c r="BA1223" s="6"/>
      <c r="BB1223" s="6"/>
      <c r="BC1223" s="6"/>
      <c r="BD1223" s="6"/>
      <c r="BE1223" s="6"/>
      <c r="BF1223" s="6"/>
      <c r="BG1223" s="6"/>
      <c r="BH1223" s="6"/>
      <c r="BI1223" s="6"/>
      <c r="BJ1223" s="6"/>
      <c r="BK1223" s="6"/>
      <c r="BL1223" s="6"/>
      <c r="BM1223" s="6"/>
      <c r="BN1223" s="6"/>
      <c r="BO1223" s="6">
        <v>166</v>
      </c>
      <c r="BP1223" s="6"/>
      <c r="BQ1223" s="6" t="s">
        <v>3256</v>
      </c>
      <c r="BR1223" s="6" t="s">
        <v>67</v>
      </c>
      <c r="BS1223" s="7">
        <v>44883</v>
      </c>
      <c r="BT1223" s="6" t="s">
        <v>3241</v>
      </c>
      <c r="BU1223" s="6">
        <v>3622</v>
      </c>
      <c r="BV1223" s="6"/>
      <c r="BW1223" s="6"/>
      <c r="BX1223" s="6"/>
      <c r="BY1223" s="6"/>
      <c r="BZ1223" s="6"/>
    </row>
    <row r="1224" spans="1:78" s="11" customFormat="1" x14ac:dyDescent="0.2">
      <c r="A1224" s="6" t="s">
        <v>3249</v>
      </c>
      <c r="B1224" s="6"/>
      <c r="C1224" s="6" t="s">
        <v>1495</v>
      </c>
      <c r="D1224" s="6" t="s">
        <v>2983</v>
      </c>
      <c r="E1224" s="6" t="s">
        <v>2990</v>
      </c>
      <c r="F1224" s="6" t="s">
        <v>267</v>
      </c>
      <c r="G1224" s="6" t="s">
        <v>2990</v>
      </c>
      <c r="H1224" s="6" t="s">
        <v>267</v>
      </c>
      <c r="I1224" s="6" t="b">
        <v>0</v>
      </c>
      <c r="J1224" s="6"/>
      <c r="K1224" s="6"/>
      <c r="L1224" s="6"/>
      <c r="M1224" s="6"/>
      <c r="N1224" s="6"/>
      <c r="O1224" s="6"/>
      <c r="P1224" s="6"/>
      <c r="Q1224" s="6"/>
      <c r="R1224" s="6"/>
      <c r="S1224" s="6"/>
      <c r="T1224" s="6"/>
      <c r="U1224" s="6"/>
      <c r="V1224" s="6"/>
      <c r="W1224" s="6"/>
      <c r="X1224" s="6"/>
      <c r="Y1224" s="6"/>
      <c r="Z1224" s="6"/>
      <c r="AA1224" s="6"/>
      <c r="AB1224" s="6"/>
      <c r="AC1224" s="6"/>
      <c r="AD1224" s="6"/>
      <c r="AE1224" s="6"/>
      <c r="AF1224" s="6"/>
      <c r="AG1224" s="6"/>
      <c r="AH1224" s="6"/>
      <c r="AI1224" s="6"/>
      <c r="AJ1224" s="6"/>
      <c r="AK1224" s="6"/>
      <c r="AL1224" s="6"/>
      <c r="AM1224" s="6"/>
      <c r="AN1224" s="6"/>
      <c r="AO1224" s="6"/>
      <c r="AP1224" s="6"/>
      <c r="AQ1224" s="6"/>
      <c r="AR1224" s="6"/>
      <c r="AS1224" s="6"/>
      <c r="AT1224" s="6"/>
      <c r="AU1224" s="6"/>
      <c r="AV1224" s="6"/>
      <c r="AW1224" s="6"/>
      <c r="AX1224" s="6"/>
      <c r="AY1224" s="6"/>
      <c r="AZ1224" s="6"/>
      <c r="BA1224" s="6"/>
      <c r="BB1224" s="6"/>
      <c r="BC1224" s="6"/>
      <c r="BD1224" s="6"/>
      <c r="BE1224" s="6"/>
      <c r="BF1224" s="6"/>
      <c r="BG1224" s="6"/>
      <c r="BH1224" s="6"/>
      <c r="BI1224" s="6"/>
      <c r="BJ1224" s="6"/>
      <c r="BK1224" s="6"/>
      <c r="BL1224" s="6"/>
      <c r="BM1224" s="6"/>
      <c r="BN1224" s="6"/>
      <c r="BO1224" s="6">
        <v>144</v>
      </c>
      <c r="BP1224" s="6"/>
      <c r="BQ1224" s="6" t="s">
        <v>3268</v>
      </c>
      <c r="BR1224" s="6" t="s">
        <v>67</v>
      </c>
      <c r="BS1224" s="7">
        <v>44883</v>
      </c>
      <c r="BT1224" s="6" t="s">
        <v>3241</v>
      </c>
      <c r="BU1224" s="6">
        <v>3622</v>
      </c>
      <c r="BV1224" s="6"/>
      <c r="BW1224" s="6"/>
      <c r="BX1224" s="6"/>
      <c r="BY1224" s="6"/>
      <c r="BZ1224" s="6"/>
    </row>
    <row r="1225" spans="1:78" s="11" customFormat="1" x14ac:dyDescent="0.2">
      <c r="A1225" s="6" t="s">
        <v>3243</v>
      </c>
      <c r="B1225" s="6"/>
      <c r="C1225" s="6" t="s">
        <v>1495</v>
      </c>
      <c r="D1225" s="6" t="s">
        <v>2983</v>
      </c>
      <c r="E1225" s="6" t="s">
        <v>2990</v>
      </c>
      <c r="F1225" s="6" t="s">
        <v>267</v>
      </c>
      <c r="G1225" s="6" t="s">
        <v>2990</v>
      </c>
      <c r="H1225" s="6" t="s">
        <v>267</v>
      </c>
      <c r="I1225" s="6" t="b">
        <v>0</v>
      </c>
      <c r="J1225" s="6"/>
      <c r="K1225" s="6"/>
      <c r="L1225" s="6"/>
      <c r="M1225" s="6"/>
      <c r="N1225" s="6"/>
      <c r="O1225" s="6"/>
      <c r="P1225" s="6"/>
      <c r="Q1225" s="6"/>
      <c r="R1225" s="6"/>
      <c r="S1225" s="6"/>
      <c r="T1225" s="6"/>
      <c r="U1225" s="6"/>
      <c r="V1225" s="6"/>
      <c r="W1225" s="6"/>
      <c r="X1225" s="6"/>
      <c r="Y1225" s="6"/>
      <c r="Z1225" s="6"/>
      <c r="AA1225" s="6"/>
      <c r="AB1225" s="6"/>
      <c r="AC1225" s="6"/>
      <c r="AD1225" s="6"/>
      <c r="AE1225" s="6"/>
      <c r="AF1225" s="6"/>
      <c r="AG1225" s="6"/>
      <c r="AH1225" s="6"/>
      <c r="AI1225" s="6"/>
      <c r="AJ1225" s="6"/>
      <c r="AK1225" s="6"/>
      <c r="AL1225" s="6"/>
      <c r="AM1225" s="6"/>
      <c r="AN1225" s="6"/>
      <c r="AO1225" s="6"/>
      <c r="AP1225" s="6"/>
      <c r="AQ1225" s="6"/>
      <c r="AR1225" s="6"/>
      <c r="AS1225" s="6"/>
      <c r="AT1225" s="6"/>
      <c r="AU1225" s="6"/>
      <c r="AV1225" s="6"/>
      <c r="AW1225" s="6"/>
      <c r="AX1225" s="6"/>
      <c r="AY1225" s="6"/>
      <c r="AZ1225" s="6"/>
      <c r="BA1225" s="6"/>
      <c r="BB1225" s="6"/>
      <c r="BC1225" s="6"/>
      <c r="BD1225" s="6"/>
      <c r="BE1225" s="6"/>
      <c r="BF1225" s="6"/>
      <c r="BG1225" s="6"/>
      <c r="BH1225" s="6"/>
      <c r="BI1225" s="6"/>
      <c r="BJ1225" s="6"/>
      <c r="BK1225" s="6"/>
      <c r="BL1225" s="6"/>
      <c r="BM1225" s="6"/>
      <c r="BN1225" s="6"/>
      <c r="BO1225" s="6">
        <v>169</v>
      </c>
      <c r="BP1225" s="6"/>
      <c r="BQ1225" s="6" t="s">
        <v>3255</v>
      </c>
      <c r="BR1225" s="6" t="s">
        <v>67</v>
      </c>
      <c r="BS1225" s="7">
        <v>44883</v>
      </c>
      <c r="BT1225" s="6" t="s">
        <v>3241</v>
      </c>
      <c r="BU1225" s="6">
        <v>3622</v>
      </c>
      <c r="BV1225" s="6"/>
      <c r="BW1225" s="6"/>
      <c r="BX1225" s="6"/>
      <c r="BY1225" s="6"/>
      <c r="BZ1225" s="6"/>
    </row>
    <row r="1226" spans="1:78" s="11" customFormat="1" x14ac:dyDescent="0.2">
      <c r="A1226" s="6" t="s">
        <v>3055</v>
      </c>
      <c r="B1226" s="6"/>
      <c r="C1226" s="6" t="s">
        <v>1495</v>
      </c>
      <c r="D1226" s="6" t="s">
        <v>2983</v>
      </c>
      <c r="E1226" s="6" t="s">
        <v>2990</v>
      </c>
      <c r="F1226" s="6" t="s">
        <v>267</v>
      </c>
      <c r="G1226" s="6" t="s">
        <v>2990</v>
      </c>
      <c r="H1226" s="6" t="s">
        <v>267</v>
      </c>
      <c r="I1226" s="6" t="b">
        <v>0</v>
      </c>
      <c r="J1226" s="6"/>
      <c r="K1226" s="6"/>
      <c r="L1226" s="6"/>
      <c r="M1226" s="6"/>
      <c r="N1226" s="6"/>
      <c r="O1226" s="6"/>
      <c r="P1226" s="6"/>
      <c r="Q1226" s="6"/>
      <c r="R1226" s="6"/>
      <c r="S1226" s="6"/>
      <c r="T1226" s="6"/>
      <c r="U1226" s="6"/>
      <c r="V1226" s="6"/>
      <c r="W1226" s="6"/>
      <c r="X1226" s="6"/>
      <c r="Y1226" s="6"/>
      <c r="Z1226" s="6"/>
      <c r="AA1226" s="6"/>
      <c r="AB1226" s="6"/>
      <c r="AC1226" s="6"/>
      <c r="AD1226" s="6"/>
      <c r="AE1226" s="6"/>
      <c r="AF1226" s="6"/>
      <c r="AG1226" s="6"/>
      <c r="AH1226" s="6"/>
      <c r="AI1226" s="6"/>
      <c r="AJ1226" s="6"/>
      <c r="AK1226" s="6"/>
      <c r="AL1226" s="6"/>
      <c r="AM1226" s="6"/>
      <c r="AN1226" s="6"/>
      <c r="AO1226" s="6"/>
      <c r="AP1226" s="6"/>
      <c r="AQ1226" s="6"/>
      <c r="AR1226" s="6"/>
      <c r="AS1226" s="6"/>
      <c r="AT1226" s="6"/>
      <c r="AU1226" s="6"/>
      <c r="AV1226" s="6"/>
      <c r="AW1226" s="6"/>
      <c r="AX1226" s="6"/>
      <c r="AY1226" s="6"/>
      <c r="AZ1226" s="6"/>
      <c r="BA1226" s="6"/>
      <c r="BB1226" s="6"/>
      <c r="BC1226" s="6"/>
      <c r="BD1226" s="6"/>
      <c r="BE1226" s="6"/>
      <c r="BF1226" s="6"/>
      <c r="BG1226" s="6"/>
      <c r="BH1226" s="6"/>
      <c r="BI1226" s="6"/>
      <c r="BJ1226" s="6"/>
      <c r="BK1226" s="6"/>
      <c r="BL1226" s="6"/>
      <c r="BM1226" s="6"/>
      <c r="BN1226" s="6"/>
      <c r="BO1226" s="6">
        <v>146</v>
      </c>
      <c r="BP1226" s="6"/>
      <c r="BQ1226" s="6" t="s">
        <v>3266</v>
      </c>
      <c r="BR1226" s="6" t="s">
        <v>67</v>
      </c>
      <c r="BS1226" s="7">
        <v>44883</v>
      </c>
      <c r="BT1226" s="6" t="s">
        <v>3241</v>
      </c>
      <c r="BU1226" s="6">
        <v>3622</v>
      </c>
      <c r="BV1226" s="6"/>
      <c r="BW1226" s="6"/>
      <c r="BX1226" s="6"/>
      <c r="BY1226" s="6"/>
      <c r="BZ1226" s="6"/>
    </row>
    <row r="1227" spans="1:78" s="11" customFormat="1" x14ac:dyDescent="0.2">
      <c r="A1227" s="6" t="s">
        <v>3068</v>
      </c>
      <c r="B1227" s="6"/>
      <c r="C1227" s="6" t="s">
        <v>1495</v>
      </c>
      <c r="D1227" s="6" t="s">
        <v>2983</v>
      </c>
      <c r="E1227" s="6" t="s">
        <v>2990</v>
      </c>
      <c r="F1227" s="6" t="s">
        <v>267</v>
      </c>
      <c r="G1227" s="6" t="s">
        <v>2990</v>
      </c>
      <c r="H1227" s="6" t="s">
        <v>267</v>
      </c>
      <c r="I1227" s="6" t="b">
        <v>0</v>
      </c>
      <c r="J1227" s="6"/>
      <c r="K1227" s="6"/>
      <c r="L1227" s="6"/>
      <c r="M1227" s="6"/>
      <c r="N1227" s="6"/>
      <c r="O1227" s="6"/>
      <c r="P1227" s="6"/>
      <c r="Q1227" s="6"/>
      <c r="R1227" s="6"/>
      <c r="S1227" s="6"/>
      <c r="T1227" s="6"/>
      <c r="U1227" s="6"/>
      <c r="V1227" s="6"/>
      <c r="W1227" s="6"/>
      <c r="X1227" s="6"/>
      <c r="Y1227" s="6"/>
      <c r="Z1227" s="6"/>
      <c r="AA1227" s="6"/>
      <c r="AB1227" s="6"/>
      <c r="AC1227" s="6"/>
      <c r="AD1227" s="6"/>
      <c r="AE1227" s="6"/>
      <c r="AF1227" s="6"/>
      <c r="AG1227" s="6"/>
      <c r="AH1227" s="6"/>
      <c r="AI1227" s="6"/>
      <c r="AJ1227" s="6"/>
      <c r="AK1227" s="6"/>
      <c r="AL1227" s="6"/>
      <c r="AM1227" s="6"/>
      <c r="AN1227" s="6"/>
      <c r="AO1227" s="6"/>
      <c r="AP1227" s="6"/>
      <c r="AQ1227" s="6"/>
      <c r="AR1227" s="6"/>
      <c r="AS1227" s="6"/>
      <c r="AT1227" s="6"/>
      <c r="AU1227" s="6"/>
      <c r="AV1227" s="6"/>
      <c r="AW1227" s="6"/>
      <c r="AX1227" s="6"/>
      <c r="AY1227" s="6"/>
      <c r="AZ1227" s="6"/>
      <c r="BA1227" s="6"/>
      <c r="BB1227" s="6"/>
      <c r="BC1227" s="6"/>
      <c r="BD1227" s="6"/>
      <c r="BE1227" s="6"/>
      <c r="BF1227" s="6"/>
      <c r="BG1227" s="6"/>
      <c r="BH1227" s="6"/>
      <c r="BI1227" s="6"/>
      <c r="BJ1227" s="6"/>
      <c r="BK1227" s="6"/>
      <c r="BL1227" s="6"/>
      <c r="BM1227" s="6"/>
      <c r="BN1227" s="6"/>
      <c r="BO1227" s="6"/>
      <c r="BP1227" s="6">
        <v>155</v>
      </c>
      <c r="BQ1227" s="6" t="s">
        <v>3289</v>
      </c>
      <c r="BR1227" s="6" t="s">
        <v>67</v>
      </c>
      <c r="BS1227" s="7">
        <v>44883</v>
      </c>
      <c r="BT1227" s="6" t="s">
        <v>3241</v>
      </c>
      <c r="BU1227" s="6">
        <v>3622</v>
      </c>
      <c r="BV1227" s="6"/>
      <c r="BW1227" s="6"/>
      <c r="BX1227" s="6"/>
      <c r="BY1227" s="6"/>
      <c r="BZ1227" s="6"/>
    </row>
    <row r="1228" spans="1:78" s="11" customFormat="1" x14ac:dyDescent="0.2">
      <c r="A1228" s="6" t="s">
        <v>3248</v>
      </c>
      <c r="B1228" s="6"/>
      <c r="C1228" s="6" t="s">
        <v>1495</v>
      </c>
      <c r="D1228" s="6" t="s">
        <v>2983</v>
      </c>
      <c r="E1228" s="6" t="s">
        <v>2990</v>
      </c>
      <c r="F1228" s="6" t="s">
        <v>267</v>
      </c>
      <c r="G1228" s="6" t="s">
        <v>2990</v>
      </c>
      <c r="H1228" s="6" t="s">
        <v>267</v>
      </c>
      <c r="I1228" s="6" t="b">
        <v>0</v>
      </c>
      <c r="J1228" s="6"/>
      <c r="K1228" s="6"/>
      <c r="L1228" s="6"/>
      <c r="M1228" s="6"/>
      <c r="N1228" s="6"/>
      <c r="O1228" s="6"/>
      <c r="P1228" s="6"/>
      <c r="Q1228" s="6"/>
      <c r="R1228" s="6"/>
      <c r="S1228" s="6"/>
      <c r="T1228" s="6"/>
      <c r="U1228" s="6"/>
      <c r="V1228" s="6"/>
      <c r="W1228" s="6"/>
      <c r="X1228" s="6"/>
      <c r="Y1228" s="6"/>
      <c r="Z1228" s="6"/>
      <c r="AA1228" s="6"/>
      <c r="AB1228" s="6"/>
      <c r="AC1228" s="6"/>
      <c r="AD1228" s="6"/>
      <c r="AE1228" s="6"/>
      <c r="AF1228" s="6"/>
      <c r="AG1228" s="6"/>
      <c r="AH1228" s="6"/>
      <c r="AI1228" s="6"/>
      <c r="AJ1228" s="6"/>
      <c r="AK1228" s="6"/>
      <c r="AL1228" s="6"/>
      <c r="AM1228" s="6"/>
      <c r="AN1228" s="6"/>
      <c r="AO1228" s="6"/>
      <c r="AP1228" s="6"/>
      <c r="AQ1228" s="6"/>
      <c r="AR1228" s="6"/>
      <c r="AS1228" s="6"/>
      <c r="AT1228" s="6"/>
      <c r="AU1228" s="6"/>
      <c r="AV1228" s="6"/>
      <c r="AW1228" s="6"/>
      <c r="AX1228" s="6"/>
      <c r="AY1228" s="6"/>
      <c r="AZ1228" s="6"/>
      <c r="BA1228" s="6"/>
      <c r="BB1228" s="6"/>
      <c r="BC1228" s="6"/>
      <c r="BD1228" s="6"/>
      <c r="BE1228" s="6"/>
      <c r="BF1228" s="6"/>
      <c r="BG1228" s="6"/>
      <c r="BH1228" s="6"/>
      <c r="BI1228" s="6"/>
      <c r="BJ1228" s="6"/>
      <c r="BK1228" s="6"/>
      <c r="BL1228" s="6"/>
      <c r="BM1228" s="6"/>
      <c r="BN1228" s="6"/>
      <c r="BO1228" s="6">
        <v>145</v>
      </c>
      <c r="BP1228" s="6"/>
      <c r="BQ1228" s="6" t="s">
        <v>3267</v>
      </c>
      <c r="BR1228" s="6" t="s">
        <v>67</v>
      </c>
      <c r="BS1228" s="7">
        <v>44883</v>
      </c>
      <c r="BT1228" s="6" t="s">
        <v>3241</v>
      </c>
      <c r="BU1228" s="6">
        <v>3622</v>
      </c>
      <c r="BV1228" s="6"/>
      <c r="BW1228" s="6"/>
      <c r="BX1228" s="6"/>
      <c r="BY1228" s="6"/>
      <c r="BZ1228" s="6"/>
    </row>
    <row r="1229" spans="1:78" s="11" customFormat="1" x14ac:dyDescent="0.2">
      <c r="A1229" s="6" t="s">
        <v>3245</v>
      </c>
      <c r="B1229" s="6"/>
      <c r="C1229" s="6" t="s">
        <v>1495</v>
      </c>
      <c r="D1229" s="6" t="s">
        <v>2983</v>
      </c>
      <c r="E1229" s="6" t="s">
        <v>2990</v>
      </c>
      <c r="F1229" s="6" t="s">
        <v>267</v>
      </c>
      <c r="G1229" s="6" t="s">
        <v>2990</v>
      </c>
      <c r="H1229" s="6" t="s">
        <v>267</v>
      </c>
      <c r="I1229" s="6" t="b">
        <v>0</v>
      </c>
      <c r="J1229" s="6"/>
      <c r="K1229" s="6"/>
      <c r="L1229" s="6"/>
      <c r="M1229" s="6"/>
      <c r="N1229" s="6"/>
      <c r="O1229" s="6"/>
      <c r="P1229" s="6"/>
      <c r="Q1229" s="6"/>
      <c r="R1229" s="6"/>
      <c r="S1229" s="6"/>
      <c r="T1229" s="6"/>
      <c r="U1229" s="6"/>
      <c r="V1229" s="6"/>
      <c r="W1229" s="6"/>
      <c r="X1229" s="6"/>
      <c r="Y1229" s="6"/>
      <c r="Z1229" s="6"/>
      <c r="AA1229" s="6"/>
      <c r="AB1229" s="6"/>
      <c r="AC1229" s="6"/>
      <c r="AD1229" s="6"/>
      <c r="AE1229" s="6"/>
      <c r="AF1229" s="6"/>
      <c r="AG1229" s="6"/>
      <c r="AH1229" s="6"/>
      <c r="AI1229" s="6"/>
      <c r="AJ1229" s="6"/>
      <c r="AK1229" s="6"/>
      <c r="AL1229" s="6"/>
      <c r="AM1229" s="6"/>
      <c r="AN1229" s="6"/>
      <c r="AO1229" s="6"/>
      <c r="AP1229" s="6"/>
      <c r="AQ1229" s="6"/>
      <c r="AR1229" s="6"/>
      <c r="AS1229" s="6"/>
      <c r="AT1229" s="6"/>
      <c r="AU1229" s="6"/>
      <c r="AV1229" s="6"/>
      <c r="AW1229" s="6"/>
      <c r="AX1229" s="6"/>
      <c r="AY1229" s="6"/>
      <c r="AZ1229" s="6"/>
      <c r="BA1229" s="6"/>
      <c r="BB1229" s="6"/>
      <c r="BC1229" s="6"/>
      <c r="BD1229" s="6"/>
      <c r="BE1229" s="6"/>
      <c r="BF1229" s="6"/>
      <c r="BG1229" s="6"/>
      <c r="BH1229" s="6"/>
      <c r="BI1229" s="6"/>
      <c r="BJ1229" s="6"/>
      <c r="BK1229" s="6"/>
      <c r="BL1229" s="6"/>
      <c r="BM1229" s="6"/>
      <c r="BN1229" s="6"/>
      <c r="BO1229" s="6">
        <v>156</v>
      </c>
      <c r="BP1229" s="6"/>
      <c r="BQ1229" s="6" t="s">
        <v>3259</v>
      </c>
      <c r="BR1229" s="6" t="s">
        <v>67</v>
      </c>
      <c r="BS1229" s="7">
        <v>44883</v>
      </c>
      <c r="BT1229" s="6" t="s">
        <v>3241</v>
      </c>
      <c r="BU1229" s="6">
        <v>3622</v>
      </c>
      <c r="BV1229" s="6"/>
      <c r="BW1229" s="6"/>
      <c r="BX1229" s="6"/>
      <c r="BY1229" s="6"/>
      <c r="BZ1229" s="6"/>
    </row>
    <row r="1230" spans="1:78" s="11" customFormat="1" x14ac:dyDescent="0.2">
      <c r="A1230" s="6" t="s">
        <v>3242</v>
      </c>
      <c r="B1230" s="6"/>
      <c r="C1230" s="6" t="s">
        <v>1495</v>
      </c>
      <c r="D1230" s="6" t="s">
        <v>2983</v>
      </c>
      <c r="E1230" s="6" t="s">
        <v>2990</v>
      </c>
      <c r="F1230" s="6" t="s">
        <v>267</v>
      </c>
      <c r="G1230" s="6" t="s">
        <v>2990</v>
      </c>
      <c r="H1230" s="6" t="s">
        <v>267</v>
      </c>
      <c r="I1230" s="6" t="b">
        <v>0</v>
      </c>
      <c r="J1230" s="6"/>
      <c r="K1230" s="6"/>
      <c r="L1230" s="6"/>
      <c r="M1230" s="6"/>
      <c r="N1230" s="6"/>
      <c r="O1230" s="6"/>
      <c r="P1230" s="6"/>
      <c r="Q1230" s="6"/>
      <c r="R1230" s="6"/>
      <c r="S1230" s="6"/>
      <c r="T1230" s="6"/>
      <c r="U1230" s="6"/>
      <c r="V1230" s="6"/>
      <c r="W1230" s="6"/>
      <c r="X1230" s="6"/>
      <c r="Y1230" s="6"/>
      <c r="Z1230" s="6"/>
      <c r="AA1230" s="6"/>
      <c r="AB1230" s="6"/>
      <c r="AC1230" s="6"/>
      <c r="AD1230" s="6"/>
      <c r="AE1230" s="6"/>
      <c r="AF1230" s="6"/>
      <c r="AG1230" s="6"/>
      <c r="AH1230" s="6"/>
      <c r="AI1230" s="6"/>
      <c r="AJ1230" s="6"/>
      <c r="AK1230" s="6"/>
      <c r="AL1230" s="6"/>
      <c r="AM1230" s="6"/>
      <c r="AN1230" s="6"/>
      <c r="AO1230" s="6"/>
      <c r="AP1230" s="6"/>
      <c r="AQ1230" s="6"/>
      <c r="AR1230" s="6"/>
      <c r="AS1230" s="6"/>
      <c r="AT1230" s="6"/>
      <c r="AU1230" s="6"/>
      <c r="AV1230" s="6"/>
      <c r="AW1230" s="6"/>
      <c r="AX1230" s="6"/>
      <c r="AY1230" s="6"/>
      <c r="AZ1230" s="6"/>
      <c r="BA1230" s="6"/>
      <c r="BB1230" s="6"/>
      <c r="BC1230" s="6"/>
      <c r="BD1230" s="6"/>
      <c r="BE1230" s="6"/>
      <c r="BF1230" s="6"/>
      <c r="BG1230" s="6"/>
      <c r="BH1230" s="6"/>
      <c r="BI1230" s="6"/>
      <c r="BJ1230" s="6"/>
      <c r="BK1230" s="6"/>
      <c r="BL1230" s="6"/>
      <c r="BM1230" s="6"/>
      <c r="BN1230" s="6"/>
      <c r="BO1230" s="6">
        <v>170</v>
      </c>
      <c r="BP1230" s="6"/>
      <c r="BQ1230" s="6" t="s">
        <v>3254</v>
      </c>
      <c r="BR1230" s="6" t="s">
        <v>67</v>
      </c>
      <c r="BS1230" s="7">
        <v>44883</v>
      </c>
      <c r="BT1230" s="6" t="s">
        <v>3241</v>
      </c>
      <c r="BU1230" s="6">
        <v>3622</v>
      </c>
      <c r="BV1230" s="6"/>
      <c r="BW1230" s="6"/>
      <c r="BX1230" s="6"/>
      <c r="BY1230" s="6"/>
      <c r="BZ1230" s="6"/>
    </row>
    <row r="1231" spans="1:78" s="11" customFormat="1" x14ac:dyDescent="0.2">
      <c r="A1231" s="6" t="s">
        <v>3242</v>
      </c>
      <c r="B1231" s="6"/>
      <c r="C1231" s="6" t="s">
        <v>1495</v>
      </c>
      <c r="D1231" s="6" t="s">
        <v>2983</v>
      </c>
      <c r="E1231" s="6" t="s">
        <v>2990</v>
      </c>
      <c r="F1231" s="6" t="s">
        <v>267</v>
      </c>
      <c r="G1231" s="6" t="s">
        <v>2990</v>
      </c>
      <c r="H1231" s="6" t="s">
        <v>267</v>
      </c>
      <c r="I1231" s="6" t="b">
        <v>0</v>
      </c>
      <c r="J1231" s="6"/>
      <c r="K1231" s="6"/>
      <c r="L1231" s="6"/>
      <c r="M1231" s="6"/>
      <c r="N1231" s="6"/>
      <c r="O1231" s="6"/>
      <c r="P1231" s="6"/>
      <c r="Q1231" s="6"/>
      <c r="R1231" s="6"/>
      <c r="S1231" s="6"/>
      <c r="T1231" s="6"/>
      <c r="U1231" s="6"/>
      <c r="V1231" s="6"/>
      <c r="W1231" s="6"/>
      <c r="X1231" s="6"/>
      <c r="Y1231" s="6"/>
      <c r="Z1231" s="6"/>
      <c r="AA1231" s="6"/>
      <c r="AB1231" s="6"/>
      <c r="AC1231" s="6"/>
      <c r="AD1231" s="6"/>
      <c r="AE1231" s="6"/>
      <c r="AF1231" s="6"/>
      <c r="AG1231" s="6"/>
      <c r="AH1231" s="6"/>
      <c r="AI1231" s="6"/>
      <c r="AJ1231" s="6"/>
      <c r="AK1231" s="6"/>
      <c r="AL1231" s="6"/>
      <c r="AM1231" s="6"/>
      <c r="AN1231" s="6"/>
      <c r="AO1231" s="6"/>
      <c r="AP1231" s="6"/>
      <c r="AQ1231" s="6"/>
      <c r="AR1231" s="6"/>
      <c r="AS1231" s="6"/>
      <c r="AT1231" s="6"/>
      <c r="AU1231" s="6"/>
      <c r="AV1231" s="6"/>
      <c r="AW1231" s="6"/>
      <c r="AX1231" s="6"/>
      <c r="AY1231" s="6"/>
      <c r="AZ1231" s="6"/>
      <c r="BA1231" s="6"/>
      <c r="BB1231" s="6"/>
      <c r="BC1231" s="6"/>
      <c r="BD1231" s="6"/>
      <c r="BE1231" s="6"/>
      <c r="BF1231" s="6"/>
      <c r="BG1231" s="6"/>
      <c r="BH1231" s="6"/>
      <c r="BI1231" s="6"/>
      <c r="BJ1231" s="6"/>
      <c r="BK1231" s="6"/>
      <c r="BL1231" s="6"/>
      <c r="BM1231" s="6"/>
      <c r="BN1231" s="6"/>
      <c r="BO1231" s="6"/>
      <c r="BP1231" s="6">
        <v>172</v>
      </c>
      <c r="BQ1231" s="6" t="s">
        <v>3278</v>
      </c>
      <c r="BR1231" s="6" t="s">
        <v>67</v>
      </c>
      <c r="BS1231" s="7">
        <v>44883</v>
      </c>
      <c r="BT1231" s="6" t="s">
        <v>3241</v>
      </c>
      <c r="BU1231" s="6">
        <v>3622</v>
      </c>
      <c r="BV1231" s="6"/>
      <c r="BW1231" s="6"/>
      <c r="BX1231" s="6"/>
      <c r="BY1231" s="6"/>
      <c r="BZ1231" s="6"/>
    </row>
    <row r="1232" spans="1:78" s="11" customFormat="1" x14ac:dyDescent="0.2">
      <c r="A1232" s="6" t="s">
        <v>3281</v>
      </c>
      <c r="B1232" s="6"/>
      <c r="C1232" s="6" t="s">
        <v>1495</v>
      </c>
      <c r="D1232" s="6" t="s">
        <v>2983</v>
      </c>
      <c r="E1232" s="6" t="s">
        <v>2990</v>
      </c>
      <c r="F1232" s="6" t="s">
        <v>267</v>
      </c>
      <c r="G1232" s="6" t="s">
        <v>2990</v>
      </c>
      <c r="H1232" s="6" t="s">
        <v>267</v>
      </c>
      <c r="I1232" s="6" t="b">
        <v>0</v>
      </c>
      <c r="J1232" s="6"/>
      <c r="K1232" s="6"/>
      <c r="L1232" s="6"/>
      <c r="M1232" s="6"/>
      <c r="N1232" s="6"/>
      <c r="O1232" s="6"/>
      <c r="P1232" s="6"/>
      <c r="Q1232" s="6"/>
      <c r="R1232" s="6"/>
      <c r="S1232" s="6"/>
      <c r="T1232" s="6"/>
      <c r="U1232" s="6"/>
      <c r="V1232" s="6"/>
      <c r="W1232" s="6"/>
      <c r="X1232" s="6"/>
      <c r="Y1232" s="6"/>
      <c r="Z1232" s="6"/>
      <c r="AA1232" s="6"/>
      <c r="AB1232" s="6"/>
      <c r="AC1232" s="6"/>
      <c r="AD1232" s="6"/>
      <c r="AE1232" s="6"/>
      <c r="AF1232" s="6"/>
      <c r="AG1232" s="6"/>
      <c r="AH1232" s="6"/>
      <c r="AI1232" s="6"/>
      <c r="AJ1232" s="6"/>
      <c r="AK1232" s="6"/>
      <c r="AL1232" s="6"/>
      <c r="AM1232" s="6"/>
      <c r="AN1232" s="6"/>
      <c r="AO1232" s="6"/>
      <c r="AP1232" s="6"/>
      <c r="AQ1232" s="6"/>
      <c r="AR1232" s="6"/>
      <c r="AS1232" s="6"/>
      <c r="AT1232" s="6"/>
      <c r="AU1232" s="6"/>
      <c r="AV1232" s="6"/>
      <c r="AW1232" s="6"/>
      <c r="AX1232" s="6"/>
      <c r="AY1232" s="6"/>
      <c r="AZ1232" s="6"/>
      <c r="BA1232" s="6"/>
      <c r="BB1232" s="6"/>
      <c r="BC1232" s="6"/>
      <c r="BD1232" s="6"/>
      <c r="BE1232" s="6"/>
      <c r="BF1232" s="6"/>
      <c r="BG1232" s="6"/>
      <c r="BH1232" s="6"/>
      <c r="BI1232" s="6"/>
      <c r="BJ1232" s="6"/>
      <c r="BK1232" s="6"/>
      <c r="BL1232" s="6"/>
      <c r="BM1232" s="6"/>
      <c r="BN1232" s="6"/>
      <c r="BO1232" s="6"/>
      <c r="BP1232" s="6">
        <v>154</v>
      </c>
      <c r="BQ1232" s="6" t="s">
        <v>3290</v>
      </c>
      <c r="BR1232" s="6" t="s">
        <v>67</v>
      </c>
      <c r="BS1232" s="7">
        <v>44883</v>
      </c>
      <c r="BT1232" s="6" t="s">
        <v>3241</v>
      </c>
      <c r="BU1232" s="6">
        <v>3622</v>
      </c>
      <c r="BV1232" s="6"/>
      <c r="BW1232" s="6"/>
      <c r="BX1232" s="6"/>
      <c r="BY1232" s="6"/>
      <c r="BZ1232" s="6"/>
    </row>
    <row r="1233" spans="1:78" s="11" customFormat="1" x14ac:dyDescent="0.2">
      <c r="A1233" s="6" t="s">
        <v>3244</v>
      </c>
      <c r="B1233" s="6"/>
      <c r="C1233" s="6" t="s">
        <v>1495</v>
      </c>
      <c r="D1233" s="6" t="s">
        <v>2983</v>
      </c>
      <c r="E1233" s="6" t="s">
        <v>2990</v>
      </c>
      <c r="F1233" s="6" t="s">
        <v>267</v>
      </c>
      <c r="G1233" s="6" t="s">
        <v>2990</v>
      </c>
      <c r="H1233" s="6" t="s">
        <v>267</v>
      </c>
      <c r="I1233" s="6" t="b">
        <v>0</v>
      </c>
      <c r="J1233" s="6"/>
      <c r="K1233" s="6"/>
      <c r="L1233" s="6"/>
      <c r="M1233" s="6"/>
      <c r="N1233" s="6"/>
      <c r="O1233" s="6"/>
      <c r="P1233" s="6"/>
      <c r="Q1233" s="6"/>
      <c r="R1233" s="6"/>
      <c r="S1233" s="6"/>
      <c r="T1233" s="6"/>
      <c r="U1233" s="6"/>
      <c r="V1233" s="6"/>
      <c r="W1233" s="6"/>
      <c r="X1233" s="6"/>
      <c r="Y1233" s="6"/>
      <c r="Z1233" s="6"/>
      <c r="AA1233" s="6"/>
      <c r="AB1233" s="6"/>
      <c r="AC1233" s="6"/>
      <c r="AD1233" s="6"/>
      <c r="AE1233" s="6"/>
      <c r="AF1233" s="6"/>
      <c r="AG1233" s="6"/>
      <c r="AH1233" s="6"/>
      <c r="AI1233" s="6"/>
      <c r="AJ1233" s="6"/>
      <c r="AK1233" s="6"/>
      <c r="AL1233" s="6"/>
      <c r="AM1233" s="6"/>
      <c r="AN1233" s="6"/>
      <c r="AO1233" s="6"/>
      <c r="AP1233" s="6"/>
      <c r="AQ1233" s="6"/>
      <c r="AR1233" s="6"/>
      <c r="AS1233" s="6"/>
      <c r="AT1233" s="6"/>
      <c r="AU1233" s="6"/>
      <c r="AV1233" s="6"/>
      <c r="AW1233" s="6"/>
      <c r="AX1233" s="6"/>
      <c r="AY1233" s="6"/>
      <c r="AZ1233" s="6"/>
      <c r="BA1233" s="6"/>
      <c r="BB1233" s="6"/>
      <c r="BC1233" s="6"/>
      <c r="BD1233" s="6"/>
      <c r="BE1233" s="6"/>
      <c r="BF1233" s="6"/>
      <c r="BG1233" s="6"/>
      <c r="BH1233" s="6"/>
      <c r="BI1233" s="6"/>
      <c r="BJ1233" s="6"/>
      <c r="BK1233" s="6"/>
      <c r="BL1233" s="6"/>
      <c r="BM1233" s="6"/>
      <c r="BN1233" s="6"/>
      <c r="BO1233" s="6">
        <v>161</v>
      </c>
      <c r="BP1233" s="6"/>
      <c r="BQ1233" s="6" t="s">
        <v>3257</v>
      </c>
      <c r="BR1233" s="6" t="s">
        <v>67</v>
      </c>
      <c r="BS1233" s="7">
        <v>44883</v>
      </c>
      <c r="BT1233" s="6" t="s">
        <v>3241</v>
      </c>
      <c r="BU1233" s="6">
        <v>3622</v>
      </c>
      <c r="BV1233" s="6"/>
      <c r="BW1233" s="6"/>
      <c r="BX1233" s="6"/>
      <c r="BY1233" s="6"/>
      <c r="BZ1233" s="6"/>
    </row>
    <row r="1234" spans="1:78" s="11" customFormat="1" x14ac:dyDescent="0.2">
      <c r="A1234" s="6" t="s">
        <v>3052</v>
      </c>
      <c r="B1234" s="6"/>
      <c r="C1234" s="6" t="s">
        <v>1495</v>
      </c>
      <c r="D1234" s="6" t="s">
        <v>2983</v>
      </c>
      <c r="E1234" s="6" t="s">
        <v>2990</v>
      </c>
      <c r="F1234" s="6" t="s">
        <v>267</v>
      </c>
      <c r="G1234" s="6" t="s">
        <v>2990</v>
      </c>
      <c r="H1234" s="6" t="s">
        <v>267</v>
      </c>
      <c r="I1234" s="6" t="b">
        <v>0</v>
      </c>
      <c r="J1234" s="6"/>
      <c r="K1234" s="6"/>
      <c r="L1234" s="6"/>
      <c r="M1234" s="6"/>
      <c r="N1234" s="6"/>
      <c r="O1234" s="6"/>
      <c r="P1234" s="6"/>
      <c r="Q1234" s="6"/>
      <c r="R1234" s="6"/>
      <c r="S1234" s="6"/>
      <c r="T1234" s="6"/>
      <c r="U1234" s="6"/>
      <c r="V1234" s="6"/>
      <c r="W1234" s="6"/>
      <c r="X1234" s="6"/>
      <c r="Y1234" s="6"/>
      <c r="Z1234" s="6"/>
      <c r="AA1234" s="6"/>
      <c r="AB1234" s="6"/>
      <c r="AC1234" s="6"/>
      <c r="AD1234" s="6"/>
      <c r="AE1234" s="6"/>
      <c r="AF1234" s="6"/>
      <c r="AG1234" s="6"/>
      <c r="AH1234" s="6"/>
      <c r="AI1234" s="6"/>
      <c r="AJ1234" s="6"/>
      <c r="AK1234" s="6"/>
      <c r="AL1234" s="6"/>
      <c r="AM1234" s="6"/>
      <c r="AN1234" s="6"/>
      <c r="AO1234" s="6"/>
      <c r="AP1234" s="6"/>
      <c r="AQ1234" s="6"/>
      <c r="AR1234" s="6"/>
      <c r="AS1234" s="6"/>
      <c r="AT1234" s="6"/>
      <c r="AU1234" s="6"/>
      <c r="AV1234" s="6"/>
      <c r="AW1234" s="6"/>
      <c r="AX1234" s="6"/>
      <c r="AY1234" s="6"/>
      <c r="AZ1234" s="6"/>
      <c r="BA1234" s="6"/>
      <c r="BB1234" s="6"/>
      <c r="BC1234" s="6"/>
      <c r="BD1234" s="6"/>
      <c r="BE1234" s="6"/>
      <c r="BF1234" s="6"/>
      <c r="BG1234" s="6"/>
      <c r="BH1234" s="6"/>
      <c r="BI1234" s="6"/>
      <c r="BJ1234" s="6"/>
      <c r="BK1234" s="6"/>
      <c r="BL1234" s="6"/>
      <c r="BM1234" s="6"/>
      <c r="BN1234" s="6"/>
      <c r="BO1234" s="6">
        <v>151</v>
      </c>
      <c r="BP1234" s="6"/>
      <c r="BQ1234" s="6" t="s">
        <v>3262</v>
      </c>
      <c r="BR1234" s="6" t="s">
        <v>67</v>
      </c>
      <c r="BS1234" s="7">
        <v>44883</v>
      </c>
      <c r="BT1234" s="6" t="s">
        <v>3241</v>
      </c>
      <c r="BU1234" s="6">
        <v>3622</v>
      </c>
      <c r="BV1234" s="6"/>
      <c r="BW1234" s="6"/>
      <c r="BX1234" s="55"/>
      <c r="BY1234" s="55"/>
      <c r="BZ1234" s="55"/>
    </row>
    <row r="1235" spans="1:78" s="11" customFormat="1" x14ac:dyDescent="0.2">
      <c r="A1235" s="6" t="s">
        <v>3246</v>
      </c>
      <c r="B1235" s="6"/>
      <c r="C1235" s="6" t="s">
        <v>1495</v>
      </c>
      <c r="D1235" s="6" t="s">
        <v>2983</v>
      </c>
      <c r="E1235" s="6" t="s">
        <v>2990</v>
      </c>
      <c r="F1235" s="6" t="s">
        <v>267</v>
      </c>
      <c r="G1235" s="6" t="s">
        <v>2990</v>
      </c>
      <c r="H1235" s="6" t="s">
        <v>267</v>
      </c>
      <c r="I1235" s="6" t="b">
        <v>0</v>
      </c>
      <c r="J1235" s="6"/>
      <c r="K1235" s="6"/>
      <c r="L1235" s="6"/>
      <c r="M1235" s="6"/>
      <c r="N1235" s="6"/>
      <c r="O1235" s="6"/>
      <c r="P1235" s="6"/>
      <c r="Q1235" s="6"/>
      <c r="R1235" s="6"/>
      <c r="S1235" s="6"/>
      <c r="T1235" s="6"/>
      <c r="U1235" s="6"/>
      <c r="V1235" s="6"/>
      <c r="W1235" s="6"/>
      <c r="X1235" s="6"/>
      <c r="Y1235" s="6"/>
      <c r="Z1235" s="6"/>
      <c r="AA1235" s="6"/>
      <c r="AB1235" s="6"/>
      <c r="AC1235" s="6"/>
      <c r="AD1235" s="6"/>
      <c r="AE1235" s="6"/>
      <c r="AF1235" s="6"/>
      <c r="AG1235" s="6"/>
      <c r="AH1235" s="6"/>
      <c r="AI1235" s="6"/>
      <c r="AJ1235" s="6"/>
      <c r="AK1235" s="6"/>
      <c r="AL1235" s="6"/>
      <c r="AM1235" s="6"/>
      <c r="AN1235" s="6"/>
      <c r="AO1235" s="6"/>
      <c r="AP1235" s="6"/>
      <c r="AQ1235" s="6"/>
      <c r="AR1235" s="6"/>
      <c r="AS1235" s="6"/>
      <c r="AT1235" s="6"/>
      <c r="AU1235" s="6"/>
      <c r="AV1235" s="6"/>
      <c r="AW1235" s="6"/>
      <c r="AX1235" s="6"/>
      <c r="AY1235" s="6"/>
      <c r="AZ1235" s="6"/>
      <c r="BA1235" s="6"/>
      <c r="BB1235" s="6"/>
      <c r="BC1235" s="6"/>
      <c r="BD1235" s="6"/>
      <c r="BE1235" s="6"/>
      <c r="BF1235" s="6"/>
      <c r="BG1235" s="6"/>
      <c r="BH1235" s="6"/>
      <c r="BI1235" s="6"/>
      <c r="BJ1235" s="6"/>
      <c r="BK1235" s="6"/>
      <c r="BL1235" s="6"/>
      <c r="BM1235" s="6"/>
      <c r="BN1235" s="6"/>
      <c r="BO1235" s="6">
        <v>154</v>
      </c>
      <c r="BP1235" s="6"/>
      <c r="BQ1235" s="6" t="s">
        <v>3260</v>
      </c>
      <c r="BR1235" s="6" t="s">
        <v>67</v>
      </c>
      <c r="BS1235" s="7">
        <v>44883</v>
      </c>
      <c r="BT1235" s="6" t="s">
        <v>3241</v>
      </c>
      <c r="BU1235" s="6">
        <v>3622</v>
      </c>
      <c r="BV1235" s="6"/>
      <c r="BW1235" s="6"/>
      <c r="BX1235" s="6"/>
      <c r="BY1235" s="6"/>
      <c r="BZ1235" s="6"/>
    </row>
    <row r="1236" spans="1:78" s="11" customFormat="1" x14ac:dyDescent="0.2">
      <c r="A1236" s="6" t="s">
        <v>3045</v>
      </c>
      <c r="B1236" s="6"/>
      <c r="C1236" s="6" t="s">
        <v>1495</v>
      </c>
      <c r="D1236" s="6" t="s">
        <v>2983</v>
      </c>
      <c r="E1236" s="6" t="s">
        <v>2990</v>
      </c>
      <c r="F1236" s="6" t="s">
        <v>267</v>
      </c>
      <c r="G1236" s="6" t="s">
        <v>2990</v>
      </c>
      <c r="H1236" s="6" t="s">
        <v>267</v>
      </c>
      <c r="I1236" s="6" t="b">
        <v>0</v>
      </c>
      <c r="J1236" s="6"/>
      <c r="K1236" s="6"/>
      <c r="L1236" s="6"/>
      <c r="M1236" s="6"/>
      <c r="N1236" s="6"/>
      <c r="O1236" s="6"/>
      <c r="P1236" s="6"/>
      <c r="Q1236" s="6"/>
      <c r="R1236" s="6"/>
      <c r="S1236" s="6"/>
      <c r="T1236" s="6"/>
      <c r="U1236" s="6"/>
      <c r="V1236" s="6"/>
      <c r="W1236" s="6"/>
      <c r="X1236" s="6"/>
      <c r="Y1236" s="6"/>
      <c r="Z1236" s="6"/>
      <c r="AA1236" s="6"/>
      <c r="AB1236" s="6"/>
      <c r="AC1236" s="6"/>
      <c r="AD1236" s="6"/>
      <c r="AE1236" s="6"/>
      <c r="AF1236" s="6"/>
      <c r="AG1236" s="6"/>
      <c r="AH1236" s="6"/>
      <c r="AI1236" s="6"/>
      <c r="AJ1236" s="6"/>
      <c r="AK1236" s="6"/>
      <c r="AL1236" s="6"/>
      <c r="AM1236" s="6"/>
      <c r="AN1236" s="6"/>
      <c r="AO1236" s="6"/>
      <c r="AP1236" s="6"/>
      <c r="AQ1236" s="6"/>
      <c r="AR1236" s="6"/>
      <c r="AS1236" s="6"/>
      <c r="AT1236" s="6"/>
      <c r="AU1236" s="6"/>
      <c r="AV1236" s="6"/>
      <c r="AW1236" s="6"/>
      <c r="AX1236" s="6"/>
      <c r="AY1236" s="6"/>
      <c r="AZ1236" s="6"/>
      <c r="BA1236" s="6"/>
      <c r="BB1236" s="6"/>
      <c r="BC1236" s="6"/>
      <c r="BD1236" s="6"/>
      <c r="BE1236" s="6"/>
      <c r="BF1236" s="6"/>
      <c r="BG1236" s="6"/>
      <c r="BH1236" s="6"/>
      <c r="BI1236" s="6"/>
      <c r="BJ1236" s="6"/>
      <c r="BK1236" s="6"/>
      <c r="BL1236" s="6"/>
      <c r="BM1236" s="6"/>
      <c r="BN1236" s="6"/>
      <c r="BO1236" s="6"/>
      <c r="BP1236" s="6">
        <v>171</v>
      </c>
      <c r="BQ1236" s="6" t="s">
        <v>3284</v>
      </c>
      <c r="BR1236" s="6" t="s">
        <v>67</v>
      </c>
      <c r="BS1236" s="7">
        <v>44883</v>
      </c>
      <c r="BT1236" s="6" t="s">
        <v>3241</v>
      </c>
      <c r="BU1236" s="6">
        <v>3622</v>
      </c>
      <c r="BV1236" s="6"/>
      <c r="BW1236" s="6"/>
      <c r="BX1236" s="6"/>
      <c r="BY1236" s="6"/>
      <c r="BZ1236" s="6"/>
    </row>
    <row r="1237" spans="1:78" s="11" customFormat="1" x14ac:dyDescent="0.2">
      <c r="A1237" s="6" t="s">
        <v>3141</v>
      </c>
      <c r="B1237" s="6"/>
      <c r="C1237" s="6" t="s">
        <v>1495</v>
      </c>
      <c r="D1237" s="6" t="s">
        <v>2983</v>
      </c>
      <c r="E1237" s="6" t="s">
        <v>2990</v>
      </c>
      <c r="F1237" s="6" t="s">
        <v>267</v>
      </c>
      <c r="G1237" s="6" t="s">
        <v>2990</v>
      </c>
      <c r="H1237" s="6" t="s">
        <v>267</v>
      </c>
      <c r="I1237" s="6" t="b">
        <v>0</v>
      </c>
      <c r="J1237" s="6"/>
      <c r="K1237" s="6"/>
      <c r="L1237" s="6"/>
      <c r="M1237" s="6"/>
      <c r="N1237" s="6"/>
      <c r="O1237" s="6"/>
      <c r="P1237" s="6"/>
      <c r="Q1237" s="6"/>
      <c r="R1237" s="6"/>
      <c r="S1237" s="6"/>
      <c r="T1237" s="6"/>
      <c r="U1237" s="6"/>
      <c r="V1237" s="6"/>
      <c r="W1237" s="6"/>
      <c r="X1237" s="6"/>
      <c r="Y1237" s="6"/>
      <c r="Z1237" s="6"/>
      <c r="AA1237" s="6"/>
      <c r="AB1237" s="6"/>
      <c r="AC1237" s="6"/>
      <c r="AD1237" s="6"/>
      <c r="AE1237" s="6"/>
      <c r="AF1237" s="6"/>
      <c r="AG1237" s="6"/>
      <c r="AH1237" s="6"/>
      <c r="AI1237" s="6"/>
      <c r="AJ1237" s="6"/>
      <c r="AK1237" s="6"/>
      <c r="AL1237" s="6"/>
      <c r="AM1237" s="6"/>
      <c r="AN1237" s="6"/>
      <c r="AO1237" s="6"/>
      <c r="AP1237" s="6"/>
      <c r="AQ1237" s="6"/>
      <c r="AR1237" s="6"/>
      <c r="AS1237" s="6"/>
      <c r="AT1237" s="6"/>
      <c r="AU1237" s="6"/>
      <c r="AV1237" s="6"/>
      <c r="AW1237" s="6"/>
      <c r="AX1237" s="6"/>
      <c r="AY1237" s="6"/>
      <c r="AZ1237" s="6"/>
      <c r="BA1237" s="6"/>
      <c r="BB1237" s="6"/>
      <c r="BC1237" s="6"/>
      <c r="BD1237" s="6"/>
      <c r="BE1237" s="6"/>
      <c r="BF1237" s="6"/>
      <c r="BG1237" s="6"/>
      <c r="BH1237" s="6"/>
      <c r="BI1237" s="6"/>
      <c r="BJ1237" s="6"/>
      <c r="BK1237" s="6"/>
      <c r="BL1237" s="6"/>
      <c r="BM1237" s="6"/>
      <c r="BN1237" s="6"/>
      <c r="BO1237" s="6">
        <v>160</v>
      </c>
      <c r="BP1237" s="6"/>
      <c r="BQ1237" s="6" t="s">
        <v>3258</v>
      </c>
      <c r="BR1237" s="6" t="s">
        <v>67</v>
      </c>
      <c r="BS1237" s="7">
        <v>44883</v>
      </c>
      <c r="BT1237" s="6" t="s">
        <v>3241</v>
      </c>
      <c r="BU1237" s="6">
        <v>3622</v>
      </c>
      <c r="BV1237" s="6"/>
      <c r="BW1237" s="6"/>
      <c r="BX1237" s="6"/>
      <c r="BY1237" s="6"/>
      <c r="BZ1237" s="6"/>
    </row>
    <row r="1238" spans="1:78" s="11" customFormat="1" x14ac:dyDescent="0.2">
      <c r="A1238" s="6" t="s">
        <v>3141</v>
      </c>
      <c r="B1238" s="6"/>
      <c r="C1238" s="6" t="s">
        <v>1495</v>
      </c>
      <c r="D1238" s="6" t="s">
        <v>2983</v>
      </c>
      <c r="E1238" s="6" t="s">
        <v>2990</v>
      </c>
      <c r="F1238" s="6" t="s">
        <v>267</v>
      </c>
      <c r="G1238" s="6" t="s">
        <v>2990</v>
      </c>
      <c r="H1238" s="6" t="s">
        <v>267</v>
      </c>
      <c r="I1238" s="6" t="b">
        <v>0</v>
      </c>
      <c r="J1238" s="6"/>
      <c r="K1238" s="6"/>
      <c r="L1238" s="6"/>
      <c r="M1238" s="6"/>
      <c r="N1238" s="6"/>
      <c r="O1238" s="6"/>
      <c r="P1238" s="6"/>
      <c r="Q1238" s="6"/>
      <c r="R1238" s="6"/>
      <c r="S1238" s="6"/>
      <c r="T1238" s="6"/>
      <c r="U1238" s="6"/>
      <c r="V1238" s="6"/>
      <c r="W1238" s="6"/>
      <c r="X1238" s="6"/>
      <c r="Y1238" s="6"/>
      <c r="Z1238" s="6"/>
      <c r="AA1238" s="6"/>
      <c r="AB1238" s="6"/>
      <c r="AC1238" s="6"/>
      <c r="AD1238" s="6"/>
      <c r="AE1238" s="6"/>
      <c r="AF1238" s="6"/>
      <c r="AG1238" s="6"/>
      <c r="AH1238" s="6"/>
      <c r="AI1238" s="6"/>
      <c r="AJ1238" s="6"/>
      <c r="AK1238" s="6"/>
      <c r="AL1238" s="6"/>
      <c r="AM1238" s="6"/>
      <c r="AN1238" s="6"/>
      <c r="AO1238" s="6"/>
      <c r="AP1238" s="6"/>
      <c r="AQ1238" s="6"/>
      <c r="AR1238" s="6"/>
      <c r="AS1238" s="6"/>
      <c r="AT1238" s="6"/>
      <c r="AU1238" s="6"/>
      <c r="AV1238" s="6"/>
      <c r="AW1238" s="6"/>
      <c r="AX1238" s="6"/>
      <c r="AY1238" s="6"/>
      <c r="AZ1238" s="6"/>
      <c r="BA1238" s="6"/>
      <c r="BB1238" s="6"/>
      <c r="BC1238" s="6"/>
      <c r="BD1238" s="6"/>
      <c r="BE1238" s="6"/>
      <c r="BF1238" s="6"/>
      <c r="BG1238" s="6"/>
      <c r="BH1238" s="6"/>
      <c r="BI1238" s="6"/>
      <c r="BJ1238" s="6"/>
      <c r="BK1238" s="6"/>
      <c r="BL1238" s="6"/>
      <c r="BM1238" s="6"/>
      <c r="BN1238" s="6"/>
      <c r="BO1238" s="6"/>
      <c r="BP1238" s="6">
        <v>161</v>
      </c>
      <c r="BQ1238" s="6" t="s">
        <v>3287</v>
      </c>
      <c r="BR1238" s="6" t="s">
        <v>67</v>
      </c>
      <c r="BS1238" s="7">
        <v>44883</v>
      </c>
      <c r="BT1238" s="6" t="s">
        <v>3241</v>
      </c>
      <c r="BU1238" s="6">
        <v>3622</v>
      </c>
      <c r="BV1238" s="6"/>
      <c r="BW1238" s="6"/>
      <c r="BX1238" s="6"/>
      <c r="BY1238" s="6"/>
      <c r="BZ1238" s="6"/>
    </row>
    <row r="1239" spans="1:78" s="11" customFormat="1" x14ac:dyDescent="0.2">
      <c r="A1239" s="6" t="s">
        <v>3282</v>
      </c>
      <c r="B1239" s="6"/>
      <c r="C1239" s="6" t="s">
        <v>1495</v>
      </c>
      <c r="D1239" s="6" t="s">
        <v>2983</v>
      </c>
      <c r="E1239" s="6" t="s">
        <v>2990</v>
      </c>
      <c r="F1239" s="6" t="s">
        <v>267</v>
      </c>
      <c r="G1239" s="6" t="s">
        <v>2990</v>
      </c>
      <c r="H1239" s="6" t="s">
        <v>267</v>
      </c>
      <c r="I1239" s="6" t="b">
        <v>0</v>
      </c>
      <c r="J1239" s="6"/>
      <c r="K1239" s="6"/>
      <c r="L1239" s="6"/>
      <c r="M1239" s="6"/>
      <c r="N1239" s="6"/>
      <c r="O1239" s="6"/>
      <c r="P1239" s="6"/>
      <c r="Q1239" s="6"/>
      <c r="R1239" s="6"/>
      <c r="S1239" s="6"/>
      <c r="T1239" s="6"/>
      <c r="U1239" s="6"/>
      <c r="V1239" s="6"/>
      <c r="W1239" s="6"/>
      <c r="X1239" s="6"/>
      <c r="Y1239" s="6"/>
      <c r="Z1239" s="6"/>
      <c r="AA1239" s="6"/>
      <c r="AB1239" s="6"/>
      <c r="AC1239" s="6"/>
      <c r="AD1239" s="6"/>
      <c r="AE1239" s="6"/>
      <c r="AF1239" s="6"/>
      <c r="AG1239" s="6"/>
      <c r="AH1239" s="6"/>
      <c r="AI1239" s="6"/>
      <c r="AJ1239" s="6"/>
      <c r="AK1239" s="6"/>
      <c r="AL1239" s="6"/>
      <c r="AM1239" s="6"/>
      <c r="AN1239" s="6"/>
      <c r="AO1239" s="6"/>
      <c r="AP1239" s="6"/>
      <c r="AQ1239" s="6"/>
      <c r="AR1239" s="6"/>
      <c r="AS1239" s="6"/>
      <c r="AT1239" s="6"/>
      <c r="AU1239" s="6"/>
      <c r="AV1239" s="6"/>
      <c r="AW1239" s="6"/>
      <c r="AX1239" s="6"/>
      <c r="AY1239" s="6"/>
      <c r="AZ1239" s="6"/>
      <c r="BA1239" s="6"/>
      <c r="BB1239" s="6"/>
      <c r="BC1239" s="6"/>
      <c r="BD1239" s="6"/>
      <c r="BE1239" s="6"/>
      <c r="BF1239" s="6"/>
      <c r="BG1239" s="6"/>
      <c r="BH1239" s="6"/>
      <c r="BI1239" s="6"/>
      <c r="BJ1239" s="6"/>
      <c r="BK1239" s="6"/>
      <c r="BL1239" s="6"/>
      <c r="BM1239" s="6"/>
      <c r="BN1239" s="6"/>
      <c r="BO1239" s="6"/>
      <c r="BP1239" s="6">
        <v>150</v>
      </c>
      <c r="BQ1239" s="6" t="s">
        <v>3291</v>
      </c>
      <c r="BR1239" s="6" t="s">
        <v>67</v>
      </c>
      <c r="BS1239" s="7">
        <v>44883</v>
      </c>
      <c r="BT1239" s="6" t="s">
        <v>3241</v>
      </c>
      <c r="BU1239" s="6">
        <v>3622</v>
      </c>
      <c r="BV1239" s="6"/>
      <c r="BW1239" s="6"/>
      <c r="BX1239" s="6"/>
      <c r="BY1239" s="6"/>
      <c r="BZ1239" s="6"/>
    </row>
    <row r="1240" spans="1:78" s="11" customFormat="1" x14ac:dyDescent="0.2">
      <c r="A1240" s="6" t="s">
        <v>3283</v>
      </c>
      <c r="B1240" s="6"/>
      <c r="C1240" s="6" t="s">
        <v>1495</v>
      </c>
      <c r="D1240" s="6" t="s">
        <v>2983</v>
      </c>
      <c r="E1240" s="6" t="s">
        <v>2990</v>
      </c>
      <c r="F1240" s="6" t="s">
        <v>267</v>
      </c>
      <c r="G1240" s="6" t="s">
        <v>2990</v>
      </c>
      <c r="H1240" s="6" t="s">
        <v>267</v>
      </c>
      <c r="I1240" s="6" t="b">
        <v>0</v>
      </c>
      <c r="J1240" s="6"/>
      <c r="K1240" s="6"/>
      <c r="L1240" s="6"/>
      <c r="M1240" s="6"/>
      <c r="N1240" s="6"/>
      <c r="O1240" s="6"/>
      <c r="P1240" s="6"/>
      <c r="Q1240" s="6"/>
      <c r="R1240" s="6"/>
      <c r="S1240" s="6"/>
      <c r="T1240" s="6"/>
      <c r="U1240" s="6"/>
      <c r="V1240" s="6"/>
      <c r="W1240" s="6"/>
      <c r="X1240" s="6"/>
      <c r="Y1240" s="6"/>
      <c r="Z1240" s="6"/>
      <c r="AA1240" s="6"/>
      <c r="AB1240" s="6"/>
      <c r="AC1240" s="6"/>
      <c r="AD1240" s="6"/>
      <c r="AE1240" s="6"/>
      <c r="AF1240" s="6"/>
      <c r="AG1240" s="6"/>
      <c r="AH1240" s="6"/>
      <c r="AI1240" s="6"/>
      <c r="AJ1240" s="6"/>
      <c r="AK1240" s="6"/>
      <c r="AL1240" s="6"/>
      <c r="AM1240" s="6"/>
      <c r="AN1240" s="6"/>
      <c r="AO1240" s="6"/>
      <c r="AP1240" s="6"/>
      <c r="AQ1240" s="6"/>
      <c r="AR1240" s="6"/>
      <c r="AS1240" s="6"/>
      <c r="AT1240" s="6"/>
      <c r="AU1240" s="6"/>
      <c r="AV1240" s="6"/>
      <c r="AW1240" s="6"/>
      <c r="AX1240" s="6"/>
      <c r="AY1240" s="6"/>
      <c r="AZ1240" s="6"/>
      <c r="BA1240" s="6"/>
      <c r="BB1240" s="6"/>
      <c r="BC1240" s="6"/>
      <c r="BD1240" s="6"/>
      <c r="BE1240" s="6"/>
      <c r="BF1240" s="6"/>
      <c r="BG1240" s="6"/>
      <c r="BH1240" s="6"/>
      <c r="BI1240" s="6"/>
      <c r="BJ1240" s="6"/>
      <c r="BK1240" s="6"/>
      <c r="BL1240" s="6"/>
      <c r="BM1240" s="6"/>
      <c r="BN1240" s="6"/>
      <c r="BO1240" s="6"/>
      <c r="BP1240" s="6">
        <v>140</v>
      </c>
      <c r="BQ1240" s="6" t="s">
        <v>3293</v>
      </c>
      <c r="BR1240" s="6" t="s">
        <v>67</v>
      </c>
      <c r="BS1240" s="7">
        <v>44883</v>
      </c>
      <c r="BT1240" s="6" t="s">
        <v>3241</v>
      </c>
      <c r="BU1240" s="6">
        <v>3622</v>
      </c>
      <c r="BV1240" s="6"/>
      <c r="BW1240" s="6"/>
      <c r="BX1240" s="6"/>
      <c r="BY1240" s="6"/>
      <c r="BZ1240" s="6"/>
    </row>
    <row r="1241" spans="1:78" s="11" customFormat="1" x14ac:dyDescent="0.2">
      <c r="A1241" s="6" t="s">
        <v>3280</v>
      </c>
      <c r="B1241" s="6"/>
      <c r="C1241" s="6" t="s">
        <v>1495</v>
      </c>
      <c r="D1241" s="6" t="s">
        <v>2983</v>
      </c>
      <c r="E1241" s="6" t="s">
        <v>2990</v>
      </c>
      <c r="F1241" s="6" t="s">
        <v>267</v>
      </c>
      <c r="G1241" s="6" t="s">
        <v>2990</v>
      </c>
      <c r="H1241" s="6" t="s">
        <v>267</v>
      </c>
      <c r="I1241" s="6" t="b">
        <v>0</v>
      </c>
      <c r="J1241" s="6"/>
      <c r="K1241" s="6"/>
      <c r="L1241" s="6"/>
      <c r="M1241" s="6"/>
      <c r="N1241" s="6"/>
      <c r="O1241" s="6"/>
      <c r="P1241" s="6"/>
      <c r="Q1241" s="6"/>
      <c r="R1241" s="6"/>
      <c r="S1241" s="6"/>
      <c r="T1241" s="6"/>
      <c r="U1241" s="6"/>
      <c r="V1241" s="6"/>
      <c r="W1241" s="6"/>
      <c r="X1241" s="6"/>
      <c r="Y1241" s="6"/>
      <c r="Z1241" s="6"/>
      <c r="AA1241" s="6"/>
      <c r="AB1241" s="6"/>
      <c r="AC1241" s="6"/>
      <c r="AD1241" s="6"/>
      <c r="AE1241" s="6"/>
      <c r="AF1241" s="6"/>
      <c r="AG1241" s="6"/>
      <c r="AH1241" s="6"/>
      <c r="AI1241" s="6"/>
      <c r="AJ1241" s="6"/>
      <c r="AK1241" s="6"/>
      <c r="AL1241" s="6"/>
      <c r="AM1241" s="6"/>
      <c r="AN1241" s="6"/>
      <c r="AO1241" s="6"/>
      <c r="AP1241" s="6"/>
      <c r="AQ1241" s="6"/>
      <c r="AR1241" s="6"/>
      <c r="AS1241" s="6"/>
      <c r="AT1241" s="6"/>
      <c r="AU1241" s="6"/>
      <c r="AV1241" s="6"/>
      <c r="AW1241" s="6"/>
      <c r="AX1241" s="6"/>
      <c r="AY1241" s="6"/>
      <c r="AZ1241" s="6"/>
      <c r="BA1241" s="6"/>
      <c r="BB1241" s="6"/>
      <c r="BC1241" s="6"/>
      <c r="BD1241" s="6"/>
      <c r="BE1241" s="6"/>
      <c r="BF1241" s="6"/>
      <c r="BG1241" s="6"/>
      <c r="BH1241" s="6"/>
      <c r="BI1241" s="6"/>
      <c r="BJ1241" s="6"/>
      <c r="BK1241" s="6"/>
      <c r="BL1241" s="6"/>
      <c r="BM1241" s="6"/>
      <c r="BN1241" s="6"/>
      <c r="BO1241" s="6"/>
      <c r="BP1241" s="6">
        <v>163</v>
      </c>
      <c r="BQ1241" s="6" t="s">
        <v>3286</v>
      </c>
      <c r="BR1241" s="6" t="s">
        <v>67</v>
      </c>
      <c r="BS1241" s="7">
        <v>44883</v>
      </c>
      <c r="BT1241" s="6" t="s">
        <v>3241</v>
      </c>
      <c r="BU1241" s="6">
        <v>3622</v>
      </c>
      <c r="BV1241" s="6"/>
      <c r="BW1241" s="6"/>
      <c r="BX1241" s="6"/>
      <c r="BY1241" s="6"/>
      <c r="BZ1241" s="6"/>
    </row>
    <row r="1242" spans="1:78" s="11" customFormat="1" x14ac:dyDescent="0.2">
      <c r="A1242" t="s">
        <v>486</v>
      </c>
      <c r="B1242"/>
      <c r="C1242" t="s">
        <v>487</v>
      </c>
      <c r="D1242" t="s">
        <v>1491</v>
      </c>
      <c r="E1242" t="s">
        <v>483</v>
      </c>
      <c r="F1242" t="s">
        <v>488</v>
      </c>
      <c r="G1242" t="s">
        <v>483</v>
      </c>
      <c r="H1242" t="s">
        <v>488</v>
      </c>
      <c r="I1242"/>
      <c r="J1242"/>
      <c r="K1242"/>
      <c r="L1242"/>
      <c r="M1242"/>
      <c r="N1242"/>
      <c r="O1242"/>
      <c r="P1242"/>
      <c r="Q1242"/>
      <c r="R1242"/>
      <c r="S1242"/>
      <c r="T1242"/>
      <c r="U1242">
        <v>7.4</v>
      </c>
      <c r="V1242"/>
      <c r="W1242"/>
      <c r="X1242">
        <v>7.6</v>
      </c>
      <c r="Y1242"/>
      <c r="Z1242"/>
      <c r="AA1242"/>
      <c r="AB1242"/>
      <c r="AC1242">
        <v>8.6999999999999993</v>
      </c>
      <c r="AD1242"/>
      <c r="AE1242"/>
      <c r="AF1242">
        <v>10</v>
      </c>
      <c r="AG1242"/>
      <c r="AH1242"/>
      <c r="AI1242"/>
      <c r="AJ1242"/>
      <c r="AK1242"/>
      <c r="AL1242"/>
      <c r="AM1242"/>
      <c r="AN1242"/>
      <c r="AO1242"/>
      <c r="AP1242"/>
      <c r="AQ1242"/>
      <c r="AR1242"/>
      <c r="AS1242"/>
      <c r="AT1242"/>
      <c r="AU1242"/>
      <c r="AV1242"/>
      <c r="AW1242"/>
      <c r="AX1242"/>
      <c r="AY1242"/>
      <c r="AZ1242"/>
      <c r="BA1242"/>
      <c r="BB1242"/>
      <c r="BC1242"/>
      <c r="BD1242"/>
      <c r="BE1242"/>
      <c r="BF1242"/>
      <c r="BG1242"/>
      <c r="BH1242"/>
      <c r="BI1242"/>
      <c r="BJ1242"/>
      <c r="BK1242"/>
      <c r="BL1242"/>
      <c r="BM1242"/>
      <c r="BN1242"/>
      <c r="BO1242"/>
      <c r="BP1242"/>
      <c r="BQ1242" t="s">
        <v>489</v>
      </c>
      <c r="BR1242" t="s">
        <v>67</v>
      </c>
      <c r="BS1242"/>
      <c r="BT1242" t="s">
        <v>200</v>
      </c>
      <c r="BU1242">
        <v>7016</v>
      </c>
      <c r="BV1242"/>
      <c r="BW1242"/>
      <c r="BX1242"/>
      <c r="BY1242"/>
      <c r="BZ1242"/>
    </row>
    <row r="1243" spans="1:78" s="11" customFormat="1" x14ac:dyDescent="0.2">
      <c r="A1243" t="s">
        <v>52</v>
      </c>
      <c r="B1243" t="s">
        <v>322</v>
      </c>
      <c r="C1243" t="s">
        <v>53</v>
      </c>
      <c r="D1243" t="s">
        <v>54</v>
      </c>
      <c r="E1243" t="s">
        <v>2189</v>
      </c>
      <c r="F1243" t="s">
        <v>55</v>
      </c>
      <c r="G1243" t="s">
        <v>56</v>
      </c>
      <c r="H1243" t="s">
        <v>55</v>
      </c>
      <c r="I1243"/>
      <c r="J1243"/>
      <c r="K1243"/>
      <c r="L1243"/>
      <c r="M1243"/>
      <c r="N1243"/>
      <c r="O1243"/>
      <c r="P1243"/>
      <c r="Q1243"/>
      <c r="R1243"/>
      <c r="S1243"/>
      <c r="T1243"/>
      <c r="U1243"/>
      <c r="V1243"/>
      <c r="W1243"/>
      <c r="X1243"/>
      <c r="Y1243"/>
      <c r="Z1243"/>
      <c r="AA1243"/>
      <c r="AB1243"/>
      <c r="AC1243">
        <v>3.8</v>
      </c>
      <c r="AD1243"/>
      <c r="AE1243"/>
      <c r="AF1243">
        <v>5.5</v>
      </c>
      <c r="AG1243"/>
      <c r="AH1243"/>
      <c r="AI1243"/>
      <c r="AJ1243"/>
      <c r="AK1243"/>
      <c r="AL1243"/>
      <c r="AM1243"/>
      <c r="AN1243"/>
      <c r="AO1243"/>
      <c r="AP1243"/>
      <c r="AQ1243"/>
      <c r="AR1243"/>
      <c r="AS1243"/>
      <c r="AT1243"/>
      <c r="AU1243"/>
      <c r="AV1243"/>
      <c r="AW1243"/>
      <c r="AX1243"/>
      <c r="AY1243"/>
      <c r="AZ1243"/>
      <c r="BA1243"/>
      <c r="BB1243"/>
      <c r="BC1243"/>
      <c r="BD1243"/>
      <c r="BE1243"/>
      <c r="BF1243"/>
      <c r="BG1243"/>
      <c r="BH1243"/>
      <c r="BI1243"/>
      <c r="BJ1243"/>
      <c r="BK1243"/>
      <c r="BL1243"/>
      <c r="BM1243"/>
      <c r="BN1243"/>
      <c r="BO1243"/>
      <c r="BP1243"/>
      <c r="BQ1243" t="s">
        <v>2157</v>
      </c>
      <c r="BR1243" t="s">
        <v>67</v>
      </c>
      <c r="BS1243" s="1">
        <v>44819</v>
      </c>
      <c r="BT1243" t="s">
        <v>59</v>
      </c>
      <c r="BU1243">
        <v>3485</v>
      </c>
      <c r="BV1243" t="s">
        <v>60</v>
      </c>
      <c r="BW1243" t="s">
        <v>59</v>
      </c>
      <c r="BX1243" s="19"/>
      <c r="BY1243" s="19"/>
      <c r="BZ1243" s="19"/>
    </row>
    <row r="1244" spans="1:78" s="11" customFormat="1" x14ac:dyDescent="0.2">
      <c r="A1244" t="s">
        <v>101</v>
      </c>
      <c r="B1244"/>
      <c r="C1244" t="s">
        <v>53</v>
      </c>
      <c r="D1244" t="s">
        <v>54</v>
      </c>
      <c r="E1244" t="s">
        <v>102</v>
      </c>
      <c r="F1244" t="s">
        <v>103</v>
      </c>
      <c r="G1244" t="s">
        <v>102</v>
      </c>
      <c r="H1244" t="s">
        <v>103</v>
      </c>
      <c r="I1244"/>
      <c r="J1244"/>
      <c r="K1244"/>
      <c r="L1244"/>
      <c r="M1244"/>
      <c r="N1244"/>
      <c r="O1244"/>
      <c r="P1244"/>
      <c r="Q1244"/>
      <c r="R1244"/>
      <c r="S1244"/>
      <c r="T1244"/>
      <c r="U1244"/>
      <c r="V1244"/>
      <c r="W1244"/>
      <c r="X1244"/>
      <c r="Y1244"/>
      <c r="Z1244"/>
      <c r="AA1244"/>
      <c r="AB1244"/>
      <c r="AC1244"/>
      <c r="AD1244"/>
      <c r="AE1244"/>
      <c r="AF1244"/>
      <c r="AG1244"/>
      <c r="AH1244"/>
      <c r="AI1244"/>
      <c r="AJ1244"/>
      <c r="AK1244"/>
      <c r="AL1244"/>
      <c r="AM1244"/>
      <c r="AN1244"/>
      <c r="AO1244"/>
      <c r="AP1244"/>
      <c r="AQ1244"/>
      <c r="AR1244"/>
      <c r="AS1244">
        <v>2.75</v>
      </c>
      <c r="AT1244"/>
      <c r="AU1244"/>
      <c r="AV1244">
        <v>3</v>
      </c>
      <c r="AW1244"/>
      <c r="AX1244"/>
      <c r="AY1244"/>
      <c r="AZ1244"/>
      <c r="BA1244"/>
      <c r="BB1244"/>
      <c r="BC1244"/>
      <c r="BD1244"/>
      <c r="BE1244"/>
      <c r="BF1244"/>
      <c r="BG1244"/>
      <c r="BH1244"/>
      <c r="BI1244"/>
      <c r="BJ1244"/>
      <c r="BK1244"/>
      <c r="BL1244"/>
      <c r="BM1244"/>
      <c r="BN1244"/>
      <c r="BO1244"/>
      <c r="BP1244"/>
      <c r="BQ1244"/>
      <c r="BR1244" t="s">
        <v>67</v>
      </c>
      <c r="BS1244"/>
      <c r="BT1244" t="s">
        <v>104</v>
      </c>
      <c r="BU1244">
        <v>1358</v>
      </c>
      <c r="BV1244"/>
      <c r="BW1244"/>
      <c r="BX1244" s="19"/>
      <c r="BY1244" s="19"/>
      <c r="BZ1244" s="19"/>
    </row>
    <row r="1245" spans="1:78" s="11" customFormat="1" x14ac:dyDescent="0.2">
      <c r="A1245" t="s">
        <v>105</v>
      </c>
      <c r="B1245"/>
      <c r="C1245" t="s">
        <v>53</v>
      </c>
      <c r="D1245" t="s">
        <v>54</v>
      </c>
      <c r="E1245" t="s">
        <v>102</v>
      </c>
      <c r="F1245" t="s">
        <v>103</v>
      </c>
      <c r="G1245" t="s">
        <v>102</v>
      </c>
      <c r="H1245" t="s">
        <v>103</v>
      </c>
      <c r="I1245"/>
      <c r="J1245"/>
      <c r="K1245"/>
      <c r="L1245"/>
      <c r="M1245"/>
      <c r="N1245"/>
      <c r="O1245"/>
      <c r="P1245"/>
      <c r="Q1245"/>
      <c r="R1245"/>
      <c r="S1245"/>
      <c r="T1245"/>
      <c r="U1245"/>
      <c r="V1245"/>
      <c r="W1245"/>
      <c r="X1245"/>
      <c r="Y1245"/>
      <c r="Z1245"/>
      <c r="AA1245"/>
      <c r="AB1245"/>
      <c r="AC1245"/>
      <c r="AD1245"/>
      <c r="AE1245"/>
      <c r="AF1245"/>
      <c r="AG1245"/>
      <c r="AH1245"/>
      <c r="AI1245"/>
      <c r="AJ1245"/>
      <c r="AK1245"/>
      <c r="AL1245"/>
      <c r="AM1245"/>
      <c r="AN1245"/>
      <c r="AO1245"/>
      <c r="AP1245"/>
      <c r="AQ1245"/>
      <c r="AR1245"/>
      <c r="AS1245">
        <v>1.95</v>
      </c>
      <c r="AT1245"/>
      <c r="AU1245"/>
      <c r="AV1245">
        <v>2.15</v>
      </c>
      <c r="AW1245"/>
      <c r="AX1245"/>
      <c r="AY1245"/>
      <c r="AZ1245"/>
      <c r="BA1245"/>
      <c r="BB1245"/>
      <c r="BC1245"/>
      <c r="BD1245"/>
      <c r="BE1245"/>
      <c r="BF1245"/>
      <c r="BG1245"/>
      <c r="BH1245"/>
      <c r="BI1245"/>
      <c r="BJ1245"/>
      <c r="BK1245"/>
      <c r="BL1245"/>
      <c r="BM1245"/>
      <c r="BN1245"/>
      <c r="BO1245"/>
      <c r="BP1245"/>
      <c r="BQ1245"/>
      <c r="BR1245" t="s">
        <v>67</v>
      </c>
      <c r="BS1245"/>
      <c r="BT1245" t="s">
        <v>104</v>
      </c>
      <c r="BU1245">
        <v>1358</v>
      </c>
      <c r="BV1245"/>
      <c r="BW1245"/>
      <c r="BX1245" s="19"/>
      <c r="BY1245" s="19"/>
      <c r="BZ1245" s="19"/>
    </row>
    <row r="1246" spans="1:78" s="11" customFormat="1" ht="15" customHeight="1" x14ac:dyDescent="0.2">
      <c r="A1246" t="s">
        <v>106</v>
      </c>
      <c r="B1246"/>
      <c r="C1246" t="s">
        <v>53</v>
      </c>
      <c r="D1246" t="s">
        <v>54</v>
      </c>
      <c r="E1246" t="s">
        <v>102</v>
      </c>
      <c r="F1246" t="s">
        <v>103</v>
      </c>
      <c r="G1246" t="s">
        <v>102</v>
      </c>
      <c r="H1246" t="s">
        <v>103</v>
      </c>
      <c r="I1246"/>
      <c r="J1246"/>
      <c r="K1246"/>
      <c r="L1246"/>
      <c r="M1246"/>
      <c r="N1246"/>
      <c r="O1246"/>
      <c r="P1246"/>
      <c r="Q1246"/>
      <c r="R1246"/>
      <c r="S1246"/>
      <c r="T1246"/>
      <c r="U1246"/>
      <c r="V1246"/>
      <c r="W1246"/>
      <c r="X1246"/>
      <c r="Y1246"/>
      <c r="Z1246"/>
      <c r="AA1246"/>
      <c r="AB1246"/>
      <c r="AC1246"/>
      <c r="AD1246"/>
      <c r="AE1246"/>
      <c r="AF1246"/>
      <c r="AG1246"/>
      <c r="AH1246"/>
      <c r="AI1246"/>
      <c r="AJ1246"/>
      <c r="AK1246"/>
      <c r="AL1246"/>
      <c r="AM1246"/>
      <c r="AN1246"/>
      <c r="AO1246"/>
      <c r="AP1246"/>
      <c r="AQ1246"/>
      <c r="AR1246"/>
      <c r="AS1246">
        <v>2.0499999999999998</v>
      </c>
      <c r="AT1246"/>
      <c r="AU1246"/>
      <c r="AV1246">
        <v>2.1</v>
      </c>
      <c r="AW1246"/>
      <c r="AX1246"/>
      <c r="AY1246"/>
      <c r="AZ1246"/>
      <c r="BA1246"/>
      <c r="BB1246"/>
      <c r="BC1246"/>
      <c r="BD1246"/>
      <c r="BE1246"/>
      <c r="BF1246"/>
      <c r="BG1246"/>
      <c r="BH1246"/>
      <c r="BI1246"/>
      <c r="BJ1246"/>
      <c r="BK1246"/>
      <c r="BL1246"/>
      <c r="BM1246"/>
      <c r="BN1246"/>
      <c r="BO1246"/>
      <c r="BP1246"/>
      <c r="BQ1246"/>
      <c r="BR1246" t="s">
        <v>67</v>
      </c>
      <c r="BS1246"/>
      <c r="BT1246" t="s">
        <v>104</v>
      </c>
      <c r="BU1246">
        <v>1358</v>
      </c>
      <c r="BV1246"/>
      <c r="BW1246"/>
      <c r="BX1246" s="19"/>
      <c r="BY1246" s="19"/>
      <c r="BZ1246" s="19"/>
    </row>
    <row r="1247" spans="1:78" s="11" customFormat="1" x14ac:dyDescent="0.2">
      <c r="A1247" t="s">
        <v>643</v>
      </c>
      <c r="B1247"/>
      <c r="C1247" t="s">
        <v>53</v>
      </c>
      <c r="D1247" t="s">
        <v>54</v>
      </c>
      <c r="E1247" t="s">
        <v>644</v>
      </c>
      <c r="F1247" t="s">
        <v>645</v>
      </c>
      <c r="G1247" t="s">
        <v>644</v>
      </c>
      <c r="H1247" t="s">
        <v>645</v>
      </c>
      <c r="I1247"/>
      <c r="J1247"/>
      <c r="K1247"/>
      <c r="L1247" t="s">
        <v>646</v>
      </c>
      <c r="M1247"/>
      <c r="N1247"/>
      <c r="O1247"/>
      <c r="P1247"/>
      <c r="Q1247"/>
      <c r="R1247"/>
      <c r="S1247"/>
      <c r="T1247"/>
      <c r="U1247"/>
      <c r="V1247"/>
      <c r="W1247"/>
      <c r="X1247"/>
      <c r="Y1247"/>
      <c r="Z1247"/>
      <c r="AA1247"/>
      <c r="AB1247"/>
      <c r="AC1247"/>
      <c r="AD1247"/>
      <c r="AE1247"/>
      <c r="AF1247"/>
      <c r="AG1247"/>
      <c r="AH1247"/>
      <c r="AI1247"/>
      <c r="AJ1247"/>
      <c r="AK1247"/>
      <c r="AL1247"/>
      <c r="AM1247"/>
      <c r="AN1247"/>
      <c r="AO1247"/>
      <c r="AP1247"/>
      <c r="AQ1247"/>
      <c r="AR1247"/>
      <c r="AS1247"/>
      <c r="AT1247"/>
      <c r="AU1247"/>
      <c r="AV1247"/>
      <c r="AW1247"/>
      <c r="AX1247"/>
      <c r="AY1247"/>
      <c r="AZ1247"/>
      <c r="BA1247">
        <v>2.5</v>
      </c>
      <c r="BB1247">
        <v>2.15</v>
      </c>
      <c r="BC1247">
        <v>2.1</v>
      </c>
      <c r="BD1247">
        <v>2.15</v>
      </c>
      <c r="BE1247"/>
      <c r="BF1247"/>
      <c r="BG1247"/>
      <c r="BH1247"/>
      <c r="BI1247"/>
      <c r="BJ1247"/>
      <c r="BK1247"/>
      <c r="BL1247"/>
      <c r="BM1247"/>
      <c r="BN1247"/>
      <c r="BO1247"/>
      <c r="BP1247"/>
      <c r="BQ1247"/>
      <c r="BR1247" t="s">
        <v>67</v>
      </c>
      <c r="BS1247"/>
      <c r="BT1247" t="s">
        <v>647</v>
      </c>
      <c r="BU1247">
        <v>42892</v>
      </c>
      <c r="BV1247"/>
      <c r="BW1247"/>
      <c r="BX1247"/>
      <c r="BY1247"/>
      <c r="BZ1247"/>
    </row>
    <row r="1248" spans="1:78" s="11" customFormat="1" x14ac:dyDescent="0.2">
      <c r="A1248" t="s">
        <v>648</v>
      </c>
      <c r="B1248"/>
      <c r="C1248" t="s">
        <v>53</v>
      </c>
      <c r="D1248" t="s">
        <v>54</v>
      </c>
      <c r="E1248" t="s">
        <v>644</v>
      </c>
      <c r="F1248" t="s">
        <v>645</v>
      </c>
      <c r="G1248" t="s">
        <v>644</v>
      </c>
      <c r="H1248" t="s">
        <v>645</v>
      </c>
      <c r="I1248"/>
      <c r="J1248"/>
      <c r="K1248"/>
      <c r="L1248" t="s">
        <v>646</v>
      </c>
      <c r="M1248"/>
      <c r="N1248"/>
      <c r="O1248"/>
      <c r="P1248"/>
      <c r="Q1248"/>
      <c r="R1248"/>
      <c r="S1248"/>
      <c r="T1248"/>
      <c r="U1248"/>
      <c r="V1248"/>
      <c r="W1248"/>
      <c r="X1248"/>
      <c r="Y1248">
        <v>1.7</v>
      </c>
      <c r="Z1248"/>
      <c r="AA1248"/>
      <c r="AB1248">
        <v>2.8</v>
      </c>
      <c r="AC1248"/>
      <c r="AD1248"/>
      <c r="AE1248"/>
      <c r="AF1248"/>
      <c r="AG1248"/>
      <c r="AH1248"/>
      <c r="AI1248"/>
      <c r="AJ1248"/>
      <c r="AK1248"/>
      <c r="AL1248"/>
      <c r="AM1248"/>
      <c r="AN1248"/>
      <c r="AO1248"/>
      <c r="AP1248"/>
      <c r="AQ1248"/>
      <c r="AR1248"/>
      <c r="AS1248"/>
      <c r="AT1248"/>
      <c r="AU1248"/>
      <c r="AV1248"/>
      <c r="AW1248"/>
      <c r="AX1248"/>
      <c r="AY1248"/>
      <c r="AZ1248"/>
      <c r="BA1248"/>
      <c r="BB1248"/>
      <c r="BC1248"/>
      <c r="BD1248"/>
      <c r="BE1248"/>
      <c r="BF1248"/>
      <c r="BG1248"/>
      <c r="BH1248"/>
      <c r="BI1248"/>
      <c r="BJ1248"/>
      <c r="BK1248"/>
      <c r="BL1248"/>
      <c r="BM1248"/>
      <c r="BN1248"/>
      <c r="BO1248"/>
      <c r="BP1248"/>
      <c r="BQ1248" s="5" t="s">
        <v>649</v>
      </c>
      <c r="BR1248" t="s">
        <v>67</v>
      </c>
      <c r="BS1248"/>
      <c r="BT1248" t="s">
        <v>647</v>
      </c>
      <c r="BU1248">
        <v>42892</v>
      </c>
      <c r="BV1248" t="s">
        <v>60</v>
      </c>
      <c r="BW1248" t="s">
        <v>647</v>
      </c>
      <c r="BX1248"/>
      <c r="BY1248"/>
      <c r="BZ1248"/>
    </row>
    <row r="1249" spans="1:78" s="11" customFormat="1" x14ac:dyDescent="0.2">
      <c r="A1249" t="s">
        <v>650</v>
      </c>
      <c r="B1249"/>
      <c r="C1249" t="s">
        <v>53</v>
      </c>
      <c r="D1249" t="s">
        <v>54</v>
      </c>
      <c r="E1249" t="s">
        <v>644</v>
      </c>
      <c r="F1249" t="s">
        <v>645</v>
      </c>
      <c r="G1249" t="s">
        <v>644</v>
      </c>
      <c r="H1249" t="s">
        <v>645</v>
      </c>
      <c r="I1249"/>
      <c r="J1249"/>
      <c r="K1249"/>
      <c r="L1249" t="s">
        <v>651</v>
      </c>
      <c r="M1249"/>
      <c r="N1249"/>
      <c r="O1249"/>
      <c r="P1249"/>
      <c r="Q1249"/>
      <c r="R1249"/>
      <c r="S1249"/>
      <c r="T1249"/>
      <c r="U1249"/>
      <c r="V1249"/>
      <c r="W1249"/>
      <c r="X1249"/>
      <c r="Y1249"/>
      <c r="Z1249"/>
      <c r="AA1249"/>
      <c r="AB1249"/>
      <c r="AC1249"/>
      <c r="AD1249"/>
      <c r="AE1249"/>
      <c r="AF1249"/>
      <c r="AG1249"/>
      <c r="AH1249"/>
      <c r="AI1249"/>
      <c r="AJ1249"/>
      <c r="AK1249"/>
      <c r="AL1249"/>
      <c r="AM1249"/>
      <c r="AN1249"/>
      <c r="AO1249"/>
      <c r="AP1249"/>
      <c r="AQ1249"/>
      <c r="AR1249"/>
      <c r="AS1249">
        <v>2.8</v>
      </c>
      <c r="AT1249"/>
      <c r="AU1249"/>
      <c r="AV1249">
        <v>1.8</v>
      </c>
      <c r="AW1249"/>
      <c r="AX1249"/>
      <c r="AY1249"/>
      <c r="AZ1249"/>
      <c r="BA1249"/>
      <c r="BB1249"/>
      <c r="BC1249"/>
      <c r="BD1249"/>
      <c r="BE1249"/>
      <c r="BF1249"/>
      <c r="BG1249"/>
      <c r="BH1249"/>
      <c r="BI1249"/>
      <c r="BJ1249"/>
      <c r="BK1249"/>
      <c r="BL1249"/>
      <c r="BM1249"/>
      <c r="BN1249"/>
      <c r="BO1249"/>
      <c r="BP1249"/>
      <c r="BQ1249"/>
      <c r="BR1249" t="s">
        <v>67</v>
      </c>
      <c r="BS1249"/>
      <c r="BT1249" t="s">
        <v>647</v>
      </c>
      <c r="BU1249">
        <v>42892</v>
      </c>
      <c r="BV1249" t="s">
        <v>60</v>
      </c>
      <c r="BW1249" t="s">
        <v>647</v>
      </c>
      <c r="BX1249"/>
      <c r="BY1249"/>
      <c r="BZ1249"/>
    </row>
    <row r="1250" spans="1:78" s="11" customFormat="1" x14ac:dyDescent="0.2">
      <c r="A1250" t="s">
        <v>652</v>
      </c>
      <c r="B1250"/>
      <c r="C1250" t="s">
        <v>53</v>
      </c>
      <c r="D1250" t="s">
        <v>54</v>
      </c>
      <c r="E1250" t="s">
        <v>644</v>
      </c>
      <c r="F1250" t="s">
        <v>645</v>
      </c>
      <c r="G1250" t="s">
        <v>644</v>
      </c>
      <c r="H1250" t="s">
        <v>645</v>
      </c>
      <c r="I1250"/>
      <c r="J1250"/>
      <c r="K1250"/>
      <c r="L1250" t="s">
        <v>651</v>
      </c>
      <c r="M1250"/>
      <c r="N1250"/>
      <c r="O1250"/>
      <c r="P1250"/>
      <c r="Q1250"/>
      <c r="R1250"/>
      <c r="S1250"/>
      <c r="T1250"/>
      <c r="U1250">
        <v>2.65</v>
      </c>
      <c r="V1250"/>
      <c r="W1250"/>
      <c r="X1250">
        <v>3</v>
      </c>
      <c r="Y1250"/>
      <c r="Z1250"/>
      <c r="AA1250"/>
      <c r="AB1250"/>
      <c r="AC1250"/>
      <c r="AD1250"/>
      <c r="AE1250"/>
      <c r="AF1250"/>
      <c r="AG1250"/>
      <c r="AH1250"/>
      <c r="AI1250"/>
      <c r="AJ1250"/>
      <c r="AK1250"/>
      <c r="AL1250"/>
      <c r="AM1250"/>
      <c r="AN1250"/>
      <c r="AO1250"/>
      <c r="AP1250"/>
      <c r="AQ1250"/>
      <c r="AR1250"/>
      <c r="AS1250"/>
      <c r="AT1250"/>
      <c r="AU1250"/>
      <c r="AV1250"/>
      <c r="AW1250"/>
      <c r="AX1250"/>
      <c r="AY1250"/>
      <c r="AZ1250"/>
      <c r="BA1250"/>
      <c r="BB1250"/>
      <c r="BC1250"/>
      <c r="BD1250"/>
      <c r="BE1250"/>
      <c r="BF1250"/>
      <c r="BG1250"/>
      <c r="BH1250"/>
      <c r="BI1250"/>
      <c r="BJ1250"/>
      <c r="BK1250"/>
      <c r="BL1250"/>
      <c r="BM1250"/>
      <c r="BN1250"/>
      <c r="BO1250"/>
      <c r="BP1250"/>
      <c r="BQ1250" t="s">
        <v>57</v>
      </c>
      <c r="BR1250" t="s">
        <v>67</v>
      </c>
      <c r="BS1250"/>
      <c r="BT1250" t="s">
        <v>647</v>
      </c>
      <c r="BU1250">
        <v>42892</v>
      </c>
      <c r="BV1250" t="s">
        <v>60</v>
      </c>
      <c r="BW1250" t="s">
        <v>647</v>
      </c>
      <c r="BX1250"/>
      <c r="BY1250"/>
      <c r="BZ1250"/>
    </row>
    <row r="1251" spans="1:78" s="11" customFormat="1" x14ac:dyDescent="0.2">
      <c r="A1251" t="s">
        <v>653</v>
      </c>
      <c r="B1251"/>
      <c r="C1251" t="s">
        <v>53</v>
      </c>
      <c r="D1251" t="s">
        <v>54</v>
      </c>
      <c r="E1251" t="s">
        <v>644</v>
      </c>
      <c r="F1251" t="s">
        <v>645</v>
      </c>
      <c r="G1251" t="s">
        <v>644</v>
      </c>
      <c r="H1251" t="s">
        <v>645</v>
      </c>
      <c r="I1251"/>
      <c r="J1251"/>
      <c r="K1251"/>
      <c r="L1251" t="s">
        <v>651</v>
      </c>
      <c r="M1251"/>
      <c r="N1251"/>
      <c r="O1251"/>
      <c r="P1251"/>
      <c r="Q1251"/>
      <c r="R1251"/>
      <c r="S1251"/>
      <c r="T1251"/>
      <c r="U1251"/>
      <c r="V1251"/>
      <c r="W1251"/>
      <c r="X1251"/>
      <c r="Y1251">
        <v>2.2000000000000002</v>
      </c>
      <c r="Z1251"/>
      <c r="AA1251"/>
      <c r="AB1251">
        <v>3</v>
      </c>
      <c r="AC1251"/>
      <c r="AD1251"/>
      <c r="AE1251"/>
      <c r="AF1251"/>
      <c r="AG1251"/>
      <c r="AH1251"/>
      <c r="AI1251"/>
      <c r="AJ1251"/>
      <c r="AK1251"/>
      <c r="AL1251"/>
      <c r="AM1251"/>
      <c r="AN1251"/>
      <c r="AO1251"/>
      <c r="AP1251"/>
      <c r="AQ1251"/>
      <c r="AR1251"/>
      <c r="AS1251"/>
      <c r="AT1251"/>
      <c r="AU1251"/>
      <c r="AV1251"/>
      <c r="AW1251"/>
      <c r="AX1251"/>
      <c r="AY1251"/>
      <c r="AZ1251"/>
      <c r="BA1251"/>
      <c r="BB1251"/>
      <c r="BC1251"/>
      <c r="BD1251"/>
      <c r="BE1251"/>
      <c r="BF1251"/>
      <c r="BG1251"/>
      <c r="BH1251"/>
      <c r="BI1251"/>
      <c r="BJ1251"/>
      <c r="BK1251"/>
      <c r="BL1251"/>
      <c r="BM1251"/>
      <c r="BN1251"/>
      <c r="BO1251"/>
      <c r="BP1251"/>
      <c r="BQ1251" t="s">
        <v>57</v>
      </c>
      <c r="BR1251" t="s">
        <v>67</v>
      </c>
      <c r="BS1251"/>
      <c r="BT1251" t="s">
        <v>647</v>
      </c>
      <c r="BU1251">
        <v>42892</v>
      </c>
      <c r="BV1251" t="s">
        <v>60</v>
      </c>
      <c r="BW1251" t="s">
        <v>647</v>
      </c>
      <c r="BX1251" s="19"/>
      <c r="BY1251" s="19"/>
      <c r="BZ1251" s="19"/>
    </row>
    <row r="1252" spans="1:78" s="11" customFormat="1" ht="15" customHeight="1" x14ac:dyDescent="0.2">
      <c r="A1252" t="s">
        <v>654</v>
      </c>
      <c r="B1252"/>
      <c r="C1252" t="s">
        <v>53</v>
      </c>
      <c r="D1252" t="s">
        <v>54</v>
      </c>
      <c r="E1252" t="s">
        <v>644</v>
      </c>
      <c r="F1252" t="s">
        <v>645</v>
      </c>
      <c r="G1252" t="s">
        <v>644</v>
      </c>
      <c r="H1252" t="s">
        <v>645</v>
      </c>
      <c r="I1252"/>
      <c r="J1252"/>
      <c r="K1252"/>
      <c r="L1252" t="s">
        <v>651</v>
      </c>
      <c r="M1252"/>
      <c r="N1252"/>
      <c r="O1252"/>
      <c r="P1252"/>
      <c r="Q1252"/>
      <c r="R1252"/>
      <c r="S1252"/>
      <c r="T1252"/>
      <c r="U1252">
        <v>2.5</v>
      </c>
      <c r="V1252"/>
      <c r="W1252"/>
      <c r="X1252">
        <v>2.8</v>
      </c>
      <c r="Y1252"/>
      <c r="Z1252"/>
      <c r="AA1252"/>
      <c r="AB1252"/>
      <c r="AC1252"/>
      <c r="AD1252"/>
      <c r="AE1252"/>
      <c r="AF1252"/>
      <c r="AG1252"/>
      <c r="AH1252"/>
      <c r="AI1252"/>
      <c r="AJ1252"/>
      <c r="AK1252"/>
      <c r="AL1252"/>
      <c r="AM1252"/>
      <c r="AN1252"/>
      <c r="AO1252"/>
      <c r="AP1252"/>
      <c r="AQ1252"/>
      <c r="AR1252"/>
      <c r="AS1252"/>
      <c r="AT1252"/>
      <c r="AU1252"/>
      <c r="AV1252"/>
      <c r="AW1252"/>
      <c r="AX1252"/>
      <c r="AY1252"/>
      <c r="AZ1252"/>
      <c r="BA1252"/>
      <c r="BB1252"/>
      <c r="BC1252"/>
      <c r="BD1252"/>
      <c r="BE1252"/>
      <c r="BF1252"/>
      <c r="BG1252"/>
      <c r="BH1252"/>
      <c r="BI1252"/>
      <c r="BJ1252"/>
      <c r="BK1252"/>
      <c r="BL1252"/>
      <c r="BM1252"/>
      <c r="BN1252"/>
      <c r="BO1252"/>
      <c r="BP1252"/>
      <c r="BQ1252" t="s">
        <v>57</v>
      </c>
      <c r="BR1252" t="s">
        <v>67</v>
      </c>
      <c r="BS1252"/>
      <c r="BT1252" t="s">
        <v>647</v>
      </c>
      <c r="BU1252">
        <v>42892</v>
      </c>
      <c r="BV1252"/>
      <c r="BW1252"/>
      <c r="BX1252" s="19"/>
      <c r="BY1252" s="19"/>
      <c r="BZ1252" s="19"/>
    </row>
    <row r="1253" spans="1:78" s="11" customFormat="1" x14ac:dyDescent="0.2">
      <c r="A1253" t="s">
        <v>655</v>
      </c>
      <c r="B1253"/>
      <c r="C1253" t="s">
        <v>53</v>
      </c>
      <c r="D1253" t="s">
        <v>54</v>
      </c>
      <c r="E1253" t="s">
        <v>644</v>
      </c>
      <c r="F1253" t="s">
        <v>645</v>
      </c>
      <c r="G1253" t="s">
        <v>644</v>
      </c>
      <c r="H1253" t="s">
        <v>645</v>
      </c>
      <c r="I1253"/>
      <c r="J1253"/>
      <c r="K1253"/>
      <c r="L1253" t="s">
        <v>651</v>
      </c>
      <c r="M1253"/>
      <c r="N1253"/>
      <c r="O1253"/>
      <c r="P1253"/>
      <c r="Q1253"/>
      <c r="R1253"/>
      <c r="S1253"/>
      <c r="T1253"/>
      <c r="U1253">
        <v>2.6</v>
      </c>
      <c r="V1253"/>
      <c r="W1253"/>
      <c r="X1253">
        <v>2.7</v>
      </c>
      <c r="Y1253"/>
      <c r="Z1253"/>
      <c r="AA1253"/>
      <c r="AB1253"/>
      <c r="AC1253"/>
      <c r="AD1253"/>
      <c r="AE1253"/>
      <c r="AF1253"/>
      <c r="AG1253"/>
      <c r="AH1253"/>
      <c r="AI1253"/>
      <c r="AJ1253"/>
      <c r="AK1253"/>
      <c r="AL1253"/>
      <c r="AM1253"/>
      <c r="AN1253"/>
      <c r="AO1253"/>
      <c r="AP1253"/>
      <c r="AQ1253"/>
      <c r="AR1253"/>
      <c r="AS1253"/>
      <c r="AT1253"/>
      <c r="AU1253"/>
      <c r="AV1253"/>
      <c r="AW1253"/>
      <c r="AX1253"/>
      <c r="AY1253"/>
      <c r="AZ1253"/>
      <c r="BA1253"/>
      <c r="BB1253"/>
      <c r="BC1253"/>
      <c r="BD1253"/>
      <c r="BE1253"/>
      <c r="BF1253"/>
      <c r="BG1253"/>
      <c r="BH1253"/>
      <c r="BI1253"/>
      <c r="BJ1253"/>
      <c r="BK1253"/>
      <c r="BL1253"/>
      <c r="BM1253"/>
      <c r="BN1253"/>
      <c r="BO1253"/>
      <c r="BP1253"/>
      <c r="BQ1253" t="s">
        <v>57</v>
      </c>
      <c r="BR1253" t="s">
        <v>67</v>
      </c>
      <c r="BS1253"/>
      <c r="BT1253" t="s">
        <v>647</v>
      </c>
      <c r="BU1253">
        <v>42892</v>
      </c>
      <c r="BV1253"/>
      <c r="BW1253"/>
      <c r="BX1253" s="19"/>
      <c r="BY1253" s="19"/>
      <c r="BZ1253" s="19"/>
    </row>
    <row r="1254" spans="1:78" s="11" customFormat="1" x14ac:dyDescent="0.2">
      <c r="A1254" t="s">
        <v>656</v>
      </c>
      <c r="B1254"/>
      <c r="C1254" t="s">
        <v>53</v>
      </c>
      <c r="D1254" t="s">
        <v>54</v>
      </c>
      <c r="E1254" t="s">
        <v>644</v>
      </c>
      <c r="F1254" t="s">
        <v>645</v>
      </c>
      <c r="G1254" t="s">
        <v>644</v>
      </c>
      <c r="H1254" t="s">
        <v>645</v>
      </c>
      <c r="I1254"/>
      <c r="J1254"/>
      <c r="K1254"/>
      <c r="L1254" t="s">
        <v>646</v>
      </c>
      <c r="M1254"/>
      <c r="N1254"/>
      <c r="O1254"/>
      <c r="P1254"/>
      <c r="Q1254"/>
      <c r="R1254"/>
      <c r="S1254"/>
      <c r="T1254"/>
      <c r="U1254"/>
      <c r="V1254"/>
      <c r="W1254"/>
      <c r="X1254"/>
      <c r="Y1254"/>
      <c r="Z1254"/>
      <c r="AA1254"/>
      <c r="AB1254"/>
      <c r="AC1254"/>
      <c r="AD1254"/>
      <c r="AE1254"/>
      <c r="AF1254"/>
      <c r="AG1254"/>
      <c r="AH1254"/>
      <c r="AI1254"/>
      <c r="AJ1254"/>
      <c r="AK1254"/>
      <c r="AL1254"/>
      <c r="AM1254"/>
      <c r="AN1254"/>
      <c r="AO1254"/>
      <c r="AP1254"/>
      <c r="AQ1254"/>
      <c r="AR1254"/>
      <c r="AS1254">
        <v>2.95</v>
      </c>
      <c r="AT1254"/>
      <c r="AU1254"/>
      <c r="AV1254">
        <v>1.75</v>
      </c>
      <c r="AW1254">
        <v>2.25</v>
      </c>
      <c r="AX1254">
        <v>1.6</v>
      </c>
      <c r="AY1254">
        <v>1.7</v>
      </c>
      <c r="AZ1254">
        <v>1.7</v>
      </c>
      <c r="BA1254">
        <v>2.7</v>
      </c>
      <c r="BB1254">
        <v>2</v>
      </c>
      <c r="BC1254">
        <v>1.9</v>
      </c>
      <c r="BD1254">
        <v>2</v>
      </c>
      <c r="BE1254">
        <v>2.6</v>
      </c>
      <c r="BF1254">
        <v>1.6</v>
      </c>
      <c r="BG1254">
        <v>1.35</v>
      </c>
      <c r="BH1254">
        <v>1.6</v>
      </c>
      <c r="BI1254"/>
      <c r="BJ1254"/>
      <c r="BK1254"/>
      <c r="BL1254"/>
      <c r="BM1254"/>
      <c r="BN1254"/>
      <c r="BO1254"/>
      <c r="BP1254"/>
      <c r="BQ1254"/>
      <c r="BR1254" t="s">
        <v>67</v>
      </c>
      <c r="BS1254"/>
      <c r="BT1254" t="s">
        <v>647</v>
      </c>
      <c r="BU1254">
        <v>42892</v>
      </c>
      <c r="BV1254" t="s">
        <v>60</v>
      </c>
      <c r="BW1254" t="s">
        <v>647</v>
      </c>
      <c r="BX1254" s="19"/>
      <c r="BY1254" s="19"/>
      <c r="BZ1254" s="19"/>
    </row>
    <row r="1255" spans="1:78" s="11" customFormat="1" x14ac:dyDescent="0.2">
      <c r="A1255" t="s">
        <v>657</v>
      </c>
      <c r="B1255" t="s">
        <v>322</v>
      </c>
      <c r="C1255" t="s">
        <v>53</v>
      </c>
      <c r="D1255" t="s">
        <v>54</v>
      </c>
      <c r="E1255" t="s">
        <v>644</v>
      </c>
      <c r="F1255" t="s">
        <v>645</v>
      </c>
      <c r="G1255" t="s">
        <v>644</v>
      </c>
      <c r="H1255" t="s">
        <v>645</v>
      </c>
      <c r="I1255"/>
      <c r="J1255"/>
      <c r="K1255"/>
      <c r="L1255" t="s">
        <v>646</v>
      </c>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v>2.8</v>
      </c>
      <c r="AT1255"/>
      <c r="AU1255"/>
      <c r="AV1255">
        <v>1.8</v>
      </c>
      <c r="AW1255">
        <v>2.2999999999999998</v>
      </c>
      <c r="AX1255">
        <v>1.7</v>
      </c>
      <c r="AY1255">
        <v>1.8</v>
      </c>
      <c r="AZ1255">
        <v>1.8</v>
      </c>
      <c r="BA1255">
        <v>2.2999999999999998</v>
      </c>
      <c r="BB1255">
        <v>2.0499999999999998</v>
      </c>
      <c r="BC1255">
        <v>1.95</v>
      </c>
      <c r="BD1255">
        <v>2.0499999999999998</v>
      </c>
      <c r="BE1255">
        <v>2.5</v>
      </c>
      <c r="BF1255">
        <v>1.7</v>
      </c>
      <c r="BG1255">
        <v>1.4</v>
      </c>
      <c r="BH1255">
        <v>1.7</v>
      </c>
      <c r="BI1255"/>
      <c r="BJ1255"/>
      <c r="BK1255"/>
      <c r="BL1255"/>
      <c r="BM1255"/>
      <c r="BN1255"/>
      <c r="BO1255"/>
      <c r="BP1255"/>
      <c r="BQ1255"/>
      <c r="BR1255" t="s">
        <v>67</v>
      </c>
      <c r="BS1255"/>
      <c r="BT1255" t="s">
        <v>647</v>
      </c>
      <c r="BU1255">
        <v>42892</v>
      </c>
      <c r="BV1255"/>
      <c r="BW1255"/>
      <c r="BX1255"/>
      <c r="BY1255"/>
      <c r="BZ1255"/>
    </row>
    <row r="1256" spans="1:78" s="11" customFormat="1" x14ac:dyDescent="0.2">
      <c r="A1256" t="s">
        <v>658</v>
      </c>
      <c r="B1256"/>
      <c r="C1256" t="s">
        <v>53</v>
      </c>
      <c r="D1256" t="s">
        <v>54</v>
      </c>
      <c r="E1256" t="s">
        <v>644</v>
      </c>
      <c r="F1256" t="s">
        <v>645</v>
      </c>
      <c r="G1256" t="s">
        <v>644</v>
      </c>
      <c r="H1256" t="s">
        <v>645</v>
      </c>
      <c r="I1256"/>
      <c r="J1256"/>
      <c r="K1256"/>
      <c r="L1256" t="s">
        <v>646</v>
      </c>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v>2.9</v>
      </c>
      <c r="AT1256"/>
      <c r="AU1256"/>
      <c r="AV1256">
        <v>1.7</v>
      </c>
      <c r="AW1256"/>
      <c r="AX1256"/>
      <c r="AY1256"/>
      <c r="AZ1256"/>
      <c r="BA1256"/>
      <c r="BB1256"/>
      <c r="BC1256"/>
      <c r="BD1256"/>
      <c r="BE1256"/>
      <c r="BF1256"/>
      <c r="BG1256"/>
      <c r="BH1256"/>
      <c r="BI1256"/>
      <c r="BJ1256"/>
      <c r="BK1256"/>
      <c r="BL1256"/>
      <c r="BM1256"/>
      <c r="BN1256"/>
      <c r="BO1256"/>
      <c r="BP1256"/>
      <c r="BQ1256"/>
      <c r="BR1256" t="s">
        <v>67</v>
      </c>
      <c r="BS1256"/>
      <c r="BT1256" t="s">
        <v>647</v>
      </c>
      <c r="BU1256">
        <v>42892</v>
      </c>
      <c r="BV1256"/>
      <c r="BW1256"/>
      <c r="BX1256" s="19"/>
      <c r="BY1256" s="19"/>
      <c r="BZ1256" s="19"/>
    </row>
    <row r="1257" spans="1:78" s="11" customFormat="1" x14ac:dyDescent="0.2">
      <c r="A1257" t="s">
        <v>659</v>
      </c>
      <c r="B1257"/>
      <c r="C1257" t="s">
        <v>53</v>
      </c>
      <c r="D1257" t="s">
        <v>54</v>
      </c>
      <c r="E1257" t="s">
        <v>644</v>
      </c>
      <c r="F1257" t="s">
        <v>645</v>
      </c>
      <c r="G1257" t="s">
        <v>644</v>
      </c>
      <c r="H1257" t="s">
        <v>645</v>
      </c>
      <c r="I1257"/>
      <c r="J1257"/>
      <c r="K1257"/>
      <c r="L1257" t="s">
        <v>646</v>
      </c>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c r="AT1257"/>
      <c r="AU1257"/>
      <c r="AV1257"/>
      <c r="AW1257"/>
      <c r="AX1257"/>
      <c r="AY1257"/>
      <c r="AZ1257"/>
      <c r="BA1257">
        <v>2.4500000000000002</v>
      </c>
      <c r="BB1257">
        <v>1.95</v>
      </c>
      <c r="BC1257">
        <v>1.9</v>
      </c>
      <c r="BD1257">
        <v>1.95</v>
      </c>
      <c r="BE1257"/>
      <c r="BF1257"/>
      <c r="BG1257"/>
      <c r="BH1257"/>
      <c r="BI1257"/>
      <c r="BJ1257"/>
      <c r="BK1257"/>
      <c r="BL1257"/>
      <c r="BM1257"/>
      <c r="BN1257"/>
      <c r="BO1257"/>
      <c r="BP1257"/>
      <c r="BQ1257"/>
      <c r="BR1257" t="s">
        <v>67</v>
      </c>
      <c r="BS1257"/>
      <c r="BT1257" t="s">
        <v>647</v>
      </c>
      <c r="BU1257">
        <v>42892</v>
      </c>
      <c r="BV1257"/>
      <c r="BW1257"/>
      <c r="BX1257" s="19"/>
      <c r="BY1257" s="19"/>
      <c r="BZ1257" s="19"/>
    </row>
    <row r="1258" spans="1:78" s="11" customFormat="1" x14ac:dyDescent="0.2">
      <c r="A1258" t="s">
        <v>660</v>
      </c>
      <c r="B1258"/>
      <c r="C1258" t="s">
        <v>53</v>
      </c>
      <c r="D1258" t="s">
        <v>54</v>
      </c>
      <c r="E1258" t="s">
        <v>644</v>
      </c>
      <c r="F1258" t="s">
        <v>645</v>
      </c>
      <c r="G1258" t="s">
        <v>644</v>
      </c>
      <c r="H1258" t="s">
        <v>645</v>
      </c>
      <c r="I1258"/>
      <c r="J1258"/>
      <c r="K1258"/>
      <c r="L1258" t="s">
        <v>646</v>
      </c>
      <c r="M1258"/>
      <c r="N1258"/>
      <c r="O1258"/>
      <c r="P1258"/>
      <c r="Q1258"/>
      <c r="R1258"/>
      <c r="S1258"/>
      <c r="T1258"/>
      <c r="U1258"/>
      <c r="V1258"/>
      <c r="W1258"/>
      <c r="X1258"/>
      <c r="Y1258"/>
      <c r="Z1258"/>
      <c r="AA1258"/>
      <c r="AB1258"/>
      <c r="AC1258"/>
      <c r="AD1258"/>
      <c r="AE1258"/>
      <c r="AF1258"/>
      <c r="AG1258"/>
      <c r="AH1258"/>
      <c r="AI1258"/>
      <c r="AJ1258"/>
      <c r="AK1258"/>
      <c r="AL1258"/>
      <c r="AM1258"/>
      <c r="AN1258"/>
      <c r="AO1258"/>
      <c r="AP1258"/>
      <c r="AQ1258"/>
      <c r="AR1258"/>
      <c r="AS1258"/>
      <c r="AT1258"/>
      <c r="AU1258"/>
      <c r="AV1258"/>
      <c r="AW1258"/>
      <c r="AX1258"/>
      <c r="AY1258"/>
      <c r="AZ1258"/>
      <c r="BA1258">
        <v>2.4</v>
      </c>
      <c r="BB1258">
        <v>2</v>
      </c>
      <c r="BC1258">
        <v>2</v>
      </c>
      <c r="BD1258">
        <v>2</v>
      </c>
      <c r="BE1258"/>
      <c r="BF1258"/>
      <c r="BG1258"/>
      <c r="BH1258"/>
      <c r="BI1258"/>
      <c r="BJ1258"/>
      <c r="BK1258"/>
      <c r="BL1258"/>
      <c r="BM1258"/>
      <c r="BN1258"/>
      <c r="BO1258"/>
      <c r="BP1258"/>
      <c r="BQ1258"/>
      <c r="BR1258" t="s">
        <v>67</v>
      </c>
      <c r="BS1258"/>
      <c r="BT1258" t="s">
        <v>647</v>
      </c>
      <c r="BU1258">
        <v>42892</v>
      </c>
      <c r="BV1258"/>
      <c r="BW1258"/>
      <c r="BX1258" s="19"/>
      <c r="BY1258" s="19"/>
      <c r="BZ1258" s="19"/>
    </row>
    <row r="1259" spans="1:78" s="11" customFormat="1" x14ac:dyDescent="0.2">
      <c r="A1259" t="s">
        <v>661</v>
      </c>
      <c r="B1259"/>
      <c r="C1259" t="s">
        <v>53</v>
      </c>
      <c r="D1259" t="s">
        <v>54</v>
      </c>
      <c r="E1259" t="s">
        <v>644</v>
      </c>
      <c r="F1259" t="s">
        <v>645</v>
      </c>
      <c r="G1259" t="s">
        <v>644</v>
      </c>
      <c r="H1259" t="s">
        <v>645</v>
      </c>
      <c r="I1259"/>
      <c r="J1259"/>
      <c r="K1259"/>
      <c r="L1259" t="s">
        <v>646</v>
      </c>
      <c r="M1259"/>
      <c r="N1259"/>
      <c r="O1259"/>
      <c r="P1259"/>
      <c r="Q1259"/>
      <c r="R1259"/>
      <c r="S1259"/>
      <c r="T1259"/>
      <c r="U1259"/>
      <c r="V1259"/>
      <c r="W1259"/>
      <c r="X1259"/>
      <c r="Y1259"/>
      <c r="Z1259"/>
      <c r="AA1259"/>
      <c r="AB1259"/>
      <c r="AC1259"/>
      <c r="AD1259"/>
      <c r="AE1259"/>
      <c r="AF1259"/>
      <c r="AG1259"/>
      <c r="AH1259"/>
      <c r="AI1259"/>
      <c r="AJ1259"/>
      <c r="AK1259"/>
      <c r="AL1259"/>
      <c r="AM1259"/>
      <c r="AN1259"/>
      <c r="AO1259">
        <v>1.8</v>
      </c>
      <c r="AP1259"/>
      <c r="AQ1259"/>
      <c r="AR1259">
        <v>1.1499999999999999</v>
      </c>
      <c r="AS1259"/>
      <c r="AT1259"/>
      <c r="AU1259"/>
      <c r="AV1259"/>
      <c r="AW1259"/>
      <c r="AX1259"/>
      <c r="AY1259"/>
      <c r="AZ1259"/>
      <c r="BA1259"/>
      <c r="BB1259"/>
      <c r="BC1259"/>
      <c r="BD1259"/>
      <c r="BE1259"/>
      <c r="BF1259"/>
      <c r="BG1259"/>
      <c r="BH1259"/>
      <c r="BI1259"/>
      <c r="BJ1259"/>
      <c r="BK1259"/>
      <c r="BL1259"/>
      <c r="BM1259"/>
      <c r="BN1259"/>
      <c r="BO1259"/>
      <c r="BP1259"/>
      <c r="BQ1259" t="s">
        <v>662</v>
      </c>
      <c r="BR1259" t="s">
        <v>67</v>
      </c>
      <c r="BS1259"/>
      <c r="BT1259" t="s">
        <v>647</v>
      </c>
      <c r="BU1259">
        <v>42892</v>
      </c>
      <c r="BV1259"/>
      <c r="BW1259"/>
      <c r="BX1259" s="19"/>
      <c r="BY1259" s="19"/>
      <c r="BZ1259" s="19"/>
    </row>
    <row r="1260" spans="1:78" s="11" customFormat="1" ht="16" x14ac:dyDescent="0.2">
      <c r="A1260" t="s">
        <v>663</v>
      </c>
      <c r="B1260"/>
      <c r="C1260" t="s">
        <v>53</v>
      </c>
      <c r="D1260" t="s">
        <v>54</v>
      </c>
      <c r="E1260" t="s">
        <v>644</v>
      </c>
      <c r="F1260" t="s">
        <v>645</v>
      </c>
      <c r="G1260" t="s">
        <v>644</v>
      </c>
      <c r="H1260" t="s">
        <v>645</v>
      </c>
      <c r="I1260"/>
      <c r="J1260"/>
      <c r="K1260"/>
      <c r="L1260" t="s">
        <v>646</v>
      </c>
      <c r="M1260"/>
      <c r="N1260"/>
      <c r="O1260"/>
      <c r="P1260"/>
      <c r="Q1260"/>
      <c r="R1260"/>
      <c r="S1260"/>
      <c r="T1260"/>
      <c r="U1260"/>
      <c r="V1260"/>
      <c r="W1260"/>
      <c r="X1260"/>
      <c r="Y1260"/>
      <c r="Z1260"/>
      <c r="AA1260"/>
      <c r="AB1260"/>
      <c r="AC1260"/>
      <c r="AD1260"/>
      <c r="AE1260"/>
      <c r="AF1260"/>
      <c r="AG1260"/>
      <c r="AH1260"/>
      <c r="AI1260"/>
      <c r="AJ1260"/>
      <c r="AK1260"/>
      <c r="AL1260"/>
      <c r="AM1260"/>
      <c r="AN1260"/>
      <c r="AO1260"/>
      <c r="AP1260"/>
      <c r="AQ1260"/>
      <c r="AR1260"/>
      <c r="AS1260"/>
      <c r="AT1260"/>
      <c r="AU1260"/>
      <c r="AV1260"/>
      <c r="AW1260">
        <v>2.2000000000000002</v>
      </c>
      <c r="AX1260">
        <v>1.5</v>
      </c>
      <c r="AY1260">
        <v>1.6</v>
      </c>
      <c r="AZ1260">
        <v>1.6</v>
      </c>
      <c r="BA1260"/>
      <c r="BB1260"/>
      <c r="BC1260"/>
      <c r="BD1260"/>
      <c r="BE1260"/>
      <c r="BF1260"/>
      <c r="BG1260"/>
      <c r="BH1260"/>
      <c r="BI1260"/>
      <c r="BJ1260"/>
      <c r="BK1260"/>
      <c r="BL1260"/>
      <c r="BM1260"/>
      <c r="BN1260"/>
      <c r="BO1260"/>
      <c r="BP1260"/>
      <c r="BQ1260"/>
      <c r="BR1260" t="s">
        <v>67</v>
      </c>
      <c r="BS1260"/>
      <c r="BT1260" t="s">
        <v>647</v>
      </c>
      <c r="BU1260">
        <v>42892</v>
      </c>
      <c r="BV1260"/>
      <c r="BW1260"/>
      <c r="BX1260"/>
      <c r="BY1260"/>
      <c r="BZ1260"/>
    </row>
    <row r="1261" spans="1:78" s="11" customFormat="1" ht="16" x14ac:dyDescent="0.2">
      <c r="A1261" t="s">
        <v>664</v>
      </c>
      <c r="B1261"/>
      <c r="C1261" t="s">
        <v>53</v>
      </c>
      <c r="D1261" t="s">
        <v>54</v>
      </c>
      <c r="E1261" t="s">
        <v>644</v>
      </c>
      <c r="F1261" t="s">
        <v>645</v>
      </c>
      <c r="G1261" t="s">
        <v>644</v>
      </c>
      <c r="H1261" t="s">
        <v>645</v>
      </c>
      <c r="I1261"/>
      <c r="J1261"/>
      <c r="K1261"/>
      <c r="L1261" t="s">
        <v>646</v>
      </c>
      <c r="M1261"/>
      <c r="N1261"/>
      <c r="O1261"/>
      <c r="P1261"/>
      <c r="Q1261"/>
      <c r="R1261"/>
      <c r="S1261"/>
      <c r="T1261"/>
      <c r="U1261"/>
      <c r="V1261"/>
      <c r="W1261"/>
      <c r="X1261"/>
      <c r="Y1261"/>
      <c r="Z1261"/>
      <c r="AA1261"/>
      <c r="AB1261"/>
      <c r="AC1261"/>
      <c r="AD1261"/>
      <c r="AE1261"/>
      <c r="AF1261"/>
      <c r="AG1261"/>
      <c r="AH1261"/>
      <c r="AI1261"/>
      <c r="AJ1261"/>
      <c r="AK1261"/>
      <c r="AL1261"/>
      <c r="AM1261"/>
      <c r="AN1261"/>
      <c r="AO1261"/>
      <c r="AP1261"/>
      <c r="AQ1261"/>
      <c r="AR1261"/>
      <c r="AS1261"/>
      <c r="AT1261"/>
      <c r="AU1261"/>
      <c r="AV1261"/>
      <c r="AW1261"/>
      <c r="AX1261"/>
      <c r="AY1261"/>
      <c r="AZ1261"/>
      <c r="BA1261">
        <v>2.4500000000000002</v>
      </c>
      <c r="BB1261">
        <v>1.95</v>
      </c>
      <c r="BC1261">
        <v>1.95</v>
      </c>
      <c r="BD1261">
        <v>1.95</v>
      </c>
      <c r="BE1261">
        <v>2.5</v>
      </c>
      <c r="BF1261">
        <v>1.7</v>
      </c>
      <c r="BG1261">
        <v>1.4</v>
      </c>
      <c r="BH1261">
        <v>1.7</v>
      </c>
      <c r="BI1261"/>
      <c r="BJ1261"/>
      <c r="BK1261"/>
      <c r="BL1261"/>
      <c r="BM1261"/>
      <c r="BN1261"/>
      <c r="BO1261"/>
      <c r="BP1261"/>
      <c r="BQ1261"/>
      <c r="BR1261" t="s">
        <v>67</v>
      </c>
      <c r="BS1261"/>
      <c r="BT1261" t="s">
        <v>647</v>
      </c>
      <c r="BU1261">
        <v>42892</v>
      </c>
      <c r="BV1261"/>
      <c r="BW1261"/>
      <c r="BX1261"/>
      <c r="BY1261"/>
      <c r="BZ1261"/>
    </row>
    <row r="1262" spans="1:78" s="11" customFormat="1" ht="16" x14ac:dyDescent="0.2">
      <c r="A1262" t="s">
        <v>665</v>
      </c>
      <c r="B1262"/>
      <c r="C1262" t="s">
        <v>53</v>
      </c>
      <c r="D1262" t="s">
        <v>54</v>
      </c>
      <c r="E1262" t="s">
        <v>644</v>
      </c>
      <c r="F1262" t="s">
        <v>645</v>
      </c>
      <c r="G1262" t="s">
        <v>644</v>
      </c>
      <c r="H1262" t="s">
        <v>645</v>
      </c>
      <c r="I1262"/>
      <c r="J1262"/>
      <c r="K1262"/>
      <c r="L1262" t="s">
        <v>646</v>
      </c>
      <c r="M1262"/>
      <c r="N1262"/>
      <c r="O1262"/>
      <c r="P1262"/>
      <c r="Q1262"/>
      <c r="R1262"/>
      <c r="S1262"/>
      <c r="T1262"/>
      <c r="U1262"/>
      <c r="V1262"/>
      <c r="W1262"/>
      <c r="X1262"/>
      <c r="Y1262"/>
      <c r="Z1262"/>
      <c r="AA1262"/>
      <c r="AB1262"/>
      <c r="AC1262"/>
      <c r="AD1262"/>
      <c r="AE1262"/>
      <c r="AF1262"/>
      <c r="AG1262"/>
      <c r="AH1262"/>
      <c r="AI1262"/>
      <c r="AJ1262"/>
      <c r="AK1262"/>
      <c r="AL1262"/>
      <c r="AM1262"/>
      <c r="AN1262"/>
      <c r="AO1262"/>
      <c r="AP1262"/>
      <c r="AQ1262"/>
      <c r="AR1262"/>
      <c r="AS1262">
        <v>3</v>
      </c>
      <c r="AT1262"/>
      <c r="AU1262"/>
      <c r="AV1262">
        <v>1.85</v>
      </c>
      <c r="AW1262">
        <v>2.35</v>
      </c>
      <c r="AX1262">
        <v>1.65</v>
      </c>
      <c r="AY1262">
        <v>1.7</v>
      </c>
      <c r="AZ1262">
        <v>1.7</v>
      </c>
      <c r="BA1262">
        <v>2.4</v>
      </c>
      <c r="BB1262">
        <v>2.15</v>
      </c>
      <c r="BC1262">
        <v>2.1</v>
      </c>
      <c r="BD1262">
        <v>2.15</v>
      </c>
      <c r="BE1262">
        <v>2.5</v>
      </c>
      <c r="BF1262">
        <v>1.6</v>
      </c>
      <c r="BG1262">
        <v>1.4</v>
      </c>
      <c r="BH1262">
        <v>1.6</v>
      </c>
      <c r="BI1262"/>
      <c r="BJ1262"/>
      <c r="BK1262"/>
      <c r="BL1262"/>
      <c r="BM1262"/>
      <c r="BN1262"/>
      <c r="BO1262"/>
      <c r="BP1262"/>
      <c r="BQ1262"/>
      <c r="BR1262" t="s">
        <v>67</v>
      </c>
      <c r="BS1262"/>
      <c r="BT1262" t="s">
        <v>647</v>
      </c>
      <c r="BU1262">
        <v>42892</v>
      </c>
      <c r="BV1262" t="s">
        <v>60</v>
      </c>
      <c r="BW1262" t="s">
        <v>647</v>
      </c>
      <c r="BX1262"/>
      <c r="BY1262"/>
      <c r="BZ1262"/>
    </row>
    <row r="1263" spans="1:78" s="11" customFormat="1" ht="16" x14ac:dyDescent="0.2">
      <c r="A1263" t="s">
        <v>666</v>
      </c>
      <c r="B1263"/>
      <c r="C1263" t="s">
        <v>53</v>
      </c>
      <c r="D1263" t="s">
        <v>54</v>
      </c>
      <c r="E1263" t="s">
        <v>644</v>
      </c>
      <c r="F1263" t="s">
        <v>645</v>
      </c>
      <c r="G1263" t="s">
        <v>644</v>
      </c>
      <c r="H1263" t="s">
        <v>645</v>
      </c>
      <c r="I1263"/>
      <c r="J1263"/>
      <c r="K1263"/>
      <c r="L1263" t="s">
        <v>646</v>
      </c>
      <c r="M1263"/>
      <c r="N1263"/>
      <c r="O1263"/>
      <c r="P1263"/>
      <c r="Q1263"/>
      <c r="R1263"/>
      <c r="S1263"/>
      <c r="T1263"/>
      <c r="U1263"/>
      <c r="V1263"/>
      <c r="W1263"/>
      <c r="X1263"/>
      <c r="Y1263"/>
      <c r="Z1263"/>
      <c r="AA1263"/>
      <c r="AB1263"/>
      <c r="AC1263"/>
      <c r="AD1263"/>
      <c r="AE1263"/>
      <c r="AF1263"/>
      <c r="AG1263"/>
      <c r="AH1263"/>
      <c r="AI1263"/>
      <c r="AJ1263"/>
      <c r="AK1263"/>
      <c r="AL1263"/>
      <c r="AM1263"/>
      <c r="AN1263"/>
      <c r="AO1263"/>
      <c r="AP1263"/>
      <c r="AQ1263"/>
      <c r="AR1263"/>
      <c r="AS1263"/>
      <c r="AT1263"/>
      <c r="AU1263"/>
      <c r="AV1263"/>
      <c r="AW1263"/>
      <c r="AX1263"/>
      <c r="AY1263"/>
      <c r="AZ1263"/>
      <c r="BA1263">
        <v>2.4</v>
      </c>
      <c r="BB1263">
        <v>1.9</v>
      </c>
      <c r="BC1263">
        <v>1.95</v>
      </c>
      <c r="BD1263">
        <v>1.95</v>
      </c>
      <c r="BE1263"/>
      <c r="BF1263"/>
      <c r="BG1263"/>
      <c r="BH1263"/>
      <c r="BI1263"/>
      <c r="BJ1263"/>
      <c r="BK1263"/>
      <c r="BL1263"/>
      <c r="BM1263"/>
      <c r="BN1263"/>
      <c r="BO1263"/>
      <c r="BP1263"/>
      <c r="BQ1263"/>
      <c r="BR1263" t="s">
        <v>67</v>
      </c>
      <c r="BS1263"/>
      <c r="BT1263" t="s">
        <v>647</v>
      </c>
      <c r="BU1263">
        <v>42892</v>
      </c>
      <c r="BV1263" t="s">
        <v>60</v>
      </c>
      <c r="BW1263" t="s">
        <v>647</v>
      </c>
      <c r="BX1263"/>
      <c r="BY1263"/>
      <c r="BZ1263"/>
    </row>
    <row r="1264" spans="1:78" s="11" customFormat="1" ht="16" x14ac:dyDescent="0.2">
      <c r="A1264" t="s">
        <v>667</v>
      </c>
      <c r="B1264"/>
      <c r="C1264" t="s">
        <v>53</v>
      </c>
      <c r="D1264" t="s">
        <v>54</v>
      </c>
      <c r="E1264" t="s">
        <v>644</v>
      </c>
      <c r="F1264" t="s">
        <v>645</v>
      </c>
      <c r="G1264" t="s">
        <v>644</v>
      </c>
      <c r="H1264" t="s">
        <v>645</v>
      </c>
      <c r="I1264"/>
      <c r="J1264"/>
      <c r="K1264"/>
      <c r="L1264" t="s">
        <v>646</v>
      </c>
      <c r="M1264"/>
      <c r="N1264"/>
      <c r="O1264"/>
      <c r="P1264"/>
      <c r="Q1264"/>
      <c r="R1264"/>
      <c r="S1264"/>
      <c r="T1264"/>
      <c r="U1264"/>
      <c r="V1264"/>
      <c r="W1264"/>
      <c r="X1264"/>
      <c r="Y1264">
        <v>2.0499999999999998</v>
      </c>
      <c r="Z1264"/>
      <c r="AA1264"/>
      <c r="AB1264">
        <v>3.35</v>
      </c>
      <c r="AC1264"/>
      <c r="AD1264"/>
      <c r="AE1264"/>
      <c r="AF1264"/>
      <c r="AG1264"/>
      <c r="AH1264"/>
      <c r="AI1264"/>
      <c r="AJ1264"/>
      <c r="AK1264"/>
      <c r="AL1264"/>
      <c r="AM1264"/>
      <c r="AN1264"/>
      <c r="AO1264"/>
      <c r="AP1264"/>
      <c r="AQ1264"/>
      <c r="AR1264"/>
      <c r="AS1264"/>
      <c r="AT1264"/>
      <c r="AU1264"/>
      <c r="AV1264"/>
      <c r="AW1264"/>
      <c r="AX1264"/>
      <c r="AY1264"/>
      <c r="AZ1264"/>
      <c r="BA1264"/>
      <c r="BB1264"/>
      <c r="BC1264"/>
      <c r="BD1264"/>
      <c r="BE1264"/>
      <c r="BF1264"/>
      <c r="BG1264"/>
      <c r="BH1264"/>
      <c r="BI1264"/>
      <c r="BJ1264"/>
      <c r="BK1264"/>
      <c r="BL1264"/>
      <c r="BM1264"/>
      <c r="BN1264"/>
      <c r="BO1264"/>
      <c r="BP1264"/>
      <c r="BQ1264" s="5" t="s">
        <v>649</v>
      </c>
      <c r="BR1264" t="s">
        <v>67</v>
      </c>
      <c r="BS1264"/>
      <c r="BT1264" t="s">
        <v>647</v>
      </c>
      <c r="BU1264">
        <v>42892</v>
      </c>
      <c r="BV1264"/>
      <c r="BW1264"/>
      <c r="BX1264"/>
      <c r="BY1264"/>
      <c r="BZ1264"/>
    </row>
    <row r="1265" spans="1:78" s="11" customFormat="1" x14ac:dyDescent="0.2">
      <c r="A1265" t="s">
        <v>668</v>
      </c>
      <c r="B1265"/>
      <c r="C1265" t="s">
        <v>53</v>
      </c>
      <c r="D1265" t="s">
        <v>54</v>
      </c>
      <c r="E1265" t="s">
        <v>644</v>
      </c>
      <c r="F1265" t="s">
        <v>669</v>
      </c>
      <c r="G1265" t="s">
        <v>644</v>
      </c>
      <c r="H1265" t="s">
        <v>669</v>
      </c>
      <c r="I1265"/>
      <c r="J1265"/>
      <c r="K1265"/>
      <c r="L1265" t="s">
        <v>670</v>
      </c>
      <c r="M1265"/>
      <c r="N1265"/>
      <c r="O1265"/>
      <c r="P1265"/>
      <c r="Q1265"/>
      <c r="R1265"/>
      <c r="S1265"/>
      <c r="T1265"/>
      <c r="U1265"/>
      <c r="V1265"/>
      <c r="W1265"/>
      <c r="X1265"/>
      <c r="Y1265">
        <v>2.2999999999999998</v>
      </c>
      <c r="Z1265"/>
      <c r="AA1265"/>
      <c r="AB1265">
        <v>3.55</v>
      </c>
      <c r="AC1265"/>
      <c r="AD1265"/>
      <c r="AE1265"/>
      <c r="AF1265"/>
      <c r="AG1265"/>
      <c r="AH1265"/>
      <c r="AI1265"/>
      <c r="AJ1265"/>
      <c r="AK1265"/>
      <c r="AL1265"/>
      <c r="AM1265"/>
      <c r="AN1265"/>
      <c r="AO1265"/>
      <c r="AP1265"/>
      <c r="AQ1265"/>
      <c r="AR1265"/>
      <c r="AS1265"/>
      <c r="AT1265"/>
      <c r="AU1265"/>
      <c r="AV1265"/>
      <c r="AW1265"/>
      <c r="AX1265"/>
      <c r="AY1265"/>
      <c r="AZ1265"/>
      <c r="BA1265"/>
      <c r="BB1265"/>
      <c r="BC1265"/>
      <c r="BD1265"/>
      <c r="BE1265"/>
      <c r="BF1265"/>
      <c r="BG1265"/>
      <c r="BH1265"/>
      <c r="BI1265"/>
      <c r="BJ1265"/>
      <c r="BK1265"/>
      <c r="BL1265"/>
      <c r="BM1265"/>
      <c r="BN1265"/>
      <c r="BO1265"/>
      <c r="BP1265"/>
      <c r="BQ1265" t="s">
        <v>57</v>
      </c>
      <c r="BR1265" t="s">
        <v>67</v>
      </c>
      <c r="BS1265"/>
      <c r="BT1265" t="s">
        <v>647</v>
      </c>
      <c r="BU1265">
        <v>42892</v>
      </c>
      <c r="BV1265"/>
      <c r="BW1265"/>
      <c r="BX1265"/>
      <c r="BY1265"/>
      <c r="BZ1265"/>
    </row>
    <row r="1266" spans="1:78" s="11" customFormat="1" x14ac:dyDescent="0.2">
      <c r="A1266" t="s">
        <v>671</v>
      </c>
      <c r="B1266"/>
      <c r="C1266" t="s">
        <v>53</v>
      </c>
      <c r="D1266" t="s">
        <v>54</v>
      </c>
      <c r="E1266" t="s">
        <v>644</v>
      </c>
      <c r="F1266" t="s">
        <v>669</v>
      </c>
      <c r="G1266" t="s">
        <v>644</v>
      </c>
      <c r="H1266" t="s">
        <v>669</v>
      </c>
      <c r="I1266"/>
      <c r="J1266"/>
      <c r="K1266"/>
      <c r="L1266" t="s">
        <v>670</v>
      </c>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v>2.7</v>
      </c>
      <c r="AT1266"/>
      <c r="AU1266"/>
      <c r="AV1266">
        <v>1.4</v>
      </c>
      <c r="AW1266"/>
      <c r="AX1266"/>
      <c r="AY1266"/>
      <c r="AZ1266"/>
      <c r="BA1266"/>
      <c r="BB1266"/>
      <c r="BC1266"/>
      <c r="BD1266"/>
      <c r="BE1266"/>
      <c r="BF1266"/>
      <c r="BG1266"/>
      <c r="BH1266"/>
      <c r="BI1266"/>
      <c r="BJ1266"/>
      <c r="BK1266"/>
      <c r="BL1266"/>
      <c r="BM1266"/>
      <c r="BN1266"/>
      <c r="BO1266"/>
      <c r="BP1266"/>
      <c r="BQ1266"/>
      <c r="BR1266" t="s">
        <v>67</v>
      </c>
      <c r="BS1266"/>
      <c r="BT1266" t="s">
        <v>647</v>
      </c>
      <c r="BU1266">
        <v>42892</v>
      </c>
      <c r="BV1266"/>
      <c r="BW1266"/>
      <c r="BX1266"/>
      <c r="BY1266"/>
      <c r="BZ1266"/>
    </row>
    <row r="1267" spans="1:78" s="11" customFormat="1" x14ac:dyDescent="0.2">
      <c r="A1267" t="s">
        <v>672</v>
      </c>
      <c r="B1267"/>
      <c r="C1267" t="s">
        <v>53</v>
      </c>
      <c r="D1267" t="s">
        <v>54</v>
      </c>
      <c r="E1267" t="s">
        <v>644</v>
      </c>
      <c r="F1267" t="s">
        <v>669</v>
      </c>
      <c r="G1267" t="s">
        <v>644</v>
      </c>
      <c r="H1267" t="s">
        <v>669</v>
      </c>
      <c r="I1267"/>
      <c r="J1267"/>
      <c r="K1267"/>
      <c r="L1267" t="s">
        <v>670</v>
      </c>
      <c r="M1267"/>
      <c r="N1267"/>
      <c r="O1267"/>
      <c r="P1267"/>
      <c r="Q1267"/>
      <c r="R1267"/>
      <c r="S1267"/>
      <c r="T1267"/>
      <c r="U1267"/>
      <c r="V1267"/>
      <c r="W1267"/>
      <c r="X1267"/>
      <c r="Y1267"/>
      <c r="Z1267"/>
      <c r="AA1267"/>
      <c r="AB1267"/>
      <c r="AC1267"/>
      <c r="AD1267"/>
      <c r="AE1267"/>
      <c r="AF1267"/>
      <c r="AG1267"/>
      <c r="AH1267"/>
      <c r="AI1267"/>
      <c r="AJ1267"/>
      <c r="AK1267"/>
      <c r="AL1267"/>
      <c r="AM1267"/>
      <c r="AN1267"/>
      <c r="AO1267"/>
      <c r="AP1267"/>
      <c r="AQ1267"/>
      <c r="AR1267"/>
      <c r="AS1267"/>
      <c r="AT1267"/>
      <c r="AU1267"/>
      <c r="AV1267"/>
      <c r="AW1267"/>
      <c r="AX1267"/>
      <c r="AY1267"/>
      <c r="AZ1267"/>
      <c r="BA1267">
        <v>2.5</v>
      </c>
      <c r="BB1267">
        <v>2.1</v>
      </c>
      <c r="BC1267">
        <v>1.95</v>
      </c>
      <c r="BD1267">
        <v>2.1</v>
      </c>
      <c r="BE1267"/>
      <c r="BF1267"/>
      <c r="BG1267"/>
      <c r="BH1267"/>
      <c r="BI1267"/>
      <c r="BJ1267"/>
      <c r="BK1267"/>
      <c r="BL1267"/>
      <c r="BM1267"/>
      <c r="BN1267"/>
      <c r="BO1267"/>
      <c r="BP1267"/>
      <c r="BQ1267"/>
      <c r="BR1267" t="s">
        <v>67</v>
      </c>
      <c r="BS1267"/>
      <c r="BT1267" t="s">
        <v>647</v>
      </c>
      <c r="BU1267">
        <v>42892</v>
      </c>
      <c r="BV1267"/>
      <c r="BW1267"/>
      <c r="BX1267"/>
      <c r="BY1267"/>
      <c r="BZ1267"/>
    </row>
    <row r="1268" spans="1:78" s="11" customFormat="1" x14ac:dyDescent="0.2">
      <c r="A1268" t="s">
        <v>673</v>
      </c>
      <c r="B1268"/>
      <c r="C1268" t="s">
        <v>53</v>
      </c>
      <c r="D1268" t="s">
        <v>54</v>
      </c>
      <c r="E1268" t="s">
        <v>644</v>
      </c>
      <c r="F1268" t="s">
        <v>669</v>
      </c>
      <c r="G1268" t="s">
        <v>644</v>
      </c>
      <c r="H1268" t="s">
        <v>669</v>
      </c>
      <c r="I1268"/>
      <c r="J1268"/>
      <c r="K1268"/>
      <c r="L1268" t="s">
        <v>670</v>
      </c>
      <c r="M1268"/>
      <c r="N1268"/>
      <c r="O1268"/>
      <c r="P1268"/>
      <c r="Q1268"/>
      <c r="R1268"/>
      <c r="S1268"/>
      <c r="T1268"/>
      <c r="U1268"/>
      <c r="V1268"/>
      <c r="W1268"/>
      <c r="X1268"/>
      <c r="Y1268">
        <v>2.2999999999999998</v>
      </c>
      <c r="Z1268"/>
      <c r="AA1268"/>
      <c r="AB1268">
        <v>3.55</v>
      </c>
      <c r="AC1268"/>
      <c r="AD1268"/>
      <c r="AE1268"/>
      <c r="AF1268"/>
      <c r="AG1268"/>
      <c r="AH1268"/>
      <c r="AI1268"/>
      <c r="AJ1268"/>
      <c r="AK1268"/>
      <c r="AL1268"/>
      <c r="AM1268"/>
      <c r="AN1268"/>
      <c r="AO1268"/>
      <c r="AP1268"/>
      <c r="AQ1268"/>
      <c r="AR1268"/>
      <c r="AS1268"/>
      <c r="AT1268"/>
      <c r="AU1268"/>
      <c r="AV1268"/>
      <c r="AW1268"/>
      <c r="AX1268"/>
      <c r="AY1268"/>
      <c r="AZ1268"/>
      <c r="BA1268"/>
      <c r="BB1268"/>
      <c r="BC1268"/>
      <c r="BD1268"/>
      <c r="BE1268"/>
      <c r="BF1268"/>
      <c r="BG1268"/>
      <c r="BH1268"/>
      <c r="BI1268"/>
      <c r="BJ1268"/>
      <c r="BK1268"/>
      <c r="BL1268"/>
      <c r="BM1268"/>
      <c r="BN1268"/>
      <c r="BO1268"/>
      <c r="BP1268"/>
      <c r="BQ1268" t="s">
        <v>57</v>
      </c>
      <c r="BR1268" t="s">
        <v>67</v>
      </c>
      <c r="BS1268"/>
      <c r="BT1268" t="s">
        <v>647</v>
      </c>
      <c r="BU1268">
        <v>42892</v>
      </c>
      <c r="BV1268"/>
      <c r="BW1268"/>
      <c r="BX1268"/>
      <c r="BY1268"/>
      <c r="BZ1268"/>
    </row>
    <row r="1269" spans="1:78" s="11" customFormat="1" x14ac:dyDescent="0.2">
      <c r="A1269" t="s">
        <v>674</v>
      </c>
      <c r="B1269"/>
      <c r="C1269" t="s">
        <v>53</v>
      </c>
      <c r="D1269" t="s">
        <v>54</v>
      </c>
      <c r="E1269" t="s">
        <v>644</v>
      </c>
      <c r="F1269" t="s">
        <v>669</v>
      </c>
      <c r="G1269" t="s">
        <v>644</v>
      </c>
      <c r="H1269" t="s">
        <v>669</v>
      </c>
      <c r="I1269"/>
      <c r="J1269"/>
      <c r="K1269"/>
      <c r="L1269" t="s">
        <v>670</v>
      </c>
      <c r="M1269"/>
      <c r="N1269"/>
      <c r="O1269"/>
      <c r="P1269"/>
      <c r="Q1269"/>
      <c r="R1269"/>
      <c r="S1269"/>
      <c r="T1269"/>
      <c r="U1269">
        <v>2.4500000000000002</v>
      </c>
      <c r="V1269"/>
      <c r="W1269"/>
      <c r="X1269">
        <v>2.95</v>
      </c>
      <c r="Y1269"/>
      <c r="Z1269"/>
      <c r="AA1269"/>
      <c r="AB1269"/>
      <c r="AC1269"/>
      <c r="AD1269"/>
      <c r="AE1269"/>
      <c r="AF1269"/>
      <c r="AG1269"/>
      <c r="AH1269"/>
      <c r="AI1269"/>
      <c r="AJ1269"/>
      <c r="AK1269"/>
      <c r="AL1269"/>
      <c r="AM1269"/>
      <c r="AN1269"/>
      <c r="AO1269"/>
      <c r="AP1269"/>
      <c r="AQ1269"/>
      <c r="AR1269"/>
      <c r="AS1269"/>
      <c r="AT1269"/>
      <c r="AU1269"/>
      <c r="AV1269"/>
      <c r="AW1269"/>
      <c r="AX1269"/>
      <c r="AY1269"/>
      <c r="AZ1269"/>
      <c r="BA1269"/>
      <c r="BB1269"/>
      <c r="BC1269"/>
      <c r="BD1269"/>
      <c r="BE1269"/>
      <c r="BF1269"/>
      <c r="BG1269"/>
      <c r="BH1269"/>
      <c r="BI1269"/>
      <c r="BJ1269"/>
      <c r="BK1269"/>
      <c r="BL1269"/>
      <c r="BM1269"/>
      <c r="BN1269"/>
      <c r="BO1269"/>
      <c r="BP1269"/>
      <c r="BQ1269"/>
      <c r="BR1269" t="s">
        <v>67</v>
      </c>
      <c r="BS1269"/>
      <c r="BT1269" t="s">
        <v>647</v>
      </c>
      <c r="BU1269">
        <v>42892</v>
      </c>
      <c r="BV1269"/>
      <c r="BW1269"/>
      <c r="BX1269"/>
      <c r="BY1269"/>
      <c r="BZ1269"/>
    </row>
    <row r="1270" spans="1:78" s="11" customFormat="1" x14ac:dyDescent="0.2">
      <c r="A1270" t="s">
        <v>675</v>
      </c>
      <c r="B1270"/>
      <c r="C1270" t="s">
        <v>53</v>
      </c>
      <c r="D1270" t="s">
        <v>54</v>
      </c>
      <c r="E1270" t="s">
        <v>644</v>
      </c>
      <c r="F1270" t="s">
        <v>669</v>
      </c>
      <c r="G1270" t="s">
        <v>644</v>
      </c>
      <c r="H1270" t="s">
        <v>669</v>
      </c>
      <c r="I1270"/>
      <c r="J1270"/>
      <c r="K1270"/>
      <c r="L1270" t="s">
        <v>670</v>
      </c>
      <c r="M1270"/>
      <c r="N1270"/>
      <c r="O1270"/>
      <c r="P1270"/>
      <c r="Q1270"/>
      <c r="R1270"/>
      <c r="S1270"/>
      <c r="T1270"/>
      <c r="U1270"/>
      <c r="V1270"/>
      <c r="W1270"/>
      <c r="X1270"/>
      <c r="Y1270"/>
      <c r="Z1270"/>
      <c r="AA1270"/>
      <c r="AB1270"/>
      <c r="AC1270"/>
      <c r="AD1270"/>
      <c r="AE1270"/>
      <c r="AF1270"/>
      <c r="AG1270"/>
      <c r="AH1270"/>
      <c r="AI1270"/>
      <c r="AJ1270"/>
      <c r="AK1270"/>
      <c r="AL1270"/>
      <c r="AM1270"/>
      <c r="AN1270"/>
      <c r="AO1270"/>
      <c r="AP1270"/>
      <c r="AQ1270"/>
      <c r="AR1270"/>
      <c r="AS1270"/>
      <c r="AT1270"/>
      <c r="AU1270"/>
      <c r="AV1270">
        <v>1.55</v>
      </c>
      <c r="AW1270"/>
      <c r="AX1270"/>
      <c r="AY1270"/>
      <c r="AZ1270"/>
      <c r="BA1270"/>
      <c r="BB1270"/>
      <c r="BC1270"/>
      <c r="BD1270"/>
      <c r="BE1270"/>
      <c r="BF1270"/>
      <c r="BG1270"/>
      <c r="BH1270"/>
      <c r="BI1270"/>
      <c r="BJ1270"/>
      <c r="BK1270"/>
      <c r="BL1270"/>
      <c r="BM1270"/>
      <c r="BN1270"/>
      <c r="BO1270"/>
      <c r="BP1270"/>
      <c r="BQ1270"/>
      <c r="BR1270" t="s">
        <v>67</v>
      </c>
      <c r="BS1270"/>
      <c r="BT1270" t="s">
        <v>647</v>
      </c>
      <c r="BU1270">
        <v>42892</v>
      </c>
      <c r="BV1270"/>
      <c r="BW1270"/>
      <c r="BX1270"/>
      <c r="BY1270"/>
      <c r="BZ1270"/>
    </row>
    <row r="1271" spans="1:78" s="11" customFormat="1" x14ac:dyDescent="0.2">
      <c r="A1271" t="s">
        <v>676</v>
      </c>
      <c r="B1271"/>
      <c r="C1271" t="s">
        <v>53</v>
      </c>
      <c r="D1271" t="s">
        <v>54</v>
      </c>
      <c r="E1271" t="s">
        <v>644</v>
      </c>
      <c r="F1271" t="s">
        <v>669</v>
      </c>
      <c r="G1271" t="s">
        <v>644</v>
      </c>
      <c r="H1271" t="s">
        <v>669</v>
      </c>
      <c r="I1271"/>
      <c r="J1271"/>
      <c r="K1271"/>
      <c r="L1271" t="s">
        <v>670</v>
      </c>
      <c r="M1271"/>
      <c r="N1271"/>
      <c r="O1271"/>
      <c r="P1271"/>
      <c r="Q1271"/>
      <c r="R1271"/>
      <c r="S1271"/>
      <c r="T1271"/>
      <c r="U1271"/>
      <c r="V1271"/>
      <c r="W1271"/>
      <c r="X1271"/>
      <c r="Y1271"/>
      <c r="Z1271"/>
      <c r="AA1271"/>
      <c r="AB1271"/>
      <c r="AC1271"/>
      <c r="AD1271"/>
      <c r="AE1271"/>
      <c r="AF1271"/>
      <c r="AG1271"/>
      <c r="AH1271"/>
      <c r="AI1271"/>
      <c r="AJ1271"/>
      <c r="AK1271"/>
      <c r="AL1271"/>
      <c r="AM1271"/>
      <c r="AN1271"/>
      <c r="AO1271"/>
      <c r="AP1271"/>
      <c r="AQ1271"/>
      <c r="AR1271"/>
      <c r="AS1271">
        <v>2.5</v>
      </c>
      <c r="AT1271"/>
      <c r="AU1271"/>
      <c r="AV1271">
        <v>1.5</v>
      </c>
      <c r="AW1271"/>
      <c r="AX1271"/>
      <c r="AY1271"/>
      <c r="AZ1271"/>
      <c r="BA1271"/>
      <c r="BB1271"/>
      <c r="BC1271"/>
      <c r="BD1271"/>
      <c r="BE1271"/>
      <c r="BF1271"/>
      <c r="BG1271"/>
      <c r="BH1271"/>
      <c r="BI1271"/>
      <c r="BJ1271"/>
      <c r="BK1271"/>
      <c r="BL1271"/>
      <c r="BM1271"/>
      <c r="BN1271"/>
      <c r="BO1271"/>
      <c r="BP1271"/>
      <c r="BQ1271"/>
      <c r="BR1271" t="s">
        <v>67</v>
      </c>
      <c r="BS1271"/>
      <c r="BT1271" t="s">
        <v>647</v>
      </c>
      <c r="BU1271">
        <v>42892</v>
      </c>
      <c r="BV1271" t="s">
        <v>60</v>
      </c>
      <c r="BW1271" t="s">
        <v>647</v>
      </c>
      <c r="BX1271"/>
      <c r="BY1271"/>
      <c r="BZ1271"/>
    </row>
    <row r="1272" spans="1:78" s="11" customFormat="1" x14ac:dyDescent="0.2">
      <c r="A1272" t="s">
        <v>677</v>
      </c>
      <c r="B1272"/>
      <c r="C1272" t="s">
        <v>53</v>
      </c>
      <c r="D1272" t="s">
        <v>54</v>
      </c>
      <c r="E1272" t="s">
        <v>644</v>
      </c>
      <c r="F1272" t="s">
        <v>669</v>
      </c>
      <c r="G1272" t="s">
        <v>644</v>
      </c>
      <c r="H1272" t="s">
        <v>669</v>
      </c>
      <c r="I1272"/>
      <c r="J1272"/>
      <c r="K1272"/>
      <c r="L1272" t="s">
        <v>670</v>
      </c>
      <c r="M1272"/>
      <c r="N1272"/>
      <c r="O1272"/>
      <c r="P1272"/>
      <c r="Q1272"/>
      <c r="R1272"/>
      <c r="S1272"/>
      <c r="T1272"/>
      <c r="U1272"/>
      <c r="V1272"/>
      <c r="W1272"/>
      <c r="X1272"/>
      <c r="Y1272">
        <v>2.2999999999999998</v>
      </c>
      <c r="Z1272"/>
      <c r="AA1272"/>
      <c r="AB1272"/>
      <c r="AC1272"/>
      <c r="AD1272"/>
      <c r="AE1272"/>
      <c r="AF1272"/>
      <c r="AG1272"/>
      <c r="AH1272"/>
      <c r="AI1272"/>
      <c r="AJ1272"/>
      <c r="AK1272"/>
      <c r="AL1272"/>
      <c r="AM1272"/>
      <c r="AN1272"/>
      <c r="AO1272"/>
      <c r="AP1272"/>
      <c r="AQ1272"/>
      <c r="AR1272"/>
      <c r="AS1272"/>
      <c r="AT1272"/>
      <c r="AU1272"/>
      <c r="AV1272"/>
      <c r="AW1272"/>
      <c r="AX1272"/>
      <c r="AY1272"/>
      <c r="AZ1272"/>
      <c r="BA1272"/>
      <c r="BB1272"/>
      <c r="BC1272"/>
      <c r="BD1272"/>
      <c r="BE1272"/>
      <c r="BF1272"/>
      <c r="BG1272"/>
      <c r="BH1272"/>
      <c r="BI1272"/>
      <c r="BJ1272"/>
      <c r="BK1272"/>
      <c r="BL1272"/>
      <c r="BM1272"/>
      <c r="BN1272"/>
      <c r="BO1272"/>
      <c r="BP1272"/>
      <c r="BQ1272" t="s">
        <v>57</v>
      </c>
      <c r="BR1272" t="s">
        <v>67</v>
      </c>
      <c r="BS1272"/>
      <c r="BT1272" t="s">
        <v>647</v>
      </c>
      <c r="BU1272">
        <v>42892</v>
      </c>
      <c r="BV1272" t="s">
        <v>60</v>
      </c>
      <c r="BW1272" t="s">
        <v>647</v>
      </c>
      <c r="BX1272"/>
      <c r="BY1272"/>
      <c r="BZ1272"/>
    </row>
    <row r="1273" spans="1:78" s="11" customFormat="1" x14ac:dyDescent="0.2">
      <c r="A1273" t="s">
        <v>678</v>
      </c>
      <c r="B1273"/>
      <c r="C1273" t="s">
        <v>53</v>
      </c>
      <c r="D1273" t="s">
        <v>54</v>
      </c>
      <c r="E1273" t="s">
        <v>644</v>
      </c>
      <c r="F1273" t="s">
        <v>669</v>
      </c>
      <c r="G1273" t="s">
        <v>644</v>
      </c>
      <c r="H1273" t="s">
        <v>669</v>
      </c>
      <c r="I1273"/>
      <c r="J1273"/>
      <c r="K1273"/>
      <c r="L1273" t="s">
        <v>670</v>
      </c>
      <c r="M1273"/>
      <c r="N1273"/>
      <c r="O1273"/>
      <c r="P1273"/>
      <c r="Q1273"/>
      <c r="R1273"/>
      <c r="S1273"/>
      <c r="T1273"/>
      <c r="U1273"/>
      <c r="V1273"/>
      <c r="W1273"/>
      <c r="X1273"/>
      <c r="Y1273"/>
      <c r="Z1273"/>
      <c r="AA1273"/>
      <c r="AB1273"/>
      <c r="AC1273"/>
      <c r="AD1273"/>
      <c r="AE1273"/>
      <c r="AF1273"/>
      <c r="AG1273"/>
      <c r="AH1273"/>
      <c r="AI1273"/>
      <c r="AJ1273"/>
      <c r="AK1273"/>
      <c r="AL1273"/>
      <c r="AM1273"/>
      <c r="AN1273"/>
      <c r="AO1273"/>
      <c r="AP1273"/>
      <c r="AQ1273"/>
      <c r="AR1273"/>
      <c r="AS1273"/>
      <c r="AT1273"/>
      <c r="AU1273"/>
      <c r="AV1273">
        <v>1.65</v>
      </c>
      <c r="AW1273"/>
      <c r="AX1273"/>
      <c r="AY1273"/>
      <c r="AZ1273"/>
      <c r="BA1273"/>
      <c r="BB1273"/>
      <c r="BC1273"/>
      <c r="BD1273"/>
      <c r="BE1273"/>
      <c r="BF1273"/>
      <c r="BG1273"/>
      <c r="BH1273"/>
      <c r="BI1273"/>
      <c r="BJ1273"/>
      <c r="BK1273"/>
      <c r="BL1273"/>
      <c r="BM1273"/>
      <c r="BN1273"/>
      <c r="BO1273"/>
      <c r="BP1273"/>
      <c r="BQ1273"/>
      <c r="BR1273" t="s">
        <v>67</v>
      </c>
      <c r="BS1273"/>
      <c r="BT1273" t="s">
        <v>647</v>
      </c>
      <c r="BU1273">
        <v>42892</v>
      </c>
      <c r="BV1273"/>
      <c r="BW1273"/>
      <c r="BX1273"/>
      <c r="BY1273"/>
      <c r="BZ1273"/>
    </row>
    <row r="1274" spans="1:78" s="11" customFormat="1" x14ac:dyDescent="0.2">
      <c r="A1274" t="s">
        <v>679</v>
      </c>
      <c r="B1274"/>
      <c r="C1274" t="s">
        <v>53</v>
      </c>
      <c r="D1274" t="s">
        <v>54</v>
      </c>
      <c r="E1274" t="s">
        <v>644</v>
      </c>
      <c r="F1274" t="s">
        <v>669</v>
      </c>
      <c r="G1274" t="s">
        <v>644</v>
      </c>
      <c r="H1274" t="s">
        <v>669</v>
      </c>
      <c r="I1274"/>
      <c r="J1274"/>
      <c r="K1274"/>
      <c r="L1274" t="s">
        <v>670</v>
      </c>
      <c r="M1274"/>
      <c r="N1274"/>
      <c r="O1274"/>
      <c r="P1274"/>
      <c r="Q1274"/>
      <c r="R1274"/>
      <c r="S1274"/>
      <c r="T1274"/>
      <c r="U1274"/>
      <c r="V1274"/>
      <c r="W1274"/>
      <c r="X1274"/>
      <c r="Y1274"/>
      <c r="Z1274"/>
      <c r="AA1274"/>
      <c r="AB1274"/>
      <c r="AC1274"/>
      <c r="AD1274"/>
      <c r="AE1274"/>
      <c r="AF1274"/>
      <c r="AG1274"/>
      <c r="AH1274"/>
      <c r="AI1274"/>
      <c r="AJ1274"/>
      <c r="AK1274"/>
      <c r="AL1274"/>
      <c r="AM1274"/>
      <c r="AN1274"/>
      <c r="AO1274"/>
      <c r="AP1274"/>
      <c r="AQ1274"/>
      <c r="AR1274"/>
      <c r="AS1274"/>
      <c r="AT1274"/>
      <c r="AU1274"/>
      <c r="AV1274"/>
      <c r="AW1274"/>
      <c r="AX1274">
        <v>1.5</v>
      </c>
      <c r="AY1274"/>
      <c r="AZ1274">
        <v>1.5</v>
      </c>
      <c r="BA1274"/>
      <c r="BB1274"/>
      <c r="BC1274"/>
      <c r="BD1274"/>
      <c r="BE1274"/>
      <c r="BF1274"/>
      <c r="BG1274"/>
      <c r="BH1274"/>
      <c r="BI1274"/>
      <c r="BJ1274"/>
      <c r="BK1274"/>
      <c r="BL1274"/>
      <c r="BM1274"/>
      <c r="BN1274"/>
      <c r="BO1274"/>
      <c r="BP1274"/>
      <c r="BQ1274"/>
      <c r="BR1274" t="s">
        <v>67</v>
      </c>
      <c r="BS1274"/>
      <c r="BT1274" t="s">
        <v>647</v>
      </c>
      <c r="BU1274">
        <v>42892</v>
      </c>
      <c r="BV1274"/>
      <c r="BW1274"/>
      <c r="BX1274"/>
      <c r="BY1274"/>
      <c r="BZ1274"/>
    </row>
    <row r="1275" spans="1:78" s="11" customFormat="1" x14ac:dyDescent="0.2">
      <c r="A1275" t="s">
        <v>680</v>
      </c>
      <c r="B1275"/>
      <c r="C1275" t="s">
        <v>53</v>
      </c>
      <c r="D1275" t="s">
        <v>54</v>
      </c>
      <c r="E1275" t="s">
        <v>644</v>
      </c>
      <c r="F1275" t="s">
        <v>669</v>
      </c>
      <c r="G1275" t="s">
        <v>644</v>
      </c>
      <c r="H1275" t="s">
        <v>669</v>
      </c>
      <c r="I1275"/>
      <c r="J1275"/>
      <c r="K1275"/>
      <c r="L1275" t="s">
        <v>670</v>
      </c>
      <c r="M1275"/>
      <c r="N1275"/>
      <c r="O1275"/>
      <c r="P1275"/>
      <c r="Q1275"/>
      <c r="R1275"/>
      <c r="S1275"/>
      <c r="T1275"/>
      <c r="U1275"/>
      <c r="V1275"/>
      <c r="W1275"/>
      <c r="X1275"/>
      <c r="Y1275"/>
      <c r="Z1275"/>
      <c r="AA1275"/>
      <c r="AB1275"/>
      <c r="AC1275"/>
      <c r="AD1275"/>
      <c r="AE1275"/>
      <c r="AF1275"/>
      <c r="AG1275"/>
      <c r="AH1275"/>
      <c r="AI1275"/>
      <c r="AJ1275"/>
      <c r="AK1275"/>
      <c r="AL1275"/>
      <c r="AM1275"/>
      <c r="AN1275"/>
      <c r="AO1275"/>
      <c r="AP1275"/>
      <c r="AQ1275"/>
      <c r="AR1275"/>
      <c r="AS1275"/>
      <c r="AT1275"/>
      <c r="AU1275"/>
      <c r="AV1275"/>
      <c r="AW1275"/>
      <c r="AX1275"/>
      <c r="AY1275"/>
      <c r="AZ1275"/>
      <c r="BA1275"/>
      <c r="BB1275"/>
      <c r="BC1275"/>
      <c r="BD1275"/>
      <c r="BE1275"/>
      <c r="BF1275">
        <v>1.4</v>
      </c>
      <c r="BG1275"/>
      <c r="BH1275">
        <v>1.4</v>
      </c>
      <c r="BI1275"/>
      <c r="BJ1275"/>
      <c r="BK1275"/>
      <c r="BL1275"/>
      <c r="BM1275"/>
      <c r="BN1275"/>
      <c r="BO1275"/>
      <c r="BP1275"/>
      <c r="BQ1275"/>
      <c r="BR1275" t="s">
        <v>67</v>
      </c>
      <c r="BS1275"/>
      <c r="BT1275" t="s">
        <v>647</v>
      </c>
      <c r="BU1275">
        <v>42892</v>
      </c>
      <c r="BV1275"/>
      <c r="BW1275"/>
      <c r="BX1275"/>
      <c r="BY1275"/>
      <c r="BZ1275"/>
    </row>
    <row r="1276" spans="1:78" s="11" customFormat="1" x14ac:dyDescent="0.2">
      <c r="A1276" t="s">
        <v>681</v>
      </c>
      <c r="B1276"/>
      <c r="C1276" t="s">
        <v>53</v>
      </c>
      <c r="D1276" t="s">
        <v>54</v>
      </c>
      <c r="E1276" t="s">
        <v>644</v>
      </c>
      <c r="F1276" t="s">
        <v>669</v>
      </c>
      <c r="G1276" t="s">
        <v>644</v>
      </c>
      <c r="H1276" t="s">
        <v>669</v>
      </c>
      <c r="I1276"/>
      <c r="J1276"/>
      <c r="K1276"/>
      <c r="L1276" t="s">
        <v>670</v>
      </c>
      <c r="M1276"/>
      <c r="N1276"/>
      <c r="O1276"/>
      <c r="P1276"/>
      <c r="Q1276"/>
      <c r="R1276"/>
      <c r="S1276"/>
      <c r="T1276"/>
      <c r="U1276"/>
      <c r="V1276"/>
      <c r="W1276"/>
      <c r="X1276"/>
      <c r="Y1276"/>
      <c r="Z1276"/>
      <c r="AA1276"/>
      <c r="AB1276"/>
      <c r="AC1276"/>
      <c r="AD1276"/>
      <c r="AE1276"/>
      <c r="AF1276"/>
      <c r="AG1276"/>
      <c r="AH1276"/>
      <c r="AI1276"/>
      <c r="AJ1276"/>
      <c r="AK1276"/>
      <c r="AL1276"/>
      <c r="AM1276"/>
      <c r="AN1276"/>
      <c r="AO1276"/>
      <c r="AP1276"/>
      <c r="AQ1276"/>
      <c r="AR1276"/>
      <c r="AS1276"/>
      <c r="AT1276"/>
      <c r="AU1276"/>
      <c r="AV1276"/>
      <c r="AW1276"/>
      <c r="AX1276"/>
      <c r="AY1276"/>
      <c r="AZ1276"/>
      <c r="BA1276">
        <v>2.2999999999999998</v>
      </c>
      <c r="BB1276">
        <v>1.9</v>
      </c>
      <c r="BC1276">
        <v>1.8</v>
      </c>
      <c r="BD1276">
        <v>1.9</v>
      </c>
      <c r="BE1276"/>
      <c r="BF1276"/>
      <c r="BG1276"/>
      <c r="BH1276"/>
      <c r="BI1276"/>
      <c r="BJ1276"/>
      <c r="BK1276"/>
      <c r="BL1276"/>
      <c r="BM1276"/>
      <c r="BN1276"/>
      <c r="BO1276"/>
      <c r="BP1276"/>
      <c r="BQ1276"/>
      <c r="BR1276" t="s">
        <v>67</v>
      </c>
      <c r="BS1276"/>
      <c r="BT1276" t="s">
        <v>647</v>
      </c>
      <c r="BU1276">
        <v>42892</v>
      </c>
      <c r="BV1276"/>
      <c r="BW1276"/>
      <c r="BX1276"/>
      <c r="BY1276"/>
      <c r="BZ1276"/>
    </row>
    <row r="1277" spans="1:78" s="11" customFormat="1" x14ac:dyDescent="0.2">
      <c r="A1277" t="s">
        <v>682</v>
      </c>
      <c r="B1277"/>
      <c r="C1277" t="s">
        <v>53</v>
      </c>
      <c r="D1277" t="s">
        <v>54</v>
      </c>
      <c r="E1277" t="s">
        <v>644</v>
      </c>
      <c r="F1277" t="s">
        <v>669</v>
      </c>
      <c r="G1277" t="s">
        <v>644</v>
      </c>
      <c r="H1277" t="s">
        <v>669</v>
      </c>
      <c r="I1277"/>
      <c r="J1277"/>
      <c r="K1277"/>
      <c r="L1277" t="s">
        <v>670</v>
      </c>
      <c r="M1277"/>
      <c r="N1277"/>
      <c r="O1277"/>
      <c r="P1277"/>
      <c r="Q1277"/>
      <c r="R1277"/>
      <c r="S1277"/>
      <c r="T1277"/>
      <c r="U1277">
        <v>2.15</v>
      </c>
      <c r="V1277"/>
      <c r="W1277"/>
      <c r="X1277">
        <v>2.5499999999999998</v>
      </c>
      <c r="Y1277"/>
      <c r="Z1277"/>
      <c r="AA1277"/>
      <c r="AB1277"/>
      <c r="AC1277"/>
      <c r="AD1277"/>
      <c r="AE1277"/>
      <c r="AF1277"/>
      <c r="AG1277"/>
      <c r="AH1277"/>
      <c r="AI1277"/>
      <c r="AJ1277"/>
      <c r="AK1277"/>
      <c r="AL1277"/>
      <c r="AM1277"/>
      <c r="AN1277"/>
      <c r="AO1277"/>
      <c r="AP1277"/>
      <c r="AQ1277"/>
      <c r="AR1277"/>
      <c r="AS1277"/>
      <c r="AT1277"/>
      <c r="AU1277"/>
      <c r="AV1277"/>
      <c r="AW1277"/>
      <c r="AX1277"/>
      <c r="AY1277"/>
      <c r="AZ1277"/>
      <c r="BA1277"/>
      <c r="BB1277"/>
      <c r="BC1277"/>
      <c r="BD1277"/>
      <c r="BE1277"/>
      <c r="BF1277"/>
      <c r="BG1277"/>
      <c r="BH1277"/>
      <c r="BI1277"/>
      <c r="BJ1277"/>
      <c r="BK1277"/>
      <c r="BL1277"/>
      <c r="BM1277"/>
      <c r="BN1277"/>
      <c r="BO1277"/>
      <c r="BP1277"/>
      <c r="BQ1277"/>
      <c r="BR1277" t="s">
        <v>67</v>
      </c>
      <c r="BS1277"/>
      <c r="BT1277" t="s">
        <v>647</v>
      </c>
      <c r="BU1277">
        <v>42892</v>
      </c>
      <c r="BV1277"/>
      <c r="BW1277"/>
      <c r="BX1277" s="4"/>
      <c r="BY1277" s="4"/>
      <c r="BZ1277" s="4"/>
    </row>
    <row r="1278" spans="1:78" s="11" customFormat="1" x14ac:dyDescent="0.2">
      <c r="A1278" t="s">
        <v>683</v>
      </c>
      <c r="B1278"/>
      <c r="C1278" t="s">
        <v>53</v>
      </c>
      <c r="D1278" t="s">
        <v>54</v>
      </c>
      <c r="E1278" t="s">
        <v>644</v>
      </c>
      <c r="F1278" t="s">
        <v>669</v>
      </c>
      <c r="G1278" t="s">
        <v>644</v>
      </c>
      <c r="H1278" t="s">
        <v>669</v>
      </c>
      <c r="I1278"/>
      <c r="J1278"/>
      <c r="K1278"/>
      <c r="L1278" t="s">
        <v>670</v>
      </c>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c r="AT1278"/>
      <c r="AU1278"/>
      <c r="AV1278"/>
      <c r="AW1278"/>
      <c r="AX1278"/>
      <c r="AY1278"/>
      <c r="AZ1278"/>
      <c r="BA1278"/>
      <c r="BB1278"/>
      <c r="BC1278"/>
      <c r="BD1278"/>
      <c r="BE1278"/>
      <c r="BF1278">
        <v>1.4</v>
      </c>
      <c r="BG1278"/>
      <c r="BH1278">
        <v>1.4</v>
      </c>
      <c r="BI1278"/>
      <c r="BJ1278"/>
      <c r="BK1278"/>
      <c r="BL1278"/>
      <c r="BM1278"/>
      <c r="BN1278"/>
      <c r="BO1278"/>
      <c r="BP1278"/>
      <c r="BQ1278"/>
      <c r="BR1278" t="s">
        <v>67</v>
      </c>
      <c r="BS1278"/>
      <c r="BT1278" t="s">
        <v>647</v>
      </c>
      <c r="BU1278">
        <v>42892</v>
      </c>
      <c r="BV1278"/>
      <c r="BW1278"/>
      <c r="BX1278" s="4"/>
      <c r="BY1278" s="4"/>
      <c r="BZ1278" s="4"/>
    </row>
    <row r="1279" spans="1:78" s="11" customFormat="1" x14ac:dyDescent="0.2">
      <c r="A1279" t="s">
        <v>684</v>
      </c>
      <c r="B1279"/>
      <c r="C1279" t="s">
        <v>53</v>
      </c>
      <c r="D1279" t="s">
        <v>54</v>
      </c>
      <c r="E1279" t="s">
        <v>644</v>
      </c>
      <c r="F1279" t="s">
        <v>669</v>
      </c>
      <c r="G1279" t="s">
        <v>644</v>
      </c>
      <c r="H1279" t="s">
        <v>669</v>
      </c>
      <c r="I1279"/>
      <c r="J1279"/>
      <c r="K1279"/>
      <c r="L1279" t="s">
        <v>670</v>
      </c>
      <c r="M1279"/>
      <c r="N1279"/>
      <c r="O1279"/>
      <c r="P1279"/>
      <c r="Q1279"/>
      <c r="R1279"/>
      <c r="S1279"/>
      <c r="T1279"/>
      <c r="U1279"/>
      <c r="V1279"/>
      <c r="W1279"/>
      <c r="X1279"/>
      <c r="Y1279"/>
      <c r="Z1279"/>
      <c r="AA1279"/>
      <c r="AB1279"/>
      <c r="AC1279"/>
      <c r="AD1279"/>
      <c r="AE1279"/>
      <c r="AF1279"/>
      <c r="AG1279"/>
      <c r="AH1279"/>
      <c r="AI1279"/>
      <c r="AJ1279"/>
      <c r="AK1279"/>
      <c r="AL1279"/>
      <c r="AM1279"/>
      <c r="AN1279"/>
      <c r="AO1279"/>
      <c r="AP1279"/>
      <c r="AQ1279"/>
      <c r="AR1279"/>
      <c r="AS1279">
        <v>2.75</v>
      </c>
      <c r="AT1279"/>
      <c r="AU1279"/>
      <c r="AV1279">
        <v>1.55</v>
      </c>
      <c r="AW1279"/>
      <c r="AX1279"/>
      <c r="AY1279"/>
      <c r="AZ1279"/>
      <c r="BA1279"/>
      <c r="BB1279"/>
      <c r="BC1279"/>
      <c r="BD1279"/>
      <c r="BE1279"/>
      <c r="BF1279"/>
      <c r="BG1279"/>
      <c r="BH1279"/>
      <c r="BI1279"/>
      <c r="BJ1279"/>
      <c r="BK1279"/>
      <c r="BL1279"/>
      <c r="BM1279"/>
      <c r="BN1279"/>
      <c r="BO1279"/>
      <c r="BP1279"/>
      <c r="BQ1279"/>
      <c r="BR1279" t="s">
        <v>67</v>
      </c>
      <c r="BS1279"/>
      <c r="BT1279" t="s">
        <v>647</v>
      </c>
      <c r="BU1279">
        <v>42892</v>
      </c>
      <c r="BV1279"/>
      <c r="BW1279"/>
      <c r="BX1279"/>
      <c r="BY1279"/>
      <c r="BZ1279"/>
    </row>
    <row r="1280" spans="1:78" s="11" customFormat="1" x14ac:dyDescent="0.2">
      <c r="A1280" t="s">
        <v>685</v>
      </c>
      <c r="B1280"/>
      <c r="C1280" t="s">
        <v>53</v>
      </c>
      <c r="D1280" t="s">
        <v>54</v>
      </c>
      <c r="E1280" t="s">
        <v>644</v>
      </c>
      <c r="F1280" t="s">
        <v>669</v>
      </c>
      <c r="G1280" t="s">
        <v>644</v>
      </c>
      <c r="H1280" t="s">
        <v>669</v>
      </c>
      <c r="I1280"/>
      <c r="J1280"/>
      <c r="K1280"/>
      <c r="L1280" t="s">
        <v>670</v>
      </c>
      <c r="M1280"/>
      <c r="N1280"/>
      <c r="O1280"/>
      <c r="P1280"/>
      <c r="Q1280"/>
      <c r="R1280"/>
      <c r="S1280"/>
      <c r="T1280"/>
      <c r="U1280"/>
      <c r="V1280"/>
      <c r="W1280"/>
      <c r="X1280"/>
      <c r="Y1280"/>
      <c r="Z1280"/>
      <c r="AA1280"/>
      <c r="AB1280"/>
      <c r="AC1280"/>
      <c r="AD1280"/>
      <c r="AE1280"/>
      <c r="AF1280"/>
      <c r="AG1280"/>
      <c r="AH1280"/>
      <c r="AI1280"/>
      <c r="AJ1280"/>
      <c r="AK1280"/>
      <c r="AL1280"/>
      <c r="AM1280"/>
      <c r="AN1280"/>
      <c r="AO1280"/>
      <c r="AP1280"/>
      <c r="AQ1280"/>
      <c r="AR1280"/>
      <c r="AS1280"/>
      <c r="AT1280"/>
      <c r="AU1280"/>
      <c r="AV1280"/>
      <c r="AW1280"/>
      <c r="AX1280"/>
      <c r="AY1280"/>
      <c r="AZ1280"/>
      <c r="BA1280">
        <v>2.5499999999999998</v>
      </c>
      <c r="BB1280">
        <v>2</v>
      </c>
      <c r="BC1280">
        <v>1.9</v>
      </c>
      <c r="BD1280">
        <v>2</v>
      </c>
      <c r="BE1280"/>
      <c r="BF1280"/>
      <c r="BG1280"/>
      <c r="BH1280"/>
      <c r="BI1280"/>
      <c r="BJ1280"/>
      <c r="BK1280"/>
      <c r="BL1280"/>
      <c r="BM1280"/>
      <c r="BN1280"/>
      <c r="BO1280"/>
      <c r="BP1280"/>
      <c r="BQ1280"/>
      <c r="BR1280" t="s">
        <v>67</v>
      </c>
      <c r="BS1280"/>
      <c r="BT1280" t="s">
        <v>647</v>
      </c>
      <c r="BU1280">
        <v>42892</v>
      </c>
      <c r="BV1280" t="s">
        <v>60</v>
      </c>
      <c r="BW1280" t="s">
        <v>647</v>
      </c>
      <c r="BX1280"/>
      <c r="BY1280"/>
      <c r="BZ1280"/>
    </row>
    <row r="1281" spans="1:78" s="11" customFormat="1" x14ac:dyDescent="0.2">
      <c r="A1281" t="s">
        <v>686</v>
      </c>
      <c r="B1281"/>
      <c r="C1281" t="s">
        <v>53</v>
      </c>
      <c r="D1281" t="s">
        <v>54</v>
      </c>
      <c r="E1281" t="s">
        <v>644</v>
      </c>
      <c r="F1281" t="s">
        <v>669</v>
      </c>
      <c r="G1281" t="s">
        <v>644</v>
      </c>
      <c r="H1281" t="s">
        <v>669</v>
      </c>
      <c r="I1281"/>
      <c r="J1281"/>
      <c r="K1281"/>
      <c r="L1281" t="s">
        <v>670</v>
      </c>
      <c r="M1281"/>
      <c r="N1281"/>
      <c r="O1281"/>
      <c r="P1281"/>
      <c r="Q1281"/>
      <c r="R1281"/>
      <c r="S1281"/>
      <c r="T1281"/>
      <c r="U1281"/>
      <c r="V1281"/>
      <c r="W1281"/>
      <c r="X1281"/>
      <c r="Y1281"/>
      <c r="Z1281"/>
      <c r="AA1281"/>
      <c r="AB1281"/>
      <c r="AC1281"/>
      <c r="AD1281"/>
      <c r="AE1281"/>
      <c r="AF1281"/>
      <c r="AG1281"/>
      <c r="AH1281"/>
      <c r="AI1281"/>
      <c r="AJ1281"/>
      <c r="AK1281"/>
      <c r="AL1281"/>
      <c r="AM1281"/>
      <c r="AN1281"/>
      <c r="AO1281"/>
      <c r="AP1281"/>
      <c r="AQ1281"/>
      <c r="AR1281"/>
      <c r="AS1281">
        <v>2.9</v>
      </c>
      <c r="AT1281"/>
      <c r="AU1281"/>
      <c r="AV1281">
        <v>1.7</v>
      </c>
      <c r="AW1281"/>
      <c r="AX1281"/>
      <c r="AY1281"/>
      <c r="AZ1281"/>
      <c r="BA1281"/>
      <c r="BB1281"/>
      <c r="BC1281"/>
      <c r="BD1281"/>
      <c r="BE1281"/>
      <c r="BF1281"/>
      <c r="BG1281"/>
      <c r="BH1281"/>
      <c r="BI1281"/>
      <c r="BJ1281"/>
      <c r="BK1281"/>
      <c r="BL1281"/>
      <c r="BM1281"/>
      <c r="BN1281"/>
      <c r="BO1281"/>
      <c r="BP1281"/>
      <c r="BQ1281"/>
      <c r="BR1281" t="s">
        <v>67</v>
      </c>
      <c r="BS1281"/>
      <c r="BT1281" t="s">
        <v>647</v>
      </c>
      <c r="BU1281">
        <v>42892</v>
      </c>
      <c r="BV1281"/>
      <c r="BW1281"/>
      <c r="BX1281"/>
      <c r="BY1281"/>
      <c r="BZ1281"/>
    </row>
    <row r="1282" spans="1:78" s="11" customFormat="1" x14ac:dyDescent="0.2">
      <c r="A1282" t="s">
        <v>687</v>
      </c>
      <c r="B1282"/>
      <c r="C1282" t="s">
        <v>53</v>
      </c>
      <c r="D1282" t="s">
        <v>54</v>
      </c>
      <c r="E1282" t="s">
        <v>644</v>
      </c>
      <c r="F1282" t="s">
        <v>669</v>
      </c>
      <c r="G1282" t="s">
        <v>644</v>
      </c>
      <c r="H1282" t="s">
        <v>669</v>
      </c>
      <c r="I1282"/>
      <c r="J1282"/>
      <c r="K1282"/>
      <c r="L1282" t="s">
        <v>670</v>
      </c>
      <c r="M1282"/>
      <c r="N1282"/>
      <c r="O1282"/>
      <c r="P1282"/>
      <c r="Q1282"/>
      <c r="R1282"/>
      <c r="S1282"/>
      <c r="T1282"/>
      <c r="U1282"/>
      <c r="V1282"/>
      <c r="W1282"/>
      <c r="X1282"/>
      <c r="Y1282">
        <v>2.2000000000000002</v>
      </c>
      <c r="Z1282"/>
      <c r="AA1282"/>
      <c r="AB1282">
        <v>3.1</v>
      </c>
      <c r="AC1282"/>
      <c r="AD1282"/>
      <c r="AE1282"/>
      <c r="AF1282"/>
      <c r="AG1282"/>
      <c r="AH1282"/>
      <c r="AI1282"/>
      <c r="AJ1282"/>
      <c r="AK1282"/>
      <c r="AL1282"/>
      <c r="AM1282"/>
      <c r="AN1282"/>
      <c r="AO1282"/>
      <c r="AP1282"/>
      <c r="AQ1282"/>
      <c r="AR1282"/>
      <c r="AS1282"/>
      <c r="AT1282"/>
      <c r="AU1282"/>
      <c r="AV1282"/>
      <c r="AW1282"/>
      <c r="AX1282"/>
      <c r="AY1282"/>
      <c r="AZ1282"/>
      <c r="BA1282"/>
      <c r="BB1282"/>
      <c r="BC1282"/>
      <c r="BD1282"/>
      <c r="BE1282"/>
      <c r="BF1282"/>
      <c r="BG1282"/>
      <c r="BH1282"/>
      <c r="BI1282"/>
      <c r="BJ1282"/>
      <c r="BK1282"/>
      <c r="BL1282"/>
      <c r="BM1282"/>
      <c r="BN1282"/>
      <c r="BO1282"/>
      <c r="BP1282"/>
      <c r="BQ1282" t="s">
        <v>57</v>
      </c>
      <c r="BR1282" t="s">
        <v>67</v>
      </c>
      <c r="BS1282"/>
      <c r="BT1282" t="s">
        <v>647</v>
      </c>
      <c r="BU1282">
        <v>42892</v>
      </c>
      <c r="BV1282" t="s">
        <v>60</v>
      </c>
      <c r="BW1282" t="s">
        <v>647</v>
      </c>
      <c r="BX1282"/>
      <c r="BY1282"/>
      <c r="BZ1282"/>
    </row>
    <row r="1283" spans="1:78" s="11" customFormat="1" x14ac:dyDescent="0.2">
      <c r="A1283" t="s">
        <v>688</v>
      </c>
      <c r="B1283"/>
      <c r="C1283" t="s">
        <v>53</v>
      </c>
      <c r="D1283" t="s">
        <v>54</v>
      </c>
      <c r="E1283" t="s">
        <v>644</v>
      </c>
      <c r="F1283" t="s">
        <v>669</v>
      </c>
      <c r="G1283" t="s">
        <v>644</v>
      </c>
      <c r="H1283" t="s">
        <v>669</v>
      </c>
      <c r="I1283"/>
      <c r="J1283"/>
      <c r="K1283"/>
      <c r="L1283" t="s">
        <v>670</v>
      </c>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c r="AT1283"/>
      <c r="AU1283"/>
      <c r="AV1283"/>
      <c r="AW1283">
        <v>2.0499999999999998</v>
      </c>
      <c r="AX1283">
        <v>1.45</v>
      </c>
      <c r="AY1283">
        <v>1.5</v>
      </c>
      <c r="AZ1283">
        <v>1.5</v>
      </c>
      <c r="BA1283"/>
      <c r="BB1283"/>
      <c r="BC1283"/>
      <c r="BD1283"/>
      <c r="BE1283"/>
      <c r="BF1283"/>
      <c r="BG1283"/>
      <c r="BH1283"/>
      <c r="BI1283"/>
      <c r="BJ1283"/>
      <c r="BK1283"/>
      <c r="BL1283"/>
      <c r="BM1283"/>
      <c r="BN1283"/>
      <c r="BO1283"/>
      <c r="BP1283"/>
      <c r="BQ1283"/>
      <c r="BR1283" t="s">
        <v>67</v>
      </c>
      <c r="BS1283"/>
      <c r="BT1283" t="s">
        <v>647</v>
      </c>
      <c r="BU1283">
        <v>42892</v>
      </c>
      <c r="BV1283" t="s">
        <v>60</v>
      </c>
      <c r="BW1283" t="s">
        <v>647</v>
      </c>
      <c r="BX1283"/>
      <c r="BY1283"/>
      <c r="BZ1283"/>
    </row>
    <row r="1284" spans="1:78" s="11" customFormat="1" x14ac:dyDescent="0.2">
      <c r="A1284" t="s">
        <v>689</v>
      </c>
      <c r="B1284"/>
      <c r="C1284" t="s">
        <v>53</v>
      </c>
      <c r="D1284" t="s">
        <v>54</v>
      </c>
      <c r="E1284" t="s">
        <v>644</v>
      </c>
      <c r="F1284" t="s">
        <v>669</v>
      </c>
      <c r="G1284" t="s">
        <v>644</v>
      </c>
      <c r="H1284" t="s">
        <v>669</v>
      </c>
      <c r="I1284"/>
      <c r="J1284"/>
      <c r="K1284"/>
      <c r="L1284" t="s">
        <v>670</v>
      </c>
      <c r="M1284"/>
      <c r="N1284"/>
      <c r="O1284"/>
      <c r="P1284"/>
      <c r="Q1284"/>
      <c r="R1284"/>
      <c r="S1284"/>
      <c r="T1284"/>
      <c r="U1284"/>
      <c r="V1284"/>
      <c r="W1284"/>
      <c r="X1284"/>
      <c r="Y1284"/>
      <c r="Z1284"/>
      <c r="AA1284"/>
      <c r="AB1284"/>
      <c r="AC1284"/>
      <c r="AD1284"/>
      <c r="AE1284"/>
      <c r="AF1284"/>
      <c r="AG1284"/>
      <c r="AH1284"/>
      <c r="AI1284"/>
      <c r="AJ1284"/>
      <c r="AK1284"/>
      <c r="AL1284"/>
      <c r="AM1284"/>
      <c r="AN1284"/>
      <c r="AO1284"/>
      <c r="AP1284"/>
      <c r="AQ1284"/>
      <c r="AR1284"/>
      <c r="AS1284"/>
      <c r="AT1284"/>
      <c r="AU1284"/>
      <c r="AV1284"/>
      <c r="AW1284">
        <v>2.2000000000000002</v>
      </c>
      <c r="AX1284">
        <v>1.4</v>
      </c>
      <c r="AY1284">
        <v>1.65</v>
      </c>
      <c r="AZ1284">
        <v>1.65</v>
      </c>
      <c r="BA1284"/>
      <c r="BB1284"/>
      <c r="BC1284"/>
      <c r="BD1284"/>
      <c r="BE1284"/>
      <c r="BF1284"/>
      <c r="BG1284"/>
      <c r="BH1284"/>
      <c r="BI1284"/>
      <c r="BJ1284"/>
      <c r="BK1284"/>
      <c r="BL1284"/>
      <c r="BM1284"/>
      <c r="BN1284"/>
      <c r="BO1284"/>
      <c r="BP1284"/>
      <c r="BQ1284"/>
      <c r="BR1284" t="s">
        <v>67</v>
      </c>
      <c r="BS1284"/>
      <c r="BT1284" t="s">
        <v>647</v>
      </c>
      <c r="BU1284">
        <v>42892</v>
      </c>
      <c r="BV1284"/>
      <c r="BW1284"/>
      <c r="BX1284"/>
      <c r="BY1284"/>
      <c r="BZ1284"/>
    </row>
    <row r="1285" spans="1:78" s="11" customFormat="1" x14ac:dyDescent="0.2">
      <c r="A1285" t="s">
        <v>690</v>
      </c>
      <c r="B1285"/>
      <c r="C1285" t="s">
        <v>53</v>
      </c>
      <c r="D1285" t="s">
        <v>54</v>
      </c>
      <c r="E1285" t="s">
        <v>644</v>
      </c>
      <c r="F1285" t="s">
        <v>669</v>
      </c>
      <c r="G1285" t="s">
        <v>644</v>
      </c>
      <c r="H1285" t="s">
        <v>669</v>
      </c>
      <c r="I1285"/>
      <c r="J1285"/>
      <c r="K1285"/>
      <c r="L1285" t="s">
        <v>670</v>
      </c>
      <c r="M1285"/>
      <c r="N1285"/>
      <c r="O1285"/>
      <c r="P1285"/>
      <c r="Q1285"/>
      <c r="R1285"/>
      <c r="S1285"/>
      <c r="T1285"/>
      <c r="U1285"/>
      <c r="V1285"/>
      <c r="W1285"/>
      <c r="X1285"/>
      <c r="Y1285"/>
      <c r="Z1285"/>
      <c r="AA1285"/>
      <c r="AB1285"/>
      <c r="AC1285"/>
      <c r="AD1285"/>
      <c r="AE1285"/>
      <c r="AF1285"/>
      <c r="AG1285"/>
      <c r="AH1285"/>
      <c r="AI1285"/>
      <c r="AJ1285"/>
      <c r="AK1285"/>
      <c r="AL1285"/>
      <c r="AM1285"/>
      <c r="AN1285"/>
      <c r="AO1285"/>
      <c r="AP1285"/>
      <c r="AQ1285"/>
      <c r="AR1285"/>
      <c r="AS1285">
        <v>2.4</v>
      </c>
      <c r="AT1285"/>
      <c r="AU1285"/>
      <c r="AV1285">
        <v>1.45</v>
      </c>
      <c r="AW1285"/>
      <c r="AX1285"/>
      <c r="AY1285"/>
      <c r="AZ1285"/>
      <c r="BA1285"/>
      <c r="BB1285"/>
      <c r="BC1285"/>
      <c r="BD1285"/>
      <c r="BE1285"/>
      <c r="BF1285"/>
      <c r="BG1285"/>
      <c r="BH1285"/>
      <c r="BI1285"/>
      <c r="BJ1285"/>
      <c r="BK1285"/>
      <c r="BL1285"/>
      <c r="BM1285"/>
      <c r="BN1285"/>
      <c r="BO1285"/>
      <c r="BP1285"/>
      <c r="BQ1285"/>
      <c r="BR1285" t="s">
        <v>67</v>
      </c>
      <c r="BS1285"/>
      <c r="BT1285" t="s">
        <v>647</v>
      </c>
      <c r="BU1285">
        <v>42892</v>
      </c>
      <c r="BV1285" t="s">
        <v>60</v>
      </c>
      <c r="BW1285" t="s">
        <v>647</v>
      </c>
      <c r="BX1285"/>
      <c r="BY1285"/>
      <c r="BZ1285"/>
    </row>
    <row r="1286" spans="1:78" s="11" customFormat="1" x14ac:dyDescent="0.2">
      <c r="A1286" t="s">
        <v>691</v>
      </c>
      <c r="B1286"/>
      <c r="C1286" t="s">
        <v>53</v>
      </c>
      <c r="D1286" t="s">
        <v>54</v>
      </c>
      <c r="E1286" t="s">
        <v>644</v>
      </c>
      <c r="F1286" t="s">
        <v>669</v>
      </c>
      <c r="G1286" t="s">
        <v>644</v>
      </c>
      <c r="H1286" t="s">
        <v>669</v>
      </c>
      <c r="I1286"/>
      <c r="J1286"/>
      <c r="K1286"/>
      <c r="L1286" t="s">
        <v>670</v>
      </c>
      <c r="M1286"/>
      <c r="N1286"/>
      <c r="O1286"/>
      <c r="P1286"/>
      <c r="Q1286"/>
      <c r="R1286"/>
      <c r="S1286"/>
      <c r="T1286"/>
      <c r="U1286"/>
      <c r="V1286"/>
      <c r="W1286"/>
      <c r="X1286"/>
      <c r="Y1286"/>
      <c r="Z1286"/>
      <c r="AA1286"/>
      <c r="AB1286"/>
      <c r="AC1286"/>
      <c r="AD1286"/>
      <c r="AE1286"/>
      <c r="AF1286"/>
      <c r="AG1286"/>
      <c r="AH1286"/>
      <c r="AI1286"/>
      <c r="AJ1286"/>
      <c r="AK1286"/>
      <c r="AL1286"/>
      <c r="AM1286"/>
      <c r="AN1286"/>
      <c r="AO1286"/>
      <c r="AP1286"/>
      <c r="AQ1286"/>
      <c r="AR1286"/>
      <c r="AS1286"/>
      <c r="AT1286"/>
      <c r="AU1286"/>
      <c r="AV1286"/>
      <c r="AW1286"/>
      <c r="AX1286"/>
      <c r="AY1286"/>
      <c r="AZ1286"/>
      <c r="BA1286"/>
      <c r="BB1286"/>
      <c r="BC1286"/>
      <c r="BD1286"/>
      <c r="BE1286"/>
      <c r="BF1286">
        <v>1.5</v>
      </c>
      <c r="BG1286"/>
      <c r="BH1286">
        <v>1.5</v>
      </c>
      <c r="BI1286"/>
      <c r="BJ1286"/>
      <c r="BK1286"/>
      <c r="BL1286"/>
      <c r="BM1286"/>
      <c r="BN1286"/>
      <c r="BO1286"/>
      <c r="BP1286"/>
      <c r="BQ1286"/>
      <c r="BR1286" t="s">
        <v>67</v>
      </c>
      <c r="BS1286"/>
      <c r="BT1286" t="s">
        <v>647</v>
      </c>
      <c r="BU1286">
        <v>42892</v>
      </c>
      <c r="BV1286"/>
      <c r="BW1286"/>
      <c r="BX1286"/>
      <c r="BY1286"/>
      <c r="BZ1286"/>
    </row>
    <row r="1287" spans="1:78" s="11" customFormat="1" x14ac:dyDescent="0.2">
      <c r="A1287" t="s">
        <v>692</v>
      </c>
      <c r="B1287"/>
      <c r="C1287" t="s">
        <v>53</v>
      </c>
      <c r="D1287" t="s">
        <v>54</v>
      </c>
      <c r="E1287" t="s">
        <v>644</v>
      </c>
      <c r="F1287" t="s">
        <v>669</v>
      </c>
      <c r="G1287" t="s">
        <v>644</v>
      </c>
      <c r="H1287" t="s">
        <v>669</v>
      </c>
      <c r="I1287"/>
      <c r="J1287"/>
      <c r="K1287"/>
      <c r="L1287" t="s">
        <v>670</v>
      </c>
      <c r="M1287"/>
      <c r="N1287"/>
      <c r="O1287"/>
      <c r="P1287"/>
      <c r="Q1287"/>
      <c r="R1287"/>
      <c r="S1287"/>
      <c r="T1287"/>
      <c r="U1287"/>
      <c r="V1287"/>
      <c r="W1287"/>
      <c r="X1287"/>
      <c r="Y1287"/>
      <c r="Z1287"/>
      <c r="AA1287"/>
      <c r="AB1287">
        <v>3.3</v>
      </c>
      <c r="AC1287"/>
      <c r="AD1287"/>
      <c r="AE1287"/>
      <c r="AF1287"/>
      <c r="AG1287"/>
      <c r="AH1287"/>
      <c r="AI1287"/>
      <c r="AJ1287"/>
      <c r="AK1287"/>
      <c r="AL1287"/>
      <c r="AM1287"/>
      <c r="AN1287"/>
      <c r="AO1287"/>
      <c r="AP1287"/>
      <c r="AQ1287"/>
      <c r="AR1287"/>
      <c r="AS1287"/>
      <c r="AT1287"/>
      <c r="AU1287"/>
      <c r="AV1287"/>
      <c r="AW1287"/>
      <c r="AX1287"/>
      <c r="AY1287"/>
      <c r="AZ1287"/>
      <c r="BA1287"/>
      <c r="BB1287"/>
      <c r="BC1287"/>
      <c r="BD1287"/>
      <c r="BE1287"/>
      <c r="BF1287"/>
      <c r="BG1287"/>
      <c r="BH1287"/>
      <c r="BI1287"/>
      <c r="BJ1287"/>
      <c r="BK1287"/>
      <c r="BL1287"/>
      <c r="BM1287"/>
      <c r="BN1287"/>
      <c r="BO1287"/>
      <c r="BP1287"/>
      <c r="BQ1287" t="s">
        <v>57</v>
      </c>
      <c r="BR1287" t="s">
        <v>67</v>
      </c>
      <c r="BS1287"/>
      <c r="BT1287" t="s">
        <v>647</v>
      </c>
      <c r="BU1287">
        <v>42892</v>
      </c>
      <c r="BV1287" t="s">
        <v>60</v>
      </c>
      <c r="BW1287" t="s">
        <v>647</v>
      </c>
      <c r="BX1287"/>
      <c r="BY1287"/>
      <c r="BZ1287"/>
    </row>
    <row r="1288" spans="1:78" s="11" customFormat="1" x14ac:dyDescent="0.2">
      <c r="A1288" t="s">
        <v>693</v>
      </c>
      <c r="B1288"/>
      <c r="C1288" t="s">
        <v>53</v>
      </c>
      <c r="D1288" t="s">
        <v>54</v>
      </c>
      <c r="E1288" t="s">
        <v>644</v>
      </c>
      <c r="F1288" t="s">
        <v>669</v>
      </c>
      <c r="G1288" t="s">
        <v>644</v>
      </c>
      <c r="H1288" t="s">
        <v>669</v>
      </c>
      <c r="I1288"/>
      <c r="J1288"/>
      <c r="K1288"/>
      <c r="L1288" t="s">
        <v>670</v>
      </c>
      <c r="M1288"/>
      <c r="N1288"/>
      <c r="O1288"/>
      <c r="P1288"/>
      <c r="Q1288"/>
      <c r="R1288"/>
      <c r="S1288"/>
      <c r="T1288"/>
      <c r="U1288"/>
      <c r="V1288"/>
      <c r="W1288"/>
      <c r="X1288"/>
      <c r="Y1288"/>
      <c r="Z1288"/>
      <c r="AA1288"/>
      <c r="AB1288"/>
      <c r="AC1288"/>
      <c r="AD1288"/>
      <c r="AE1288"/>
      <c r="AF1288"/>
      <c r="AG1288"/>
      <c r="AH1288"/>
      <c r="AI1288"/>
      <c r="AJ1288"/>
      <c r="AK1288"/>
      <c r="AL1288"/>
      <c r="AM1288"/>
      <c r="AN1288"/>
      <c r="AO1288"/>
      <c r="AP1288"/>
      <c r="AQ1288"/>
      <c r="AR1288"/>
      <c r="AS1288"/>
      <c r="AT1288"/>
      <c r="AU1288"/>
      <c r="AV1288"/>
      <c r="AW1288"/>
      <c r="AX1288"/>
      <c r="AY1288"/>
      <c r="AZ1288"/>
      <c r="BA1288"/>
      <c r="BB1288"/>
      <c r="BC1288"/>
      <c r="BD1288"/>
      <c r="BE1288"/>
      <c r="BF1288">
        <v>1.4</v>
      </c>
      <c r="BG1288"/>
      <c r="BH1288">
        <v>1.4</v>
      </c>
      <c r="BI1288"/>
      <c r="BJ1288"/>
      <c r="BK1288"/>
      <c r="BL1288"/>
      <c r="BM1288"/>
      <c r="BN1288"/>
      <c r="BO1288"/>
      <c r="BP1288"/>
      <c r="BQ1288"/>
      <c r="BR1288" t="s">
        <v>67</v>
      </c>
      <c r="BS1288"/>
      <c r="BT1288" t="s">
        <v>647</v>
      </c>
      <c r="BU1288">
        <v>42892</v>
      </c>
      <c r="BV1288" t="s">
        <v>60</v>
      </c>
      <c r="BW1288" t="s">
        <v>647</v>
      </c>
      <c r="BX1288"/>
      <c r="BY1288"/>
      <c r="BZ1288"/>
    </row>
    <row r="1289" spans="1:78" s="11" customFormat="1" x14ac:dyDescent="0.2">
      <c r="A1289" t="s">
        <v>694</v>
      </c>
      <c r="B1289"/>
      <c r="C1289" t="s">
        <v>53</v>
      </c>
      <c r="D1289" t="s">
        <v>54</v>
      </c>
      <c r="E1289" t="s">
        <v>644</v>
      </c>
      <c r="F1289" t="s">
        <v>669</v>
      </c>
      <c r="G1289" t="s">
        <v>644</v>
      </c>
      <c r="H1289" t="s">
        <v>669</v>
      </c>
      <c r="I1289"/>
      <c r="J1289"/>
      <c r="K1289"/>
      <c r="L1289" t="s">
        <v>670</v>
      </c>
      <c r="M1289"/>
      <c r="N1289"/>
      <c r="O1289"/>
      <c r="P1289"/>
      <c r="Q1289"/>
      <c r="R1289"/>
      <c r="S1289"/>
      <c r="T1289"/>
      <c r="U1289"/>
      <c r="V1289"/>
      <c r="W1289"/>
      <c r="X1289"/>
      <c r="Y1289"/>
      <c r="Z1289"/>
      <c r="AA1289"/>
      <c r="AB1289"/>
      <c r="AC1289"/>
      <c r="AD1289"/>
      <c r="AE1289"/>
      <c r="AF1289"/>
      <c r="AG1289"/>
      <c r="AH1289"/>
      <c r="AI1289"/>
      <c r="AJ1289"/>
      <c r="AK1289"/>
      <c r="AL1289"/>
      <c r="AM1289"/>
      <c r="AN1289"/>
      <c r="AO1289"/>
      <c r="AP1289"/>
      <c r="AQ1289"/>
      <c r="AR1289"/>
      <c r="AS1289"/>
      <c r="AT1289"/>
      <c r="AU1289"/>
      <c r="AV1289"/>
      <c r="AW1289"/>
      <c r="AX1289"/>
      <c r="AY1289"/>
      <c r="AZ1289"/>
      <c r="BA1289"/>
      <c r="BB1289"/>
      <c r="BC1289">
        <v>1.55</v>
      </c>
      <c r="BD1289">
        <v>1.55</v>
      </c>
      <c r="BE1289"/>
      <c r="BF1289"/>
      <c r="BG1289"/>
      <c r="BH1289"/>
      <c r="BI1289"/>
      <c r="BJ1289"/>
      <c r="BK1289"/>
      <c r="BL1289"/>
      <c r="BM1289"/>
      <c r="BN1289"/>
      <c r="BO1289"/>
      <c r="BP1289"/>
      <c r="BQ1289"/>
      <c r="BR1289" t="s">
        <v>67</v>
      </c>
      <c r="BS1289"/>
      <c r="BT1289" t="s">
        <v>647</v>
      </c>
      <c r="BU1289">
        <v>42892</v>
      </c>
      <c r="BV1289"/>
      <c r="BW1289"/>
      <c r="BX1289"/>
      <c r="BY1289"/>
      <c r="BZ1289"/>
    </row>
    <row r="1290" spans="1:78" s="11" customFormat="1" x14ac:dyDescent="0.2">
      <c r="A1290" t="s">
        <v>695</v>
      </c>
      <c r="B1290"/>
      <c r="C1290" t="s">
        <v>53</v>
      </c>
      <c r="D1290" t="s">
        <v>54</v>
      </c>
      <c r="E1290" t="s">
        <v>644</v>
      </c>
      <c r="F1290" t="s">
        <v>669</v>
      </c>
      <c r="G1290" t="s">
        <v>644</v>
      </c>
      <c r="H1290" t="s">
        <v>669</v>
      </c>
      <c r="I1290"/>
      <c r="J1290"/>
      <c r="K1290"/>
      <c r="L1290" t="s">
        <v>670</v>
      </c>
      <c r="M1290"/>
      <c r="N1290"/>
      <c r="O1290"/>
      <c r="P1290"/>
      <c r="Q1290"/>
      <c r="R1290"/>
      <c r="S1290"/>
      <c r="T1290"/>
      <c r="U1290"/>
      <c r="V1290"/>
      <c r="W1290"/>
      <c r="X1290"/>
      <c r="Y1290">
        <v>2.2999999999999998</v>
      </c>
      <c r="Z1290"/>
      <c r="AA1290"/>
      <c r="AB1290">
        <v>3.4</v>
      </c>
      <c r="AC1290"/>
      <c r="AD1290"/>
      <c r="AE1290"/>
      <c r="AF1290"/>
      <c r="AG1290"/>
      <c r="AH1290"/>
      <c r="AI1290"/>
      <c r="AJ1290"/>
      <c r="AK1290"/>
      <c r="AL1290"/>
      <c r="AM1290"/>
      <c r="AN1290"/>
      <c r="AO1290"/>
      <c r="AP1290"/>
      <c r="AQ1290"/>
      <c r="AR1290"/>
      <c r="AS1290"/>
      <c r="AT1290"/>
      <c r="AU1290"/>
      <c r="AV1290"/>
      <c r="AW1290"/>
      <c r="AX1290"/>
      <c r="AY1290"/>
      <c r="AZ1290"/>
      <c r="BA1290"/>
      <c r="BB1290"/>
      <c r="BC1290"/>
      <c r="BD1290"/>
      <c r="BE1290"/>
      <c r="BF1290"/>
      <c r="BG1290"/>
      <c r="BH1290"/>
      <c r="BI1290"/>
      <c r="BJ1290"/>
      <c r="BK1290"/>
      <c r="BL1290"/>
      <c r="BM1290"/>
      <c r="BN1290"/>
      <c r="BO1290"/>
      <c r="BP1290"/>
      <c r="BQ1290" t="s">
        <v>57</v>
      </c>
      <c r="BR1290" t="s">
        <v>67</v>
      </c>
      <c r="BS1290"/>
      <c r="BT1290" t="s">
        <v>647</v>
      </c>
      <c r="BU1290">
        <v>42892</v>
      </c>
      <c r="BV1290" t="s">
        <v>60</v>
      </c>
      <c r="BW1290" t="s">
        <v>647</v>
      </c>
      <c r="BX1290"/>
      <c r="BY1290"/>
      <c r="BZ1290"/>
    </row>
    <row r="1291" spans="1:78" s="11" customFormat="1" x14ac:dyDescent="0.2">
      <c r="A1291" t="s">
        <v>727</v>
      </c>
      <c r="B1291" t="s">
        <v>322</v>
      </c>
      <c r="C1291" t="s">
        <v>53</v>
      </c>
      <c r="D1291" t="s">
        <v>54</v>
      </c>
      <c r="E1291" t="s">
        <v>728</v>
      </c>
      <c r="F1291" t="s">
        <v>729</v>
      </c>
      <c r="G1291" t="s">
        <v>728</v>
      </c>
      <c r="H1291" t="s">
        <v>729</v>
      </c>
      <c r="I1291"/>
      <c r="J1291"/>
      <c r="K1291"/>
      <c r="L1291"/>
      <c r="M1291"/>
      <c r="N1291"/>
      <c r="O1291"/>
      <c r="P1291"/>
      <c r="Q1291"/>
      <c r="R1291"/>
      <c r="S1291"/>
      <c r="T1291"/>
      <c r="U1291"/>
      <c r="V1291"/>
      <c r="W1291"/>
      <c r="X1291"/>
      <c r="Y1291"/>
      <c r="Z1291"/>
      <c r="AA1291"/>
      <c r="AB1291"/>
      <c r="AC1291">
        <v>3.2</v>
      </c>
      <c r="AD1291"/>
      <c r="AE1291"/>
      <c r="AF1291">
        <v>4.0999999999999996</v>
      </c>
      <c r="AG1291"/>
      <c r="AH1291"/>
      <c r="AI1291"/>
      <c r="AJ1291"/>
      <c r="AK1291"/>
      <c r="AL1291"/>
      <c r="AM1291"/>
      <c r="AN1291"/>
      <c r="AO1291"/>
      <c r="AP1291"/>
      <c r="AQ1291"/>
      <c r="AR1291"/>
      <c r="AS1291"/>
      <c r="AT1291"/>
      <c r="AU1291"/>
      <c r="AV1291"/>
      <c r="AW1291"/>
      <c r="AX1291"/>
      <c r="AY1291"/>
      <c r="AZ1291"/>
      <c r="BA1291"/>
      <c r="BB1291"/>
      <c r="BC1291"/>
      <c r="BD1291"/>
      <c r="BE1291"/>
      <c r="BF1291"/>
      <c r="BG1291"/>
      <c r="BH1291"/>
      <c r="BI1291"/>
      <c r="BJ1291"/>
      <c r="BK1291"/>
      <c r="BL1291"/>
      <c r="BM1291"/>
      <c r="BN1291"/>
      <c r="BO1291"/>
      <c r="BP1291"/>
      <c r="BQ1291"/>
      <c r="BR1291" t="s">
        <v>58</v>
      </c>
      <c r="BS1291" s="1">
        <v>44819</v>
      </c>
      <c r="BT1291" t="s">
        <v>59</v>
      </c>
      <c r="BU1291">
        <v>3485</v>
      </c>
      <c r="BV1291" t="s">
        <v>60</v>
      </c>
      <c r="BW1291" t="s">
        <v>59</v>
      </c>
      <c r="BX1291"/>
      <c r="BY1291"/>
      <c r="BZ1291"/>
    </row>
    <row r="1292" spans="1:78" s="11" customFormat="1" x14ac:dyDescent="0.2">
      <c r="A1292" t="s">
        <v>94</v>
      </c>
      <c r="B1292"/>
      <c r="C1292" t="s">
        <v>53</v>
      </c>
      <c r="D1292" t="s">
        <v>54</v>
      </c>
      <c r="E1292" t="s">
        <v>728</v>
      </c>
      <c r="F1292" t="s">
        <v>730</v>
      </c>
      <c r="G1292" t="s">
        <v>728</v>
      </c>
      <c r="H1292" t="s">
        <v>730</v>
      </c>
      <c r="I1292"/>
      <c r="J1292"/>
      <c r="K1292"/>
      <c r="L1292"/>
      <c r="M1292"/>
      <c r="N1292"/>
      <c r="O1292"/>
      <c r="P1292"/>
      <c r="Q1292"/>
      <c r="R1292"/>
      <c r="S1292"/>
      <c r="T1292"/>
      <c r="U1292"/>
      <c r="V1292"/>
      <c r="W1292"/>
      <c r="X1292"/>
      <c r="Y1292"/>
      <c r="Z1292"/>
      <c r="AA1292"/>
      <c r="AB1292"/>
      <c r="AC1292"/>
      <c r="AD1292"/>
      <c r="AE1292"/>
      <c r="AF1292"/>
      <c r="AG1292"/>
      <c r="AH1292"/>
      <c r="AI1292"/>
      <c r="AJ1292"/>
      <c r="AK1292"/>
      <c r="AL1292"/>
      <c r="AM1292"/>
      <c r="AN1292"/>
      <c r="AO1292">
        <v>2.2000000000000002</v>
      </c>
      <c r="AP1292"/>
      <c r="AQ1292"/>
      <c r="AR1292">
        <v>1.4</v>
      </c>
      <c r="AS1292">
        <v>2.5</v>
      </c>
      <c r="AT1292"/>
      <c r="AU1292"/>
      <c r="AV1292">
        <v>1.65</v>
      </c>
      <c r="AW1292">
        <v>2.48</v>
      </c>
      <c r="AX1292"/>
      <c r="AY1292"/>
      <c r="AZ1292">
        <v>2.1800000000000002</v>
      </c>
      <c r="BA1292">
        <v>2.65</v>
      </c>
      <c r="BB1292"/>
      <c r="BC1292"/>
      <c r="BD1292">
        <v>2.5099999999999998</v>
      </c>
      <c r="BE1292">
        <v>2.8</v>
      </c>
      <c r="BF1292"/>
      <c r="BG1292"/>
      <c r="BH1292">
        <v>2.31</v>
      </c>
      <c r="BI1292"/>
      <c r="BJ1292"/>
      <c r="BK1292"/>
      <c r="BL1292"/>
      <c r="BM1292"/>
      <c r="BN1292"/>
      <c r="BO1292"/>
      <c r="BP1292"/>
      <c r="BQ1292"/>
      <c r="BR1292" t="s">
        <v>67</v>
      </c>
      <c r="BS1292"/>
      <c r="BT1292" t="s">
        <v>95</v>
      </c>
      <c r="BU1292">
        <v>3144</v>
      </c>
      <c r="BV1292" t="s">
        <v>69</v>
      </c>
      <c r="BW1292" t="s">
        <v>95</v>
      </c>
      <c r="BX1292"/>
      <c r="BY1292"/>
      <c r="BZ1292"/>
    </row>
    <row r="1293" spans="1:78" s="11" customFormat="1" x14ac:dyDescent="0.2">
      <c r="A1293" t="s">
        <v>731</v>
      </c>
      <c r="B1293"/>
      <c r="C1293" t="s">
        <v>53</v>
      </c>
      <c r="D1293" t="s">
        <v>54</v>
      </c>
      <c r="E1293" t="s">
        <v>728</v>
      </c>
      <c r="F1293" t="s">
        <v>730</v>
      </c>
      <c r="G1293" t="s">
        <v>728</v>
      </c>
      <c r="H1293" t="s">
        <v>730</v>
      </c>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c r="AT1293"/>
      <c r="AU1293"/>
      <c r="AV1293"/>
      <c r="AW1293">
        <v>3.1</v>
      </c>
      <c r="AX1293">
        <v>2.17</v>
      </c>
      <c r="AY1293">
        <v>2.2799999999999998</v>
      </c>
      <c r="AZ1293">
        <v>2.2799999999999998</v>
      </c>
      <c r="BA1293">
        <v>3.32</v>
      </c>
      <c r="BB1293">
        <v>2.61</v>
      </c>
      <c r="BC1293">
        <v>2.58</v>
      </c>
      <c r="BD1293">
        <v>2.61</v>
      </c>
      <c r="BE1293"/>
      <c r="BF1293"/>
      <c r="BG1293"/>
      <c r="BH1293"/>
      <c r="BI1293"/>
      <c r="BJ1293"/>
      <c r="BK1293"/>
      <c r="BL1293"/>
      <c r="BM1293"/>
      <c r="BN1293"/>
      <c r="BO1293"/>
      <c r="BP1293"/>
      <c r="BQ1293" t="s">
        <v>288</v>
      </c>
      <c r="BR1293" t="s">
        <v>67</v>
      </c>
      <c r="BS1293"/>
      <c r="BT1293" t="s">
        <v>289</v>
      </c>
      <c r="BU1293">
        <v>7306</v>
      </c>
      <c r="BV1293"/>
      <c r="BW1293"/>
      <c r="BX1293" s="19"/>
      <c r="BY1293" s="19"/>
      <c r="BZ1293" s="19"/>
    </row>
    <row r="1294" spans="1:78" s="11" customFormat="1" x14ac:dyDescent="0.2">
      <c r="A1294" t="s">
        <v>732</v>
      </c>
      <c r="B1294"/>
      <c r="C1294" t="s">
        <v>53</v>
      </c>
      <c r="D1294" t="s">
        <v>54</v>
      </c>
      <c r="E1294" t="s">
        <v>728</v>
      </c>
      <c r="F1294" t="s">
        <v>730</v>
      </c>
      <c r="G1294" t="s">
        <v>728</v>
      </c>
      <c r="H1294" t="s">
        <v>730</v>
      </c>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c r="AT1294"/>
      <c r="AU1294"/>
      <c r="AV1294"/>
      <c r="AW1294">
        <v>2.46</v>
      </c>
      <c r="AX1294">
        <v>2.0499999999999998</v>
      </c>
      <c r="AY1294">
        <v>2.1</v>
      </c>
      <c r="AZ1294">
        <v>2.1</v>
      </c>
      <c r="BA1294">
        <v>2.79</v>
      </c>
      <c r="BB1294">
        <v>2.4700000000000002</v>
      </c>
      <c r="BC1294">
        <v>2.42</v>
      </c>
      <c r="BD1294">
        <v>2.4700000000000002</v>
      </c>
      <c r="BE1294"/>
      <c r="BF1294"/>
      <c r="BG1294"/>
      <c r="BH1294"/>
      <c r="BI1294"/>
      <c r="BJ1294"/>
      <c r="BK1294"/>
      <c r="BL1294"/>
      <c r="BM1294"/>
      <c r="BN1294"/>
      <c r="BO1294"/>
      <c r="BP1294"/>
      <c r="BQ1294" t="s">
        <v>288</v>
      </c>
      <c r="BR1294" t="s">
        <v>67</v>
      </c>
      <c r="BS1294"/>
      <c r="BT1294" t="s">
        <v>289</v>
      </c>
      <c r="BU1294">
        <v>7306</v>
      </c>
      <c r="BV1294"/>
      <c r="BW1294"/>
      <c r="BX1294"/>
      <c r="BY1294"/>
      <c r="BZ1294"/>
    </row>
    <row r="1295" spans="1:78" s="11" customFormat="1" x14ac:dyDescent="0.2">
      <c r="A1295" t="s">
        <v>732</v>
      </c>
      <c r="B1295" t="s">
        <v>154</v>
      </c>
      <c r="C1295" t="s">
        <v>53</v>
      </c>
      <c r="D1295" t="s">
        <v>54</v>
      </c>
      <c r="E1295" t="s">
        <v>728</v>
      </c>
      <c r="F1295" t="s">
        <v>730</v>
      </c>
      <c r="G1295" t="s">
        <v>728</v>
      </c>
      <c r="H1295" t="s">
        <v>730</v>
      </c>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v>2.1</v>
      </c>
      <c r="AP1295"/>
      <c r="AQ1295"/>
      <c r="AR1295">
        <v>1.4</v>
      </c>
      <c r="AS1295">
        <v>2.5</v>
      </c>
      <c r="AT1295"/>
      <c r="AU1295"/>
      <c r="AV1295">
        <v>1.6</v>
      </c>
      <c r="AW1295">
        <v>2.4</v>
      </c>
      <c r="AX1295"/>
      <c r="AY1295"/>
      <c r="AZ1295">
        <v>2.2000000000000002</v>
      </c>
      <c r="BA1295">
        <v>2.6</v>
      </c>
      <c r="BB1295"/>
      <c r="BC1295"/>
      <c r="BD1295">
        <v>2.6</v>
      </c>
      <c r="BE1295">
        <v>2.8</v>
      </c>
      <c r="BF1295"/>
      <c r="BG1295"/>
      <c r="BH1295">
        <v>2.2000000000000002</v>
      </c>
      <c r="BI1295"/>
      <c r="BJ1295"/>
      <c r="BK1295"/>
      <c r="BL1295"/>
      <c r="BM1295"/>
      <c r="BN1295"/>
      <c r="BO1295"/>
      <c r="BP1295"/>
      <c r="BQ1295"/>
      <c r="BR1295" t="s">
        <v>58</v>
      </c>
      <c r="BS1295"/>
      <c r="BT1295" t="s">
        <v>372</v>
      </c>
      <c r="BU1295">
        <v>3140</v>
      </c>
      <c r="BV1295"/>
      <c r="BW1295"/>
      <c r="BX1295"/>
      <c r="BY1295"/>
      <c r="BZ1295"/>
    </row>
    <row r="1296" spans="1:78" s="11" customFormat="1" x14ac:dyDescent="0.2">
      <c r="A1296" t="s">
        <v>733</v>
      </c>
      <c r="B1296"/>
      <c r="C1296" t="s">
        <v>53</v>
      </c>
      <c r="D1296" t="s">
        <v>54</v>
      </c>
      <c r="E1296" t="s">
        <v>728</v>
      </c>
      <c r="F1296" t="s">
        <v>730</v>
      </c>
      <c r="G1296" t="s">
        <v>728</v>
      </c>
      <c r="H1296" t="s">
        <v>730</v>
      </c>
      <c r="I1296"/>
      <c r="J1296"/>
      <c r="K1296"/>
      <c r="L1296"/>
      <c r="M1296">
        <v>1.5</v>
      </c>
      <c r="N1296"/>
      <c r="O1296"/>
      <c r="P1296">
        <v>1.1000000000000001</v>
      </c>
      <c r="Q1296">
        <v>2.2000000000000002</v>
      </c>
      <c r="R1296"/>
      <c r="S1296"/>
      <c r="T1296">
        <v>2.1</v>
      </c>
      <c r="U1296">
        <v>2.4</v>
      </c>
      <c r="V1296"/>
      <c r="W1296"/>
      <c r="X1296">
        <v>2.9</v>
      </c>
      <c r="Y1296">
        <v>2.4</v>
      </c>
      <c r="Z1296"/>
      <c r="AA1296"/>
      <c r="AB1296">
        <v>3.2</v>
      </c>
      <c r="AC1296">
        <v>2.6</v>
      </c>
      <c r="AD1296"/>
      <c r="AE1296"/>
      <c r="AF1296">
        <v>3.7</v>
      </c>
      <c r="AG1296">
        <v>1.9</v>
      </c>
      <c r="AH1296"/>
      <c r="AI1296"/>
      <c r="AJ1296">
        <v>3.1</v>
      </c>
      <c r="AK1296"/>
      <c r="AL1296"/>
      <c r="AM1296"/>
      <c r="AN1296"/>
      <c r="AO1296"/>
      <c r="AP1296"/>
      <c r="AQ1296"/>
      <c r="AR1296"/>
      <c r="AS1296"/>
      <c r="AT1296"/>
      <c r="AU1296"/>
      <c r="AV1296"/>
      <c r="AW1296"/>
      <c r="AX1296"/>
      <c r="AY1296"/>
      <c r="AZ1296"/>
      <c r="BA1296"/>
      <c r="BB1296"/>
      <c r="BC1296"/>
      <c r="BD1296"/>
      <c r="BE1296"/>
      <c r="BF1296"/>
      <c r="BG1296"/>
      <c r="BH1296"/>
      <c r="BI1296"/>
      <c r="BJ1296"/>
      <c r="BK1296"/>
      <c r="BL1296"/>
      <c r="BM1296"/>
      <c r="BN1296"/>
      <c r="BO1296"/>
      <c r="BP1296"/>
      <c r="BQ1296"/>
      <c r="BR1296" t="s">
        <v>67</v>
      </c>
      <c r="BS1296"/>
      <c r="BT1296" t="s">
        <v>95</v>
      </c>
      <c r="BU1296">
        <v>3144</v>
      </c>
      <c r="BV1296" t="s">
        <v>69</v>
      </c>
      <c r="BW1296" t="s">
        <v>95</v>
      </c>
      <c r="BX1296"/>
      <c r="BY1296"/>
      <c r="BZ1296"/>
    </row>
    <row r="1297" spans="1:78" s="4" customFormat="1" x14ac:dyDescent="0.2">
      <c r="A1297" t="s">
        <v>734</v>
      </c>
      <c r="B1297"/>
      <c r="C1297" t="s">
        <v>53</v>
      </c>
      <c r="D1297" t="s">
        <v>54</v>
      </c>
      <c r="E1297" t="s">
        <v>728</v>
      </c>
      <c r="F1297" t="s">
        <v>730</v>
      </c>
      <c r="G1297" t="s">
        <v>728</v>
      </c>
      <c r="H1297" t="s">
        <v>730</v>
      </c>
      <c r="I1297"/>
      <c r="J1297"/>
      <c r="K1297"/>
      <c r="L1297"/>
      <c r="M1297"/>
      <c r="N1297"/>
      <c r="O1297"/>
      <c r="P1297"/>
      <c r="Q1297"/>
      <c r="R1297"/>
      <c r="S1297"/>
      <c r="T1297"/>
      <c r="U1297">
        <v>2.2000000000000002</v>
      </c>
      <c r="V1297"/>
      <c r="W1297"/>
      <c r="X1297"/>
      <c r="Y1297">
        <v>2.5</v>
      </c>
      <c r="Z1297"/>
      <c r="AA1297"/>
      <c r="AB1297">
        <v>3.1</v>
      </c>
      <c r="AC1297">
        <v>2.9</v>
      </c>
      <c r="AD1297"/>
      <c r="AE1297"/>
      <c r="AF1297">
        <v>3.7</v>
      </c>
      <c r="AG1297"/>
      <c r="AH1297"/>
      <c r="AI1297"/>
      <c r="AJ1297"/>
      <c r="AK1297"/>
      <c r="AL1297"/>
      <c r="AM1297"/>
      <c r="AN1297"/>
      <c r="AO1297"/>
      <c r="AP1297"/>
      <c r="AQ1297"/>
      <c r="AR1297"/>
      <c r="AS1297"/>
      <c r="AT1297"/>
      <c r="AU1297"/>
      <c r="AV1297"/>
      <c r="AW1297"/>
      <c r="AX1297"/>
      <c r="AY1297"/>
      <c r="AZ1297"/>
      <c r="BA1297"/>
      <c r="BB1297"/>
      <c r="BC1297"/>
      <c r="BD1297"/>
      <c r="BE1297"/>
      <c r="BF1297"/>
      <c r="BG1297"/>
      <c r="BH1297"/>
      <c r="BI1297"/>
      <c r="BJ1297"/>
      <c r="BK1297"/>
      <c r="BL1297"/>
      <c r="BM1297"/>
      <c r="BN1297"/>
      <c r="BO1297"/>
      <c r="BP1297"/>
      <c r="BQ1297"/>
      <c r="BR1297" t="s">
        <v>67</v>
      </c>
      <c r="BS1297"/>
      <c r="BT1297" t="s">
        <v>95</v>
      </c>
      <c r="BU1297">
        <v>3144</v>
      </c>
      <c r="BV1297"/>
      <c r="BW1297"/>
      <c r="BX1297"/>
      <c r="BY1297"/>
      <c r="BZ1297"/>
    </row>
    <row r="1298" spans="1:78" s="4" customFormat="1" x14ac:dyDescent="0.2">
      <c r="A1298" t="s">
        <v>1900</v>
      </c>
      <c r="B1298"/>
      <c r="C1298" t="s">
        <v>53</v>
      </c>
      <c r="D1298" t="s">
        <v>54</v>
      </c>
      <c r="E1298" t="s">
        <v>728</v>
      </c>
      <c r="F1298" t="s">
        <v>735</v>
      </c>
      <c r="G1298" t="s">
        <v>728</v>
      </c>
      <c r="H1298" t="s">
        <v>735</v>
      </c>
      <c r="I129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c r="AP1298"/>
      <c r="AQ1298"/>
      <c r="AR1298"/>
      <c r="AS1298"/>
      <c r="AT1298"/>
      <c r="AU1298"/>
      <c r="AV1298"/>
      <c r="AW1298"/>
      <c r="AX1298"/>
      <c r="AY1298"/>
      <c r="AZ1298"/>
      <c r="BA1298"/>
      <c r="BB1298"/>
      <c r="BC1298"/>
      <c r="BD1298"/>
      <c r="BE1298">
        <v>3.45</v>
      </c>
      <c r="BF1298"/>
      <c r="BG1298"/>
      <c r="BH1298">
        <v>4.78</v>
      </c>
      <c r="BI1298"/>
      <c r="BJ1298"/>
      <c r="BK1298"/>
      <c r="BL1298"/>
      <c r="BM1298"/>
      <c r="BN1298"/>
      <c r="BO1298"/>
      <c r="BP1298"/>
      <c r="BQ1298"/>
      <c r="BR1298" t="s">
        <v>67</v>
      </c>
      <c r="BS1298" s="1">
        <v>44813</v>
      </c>
      <c r="BT1298" t="s">
        <v>1907</v>
      </c>
      <c r="BU1298">
        <v>34317</v>
      </c>
      <c r="BV1298" t="s">
        <v>60</v>
      </c>
      <c r="BW1298" s="9" t="s">
        <v>1907</v>
      </c>
      <c r="BX1298"/>
      <c r="BY1298"/>
      <c r="BZ1298"/>
    </row>
    <row r="1299" spans="1:78" s="11" customFormat="1" x14ac:dyDescent="0.2">
      <c r="A1299" t="s">
        <v>731</v>
      </c>
      <c r="B1299"/>
      <c r="C1299" t="s">
        <v>53</v>
      </c>
      <c r="D1299" t="s">
        <v>54</v>
      </c>
      <c r="E1299" t="s">
        <v>728</v>
      </c>
      <c r="F1299" t="s">
        <v>735</v>
      </c>
      <c r="G1299" t="s">
        <v>728</v>
      </c>
      <c r="H1299" t="s">
        <v>735</v>
      </c>
      <c r="I1299"/>
      <c r="J1299"/>
      <c r="K1299"/>
      <c r="L1299"/>
      <c r="M1299"/>
      <c r="N1299"/>
      <c r="O1299"/>
      <c r="P1299"/>
      <c r="Q1299"/>
      <c r="R1299"/>
      <c r="S1299"/>
      <c r="T1299"/>
      <c r="U1299"/>
      <c r="V1299"/>
      <c r="W1299"/>
      <c r="X1299"/>
      <c r="Y1299"/>
      <c r="Z1299"/>
      <c r="AA1299"/>
      <c r="AB1299"/>
      <c r="AC1299"/>
      <c r="AD1299"/>
      <c r="AE1299"/>
      <c r="AF1299"/>
      <c r="AG1299"/>
      <c r="AH1299"/>
      <c r="AI1299"/>
      <c r="AJ1299"/>
      <c r="AK1299"/>
      <c r="AL1299"/>
      <c r="AM1299"/>
      <c r="AN1299"/>
      <c r="AO1299">
        <v>2.6</v>
      </c>
      <c r="AP1299"/>
      <c r="AQ1299"/>
      <c r="AR1299">
        <v>1.6</v>
      </c>
      <c r="AS1299">
        <v>3.3</v>
      </c>
      <c r="AT1299"/>
      <c r="AU1299"/>
      <c r="AV1299">
        <v>2</v>
      </c>
      <c r="AW1299">
        <v>3</v>
      </c>
      <c r="AX1299"/>
      <c r="AY1299"/>
      <c r="AZ1299">
        <v>2.2999999999999998</v>
      </c>
      <c r="BA1299">
        <v>3.2</v>
      </c>
      <c r="BB1299"/>
      <c r="BC1299"/>
      <c r="BD1299">
        <v>2.8</v>
      </c>
      <c r="BE1299">
        <v>3.3</v>
      </c>
      <c r="BF1299"/>
      <c r="BG1299"/>
      <c r="BH1299">
        <v>2.6</v>
      </c>
      <c r="BI1299"/>
      <c r="BJ1299"/>
      <c r="BK1299"/>
      <c r="BL1299"/>
      <c r="BM1299"/>
      <c r="BN1299"/>
      <c r="BO1299"/>
      <c r="BP1299"/>
      <c r="BQ1299" s="5" t="s">
        <v>736</v>
      </c>
      <c r="BR1299" t="s">
        <v>67</v>
      </c>
      <c r="BS1299"/>
      <c r="BT1299" t="s">
        <v>213</v>
      </c>
      <c r="BU1299">
        <v>1609</v>
      </c>
      <c r="BV1299" t="s">
        <v>60</v>
      </c>
      <c r="BW1299" t="s">
        <v>213</v>
      </c>
      <c r="BX1299"/>
      <c r="BY1299"/>
      <c r="BZ1299"/>
    </row>
    <row r="1300" spans="1:78" s="11" customFormat="1" x14ac:dyDescent="0.2">
      <c r="A1300" t="s">
        <v>766</v>
      </c>
      <c r="B1300"/>
      <c r="C1300" t="s">
        <v>53</v>
      </c>
      <c r="D1300" t="s">
        <v>54</v>
      </c>
      <c r="E1300" t="s">
        <v>767</v>
      </c>
      <c r="F1300" t="s">
        <v>768</v>
      </c>
      <c r="G1300" t="s">
        <v>767</v>
      </c>
      <c r="H1300" t="s">
        <v>768</v>
      </c>
      <c r="I1300"/>
      <c r="J1300"/>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c r="AT1300"/>
      <c r="AU1300"/>
      <c r="AV1300"/>
      <c r="AW1300"/>
      <c r="AX1300">
        <v>1.55</v>
      </c>
      <c r="AY1300"/>
      <c r="AZ1300">
        <v>1.55</v>
      </c>
      <c r="BA1300"/>
      <c r="BB1300"/>
      <c r="BC1300"/>
      <c r="BD1300"/>
      <c r="BE1300"/>
      <c r="BF1300"/>
      <c r="BG1300"/>
      <c r="BH1300"/>
      <c r="BI1300"/>
      <c r="BJ1300"/>
      <c r="BK1300"/>
      <c r="BL1300"/>
      <c r="BM1300"/>
      <c r="BN1300"/>
      <c r="BO1300"/>
      <c r="BP1300"/>
      <c r="BQ1300"/>
      <c r="BR1300" t="s">
        <v>67</v>
      </c>
      <c r="BS1300"/>
      <c r="BT1300" t="s">
        <v>540</v>
      </c>
      <c r="BU1300">
        <v>69736</v>
      </c>
      <c r="BV1300" t="s">
        <v>60</v>
      </c>
      <c r="BW1300" t="s">
        <v>540</v>
      </c>
      <c r="BX1300"/>
      <c r="BY1300"/>
      <c r="BZ1300"/>
    </row>
    <row r="1301" spans="1:78" s="11" customFormat="1" x14ac:dyDescent="0.2">
      <c r="A1301" t="s">
        <v>769</v>
      </c>
      <c r="B1301"/>
      <c r="C1301" t="s">
        <v>53</v>
      </c>
      <c r="D1301" t="s">
        <v>54</v>
      </c>
      <c r="E1301" t="s">
        <v>767</v>
      </c>
      <c r="F1301" t="s">
        <v>768</v>
      </c>
      <c r="G1301" t="s">
        <v>767</v>
      </c>
      <c r="H1301" t="s">
        <v>768</v>
      </c>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c r="AT1301"/>
      <c r="AU1301"/>
      <c r="AV1301"/>
      <c r="AW1301"/>
      <c r="AX1301"/>
      <c r="AY1301"/>
      <c r="AZ1301"/>
      <c r="BA1301">
        <v>2.2000000000000002</v>
      </c>
      <c r="BB1301"/>
      <c r="BC1301"/>
      <c r="BD1301">
        <v>1.8</v>
      </c>
      <c r="BE1301"/>
      <c r="BF1301"/>
      <c r="BG1301"/>
      <c r="BH1301"/>
      <c r="BI1301"/>
      <c r="BJ1301"/>
      <c r="BK1301"/>
      <c r="BL1301"/>
      <c r="BM1301"/>
      <c r="BN1301"/>
      <c r="BO1301"/>
      <c r="BP1301"/>
      <c r="BQ1301"/>
      <c r="BR1301" t="s">
        <v>67</v>
      </c>
      <c r="BS1301"/>
      <c r="BT1301" t="s">
        <v>540</v>
      </c>
      <c r="BU1301">
        <v>69736</v>
      </c>
      <c r="BV1301" t="s">
        <v>60</v>
      </c>
      <c r="BW1301" t="s">
        <v>540</v>
      </c>
      <c r="BX1301"/>
      <c r="BY1301"/>
      <c r="BZ1301"/>
    </row>
    <row r="1302" spans="1:78" s="11" customFormat="1" x14ac:dyDescent="0.2">
      <c r="A1302" t="s">
        <v>823</v>
      </c>
      <c r="B1302"/>
      <c r="C1302" t="s">
        <v>53</v>
      </c>
      <c r="D1302" t="s">
        <v>54</v>
      </c>
      <c r="E1302" t="s">
        <v>824</v>
      </c>
      <c r="F1302" t="s">
        <v>825</v>
      </c>
      <c r="G1302" t="s">
        <v>824</v>
      </c>
      <c r="H1302" t="s">
        <v>825</v>
      </c>
      <c r="I1302"/>
      <c r="J1302"/>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c r="AP1302"/>
      <c r="AQ1302"/>
      <c r="AR1302"/>
      <c r="AS1302"/>
      <c r="AT1302"/>
      <c r="AU1302"/>
      <c r="AV1302"/>
      <c r="AW1302">
        <v>3</v>
      </c>
      <c r="AX1302">
        <v>2</v>
      </c>
      <c r="AY1302">
        <v>2.2000000000000002</v>
      </c>
      <c r="AZ1302">
        <v>2.2000000000000002</v>
      </c>
      <c r="BA1302"/>
      <c r="BB1302"/>
      <c r="BC1302"/>
      <c r="BD1302"/>
      <c r="BE1302"/>
      <c r="BF1302"/>
      <c r="BG1302"/>
      <c r="BH1302"/>
      <c r="BI1302"/>
      <c r="BJ1302"/>
      <c r="BK1302"/>
      <c r="BL1302"/>
      <c r="BM1302"/>
      <c r="BN1302"/>
      <c r="BO1302"/>
      <c r="BP1302"/>
      <c r="BQ1302"/>
      <c r="BR1302" t="s">
        <v>58</v>
      </c>
      <c r="BS1302" s="1">
        <v>44819</v>
      </c>
      <c r="BT1302" t="s">
        <v>59</v>
      </c>
      <c r="BU1302">
        <v>3485</v>
      </c>
      <c r="BV1302" t="s">
        <v>60</v>
      </c>
      <c r="BW1302" t="s">
        <v>59</v>
      </c>
      <c r="BX1302"/>
      <c r="BY1302"/>
      <c r="BZ1302"/>
    </row>
    <row r="1303" spans="1:78" s="11" customFormat="1" x14ac:dyDescent="0.2">
      <c r="A1303" t="s">
        <v>832</v>
      </c>
      <c r="B1303"/>
      <c r="C1303" t="s">
        <v>53</v>
      </c>
      <c r="D1303" t="s">
        <v>54</v>
      </c>
      <c r="E1303" t="s">
        <v>824</v>
      </c>
      <c r="F1303" t="s">
        <v>827</v>
      </c>
      <c r="G1303" t="s">
        <v>824</v>
      </c>
      <c r="H1303" t="s">
        <v>827</v>
      </c>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c r="AP1303"/>
      <c r="AQ1303"/>
      <c r="AR1303"/>
      <c r="AS1303"/>
      <c r="AT1303"/>
      <c r="AU1303"/>
      <c r="AV1303"/>
      <c r="AW1303">
        <v>2.9</v>
      </c>
      <c r="AX1303"/>
      <c r="AY1303"/>
      <c r="AZ1303">
        <v>2.1</v>
      </c>
      <c r="BA1303">
        <v>3</v>
      </c>
      <c r="BB1303"/>
      <c r="BC1303"/>
      <c r="BD1303">
        <v>2.5</v>
      </c>
      <c r="BE1303">
        <v>3.4</v>
      </c>
      <c r="BF1303"/>
      <c r="BG1303"/>
      <c r="BH1303">
        <v>2.2000000000000002</v>
      </c>
      <c r="BI1303"/>
      <c r="BJ1303"/>
      <c r="BK1303"/>
      <c r="BL1303"/>
      <c r="BM1303"/>
      <c r="BN1303"/>
      <c r="BO1303"/>
      <c r="BP1303"/>
      <c r="BQ1303"/>
      <c r="BR1303" t="s">
        <v>67</v>
      </c>
      <c r="BS1303"/>
      <c r="BT1303" t="s">
        <v>95</v>
      </c>
      <c r="BU1303">
        <v>3144</v>
      </c>
      <c r="BV1303"/>
      <c r="BW1303"/>
      <c r="BX1303"/>
      <c r="BY1303"/>
      <c r="BZ1303"/>
    </row>
    <row r="1304" spans="1:78" s="11" customFormat="1" x14ac:dyDescent="0.2">
      <c r="A1304" t="s">
        <v>833</v>
      </c>
      <c r="B1304" t="s">
        <v>154</v>
      </c>
      <c r="C1304" t="s">
        <v>53</v>
      </c>
      <c r="D1304" t="s">
        <v>54</v>
      </c>
      <c r="E1304" t="s">
        <v>824</v>
      </c>
      <c r="F1304" t="s">
        <v>827</v>
      </c>
      <c r="G1304" t="s">
        <v>824</v>
      </c>
      <c r="H1304" t="s">
        <v>827</v>
      </c>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v>3.3</v>
      </c>
      <c r="AP1304"/>
      <c r="AQ1304"/>
      <c r="AR1304">
        <v>1.7</v>
      </c>
      <c r="AS1304">
        <v>3.5</v>
      </c>
      <c r="AT1304"/>
      <c r="AU1304"/>
      <c r="AV1304">
        <v>1.9</v>
      </c>
      <c r="AW1304">
        <v>2.9</v>
      </c>
      <c r="AX1304"/>
      <c r="AY1304"/>
      <c r="AZ1304">
        <v>2.4</v>
      </c>
      <c r="BA1304">
        <v>3</v>
      </c>
      <c r="BB1304"/>
      <c r="BC1304"/>
      <c r="BD1304">
        <v>2.7</v>
      </c>
      <c r="BE1304">
        <v>3.2</v>
      </c>
      <c r="BF1304"/>
      <c r="BG1304"/>
      <c r="BH1304">
        <v>2.2000000000000002</v>
      </c>
      <c r="BI1304"/>
      <c r="BJ1304"/>
      <c r="BK1304"/>
      <c r="BL1304"/>
      <c r="BM1304"/>
      <c r="BN1304"/>
      <c r="BO1304"/>
      <c r="BP1304"/>
      <c r="BQ1304"/>
      <c r="BR1304" t="s">
        <v>58</v>
      </c>
      <c r="BS1304"/>
      <c r="BT1304" t="s">
        <v>372</v>
      </c>
      <c r="BU1304">
        <v>3140</v>
      </c>
      <c r="BV1304"/>
      <c r="BW1304"/>
      <c r="BX1304"/>
      <c r="BY1304"/>
      <c r="BZ1304"/>
    </row>
    <row r="1305" spans="1:78" s="11" customFormat="1" x14ac:dyDescent="0.2">
      <c r="A1305" t="s">
        <v>833</v>
      </c>
      <c r="B1305"/>
      <c r="C1305" t="s">
        <v>53</v>
      </c>
      <c r="D1305" t="s">
        <v>54</v>
      </c>
      <c r="E1305" t="s">
        <v>824</v>
      </c>
      <c r="F1305" t="s">
        <v>827</v>
      </c>
      <c r="G1305" t="s">
        <v>824</v>
      </c>
      <c r="H1305" t="s">
        <v>827</v>
      </c>
      <c r="I1305"/>
      <c r="J1305"/>
      <c r="K1305"/>
      <c r="L1305"/>
      <c r="M1305"/>
      <c r="N1305"/>
      <c r="O1305"/>
      <c r="P1305"/>
      <c r="Q1305"/>
      <c r="R1305"/>
      <c r="S1305"/>
      <c r="T1305"/>
      <c r="U1305"/>
      <c r="V1305"/>
      <c r="W1305"/>
      <c r="X1305"/>
      <c r="Y1305"/>
      <c r="Z1305"/>
      <c r="AA1305"/>
      <c r="AB1305"/>
      <c r="AC1305"/>
      <c r="AD1305"/>
      <c r="AE1305"/>
      <c r="AF1305"/>
      <c r="AG1305"/>
      <c r="AH1305"/>
      <c r="AI1305"/>
      <c r="AJ1305"/>
      <c r="AK1305"/>
      <c r="AL1305"/>
      <c r="AM1305"/>
      <c r="AN1305"/>
      <c r="AO1305">
        <v>3.3</v>
      </c>
      <c r="AP1305"/>
      <c r="AQ1305"/>
      <c r="AR1305">
        <v>1.7</v>
      </c>
      <c r="AS1305">
        <v>3.5</v>
      </c>
      <c r="AT1305"/>
      <c r="AU1305"/>
      <c r="AV1305">
        <v>1.9</v>
      </c>
      <c r="AW1305">
        <v>2.9</v>
      </c>
      <c r="AX1305"/>
      <c r="AY1305"/>
      <c r="AZ1305">
        <v>2.4</v>
      </c>
      <c r="BA1305">
        <v>3</v>
      </c>
      <c r="BB1305"/>
      <c r="BC1305"/>
      <c r="BD1305">
        <v>2.7</v>
      </c>
      <c r="BE1305">
        <v>3.2</v>
      </c>
      <c r="BF1305"/>
      <c r="BG1305"/>
      <c r="BH1305">
        <v>2.2000000000000002</v>
      </c>
      <c r="BI1305"/>
      <c r="BJ1305"/>
      <c r="BK1305"/>
      <c r="BL1305"/>
      <c r="BM1305"/>
      <c r="BN1305"/>
      <c r="BO1305"/>
      <c r="BP1305"/>
      <c r="BQ1305"/>
      <c r="BR1305" t="s">
        <v>67</v>
      </c>
      <c r="BS1305"/>
      <c r="BT1305" t="s">
        <v>95</v>
      </c>
      <c r="BU1305">
        <v>3144</v>
      </c>
      <c r="BV1305" t="s">
        <v>69</v>
      </c>
      <c r="BW1305" t="s">
        <v>95</v>
      </c>
      <c r="BX1305"/>
      <c r="BY1305"/>
      <c r="BZ1305"/>
    </row>
    <row r="1306" spans="1:78" s="11" customFormat="1" x14ac:dyDescent="0.2">
      <c r="A1306" t="s">
        <v>834</v>
      </c>
      <c r="B1306"/>
      <c r="C1306" t="s">
        <v>53</v>
      </c>
      <c r="D1306" t="s">
        <v>54</v>
      </c>
      <c r="E1306" t="s">
        <v>824</v>
      </c>
      <c r="F1306" t="s">
        <v>827</v>
      </c>
      <c r="G1306" t="s">
        <v>824</v>
      </c>
      <c r="H1306" t="s">
        <v>827</v>
      </c>
      <c r="I1306"/>
      <c r="J1306"/>
      <c r="K1306"/>
      <c r="L1306"/>
      <c r="M1306"/>
      <c r="N1306"/>
      <c r="O1306"/>
      <c r="P1306"/>
      <c r="Q1306"/>
      <c r="R1306"/>
      <c r="S1306"/>
      <c r="T1306"/>
      <c r="U1306"/>
      <c r="V1306"/>
      <c r="W1306"/>
      <c r="X1306"/>
      <c r="Y1306"/>
      <c r="Z1306"/>
      <c r="AA1306"/>
      <c r="AB1306"/>
      <c r="AC1306"/>
      <c r="AD1306"/>
      <c r="AE1306"/>
      <c r="AF1306"/>
      <c r="AG1306"/>
      <c r="AH1306"/>
      <c r="AI1306"/>
      <c r="AJ1306"/>
      <c r="AK1306"/>
      <c r="AL1306"/>
      <c r="AM1306"/>
      <c r="AN1306"/>
      <c r="AO1306">
        <v>3.6</v>
      </c>
      <c r="AP1306"/>
      <c r="AQ1306"/>
      <c r="AR1306">
        <v>1.6</v>
      </c>
      <c r="AS1306">
        <v>3.9</v>
      </c>
      <c r="AT1306"/>
      <c r="AU1306"/>
      <c r="AV1306">
        <v>1.7</v>
      </c>
      <c r="AW1306"/>
      <c r="AX1306"/>
      <c r="AY1306"/>
      <c r="AZ1306"/>
      <c r="BA1306"/>
      <c r="BB1306"/>
      <c r="BC1306"/>
      <c r="BD1306"/>
      <c r="BE1306"/>
      <c r="BF1306"/>
      <c r="BG1306"/>
      <c r="BH1306"/>
      <c r="BI1306"/>
      <c r="BJ1306"/>
      <c r="BK1306"/>
      <c r="BL1306"/>
      <c r="BM1306"/>
      <c r="BN1306"/>
      <c r="BO1306"/>
      <c r="BP1306"/>
      <c r="BQ1306"/>
      <c r="BR1306" t="s">
        <v>67</v>
      </c>
      <c r="BS1306"/>
      <c r="BT1306" t="s">
        <v>95</v>
      </c>
      <c r="BU1306">
        <v>3144</v>
      </c>
      <c r="BV1306"/>
      <c r="BW1306"/>
      <c r="BX1306" s="2"/>
      <c r="BY1306" s="2"/>
      <c r="BZ1306" s="2"/>
    </row>
    <row r="1307" spans="1:78" s="19" customFormat="1" x14ac:dyDescent="0.2">
      <c r="A1307" t="s">
        <v>835</v>
      </c>
      <c r="B1307"/>
      <c r="C1307" t="s">
        <v>53</v>
      </c>
      <c r="D1307" t="s">
        <v>54</v>
      </c>
      <c r="E1307" t="s">
        <v>824</v>
      </c>
      <c r="F1307" t="s">
        <v>827</v>
      </c>
      <c r="G1307" t="s">
        <v>824</v>
      </c>
      <c r="H1307" t="s">
        <v>827</v>
      </c>
      <c r="I1307"/>
      <c r="J1307"/>
      <c r="K1307"/>
      <c r="L1307"/>
      <c r="M1307"/>
      <c r="N1307"/>
      <c r="O1307"/>
      <c r="P1307"/>
      <c r="Q1307"/>
      <c r="R1307"/>
      <c r="S1307"/>
      <c r="T1307"/>
      <c r="U1307"/>
      <c r="V1307"/>
      <c r="W1307"/>
      <c r="X1307"/>
      <c r="Y1307">
        <v>3.2</v>
      </c>
      <c r="Z1307"/>
      <c r="AA1307"/>
      <c r="AB1307">
        <v>4.2</v>
      </c>
      <c r="AC1307">
        <v>3.3</v>
      </c>
      <c r="AD1307"/>
      <c r="AE1307"/>
      <c r="AF1307">
        <v>4.7</v>
      </c>
      <c r="AG1307"/>
      <c r="AH1307"/>
      <c r="AI1307"/>
      <c r="AJ1307"/>
      <c r="AK1307"/>
      <c r="AL1307"/>
      <c r="AM1307"/>
      <c r="AN1307"/>
      <c r="AO1307"/>
      <c r="AP1307"/>
      <c r="AQ1307"/>
      <c r="AR1307"/>
      <c r="AS1307"/>
      <c r="AT1307"/>
      <c r="AU1307"/>
      <c r="AV1307"/>
      <c r="AW1307"/>
      <c r="AX1307"/>
      <c r="AY1307"/>
      <c r="AZ1307"/>
      <c r="BA1307"/>
      <c r="BB1307"/>
      <c r="BC1307"/>
      <c r="BD1307"/>
      <c r="BE1307"/>
      <c r="BF1307"/>
      <c r="BG1307"/>
      <c r="BH1307"/>
      <c r="BI1307"/>
      <c r="BJ1307"/>
      <c r="BK1307"/>
      <c r="BL1307"/>
      <c r="BM1307"/>
      <c r="BN1307"/>
      <c r="BO1307"/>
      <c r="BP1307"/>
      <c r="BQ1307"/>
      <c r="BR1307" t="s">
        <v>67</v>
      </c>
      <c r="BS1307"/>
      <c r="BT1307" t="s">
        <v>95</v>
      </c>
      <c r="BU1307">
        <v>3144</v>
      </c>
      <c r="BV1307" t="s">
        <v>69</v>
      </c>
      <c r="BW1307" t="s">
        <v>95</v>
      </c>
      <c r="BX1307"/>
      <c r="BY1307"/>
      <c r="BZ1307"/>
    </row>
    <row r="1308" spans="1:78" s="19" customFormat="1" x14ac:dyDescent="0.2">
      <c r="A1308" t="s">
        <v>836</v>
      </c>
      <c r="B1308"/>
      <c r="C1308" t="s">
        <v>53</v>
      </c>
      <c r="D1308" t="s">
        <v>54</v>
      </c>
      <c r="E1308" t="s">
        <v>824</v>
      </c>
      <c r="F1308" t="s">
        <v>827</v>
      </c>
      <c r="G1308" t="s">
        <v>824</v>
      </c>
      <c r="H1308" t="s">
        <v>827</v>
      </c>
      <c r="I1308"/>
      <c r="J1308"/>
      <c r="K1308"/>
      <c r="L1308"/>
      <c r="M1308"/>
      <c r="N1308"/>
      <c r="O1308"/>
      <c r="P1308"/>
      <c r="Q1308"/>
      <c r="R1308"/>
      <c r="S1308"/>
      <c r="T1308"/>
      <c r="U1308"/>
      <c r="V1308"/>
      <c r="W1308"/>
      <c r="X1308"/>
      <c r="Y1308">
        <v>2.9</v>
      </c>
      <c r="Z1308"/>
      <c r="AA1308"/>
      <c r="AB1308">
        <v>3.9</v>
      </c>
      <c r="AC1308">
        <v>3.2</v>
      </c>
      <c r="AD1308"/>
      <c r="AE1308"/>
      <c r="AF1308">
        <v>4.5</v>
      </c>
      <c r="AG1308">
        <v>2.6</v>
      </c>
      <c r="AH1308"/>
      <c r="AI1308"/>
      <c r="AJ1308">
        <v>4.0999999999999996</v>
      </c>
      <c r="AK1308"/>
      <c r="AL1308"/>
      <c r="AM1308"/>
      <c r="AN1308"/>
      <c r="AO1308"/>
      <c r="AP1308"/>
      <c r="AQ1308"/>
      <c r="AR1308"/>
      <c r="AS1308"/>
      <c r="AT1308"/>
      <c r="AU1308"/>
      <c r="AV1308"/>
      <c r="AW1308"/>
      <c r="AX1308"/>
      <c r="AY1308"/>
      <c r="AZ1308"/>
      <c r="BA1308"/>
      <c r="BB1308"/>
      <c r="BC1308"/>
      <c r="BD1308"/>
      <c r="BE1308"/>
      <c r="BF1308"/>
      <c r="BG1308"/>
      <c r="BH1308"/>
      <c r="BI1308"/>
      <c r="BJ1308"/>
      <c r="BK1308"/>
      <c r="BL1308"/>
      <c r="BM1308"/>
      <c r="BN1308"/>
      <c r="BO1308"/>
      <c r="BP1308"/>
      <c r="BQ1308"/>
      <c r="BR1308" t="s">
        <v>67</v>
      </c>
      <c r="BS1308"/>
      <c r="BT1308" t="s">
        <v>95</v>
      </c>
      <c r="BU1308">
        <v>3144</v>
      </c>
      <c r="BV1308"/>
      <c r="BW1308"/>
      <c r="BX1308"/>
      <c r="BY1308"/>
      <c r="BZ1308"/>
    </row>
    <row r="1309" spans="1:78" s="11" customFormat="1" x14ac:dyDescent="0.2">
      <c r="A1309" t="s">
        <v>826</v>
      </c>
      <c r="B1309" t="s">
        <v>322</v>
      </c>
      <c r="C1309" t="s">
        <v>53</v>
      </c>
      <c r="D1309" t="s">
        <v>54</v>
      </c>
      <c r="E1309" t="s">
        <v>824</v>
      </c>
      <c r="F1309" t="s">
        <v>827</v>
      </c>
      <c r="G1309" t="s">
        <v>824</v>
      </c>
      <c r="H1309" t="s">
        <v>828</v>
      </c>
      <c r="I1309"/>
      <c r="J1309"/>
      <c r="K1309"/>
      <c r="L1309"/>
      <c r="M1309"/>
      <c r="N1309"/>
      <c r="O1309"/>
      <c r="P1309"/>
      <c r="Q1309"/>
      <c r="R1309"/>
      <c r="S1309"/>
      <c r="T1309"/>
      <c r="U1309"/>
      <c r="V1309"/>
      <c r="W1309"/>
      <c r="X1309"/>
      <c r="Y1309"/>
      <c r="Z1309"/>
      <c r="AA1309"/>
      <c r="AB1309"/>
      <c r="AC1309"/>
      <c r="AD1309"/>
      <c r="AE1309"/>
      <c r="AF1309"/>
      <c r="AG1309"/>
      <c r="AH1309"/>
      <c r="AI1309"/>
      <c r="AJ1309"/>
      <c r="AK1309"/>
      <c r="AL1309"/>
      <c r="AM1309"/>
      <c r="AN1309"/>
      <c r="AO1309"/>
      <c r="AP1309"/>
      <c r="AQ1309"/>
      <c r="AR1309"/>
      <c r="AS1309"/>
      <c r="AT1309"/>
      <c r="AU1309"/>
      <c r="AV1309"/>
      <c r="AW1309"/>
      <c r="AX1309"/>
      <c r="AY1309"/>
      <c r="AZ1309"/>
      <c r="BA1309">
        <v>3.9</v>
      </c>
      <c r="BB1309">
        <v>3.1</v>
      </c>
      <c r="BC1309">
        <v>3.4</v>
      </c>
      <c r="BD1309">
        <v>3.4</v>
      </c>
      <c r="BE1309"/>
      <c r="BF1309"/>
      <c r="BG1309"/>
      <c r="BH1309"/>
      <c r="BI1309"/>
      <c r="BJ1309"/>
      <c r="BK1309"/>
      <c r="BL1309"/>
      <c r="BM1309"/>
      <c r="BN1309"/>
      <c r="BO1309"/>
      <c r="BP1309"/>
      <c r="BQ1309"/>
      <c r="BR1309" t="s">
        <v>58</v>
      </c>
      <c r="BS1309" s="1">
        <v>44819</v>
      </c>
      <c r="BT1309" t="s">
        <v>59</v>
      </c>
      <c r="BU1309">
        <v>3485</v>
      </c>
      <c r="BV1309" t="s">
        <v>60</v>
      </c>
      <c r="BW1309" t="s">
        <v>59</v>
      </c>
      <c r="BX1309"/>
      <c r="BY1309"/>
      <c r="BZ1309"/>
    </row>
    <row r="1310" spans="1:78" s="11" customFormat="1" x14ac:dyDescent="0.2">
      <c r="A1310" t="s">
        <v>829</v>
      </c>
      <c r="B1310"/>
      <c r="C1310" t="s">
        <v>53</v>
      </c>
      <c r="D1310" t="s">
        <v>54</v>
      </c>
      <c r="E1310" t="s">
        <v>824</v>
      </c>
      <c r="F1310" t="s">
        <v>827</v>
      </c>
      <c r="G1310" t="s">
        <v>824</v>
      </c>
      <c r="H1310" t="s">
        <v>830</v>
      </c>
      <c r="I1310"/>
      <c r="J1310"/>
      <c r="K1310"/>
      <c r="L1310"/>
      <c r="M1310"/>
      <c r="N1310"/>
      <c r="O1310"/>
      <c r="P1310"/>
      <c r="Q1310"/>
      <c r="R1310"/>
      <c r="S1310"/>
      <c r="T1310"/>
      <c r="U1310"/>
      <c r="V1310"/>
      <c r="W1310"/>
      <c r="X1310"/>
      <c r="Y1310"/>
      <c r="Z1310"/>
      <c r="AA1310"/>
      <c r="AB1310"/>
      <c r="AC1310"/>
      <c r="AD1310"/>
      <c r="AE1310"/>
      <c r="AF1310"/>
      <c r="AG1310"/>
      <c r="AH1310"/>
      <c r="AI1310"/>
      <c r="AJ1310"/>
      <c r="AK1310"/>
      <c r="AL1310"/>
      <c r="AM1310"/>
      <c r="AN1310"/>
      <c r="AO1310">
        <v>3.7</v>
      </c>
      <c r="AP1310"/>
      <c r="AQ1310"/>
      <c r="AR1310">
        <v>1.65</v>
      </c>
      <c r="AS1310">
        <v>3.8</v>
      </c>
      <c r="AT1310"/>
      <c r="AU1310"/>
      <c r="AV1310"/>
      <c r="AW1310">
        <v>3.2</v>
      </c>
      <c r="AX1310"/>
      <c r="AY1310"/>
      <c r="AZ1310">
        <v>2.2000000000000002</v>
      </c>
      <c r="BA1310">
        <v>3.3</v>
      </c>
      <c r="BB1310"/>
      <c r="BC1310"/>
      <c r="BD1310">
        <v>2.5</v>
      </c>
      <c r="BE1310"/>
      <c r="BF1310"/>
      <c r="BG1310"/>
      <c r="BH1310"/>
      <c r="BI1310"/>
      <c r="BJ1310"/>
      <c r="BK1310"/>
      <c r="BL1310"/>
      <c r="BM1310"/>
      <c r="BN1310"/>
      <c r="BO1310"/>
      <c r="BP1310"/>
      <c r="BQ1310"/>
      <c r="BR1310" t="s">
        <v>67</v>
      </c>
      <c r="BS1310"/>
      <c r="BT1310" t="s">
        <v>213</v>
      </c>
      <c r="BU1310">
        <v>1609</v>
      </c>
      <c r="BV1310" t="s">
        <v>60</v>
      </c>
      <c r="BW1310" t="s">
        <v>213</v>
      </c>
      <c r="BX1310" s="2"/>
      <c r="BY1310" s="2"/>
      <c r="BZ1310" s="2"/>
    </row>
    <row r="1311" spans="1:78" s="19" customFormat="1" x14ac:dyDescent="0.2">
      <c r="A1311" t="s">
        <v>837</v>
      </c>
      <c r="B1311"/>
      <c r="C1311" t="s">
        <v>53</v>
      </c>
      <c r="D1311" t="s">
        <v>54</v>
      </c>
      <c r="E1311" t="s">
        <v>824</v>
      </c>
      <c r="F1311" t="s">
        <v>827</v>
      </c>
      <c r="G1311" t="s">
        <v>824</v>
      </c>
      <c r="H1311" t="s">
        <v>830</v>
      </c>
      <c r="I1311"/>
      <c r="J1311"/>
      <c r="K1311"/>
      <c r="L1311" t="s">
        <v>838</v>
      </c>
      <c r="M1311"/>
      <c r="N1311"/>
      <c r="O1311"/>
      <c r="P1311"/>
      <c r="Q1311"/>
      <c r="R1311"/>
      <c r="S1311"/>
      <c r="T1311"/>
      <c r="U1311"/>
      <c r="V1311"/>
      <c r="W1311"/>
      <c r="X1311"/>
      <c r="Y1311">
        <v>3.3</v>
      </c>
      <c r="Z1311"/>
      <c r="AA1311"/>
      <c r="AB1311">
        <v>4.7699999999999996</v>
      </c>
      <c r="AC1311"/>
      <c r="AD1311"/>
      <c r="AE1311"/>
      <c r="AF1311"/>
      <c r="AG1311"/>
      <c r="AH1311"/>
      <c r="AI1311"/>
      <c r="AJ1311"/>
      <c r="AK1311"/>
      <c r="AL1311"/>
      <c r="AM1311"/>
      <c r="AN1311"/>
      <c r="AO1311"/>
      <c r="AP1311"/>
      <c r="AQ1311"/>
      <c r="AR1311"/>
      <c r="AS1311"/>
      <c r="AT1311"/>
      <c r="AU1311"/>
      <c r="AV1311"/>
      <c r="AW1311"/>
      <c r="AX1311"/>
      <c r="AY1311"/>
      <c r="AZ1311"/>
      <c r="BA1311"/>
      <c r="BB1311"/>
      <c r="BC1311"/>
      <c r="BD1311"/>
      <c r="BE1311"/>
      <c r="BF1311"/>
      <c r="BG1311"/>
      <c r="BH1311"/>
      <c r="BI1311"/>
      <c r="BJ1311"/>
      <c r="BK1311"/>
      <c r="BL1311"/>
      <c r="BM1311"/>
      <c r="BN1311"/>
      <c r="BO1311"/>
      <c r="BP1311"/>
      <c r="BQ1311"/>
      <c r="BR1311" t="s">
        <v>67</v>
      </c>
      <c r="BS1311"/>
      <c r="BT1311" t="s">
        <v>115</v>
      </c>
      <c r="BU1311">
        <v>3096</v>
      </c>
      <c r="BV1311"/>
      <c r="BW1311"/>
      <c r="BX1311"/>
      <c r="BY1311"/>
      <c r="BZ1311"/>
    </row>
    <row r="1312" spans="1:78" s="53" customFormat="1" x14ac:dyDescent="0.2">
      <c r="A1312" t="s">
        <v>831</v>
      </c>
      <c r="B1312"/>
      <c r="C1312" t="s">
        <v>53</v>
      </c>
      <c r="D1312" t="s">
        <v>54</v>
      </c>
      <c r="E1312" t="s">
        <v>824</v>
      </c>
      <c r="F1312" t="s">
        <v>827</v>
      </c>
      <c r="G1312" t="s">
        <v>824</v>
      </c>
      <c r="H1312" t="s">
        <v>830</v>
      </c>
      <c r="I1312"/>
      <c r="J1312"/>
      <c r="K1312"/>
      <c r="L1312"/>
      <c r="M1312"/>
      <c r="N1312"/>
      <c r="O1312"/>
      <c r="P1312"/>
      <c r="Q1312"/>
      <c r="R1312"/>
      <c r="S1312"/>
      <c r="T1312"/>
      <c r="U1312"/>
      <c r="V1312"/>
      <c r="W1312"/>
      <c r="X1312"/>
      <c r="Y1312"/>
      <c r="Z1312"/>
      <c r="AA1312"/>
      <c r="AB1312"/>
      <c r="AC1312"/>
      <c r="AD1312"/>
      <c r="AE1312"/>
      <c r="AF1312"/>
      <c r="AG1312"/>
      <c r="AH1312"/>
      <c r="AI1312"/>
      <c r="AJ1312"/>
      <c r="AK1312"/>
      <c r="AL1312"/>
      <c r="AM1312"/>
      <c r="AN1312"/>
      <c r="AO1312"/>
      <c r="AP1312"/>
      <c r="AQ1312"/>
      <c r="AR1312"/>
      <c r="AS1312"/>
      <c r="AT1312"/>
      <c r="AU1312"/>
      <c r="AV1312"/>
      <c r="AW1312"/>
      <c r="AX1312"/>
      <c r="AY1312"/>
      <c r="AZ1312"/>
      <c r="BA1312">
        <v>3.6</v>
      </c>
      <c r="BB1312"/>
      <c r="BC1312"/>
      <c r="BD1312">
        <v>3.1</v>
      </c>
      <c r="BE1312">
        <v>3.8</v>
      </c>
      <c r="BF1312"/>
      <c r="BG1312"/>
      <c r="BH1312">
        <v>2.6</v>
      </c>
      <c r="BI1312"/>
      <c r="BJ1312"/>
      <c r="BK1312"/>
      <c r="BL1312"/>
      <c r="BM1312"/>
      <c r="BN1312"/>
      <c r="BO1312"/>
      <c r="BP1312"/>
      <c r="BQ1312"/>
      <c r="BR1312" t="s">
        <v>67</v>
      </c>
      <c r="BS1312"/>
      <c r="BT1312" t="s">
        <v>213</v>
      </c>
      <c r="BU1312">
        <v>1609</v>
      </c>
      <c r="BV1312" t="s">
        <v>60</v>
      </c>
      <c r="BW1312" t="s">
        <v>213</v>
      </c>
      <c r="BX1312"/>
      <c r="BY1312"/>
      <c r="BZ1312"/>
    </row>
    <row r="1313" spans="1:78" s="19" customFormat="1" ht="15" customHeight="1" x14ac:dyDescent="0.2">
      <c r="A1313" t="s">
        <v>839</v>
      </c>
      <c r="B1313"/>
      <c r="C1313" t="s">
        <v>53</v>
      </c>
      <c r="D1313" t="s">
        <v>54</v>
      </c>
      <c r="E1313" t="s">
        <v>824</v>
      </c>
      <c r="F1313" t="s">
        <v>827</v>
      </c>
      <c r="G1313" t="s">
        <v>824</v>
      </c>
      <c r="H1313" t="s">
        <v>830</v>
      </c>
      <c r="I1313"/>
      <c r="J1313"/>
      <c r="K1313"/>
      <c r="L1313" t="s">
        <v>840</v>
      </c>
      <c r="M1313"/>
      <c r="N1313"/>
      <c r="O1313"/>
      <c r="P1313"/>
      <c r="Q1313"/>
      <c r="R1313"/>
      <c r="S1313"/>
      <c r="T1313"/>
      <c r="U1313"/>
      <c r="V1313"/>
      <c r="W1313"/>
      <c r="X1313"/>
      <c r="Y1313"/>
      <c r="Z1313"/>
      <c r="AA1313"/>
      <c r="AB1313"/>
      <c r="AC1313">
        <v>3.65</v>
      </c>
      <c r="AD1313"/>
      <c r="AE1313"/>
      <c r="AF1313">
        <v>5.3</v>
      </c>
      <c r="AG1313">
        <v>2.77</v>
      </c>
      <c r="AH1313"/>
      <c r="AI1313"/>
      <c r="AJ1313">
        <v>4.7</v>
      </c>
      <c r="AK1313"/>
      <c r="AL1313"/>
      <c r="AM1313"/>
      <c r="AN1313"/>
      <c r="AO1313"/>
      <c r="AP1313"/>
      <c r="AQ1313"/>
      <c r="AR1313"/>
      <c r="AS1313"/>
      <c r="AT1313"/>
      <c r="AU1313"/>
      <c r="AV1313"/>
      <c r="AW1313"/>
      <c r="AX1313"/>
      <c r="AY1313"/>
      <c r="AZ1313"/>
      <c r="BA1313"/>
      <c r="BB1313"/>
      <c r="BC1313"/>
      <c r="BD1313"/>
      <c r="BE1313"/>
      <c r="BF1313"/>
      <c r="BG1313"/>
      <c r="BH1313"/>
      <c r="BI1313"/>
      <c r="BJ1313"/>
      <c r="BK1313"/>
      <c r="BL1313"/>
      <c r="BM1313"/>
      <c r="BN1313"/>
      <c r="BO1313"/>
      <c r="BP1313"/>
      <c r="BQ1313" s="5" t="s">
        <v>577</v>
      </c>
      <c r="BR1313" t="s">
        <v>67</v>
      </c>
      <c r="BS1313"/>
      <c r="BT1313" t="s">
        <v>115</v>
      </c>
      <c r="BU1313">
        <v>3096</v>
      </c>
      <c r="BV1313"/>
      <c r="BW1313"/>
      <c r="BX1313"/>
      <c r="BY1313"/>
      <c r="BZ1313"/>
    </row>
    <row r="1314" spans="1:78" s="19" customFormat="1" x14ac:dyDescent="0.2">
      <c r="A1314" t="s">
        <v>841</v>
      </c>
      <c r="B1314"/>
      <c r="C1314" t="s">
        <v>53</v>
      </c>
      <c r="D1314" t="s">
        <v>54</v>
      </c>
      <c r="E1314" t="s">
        <v>824</v>
      </c>
      <c r="F1314" t="s">
        <v>827</v>
      </c>
      <c r="G1314" t="s">
        <v>824</v>
      </c>
      <c r="H1314" t="s">
        <v>830</v>
      </c>
      <c r="I1314"/>
      <c r="J1314"/>
      <c r="K1314"/>
      <c r="L1314"/>
      <c r="M1314"/>
      <c r="N1314"/>
      <c r="O1314"/>
      <c r="P1314"/>
      <c r="Q1314"/>
      <c r="R1314"/>
      <c r="S1314"/>
      <c r="T1314"/>
      <c r="U1314"/>
      <c r="V1314"/>
      <c r="W1314"/>
      <c r="X1314"/>
      <c r="Y1314"/>
      <c r="Z1314"/>
      <c r="AA1314"/>
      <c r="AB1314"/>
      <c r="AC1314"/>
      <c r="AD1314"/>
      <c r="AE1314"/>
      <c r="AF1314"/>
      <c r="AG1314"/>
      <c r="AH1314"/>
      <c r="AI1314"/>
      <c r="AJ1314"/>
      <c r="AK1314"/>
      <c r="AL1314"/>
      <c r="AM1314"/>
      <c r="AN1314"/>
      <c r="AO1314"/>
      <c r="AP1314"/>
      <c r="AQ1314"/>
      <c r="AR1314"/>
      <c r="AS1314"/>
      <c r="AT1314"/>
      <c r="AU1314"/>
      <c r="AV1314"/>
      <c r="AW1314"/>
      <c r="AX1314"/>
      <c r="AY1314"/>
      <c r="AZ1314"/>
      <c r="BA1314">
        <v>3.46</v>
      </c>
      <c r="BB1314">
        <v>2.71</v>
      </c>
      <c r="BC1314">
        <v>2.75</v>
      </c>
      <c r="BD1314">
        <v>2.75</v>
      </c>
      <c r="BE1314"/>
      <c r="BF1314"/>
      <c r="BG1314"/>
      <c r="BH1314"/>
      <c r="BI1314"/>
      <c r="BJ1314"/>
      <c r="BK1314"/>
      <c r="BL1314"/>
      <c r="BM1314"/>
      <c r="BN1314"/>
      <c r="BO1314"/>
      <c r="BP1314"/>
      <c r="BQ1314" t="s">
        <v>842</v>
      </c>
      <c r="BR1314" t="s">
        <v>67</v>
      </c>
      <c r="BS1314"/>
      <c r="BT1314" t="s">
        <v>115</v>
      </c>
      <c r="BU1314">
        <v>3096</v>
      </c>
      <c r="BV1314"/>
      <c r="BW1314"/>
      <c r="BX1314" s="2"/>
      <c r="BY1314" s="2"/>
      <c r="BZ1314" s="2"/>
    </row>
    <row r="1315" spans="1:78" s="19" customFormat="1" x14ac:dyDescent="0.2">
      <c r="A1315" t="s">
        <v>843</v>
      </c>
      <c r="B1315"/>
      <c r="C1315" t="s">
        <v>53</v>
      </c>
      <c r="D1315" t="s">
        <v>54</v>
      </c>
      <c r="E1315" t="s">
        <v>824</v>
      </c>
      <c r="F1315" t="s">
        <v>827</v>
      </c>
      <c r="G1315" t="s">
        <v>824</v>
      </c>
      <c r="H1315" t="s">
        <v>830</v>
      </c>
      <c r="I1315"/>
      <c r="J1315"/>
      <c r="K1315"/>
      <c r="L1315"/>
      <c r="M1315"/>
      <c r="N1315"/>
      <c r="O1315"/>
      <c r="P1315"/>
      <c r="Q1315"/>
      <c r="R1315"/>
      <c r="S1315"/>
      <c r="T1315"/>
      <c r="U1315"/>
      <c r="V1315"/>
      <c r="W1315"/>
      <c r="X1315"/>
      <c r="Y1315"/>
      <c r="Z1315"/>
      <c r="AA1315"/>
      <c r="AB1315"/>
      <c r="AC1315">
        <v>3.49</v>
      </c>
      <c r="AD1315"/>
      <c r="AE1315"/>
      <c r="AF1315">
        <v>4.72</v>
      </c>
      <c r="AG1315"/>
      <c r="AH1315"/>
      <c r="AI1315"/>
      <c r="AJ1315"/>
      <c r="AK1315"/>
      <c r="AL1315"/>
      <c r="AM1315"/>
      <c r="AN1315"/>
      <c r="AO1315"/>
      <c r="AP1315"/>
      <c r="AQ1315"/>
      <c r="AR1315"/>
      <c r="AS1315"/>
      <c r="AT1315"/>
      <c r="AU1315"/>
      <c r="AV1315"/>
      <c r="AW1315"/>
      <c r="AX1315"/>
      <c r="AY1315"/>
      <c r="AZ1315"/>
      <c r="BA1315"/>
      <c r="BB1315"/>
      <c r="BC1315"/>
      <c r="BD1315"/>
      <c r="BE1315"/>
      <c r="BF1315"/>
      <c r="BG1315"/>
      <c r="BH1315"/>
      <c r="BI1315"/>
      <c r="BJ1315"/>
      <c r="BK1315"/>
      <c r="BL1315"/>
      <c r="BM1315"/>
      <c r="BN1315"/>
      <c r="BO1315"/>
      <c r="BP1315"/>
      <c r="BQ1315"/>
      <c r="BR1315" t="s">
        <v>67</v>
      </c>
      <c r="BS1315"/>
      <c r="BT1315" t="s">
        <v>115</v>
      </c>
      <c r="BU1315">
        <v>3096</v>
      </c>
      <c r="BV1315"/>
      <c r="BW1315"/>
      <c r="BX1315"/>
      <c r="BY1315"/>
      <c r="BZ1315"/>
    </row>
    <row r="1316" spans="1:78" s="19" customFormat="1" x14ac:dyDescent="0.2">
      <c r="A1316" t="s">
        <v>94</v>
      </c>
      <c r="B1316"/>
      <c r="C1316" t="s">
        <v>53</v>
      </c>
      <c r="D1316" t="s">
        <v>54</v>
      </c>
      <c r="E1316" t="s">
        <v>824</v>
      </c>
      <c r="F1316" t="s">
        <v>846</v>
      </c>
      <c r="G1316" t="s">
        <v>824</v>
      </c>
      <c r="H1316" t="s">
        <v>846</v>
      </c>
      <c r="I1316"/>
      <c r="J1316"/>
      <c r="K1316"/>
      <c r="L1316"/>
      <c r="M1316"/>
      <c r="N1316"/>
      <c r="O1316"/>
      <c r="P1316"/>
      <c r="Q1316"/>
      <c r="R1316"/>
      <c r="S1316"/>
      <c r="T1316"/>
      <c r="U1316">
        <v>3.3</v>
      </c>
      <c r="V1316"/>
      <c r="W1316"/>
      <c r="X1316">
        <v>4.4000000000000004</v>
      </c>
      <c r="Y1316">
        <v>4.07</v>
      </c>
      <c r="Z1316"/>
      <c r="AA1316"/>
      <c r="AB1316">
        <v>5.67</v>
      </c>
      <c r="AC1316">
        <v>4.33</v>
      </c>
      <c r="AD1316"/>
      <c r="AE1316"/>
      <c r="AF1316">
        <v>6.17</v>
      </c>
      <c r="AG1316">
        <v>3.45</v>
      </c>
      <c r="AH1316"/>
      <c r="AI1316"/>
      <c r="AJ1316">
        <v>4.9000000000000004</v>
      </c>
      <c r="AK1316"/>
      <c r="AL1316"/>
      <c r="AM1316"/>
      <c r="AN1316"/>
      <c r="AO1316"/>
      <c r="AP1316"/>
      <c r="AQ1316"/>
      <c r="AR1316"/>
      <c r="AS1316"/>
      <c r="AT1316"/>
      <c r="AU1316"/>
      <c r="AV1316"/>
      <c r="AW1316">
        <v>4.0999999999999996</v>
      </c>
      <c r="AX1316">
        <v>2.96</v>
      </c>
      <c r="AY1316">
        <v>3.03</v>
      </c>
      <c r="AZ1316">
        <v>3.03</v>
      </c>
      <c r="BA1316">
        <v>4.38</v>
      </c>
      <c r="BB1316">
        <v>3.66</v>
      </c>
      <c r="BC1316">
        <v>3.63</v>
      </c>
      <c r="BD1316">
        <v>3.66</v>
      </c>
      <c r="BE1316">
        <v>4.4000000000000004</v>
      </c>
      <c r="BF1316">
        <v>3</v>
      </c>
      <c r="BG1316">
        <v>2.75</v>
      </c>
      <c r="BH1316">
        <v>3</v>
      </c>
      <c r="BI1316"/>
      <c r="BJ1316"/>
      <c r="BK1316"/>
      <c r="BL1316"/>
      <c r="BM1316"/>
      <c r="BN1316"/>
      <c r="BO1316"/>
      <c r="BP1316"/>
      <c r="BQ1316"/>
      <c r="BR1316" t="s">
        <v>67</v>
      </c>
      <c r="BS1316" s="1">
        <v>44796</v>
      </c>
      <c r="BT1316" t="s">
        <v>847</v>
      </c>
      <c r="BU1316">
        <v>7614</v>
      </c>
      <c r="BV1316" t="s">
        <v>60</v>
      </c>
      <c r="BW1316" t="s">
        <v>847</v>
      </c>
      <c r="BX1316"/>
      <c r="BY1316"/>
      <c r="BZ1316"/>
    </row>
    <row r="1317" spans="1:78" s="11" customFormat="1" x14ac:dyDescent="0.2">
      <c r="A1317" t="s">
        <v>844</v>
      </c>
      <c r="B1317"/>
      <c r="C1317" t="s">
        <v>53</v>
      </c>
      <c r="D1317" t="s">
        <v>54</v>
      </c>
      <c r="E1317" t="s">
        <v>824</v>
      </c>
      <c r="F1317" t="s">
        <v>267</v>
      </c>
      <c r="G1317" t="s">
        <v>824</v>
      </c>
      <c r="H1317" t="s">
        <v>267</v>
      </c>
      <c r="I1317"/>
      <c r="J1317"/>
      <c r="K1317" t="s">
        <v>408</v>
      </c>
      <c r="L1317"/>
      <c r="M1317"/>
      <c r="N1317"/>
      <c r="O1317"/>
      <c r="P1317"/>
      <c r="Q1317"/>
      <c r="R1317"/>
      <c r="S1317"/>
      <c r="T1317"/>
      <c r="U1317"/>
      <c r="V1317"/>
      <c r="W1317"/>
      <c r="X1317"/>
      <c r="Y1317">
        <v>2.7</v>
      </c>
      <c r="Z1317"/>
      <c r="AA1317"/>
      <c r="AB1317">
        <v>3.3</v>
      </c>
      <c r="AC1317"/>
      <c r="AD1317"/>
      <c r="AE1317"/>
      <c r="AF1317"/>
      <c r="AG1317"/>
      <c r="AH1317"/>
      <c r="AI1317"/>
      <c r="AJ1317"/>
      <c r="AK1317"/>
      <c r="AL1317"/>
      <c r="AM1317"/>
      <c r="AN1317"/>
      <c r="AO1317"/>
      <c r="AP1317"/>
      <c r="AQ1317"/>
      <c r="AR1317"/>
      <c r="AS1317"/>
      <c r="AT1317"/>
      <c r="AU1317"/>
      <c r="AV1317"/>
      <c r="AW1317"/>
      <c r="AX1317"/>
      <c r="AY1317"/>
      <c r="AZ1317"/>
      <c r="BA1317"/>
      <c r="BB1317"/>
      <c r="BC1317"/>
      <c r="BD1317"/>
      <c r="BE1317"/>
      <c r="BF1317"/>
      <c r="BG1317"/>
      <c r="BH1317"/>
      <c r="BI1317"/>
      <c r="BJ1317"/>
      <c r="BK1317"/>
      <c r="BL1317"/>
      <c r="BM1317"/>
      <c r="BN1317"/>
      <c r="BO1317"/>
      <c r="BP1317"/>
      <c r="BQ1317"/>
      <c r="BR1317" t="s">
        <v>67</v>
      </c>
      <c r="BS1317"/>
      <c r="BT1317" t="s">
        <v>409</v>
      </c>
      <c r="BU1317">
        <v>7614</v>
      </c>
      <c r="BV1317" t="s">
        <v>60</v>
      </c>
      <c r="BW1317" t="s">
        <v>409</v>
      </c>
      <c r="BX1317"/>
      <c r="BY1317"/>
      <c r="BZ1317"/>
    </row>
    <row r="1318" spans="1:78" s="11" customFormat="1" x14ac:dyDescent="0.2">
      <c r="A1318" t="s">
        <v>845</v>
      </c>
      <c r="B1318"/>
      <c r="C1318" t="s">
        <v>53</v>
      </c>
      <c r="D1318" t="s">
        <v>54</v>
      </c>
      <c r="E1318" t="s">
        <v>824</v>
      </c>
      <c r="F1318" t="s">
        <v>267</v>
      </c>
      <c r="G1318" t="s">
        <v>824</v>
      </c>
      <c r="H1318" t="s">
        <v>267</v>
      </c>
      <c r="I1318"/>
      <c r="J1318"/>
      <c r="K1318" t="s">
        <v>408</v>
      </c>
      <c r="L1318"/>
      <c r="M1318"/>
      <c r="N1318"/>
      <c r="O1318"/>
      <c r="P1318"/>
      <c r="Q1318"/>
      <c r="R1318"/>
      <c r="S1318"/>
      <c r="T1318"/>
      <c r="U1318"/>
      <c r="V1318"/>
      <c r="W1318"/>
      <c r="X1318"/>
      <c r="Y1318"/>
      <c r="Z1318"/>
      <c r="AA1318"/>
      <c r="AB1318"/>
      <c r="AC1318">
        <v>2.8</v>
      </c>
      <c r="AD1318"/>
      <c r="AE1318"/>
      <c r="AF1318">
        <v>4</v>
      </c>
      <c r="AG1318"/>
      <c r="AH1318"/>
      <c r="AI1318"/>
      <c r="AJ1318"/>
      <c r="AK1318"/>
      <c r="AL1318"/>
      <c r="AM1318"/>
      <c r="AN1318"/>
      <c r="AO1318"/>
      <c r="AP1318"/>
      <c r="AQ1318"/>
      <c r="AR1318"/>
      <c r="AS1318"/>
      <c r="AT1318"/>
      <c r="AU1318"/>
      <c r="AV1318"/>
      <c r="AW1318"/>
      <c r="AX1318"/>
      <c r="AY1318"/>
      <c r="AZ1318"/>
      <c r="BA1318"/>
      <c r="BB1318"/>
      <c r="BC1318"/>
      <c r="BD1318"/>
      <c r="BE1318"/>
      <c r="BF1318"/>
      <c r="BG1318"/>
      <c r="BH1318"/>
      <c r="BI1318"/>
      <c r="BJ1318"/>
      <c r="BK1318"/>
      <c r="BL1318"/>
      <c r="BM1318"/>
      <c r="BN1318"/>
      <c r="BO1318"/>
      <c r="BP1318"/>
      <c r="BQ1318"/>
      <c r="BR1318" t="s">
        <v>67</v>
      </c>
      <c r="BS1318"/>
      <c r="BT1318" t="s">
        <v>409</v>
      </c>
      <c r="BU1318">
        <v>8868</v>
      </c>
      <c r="BV1318" t="s">
        <v>60</v>
      </c>
      <c r="BW1318" t="s">
        <v>409</v>
      </c>
      <c r="BX1318"/>
      <c r="BY1318"/>
      <c r="BZ1318"/>
    </row>
    <row r="1319" spans="1:78" s="10" customFormat="1" x14ac:dyDescent="0.2">
      <c r="A1319" t="s">
        <v>1120</v>
      </c>
      <c r="B1319"/>
      <c r="C1319" t="s">
        <v>53</v>
      </c>
      <c r="D1319" t="s">
        <v>54</v>
      </c>
      <c r="E1319" t="s">
        <v>1121</v>
      </c>
      <c r="F1319" t="s">
        <v>1122</v>
      </c>
      <c r="G1319" t="s">
        <v>1121</v>
      </c>
      <c r="H1319" t="s">
        <v>1122</v>
      </c>
      <c r="I1319"/>
      <c r="J1319"/>
      <c r="K1319"/>
      <c r="L1319"/>
      <c r="M1319"/>
      <c r="N1319"/>
      <c r="O1319"/>
      <c r="P1319"/>
      <c r="Q1319"/>
      <c r="R1319"/>
      <c r="S1319"/>
      <c r="T1319"/>
      <c r="U1319"/>
      <c r="V1319"/>
      <c r="W1319"/>
      <c r="X1319"/>
      <c r="Y1319"/>
      <c r="Z1319"/>
      <c r="AA1319"/>
      <c r="AB1319"/>
      <c r="AC1319"/>
      <c r="AD1319"/>
      <c r="AE1319"/>
      <c r="AF1319"/>
      <c r="AG1319"/>
      <c r="AH1319"/>
      <c r="AI1319"/>
      <c r="AJ1319"/>
      <c r="AK1319"/>
      <c r="AL1319"/>
      <c r="AM1319"/>
      <c r="AN1319"/>
      <c r="AO1319"/>
      <c r="AP1319"/>
      <c r="AQ1319"/>
      <c r="AR1319"/>
      <c r="AS1319"/>
      <c r="AT1319"/>
      <c r="AU1319"/>
      <c r="AV1319"/>
      <c r="AW1319"/>
      <c r="AX1319"/>
      <c r="AY1319"/>
      <c r="AZ1319"/>
      <c r="BA1319"/>
      <c r="BB1319"/>
      <c r="BC1319"/>
      <c r="BD1319"/>
      <c r="BE1319"/>
      <c r="BF1319"/>
      <c r="BG1319"/>
      <c r="BH1319"/>
      <c r="BI1319"/>
      <c r="BJ1319"/>
      <c r="BK1319"/>
      <c r="BL1319"/>
      <c r="BM1319"/>
      <c r="BN1319"/>
      <c r="BO1319"/>
      <c r="BP1319"/>
      <c r="BQ1319"/>
      <c r="BR1319" t="s">
        <v>67</v>
      </c>
      <c r="BS1319"/>
      <c r="BT1319" t="s">
        <v>647</v>
      </c>
      <c r="BU1319">
        <v>42892</v>
      </c>
      <c r="BV1319" t="s">
        <v>60</v>
      </c>
      <c r="BW1319" t="s">
        <v>647</v>
      </c>
      <c r="BX1319"/>
      <c r="BY1319"/>
      <c r="BZ1319"/>
    </row>
    <row r="1320" spans="1:78" s="11" customFormat="1" x14ac:dyDescent="0.2">
      <c r="A1320" t="s">
        <v>1123</v>
      </c>
      <c r="B1320"/>
      <c r="C1320" t="s">
        <v>53</v>
      </c>
      <c r="D1320" t="s">
        <v>54</v>
      </c>
      <c r="E1320" t="s">
        <v>1121</v>
      </c>
      <c r="F1320" t="s">
        <v>1122</v>
      </c>
      <c r="G1320" t="s">
        <v>1121</v>
      </c>
      <c r="H1320" t="s">
        <v>1122</v>
      </c>
      <c r="I1320"/>
      <c r="J1320"/>
      <c r="K1320"/>
      <c r="L1320"/>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c r="AT1320"/>
      <c r="AU1320"/>
      <c r="AV1320"/>
      <c r="AW1320"/>
      <c r="AX1320"/>
      <c r="AY1320"/>
      <c r="AZ1320"/>
      <c r="BA1320"/>
      <c r="BB1320"/>
      <c r="BC1320"/>
      <c r="BD1320"/>
      <c r="BE1320"/>
      <c r="BF1320"/>
      <c r="BG1320"/>
      <c r="BH1320"/>
      <c r="BI1320"/>
      <c r="BJ1320"/>
      <c r="BK1320"/>
      <c r="BL1320"/>
      <c r="BM1320"/>
      <c r="BN1320"/>
      <c r="BO1320"/>
      <c r="BP1320"/>
      <c r="BQ1320"/>
      <c r="BR1320" t="s">
        <v>67</v>
      </c>
      <c r="BS1320"/>
      <c r="BT1320" t="s">
        <v>647</v>
      </c>
      <c r="BU1320">
        <v>42892</v>
      </c>
      <c r="BV1320" t="s">
        <v>60</v>
      </c>
      <c r="BW1320" t="s">
        <v>647</v>
      </c>
      <c r="BX1320"/>
      <c r="BY1320"/>
      <c r="BZ1320"/>
    </row>
    <row r="1321" spans="1:78" s="11" customFormat="1" x14ac:dyDescent="0.2">
      <c r="A1321" t="s">
        <v>1413</v>
      </c>
      <c r="B1321"/>
      <c r="C1321" t="s">
        <v>53</v>
      </c>
      <c r="D1321" t="s">
        <v>54</v>
      </c>
      <c r="E1321" t="s">
        <v>1414</v>
      </c>
      <c r="F1321" t="s">
        <v>1415</v>
      </c>
      <c r="G1321" t="s">
        <v>728</v>
      </c>
      <c r="H1321" t="s">
        <v>1415</v>
      </c>
      <c r="I1321"/>
      <c r="J1321"/>
      <c r="K1321"/>
      <c r="L1321"/>
      <c r="M1321"/>
      <c r="N1321"/>
      <c r="O1321"/>
      <c r="P1321"/>
      <c r="Q1321"/>
      <c r="R1321"/>
      <c r="S1321"/>
      <c r="T1321"/>
      <c r="U1321"/>
      <c r="V1321"/>
      <c r="W1321"/>
      <c r="X1321"/>
      <c r="Y1321"/>
      <c r="Z1321"/>
      <c r="AA1321"/>
      <c r="AB1321"/>
      <c r="AC1321"/>
      <c r="AD1321"/>
      <c r="AE1321"/>
      <c r="AF1321"/>
      <c r="AG1321"/>
      <c r="AH1321"/>
      <c r="AI1321"/>
      <c r="AJ1321"/>
      <c r="AK1321"/>
      <c r="AL1321"/>
      <c r="AM1321"/>
      <c r="AN1321"/>
      <c r="AO1321"/>
      <c r="AP1321"/>
      <c r="AQ1321"/>
      <c r="AR1321"/>
      <c r="AS1321"/>
      <c r="AT1321"/>
      <c r="AU1321"/>
      <c r="AV1321"/>
      <c r="AW1321"/>
      <c r="AX1321"/>
      <c r="AY1321"/>
      <c r="AZ1321"/>
      <c r="BA1321">
        <v>3.7</v>
      </c>
      <c r="BB1321"/>
      <c r="BC1321"/>
      <c r="BD1321">
        <v>3.4</v>
      </c>
      <c r="BE1321">
        <v>3.7</v>
      </c>
      <c r="BF1321"/>
      <c r="BG1321"/>
      <c r="BH1321">
        <v>3.1</v>
      </c>
      <c r="BI1321"/>
      <c r="BJ1321"/>
      <c r="BK1321"/>
      <c r="BL1321"/>
      <c r="BM1321"/>
      <c r="BN1321"/>
      <c r="BO1321"/>
      <c r="BP1321"/>
      <c r="BQ1321"/>
      <c r="BR1321" t="s">
        <v>67</v>
      </c>
      <c r="BS1321"/>
      <c r="BT1321" t="s">
        <v>213</v>
      </c>
      <c r="BU1321">
        <v>1609</v>
      </c>
      <c r="BV1321" t="s">
        <v>60</v>
      </c>
      <c r="BW1321" t="s">
        <v>213</v>
      </c>
      <c r="BX1321"/>
      <c r="BY1321"/>
      <c r="BZ1321"/>
    </row>
    <row r="1322" spans="1:78" s="8" customFormat="1" x14ac:dyDescent="0.2">
      <c r="A1322" t="s">
        <v>820</v>
      </c>
      <c r="B1322" t="s">
        <v>322</v>
      </c>
      <c r="C1322" t="s">
        <v>53</v>
      </c>
      <c r="D1322" t="s">
        <v>1491</v>
      </c>
      <c r="E1322" t="s">
        <v>816</v>
      </c>
      <c r="F1322" t="s">
        <v>817</v>
      </c>
      <c r="G1322" t="s">
        <v>821</v>
      </c>
      <c r="H1322" t="s">
        <v>822</v>
      </c>
      <c r="I1322"/>
      <c r="J1322"/>
      <c r="K1322"/>
      <c r="L1322"/>
      <c r="M1322"/>
      <c r="N1322"/>
      <c r="O1322"/>
      <c r="P1322"/>
      <c r="Q1322"/>
      <c r="R1322"/>
      <c r="S1322"/>
      <c r="T1322"/>
      <c r="U1322"/>
      <c r="V1322"/>
      <c r="W1322"/>
      <c r="X1322"/>
      <c r="Y1322"/>
      <c r="Z1322"/>
      <c r="AA1322"/>
      <c r="AB1322"/>
      <c r="AC1322"/>
      <c r="AD1322"/>
      <c r="AE1322"/>
      <c r="AF1322"/>
      <c r="AG1322"/>
      <c r="AH1322"/>
      <c r="AI1322"/>
      <c r="AJ1322"/>
      <c r="AK1322"/>
      <c r="AL1322"/>
      <c r="AM1322"/>
      <c r="AN1322"/>
      <c r="AO1322"/>
      <c r="AP1322"/>
      <c r="AQ1322"/>
      <c r="AR1322"/>
      <c r="AS1322"/>
      <c r="AT1322"/>
      <c r="AU1322"/>
      <c r="AV1322"/>
      <c r="AW1322"/>
      <c r="AX1322"/>
      <c r="AY1322"/>
      <c r="AZ1322"/>
      <c r="BA1322">
        <v>2.4</v>
      </c>
      <c r="BB1322">
        <v>2</v>
      </c>
      <c r="BC1322">
        <v>2</v>
      </c>
      <c r="BD1322">
        <v>2</v>
      </c>
      <c r="BE1322"/>
      <c r="BF1322"/>
      <c r="BG1322"/>
      <c r="BH1322"/>
      <c r="BI1322"/>
      <c r="BJ1322"/>
      <c r="BK1322"/>
      <c r="BL1322"/>
      <c r="BM1322"/>
      <c r="BN1322"/>
      <c r="BO1322"/>
      <c r="BP1322"/>
      <c r="BQ1322"/>
      <c r="BR1322" t="s">
        <v>58</v>
      </c>
      <c r="BS1322"/>
      <c r="BT1322" t="s">
        <v>59</v>
      </c>
      <c r="BU1322">
        <v>3485</v>
      </c>
      <c r="BV1322" t="s">
        <v>60</v>
      </c>
      <c r="BW1322" t="s">
        <v>59</v>
      </c>
      <c r="BX1322"/>
      <c r="BY1322"/>
      <c r="BZ1322"/>
    </row>
    <row r="1323" spans="1:78" s="11" customFormat="1" x14ac:dyDescent="0.2">
      <c r="A1323" t="s">
        <v>815</v>
      </c>
      <c r="B1323"/>
      <c r="C1323" t="s">
        <v>53</v>
      </c>
      <c r="D1323" t="s">
        <v>1491</v>
      </c>
      <c r="E1323" t="s">
        <v>816</v>
      </c>
      <c r="F1323" t="s">
        <v>817</v>
      </c>
      <c r="G1323" t="s">
        <v>818</v>
      </c>
      <c r="H1323" t="s">
        <v>817</v>
      </c>
      <c r="I1323"/>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v>3.2</v>
      </c>
      <c r="AT1323"/>
      <c r="AU1323"/>
      <c r="AV1323">
        <v>1.9</v>
      </c>
      <c r="AW1323">
        <v>2.7</v>
      </c>
      <c r="AX1323"/>
      <c r="AY1323"/>
      <c r="AZ1323">
        <v>2</v>
      </c>
      <c r="BA1323"/>
      <c r="BB1323"/>
      <c r="BC1323"/>
      <c r="BD1323"/>
      <c r="BE1323"/>
      <c r="BF1323"/>
      <c r="BG1323"/>
      <c r="BH1323"/>
      <c r="BI1323"/>
      <c r="BJ1323"/>
      <c r="BK1323"/>
      <c r="BL1323"/>
      <c r="BM1323"/>
      <c r="BN1323"/>
      <c r="BO1323"/>
      <c r="BP1323"/>
      <c r="BQ1323"/>
      <c r="BR1323" t="s">
        <v>67</v>
      </c>
      <c r="BS1323"/>
      <c r="BT1323" t="s">
        <v>213</v>
      </c>
      <c r="BU1323">
        <v>1609</v>
      </c>
      <c r="BV1323" t="s">
        <v>60</v>
      </c>
      <c r="BW1323" t="s">
        <v>213</v>
      </c>
      <c r="BX1323"/>
      <c r="BY1323"/>
      <c r="BZ1323"/>
    </row>
    <row r="1324" spans="1:78" s="11" customFormat="1" x14ac:dyDescent="0.2">
      <c r="A1324" t="s">
        <v>819</v>
      </c>
      <c r="B1324"/>
      <c r="C1324" t="s">
        <v>53</v>
      </c>
      <c r="D1324" t="s">
        <v>1491</v>
      </c>
      <c r="E1324" t="s">
        <v>816</v>
      </c>
      <c r="F1324" t="s">
        <v>817</v>
      </c>
      <c r="G1324" t="s">
        <v>818</v>
      </c>
      <c r="H1324" t="s">
        <v>817</v>
      </c>
      <c r="I1324"/>
      <c r="J1324"/>
      <c r="K1324"/>
      <c r="L1324"/>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c r="AT1324"/>
      <c r="AU1324"/>
      <c r="AV1324"/>
      <c r="AW1324"/>
      <c r="AX1324"/>
      <c r="AY1324"/>
      <c r="AZ1324"/>
      <c r="BA1324"/>
      <c r="BB1324"/>
      <c r="BC1324">
        <v>2.2000000000000002</v>
      </c>
      <c r="BD1324">
        <v>2.2000000000000002</v>
      </c>
      <c r="BE1324">
        <v>2.2000000000000002</v>
      </c>
      <c r="BF1324"/>
      <c r="BG1324"/>
      <c r="BH1324">
        <v>1.6</v>
      </c>
      <c r="BI1324"/>
      <c r="BJ1324"/>
      <c r="BK1324"/>
      <c r="BL1324"/>
      <c r="BM1324"/>
      <c r="BN1324"/>
      <c r="BO1324"/>
      <c r="BP1324"/>
      <c r="BQ1324"/>
      <c r="BR1324" t="s">
        <v>67</v>
      </c>
      <c r="BS1324"/>
      <c r="BT1324" t="s">
        <v>213</v>
      </c>
      <c r="BU1324">
        <v>1609</v>
      </c>
      <c r="BV1324" t="s">
        <v>60</v>
      </c>
      <c r="BW1324" t="s">
        <v>213</v>
      </c>
      <c r="BX1324"/>
      <c r="BY1324"/>
      <c r="BZ1324"/>
    </row>
    <row r="1325" spans="1:78" s="11" customFormat="1" x14ac:dyDescent="0.2">
      <c r="A1325" s="11" t="s">
        <v>1700</v>
      </c>
      <c r="C1325" s="11" t="s">
        <v>3717</v>
      </c>
      <c r="D1325" s="11" t="s">
        <v>3717</v>
      </c>
      <c r="E1325" s="11" t="s">
        <v>2117</v>
      </c>
      <c r="F1325" s="11" t="s">
        <v>2117</v>
      </c>
      <c r="BX1325"/>
      <c r="BY1325"/>
      <c r="BZ1325"/>
    </row>
    <row r="1326" spans="1:78" s="11" customFormat="1" x14ac:dyDescent="0.2">
      <c r="A1326" s="11" t="s">
        <v>1700</v>
      </c>
      <c r="C1326" s="11" t="s">
        <v>3717</v>
      </c>
      <c r="D1326" s="11" t="s">
        <v>3717</v>
      </c>
      <c r="E1326" s="31" t="s">
        <v>2117</v>
      </c>
      <c r="F1326" s="31" t="s">
        <v>2117</v>
      </c>
      <c r="BX1326"/>
      <c r="BY1326"/>
      <c r="BZ1326"/>
    </row>
    <row r="1327" spans="1:78" s="11" customFormat="1" x14ac:dyDescent="0.2">
      <c r="A1327" s="11" t="s">
        <v>1700</v>
      </c>
      <c r="C1327" s="11" t="s">
        <v>3717</v>
      </c>
      <c r="D1327" s="11" t="s">
        <v>3717</v>
      </c>
      <c r="E1327" s="31" t="s">
        <v>2117</v>
      </c>
      <c r="F1327" s="31" t="s">
        <v>2117</v>
      </c>
      <c r="BX1327"/>
      <c r="BY1327"/>
      <c r="BZ1327"/>
    </row>
    <row r="1328" spans="1:78" s="11" customFormat="1" x14ac:dyDescent="0.2">
      <c r="A1328" s="11" t="s">
        <v>1700</v>
      </c>
      <c r="C1328" s="11" t="s">
        <v>3717</v>
      </c>
      <c r="D1328" s="11" t="s">
        <v>3717</v>
      </c>
      <c r="E1328" s="11" t="s">
        <v>2117</v>
      </c>
      <c r="F1328" s="31" t="s">
        <v>2117</v>
      </c>
      <c r="BX1328"/>
      <c r="BY1328"/>
      <c r="BZ1328"/>
    </row>
    <row r="1329" spans="1:78" s="11" customFormat="1" x14ac:dyDescent="0.2">
      <c r="A1329" s="11" t="s">
        <v>1700</v>
      </c>
      <c r="C1329" s="11" t="s">
        <v>3717</v>
      </c>
      <c r="D1329" s="11" t="s">
        <v>3717</v>
      </c>
      <c r="E1329" s="11" t="s">
        <v>2117</v>
      </c>
      <c r="F1329" s="31" t="s">
        <v>2117</v>
      </c>
      <c r="BX1329"/>
      <c r="BY1329"/>
      <c r="BZ1329"/>
    </row>
    <row r="1330" spans="1:78" s="11" customFormat="1" x14ac:dyDescent="0.2">
      <c r="A1330" s="11" t="s">
        <v>1700</v>
      </c>
      <c r="C1330" s="11" t="s">
        <v>3717</v>
      </c>
      <c r="D1330" s="11" t="s">
        <v>3717</v>
      </c>
      <c r="E1330" s="31" t="s">
        <v>2117</v>
      </c>
      <c r="F1330" s="31" t="s">
        <v>2117</v>
      </c>
      <c r="BX1330"/>
      <c r="BY1330"/>
      <c r="BZ1330"/>
    </row>
    <row r="1331" spans="1:78" s="11" customFormat="1" x14ac:dyDescent="0.2">
      <c r="A1331" s="10" t="s">
        <v>1859</v>
      </c>
      <c r="B1331" s="10"/>
      <c r="C1331" s="10" t="s">
        <v>3717</v>
      </c>
      <c r="D1331" s="10" t="s">
        <v>3717</v>
      </c>
      <c r="E1331" s="10" t="s">
        <v>2117</v>
      </c>
      <c r="F1331" s="10" t="s">
        <v>2117</v>
      </c>
      <c r="G1331" s="10"/>
      <c r="H1331" s="10"/>
      <c r="I1331" s="10"/>
      <c r="J1331" s="10"/>
      <c r="K1331" s="10"/>
      <c r="L1331" s="10"/>
      <c r="M1331" s="10"/>
      <c r="N1331" s="10"/>
      <c r="O1331" s="10"/>
      <c r="P1331" s="10"/>
      <c r="Q1331" s="10"/>
      <c r="R1331" s="10"/>
      <c r="S1331" s="10"/>
      <c r="T1331" s="10"/>
      <c r="U1331" s="10"/>
      <c r="V1331" s="10"/>
      <c r="W1331" s="10"/>
      <c r="X1331" s="10"/>
      <c r="Y1331" s="10"/>
      <c r="Z1331" s="10"/>
      <c r="AA1331" s="10"/>
      <c r="AB1331" s="10"/>
      <c r="AC1331" s="10"/>
      <c r="AD1331" s="10"/>
      <c r="AE1331" s="10"/>
      <c r="AF1331" s="10"/>
      <c r="AG1331" s="10"/>
      <c r="AH1331" s="10"/>
      <c r="AI1331" s="10"/>
      <c r="AJ1331" s="10"/>
      <c r="AK1331" s="10"/>
      <c r="AL1331" s="10"/>
      <c r="AM1331" s="10"/>
      <c r="AN1331" s="10"/>
      <c r="AO1331" s="10"/>
      <c r="AP1331" s="10"/>
      <c r="AQ1331" s="10"/>
      <c r="AR1331" s="10"/>
      <c r="AS1331" s="10"/>
      <c r="AT1331" s="10"/>
      <c r="AU1331" s="10"/>
      <c r="AV1331" s="10"/>
      <c r="AW1331" s="10"/>
      <c r="AX1331" s="10"/>
      <c r="AY1331" s="10"/>
      <c r="AZ1331" s="10"/>
      <c r="BA1331" s="10"/>
      <c r="BB1331" s="10"/>
      <c r="BC1331" s="10"/>
      <c r="BD1331" s="10"/>
      <c r="BE1331" s="10"/>
      <c r="BF1331" s="10"/>
      <c r="BG1331" s="10"/>
      <c r="BH1331" s="10"/>
      <c r="BI1331" s="10"/>
      <c r="BJ1331" s="10"/>
      <c r="BK1331" s="10"/>
      <c r="BL1331" s="10"/>
      <c r="BM1331" s="10"/>
      <c r="BN1331" s="10"/>
      <c r="BO1331" s="10"/>
      <c r="BP1331" s="10"/>
      <c r="BQ1331" s="10" t="s">
        <v>1861</v>
      </c>
      <c r="BR1331" s="10" t="s">
        <v>67</v>
      </c>
      <c r="BS1331" s="12">
        <v>44813</v>
      </c>
      <c r="BT1331" s="10" t="s">
        <v>1860</v>
      </c>
      <c r="BU1331" s="10">
        <v>1420</v>
      </c>
      <c r="BV1331" s="10" t="s">
        <v>60</v>
      </c>
      <c r="BW1331" s="10" t="s">
        <v>1860</v>
      </c>
      <c r="BX1331" s="4"/>
      <c r="BY1331" s="4"/>
      <c r="BZ1331" s="4"/>
    </row>
    <row r="1332" spans="1:78" s="11" customFormat="1" x14ac:dyDescent="0.2">
      <c r="A1332" t="s">
        <v>696</v>
      </c>
      <c r="B1332"/>
      <c r="C1332" t="s">
        <v>3717</v>
      </c>
      <c r="D1332" t="s">
        <v>3717</v>
      </c>
      <c r="E1332" t="s">
        <v>1499</v>
      </c>
      <c r="F1332" t="s">
        <v>1500</v>
      </c>
      <c r="G1332" t="s">
        <v>644</v>
      </c>
      <c r="H1332" t="s">
        <v>697</v>
      </c>
      <c r="I1332"/>
      <c r="J1332"/>
      <c r="K1332"/>
      <c r="L1332" t="s">
        <v>698</v>
      </c>
      <c r="M1332"/>
      <c r="N1332"/>
      <c r="O1332"/>
      <c r="P1332"/>
      <c r="Q1332"/>
      <c r="R1332"/>
      <c r="S1332"/>
      <c r="T1332"/>
      <c r="U1332"/>
      <c r="V1332"/>
      <c r="W1332"/>
      <c r="X1332"/>
      <c r="Y1332"/>
      <c r="Z1332"/>
      <c r="AA1332"/>
      <c r="AB1332"/>
      <c r="AC1332"/>
      <c r="AD1332"/>
      <c r="AE1332"/>
      <c r="AF1332"/>
      <c r="AG1332"/>
      <c r="AH1332"/>
      <c r="AI1332"/>
      <c r="AJ1332"/>
      <c r="AK1332"/>
      <c r="AL1332"/>
      <c r="AM1332"/>
      <c r="AN1332"/>
      <c r="AO1332"/>
      <c r="AP1332"/>
      <c r="AQ1332"/>
      <c r="AR1332"/>
      <c r="AS1332">
        <v>2.2999999999999998</v>
      </c>
      <c r="AT1332"/>
      <c r="AU1332"/>
      <c r="AV1332">
        <v>1.3</v>
      </c>
      <c r="AW1332"/>
      <c r="AX1332"/>
      <c r="AY1332"/>
      <c r="AZ1332"/>
      <c r="BA1332"/>
      <c r="BB1332"/>
      <c r="BC1332"/>
      <c r="BD1332"/>
      <c r="BE1332"/>
      <c r="BF1332"/>
      <c r="BG1332"/>
      <c r="BH1332"/>
      <c r="BI1332"/>
      <c r="BJ1332"/>
      <c r="BK1332"/>
      <c r="BL1332"/>
      <c r="BM1332"/>
      <c r="BN1332"/>
      <c r="BO1332"/>
      <c r="BP1332"/>
      <c r="BQ1332"/>
      <c r="BR1332" t="s">
        <v>67</v>
      </c>
      <c r="BS1332"/>
      <c r="BT1332" t="s">
        <v>647</v>
      </c>
      <c r="BU1332">
        <v>42892</v>
      </c>
      <c r="BV1332" t="s">
        <v>60</v>
      </c>
      <c r="BW1332" t="s">
        <v>647</v>
      </c>
      <c r="BX1332" s="4"/>
      <c r="BY1332" s="4"/>
      <c r="BZ1332" s="4"/>
    </row>
    <row r="1333" spans="1:78" s="11" customFormat="1" x14ac:dyDescent="0.2">
      <c r="A1333" t="s">
        <v>1817</v>
      </c>
      <c r="B1333" t="s">
        <v>322</v>
      </c>
      <c r="C1333" t="s">
        <v>3717</v>
      </c>
      <c r="D1333" t="s">
        <v>3717</v>
      </c>
      <c r="E1333" t="s">
        <v>2128</v>
      </c>
      <c r="F1333" t="s">
        <v>2129</v>
      </c>
      <c r="G1333" t="s">
        <v>2055</v>
      </c>
      <c r="H1333" t="s">
        <v>1648</v>
      </c>
      <c r="I1333"/>
      <c r="J1333"/>
      <c r="K1333"/>
      <c r="L1333"/>
      <c r="M1333"/>
      <c r="N1333"/>
      <c r="O1333"/>
      <c r="P1333"/>
      <c r="Q1333"/>
      <c r="R1333"/>
      <c r="S1333"/>
      <c r="T1333"/>
      <c r="U1333"/>
      <c r="V1333"/>
      <c r="W1333"/>
      <c r="X1333"/>
      <c r="Y1333"/>
      <c r="Z1333"/>
      <c r="AA1333"/>
      <c r="AB1333"/>
      <c r="AC1333"/>
      <c r="AD1333"/>
      <c r="AE1333"/>
      <c r="AF1333"/>
      <c r="AG1333"/>
      <c r="AH1333"/>
      <c r="AI1333"/>
      <c r="AJ1333"/>
      <c r="AK1333">
        <v>4.4000000000000004</v>
      </c>
      <c r="AL1333"/>
      <c r="AM1333"/>
      <c r="AN1333">
        <v>3.4</v>
      </c>
      <c r="AO1333">
        <v>4.8</v>
      </c>
      <c r="AP1333"/>
      <c r="AQ1333"/>
      <c r="AR1333">
        <v>4</v>
      </c>
      <c r="AS1333">
        <v>4.9000000000000004</v>
      </c>
      <c r="AT1333"/>
      <c r="AU1333"/>
      <c r="AV1333">
        <v>4.0999999999999996</v>
      </c>
      <c r="AW1333">
        <v>4.8</v>
      </c>
      <c r="AX1333">
        <v>3.7</v>
      </c>
      <c r="AY1333">
        <v>3.9</v>
      </c>
      <c r="AZ1333">
        <v>3.9</v>
      </c>
      <c r="BA1333">
        <v>4.8</v>
      </c>
      <c r="BB1333">
        <v>4.0999999999999996</v>
      </c>
      <c r="BC1333">
        <v>4.0999999999999996</v>
      </c>
      <c r="BD1333">
        <v>4.0999999999999996</v>
      </c>
      <c r="BE1333">
        <v>5.5</v>
      </c>
      <c r="BF1333">
        <v>4</v>
      </c>
      <c r="BG1333">
        <v>3.5</v>
      </c>
      <c r="BH1333">
        <v>4</v>
      </c>
      <c r="BI1333"/>
      <c r="BJ1333"/>
      <c r="BK1333"/>
      <c r="BL1333"/>
      <c r="BM1333"/>
      <c r="BN1333"/>
      <c r="BO1333"/>
      <c r="BP1333"/>
      <c r="BQ1333" s="5" t="s">
        <v>2056</v>
      </c>
      <c r="BR1333" t="s">
        <v>67</v>
      </c>
      <c r="BS1333" s="1">
        <v>44816</v>
      </c>
      <c r="BT1333" t="s">
        <v>1910</v>
      </c>
      <c r="BU1333">
        <v>2585</v>
      </c>
      <c r="BV1333"/>
      <c r="BW1333"/>
      <c r="BX1333" s="2"/>
      <c r="BY1333" s="2"/>
      <c r="BZ1333" s="2"/>
    </row>
    <row r="1334" spans="1:78" s="11" customFormat="1" x14ac:dyDescent="0.2">
      <c r="A1334" s="6"/>
      <c r="B1334" s="6"/>
      <c r="C1334" s="6" t="s">
        <v>3717</v>
      </c>
      <c r="D1334" s="6" t="s">
        <v>3717</v>
      </c>
      <c r="E1334" s="6" t="s">
        <v>3726</v>
      </c>
      <c r="F1334" s="6" t="s">
        <v>3727</v>
      </c>
      <c r="G1334" s="6" t="s">
        <v>126</v>
      </c>
      <c r="H1334" s="6" t="s">
        <v>3686</v>
      </c>
      <c r="I1334" s="6"/>
      <c r="J1334" s="6"/>
      <c r="K1334" s="6"/>
      <c r="L1334" s="6"/>
      <c r="M1334" s="6"/>
      <c r="N1334" s="6"/>
      <c r="O1334" s="6"/>
      <c r="P1334" s="6"/>
      <c r="Q1334" s="6"/>
      <c r="R1334" s="6"/>
      <c r="S1334" s="6"/>
      <c r="T1334" s="6"/>
      <c r="U1334" s="6"/>
      <c r="V1334" s="6"/>
      <c r="W1334" s="6"/>
      <c r="X1334" s="6"/>
      <c r="Y1334" s="6"/>
      <c r="Z1334" s="6"/>
      <c r="AA1334" s="6"/>
      <c r="AB1334" s="6"/>
      <c r="AC1334" s="6"/>
      <c r="AD1334" s="6"/>
      <c r="AE1334" s="6"/>
      <c r="AF1334" s="6"/>
      <c r="AG1334" s="6"/>
      <c r="AH1334" s="6"/>
      <c r="AI1334" s="6"/>
      <c r="AJ1334" s="6"/>
      <c r="AK1334" s="6"/>
      <c r="AL1334" s="6"/>
      <c r="AM1334" s="6"/>
      <c r="AN1334" s="6"/>
      <c r="AO1334" s="6"/>
      <c r="AP1334" s="6"/>
      <c r="AQ1334" s="6"/>
      <c r="AR1334" s="6"/>
      <c r="AS1334" s="6"/>
      <c r="AT1334" s="6"/>
      <c r="AU1334" s="6"/>
      <c r="AV1334" s="6"/>
      <c r="AW1334" s="6"/>
      <c r="AX1334" s="6"/>
      <c r="AY1334" s="6"/>
      <c r="AZ1334" s="6"/>
      <c r="BA1334" s="6"/>
      <c r="BB1334" s="6"/>
      <c r="BC1334" s="6"/>
      <c r="BD1334" s="6"/>
      <c r="BE1334" s="6">
        <v>15</v>
      </c>
      <c r="BF1334" s="6"/>
      <c r="BG1334" s="6"/>
      <c r="BH1334" s="6"/>
      <c r="BI1334" s="6">
        <v>40</v>
      </c>
      <c r="BJ1334" s="6">
        <v>52</v>
      </c>
      <c r="BK1334" s="6"/>
      <c r="BL1334" s="6"/>
      <c r="BM1334" s="6"/>
      <c r="BN1334" s="6"/>
      <c r="BO1334" s="6"/>
      <c r="BP1334" s="6"/>
      <c r="BQ1334" s="6"/>
      <c r="BR1334" s="6" t="s">
        <v>67</v>
      </c>
      <c r="BS1334" s="7">
        <v>44964</v>
      </c>
      <c r="BT1334" s="6" t="s">
        <v>3669</v>
      </c>
      <c r="BU1334" s="57" t="s">
        <v>3702</v>
      </c>
      <c r="BV1334" s="6"/>
      <c r="BW1334" s="6"/>
      <c r="BX1334" s="6"/>
      <c r="BY1334" s="6"/>
      <c r="BZ1334" s="6"/>
    </row>
    <row r="1335" spans="1:78" s="11" customFormat="1" x14ac:dyDescent="0.2">
      <c r="A1335" s="50"/>
      <c r="B1335" s="50"/>
      <c r="C1335" s="50" t="s">
        <v>3717</v>
      </c>
      <c r="D1335" s="50" t="s">
        <v>3717</v>
      </c>
      <c r="E1335" s="50" t="s">
        <v>1502</v>
      </c>
      <c r="F1335" s="50" t="s">
        <v>1503</v>
      </c>
      <c r="G1335" s="50" t="s">
        <v>335</v>
      </c>
      <c r="H1335" s="50" t="s">
        <v>1146</v>
      </c>
      <c r="I1335" s="50"/>
      <c r="J1335" s="50"/>
      <c r="K1335" s="50"/>
      <c r="L1335" s="50"/>
      <c r="M1335" s="50"/>
      <c r="N1335" s="50"/>
      <c r="O1335" s="50"/>
      <c r="P1335" s="50"/>
      <c r="Q1335" s="50"/>
      <c r="R1335" s="50"/>
      <c r="S1335" s="50"/>
      <c r="T1335" s="50"/>
      <c r="U1335" s="50"/>
      <c r="V1335" s="50"/>
      <c r="W1335" s="50"/>
      <c r="X1335" s="50"/>
      <c r="Y1335" s="50"/>
      <c r="Z1335" s="50"/>
      <c r="AA1335" s="50"/>
      <c r="AB1335" s="50"/>
      <c r="AC1335" s="50"/>
      <c r="AD1335" s="50"/>
      <c r="AE1335" s="50"/>
      <c r="AF1335" s="50"/>
      <c r="AG1335" s="50"/>
      <c r="AH1335" s="50"/>
      <c r="AI1335" s="50"/>
      <c r="AJ1335" s="50"/>
      <c r="AK1335" s="50"/>
      <c r="AL1335" s="50"/>
      <c r="AM1335" s="50"/>
      <c r="AN1335" s="50"/>
      <c r="AO1335" s="50"/>
      <c r="AP1335" s="50"/>
      <c r="AQ1335" s="50"/>
      <c r="AR1335" s="50"/>
      <c r="AS1335" s="50"/>
      <c r="AT1335" s="50"/>
      <c r="AU1335" s="50"/>
      <c r="AV1335" s="50"/>
      <c r="AW1335" s="50"/>
      <c r="AX1335" s="50"/>
      <c r="AY1335" s="50"/>
      <c r="AZ1335" s="50"/>
      <c r="BA1335" s="50"/>
      <c r="BB1335" s="50"/>
      <c r="BC1335" s="50"/>
      <c r="BD1335" s="50"/>
      <c r="BE1335" s="50"/>
      <c r="BF1335" s="50"/>
      <c r="BG1335" s="50"/>
      <c r="BH1335" s="50"/>
      <c r="BI1335" s="50"/>
      <c r="BJ1335" s="50"/>
      <c r="BK1335" s="50"/>
      <c r="BL1335" s="50"/>
      <c r="BM1335" s="50"/>
      <c r="BN1335" s="50"/>
      <c r="BO1335" s="50"/>
      <c r="BP1335" s="50"/>
      <c r="BQ1335" s="50" t="s">
        <v>1147</v>
      </c>
      <c r="BR1335" s="50" t="s">
        <v>67</v>
      </c>
      <c r="BS1335" s="51">
        <v>44797</v>
      </c>
      <c r="BT1335" s="50" t="s">
        <v>73</v>
      </c>
      <c r="BU1335" s="50">
        <v>36083</v>
      </c>
      <c r="BV1335" s="50" t="s">
        <v>60</v>
      </c>
      <c r="BW1335" s="50" t="s">
        <v>73</v>
      </c>
      <c r="BX1335" s="50"/>
      <c r="BY1335" s="50"/>
      <c r="BZ1335" s="50"/>
    </row>
    <row r="1336" spans="1:78" s="11" customFormat="1" x14ac:dyDescent="0.2">
      <c r="A1336" s="6"/>
      <c r="B1336" s="6"/>
      <c r="C1336" s="6" t="s">
        <v>3717</v>
      </c>
      <c r="D1336" s="6" t="s">
        <v>3717</v>
      </c>
      <c r="E1336" s="6" t="s">
        <v>3730</v>
      </c>
      <c r="F1336" s="6" t="s">
        <v>3731</v>
      </c>
      <c r="G1336" s="6" t="s">
        <v>1358</v>
      </c>
      <c r="H1336" s="6" t="s">
        <v>3716</v>
      </c>
      <c r="I1336" s="6"/>
      <c r="J1336" s="6"/>
      <c r="K1336" s="6"/>
      <c r="L1336" s="6"/>
      <c r="M1336" s="6"/>
      <c r="N1336" s="6"/>
      <c r="O1336" s="6"/>
      <c r="P1336" s="6"/>
      <c r="Q1336" s="6"/>
      <c r="R1336" s="6"/>
      <c r="S1336" s="6"/>
      <c r="T1336" s="6"/>
      <c r="U1336" s="6"/>
      <c r="V1336" s="6"/>
      <c r="W1336" s="6"/>
      <c r="X1336" s="6"/>
      <c r="Y1336" s="6"/>
      <c r="Z1336" s="6"/>
      <c r="AA1336" s="6"/>
      <c r="AB1336" s="6"/>
      <c r="AC1336" s="6"/>
      <c r="AD1336" s="6"/>
      <c r="AE1336" s="6"/>
      <c r="AF1336" s="6"/>
      <c r="AG1336" s="6"/>
      <c r="AH1336" s="6"/>
      <c r="AI1336" s="6"/>
      <c r="AJ1336" s="6"/>
      <c r="AK1336" s="6"/>
      <c r="AL1336" s="6"/>
      <c r="AM1336" s="6"/>
      <c r="AN1336" s="6"/>
      <c r="AO1336" s="6"/>
      <c r="AP1336" s="6"/>
      <c r="AQ1336" s="6"/>
      <c r="AR1336" s="6"/>
      <c r="AS1336" s="6"/>
      <c r="AT1336" s="6"/>
      <c r="AU1336" s="6"/>
      <c r="AV1336" s="6"/>
      <c r="AW1336" s="6"/>
      <c r="AX1336" s="6"/>
      <c r="AY1336" s="6"/>
      <c r="AZ1336" s="6"/>
      <c r="BA1336" s="6"/>
      <c r="BB1336" s="6"/>
      <c r="BC1336" s="6"/>
      <c r="BD1336" s="6"/>
      <c r="BE1336" s="6"/>
      <c r="BF1336" s="6"/>
      <c r="BG1336" s="6"/>
      <c r="BH1336" s="6"/>
      <c r="BI1336" s="6"/>
      <c r="BJ1336" s="6"/>
      <c r="BK1336" s="6"/>
      <c r="BL1336" s="6">
        <v>26</v>
      </c>
      <c r="BM1336" s="6"/>
      <c r="BN1336" s="6"/>
      <c r="BO1336" s="6"/>
      <c r="BP1336" s="6"/>
      <c r="BQ1336" s="6"/>
      <c r="BR1336" s="6" t="s">
        <v>67</v>
      </c>
      <c r="BS1336" s="7">
        <v>44965</v>
      </c>
      <c r="BT1336" s="6" t="s">
        <v>3669</v>
      </c>
      <c r="BU1336" s="57" t="s">
        <v>3702</v>
      </c>
      <c r="BV1336" s="6"/>
      <c r="BW1336" s="6"/>
      <c r="BX1336" s="6"/>
      <c r="BY1336" s="6"/>
      <c r="BZ1336" s="6"/>
    </row>
    <row r="1337" spans="1:78" s="11" customFormat="1" x14ac:dyDescent="0.2">
      <c r="A1337" t="s">
        <v>2035</v>
      </c>
      <c r="B1337"/>
      <c r="C1337" t="s">
        <v>3717</v>
      </c>
      <c r="D1337" t="s">
        <v>3717</v>
      </c>
      <c r="E1337" t="s">
        <v>2126</v>
      </c>
      <c r="F1337" t="s">
        <v>2127</v>
      </c>
      <c r="G1337" t="s">
        <v>2034</v>
      </c>
      <c r="H1337" t="s">
        <v>1600</v>
      </c>
      <c r="I1337"/>
      <c r="J1337"/>
      <c r="K1337"/>
      <c r="L1337"/>
      <c r="M1337"/>
      <c r="N1337"/>
      <c r="O1337"/>
      <c r="P1337"/>
      <c r="Q1337"/>
      <c r="R1337"/>
      <c r="S1337"/>
      <c r="T1337"/>
      <c r="U1337"/>
      <c r="V1337"/>
      <c r="W1337"/>
      <c r="X1337"/>
      <c r="Y1337"/>
      <c r="Z1337"/>
      <c r="AA1337"/>
      <c r="AB1337"/>
      <c r="AC1337"/>
      <c r="AD1337"/>
      <c r="AE1337"/>
      <c r="AF1337"/>
      <c r="AG1337"/>
      <c r="AH1337"/>
      <c r="AI1337"/>
      <c r="AJ1337"/>
      <c r="AK1337">
        <v>3.9</v>
      </c>
      <c r="AL1337"/>
      <c r="AM1337"/>
      <c r="AN1337">
        <v>2.9</v>
      </c>
      <c r="AO1337">
        <v>4.5</v>
      </c>
      <c r="AP1337"/>
      <c r="AQ1337"/>
      <c r="AR1337">
        <v>3.4</v>
      </c>
      <c r="AS1337"/>
      <c r="AT1337"/>
      <c r="AU1337"/>
      <c r="AV1337"/>
      <c r="AW1337">
        <v>5.2</v>
      </c>
      <c r="AX1337">
        <v>3.7</v>
      </c>
      <c r="AY1337">
        <v>3.7</v>
      </c>
      <c r="AZ1337">
        <v>3.7</v>
      </c>
      <c r="BA1337">
        <v>5.2</v>
      </c>
      <c r="BB1337">
        <v>4.2</v>
      </c>
      <c r="BC1337">
        <v>3.7</v>
      </c>
      <c r="BD1337">
        <v>4.2</v>
      </c>
      <c r="BE1337"/>
      <c r="BF1337"/>
      <c r="BG1337"/>
      <c r="BH1337"/>
      <c r="BI1337"/>
      <c r="BJ1337"/>
      <c r="BK1337"/>
      <c r="BL1337"/>
      <c r="BM1337"/>
      <c r="BN1337"/>
      <c r="BO1337"/>
      <c r="BP1337"/>
      <c r="BQ1337"/>
      <c r="BR1337" t="s">
        <v>67</v>
      </c>
      <c r="BS1337" s="1">
        <v>44816</v>
      </c>
      <c r="BT1337" t="s">
        <v>1910</v>
      </c>
      <c r="BU1337">
        <v>2585</v>
      </c>
      <c r="BV1337"/>
      <c r="BW1337"/>
      <c r="BX1337"/>
      <c r="BY1337"/>
      <c r="BZ1337"/>
    </row>
    <row r="1338" spans="1:78" s="11" customFormat="1" x14ac:dyDescent="0.2">
      <c r="A1338" t="s">
        <v>2041</v>
      </c>
      <c r="B1338"/>
      <c r="C1338" t="s">
        <v>3717</v>
      </c>
      <c r="D1338" t="s">
        <v>3717</v>
      </c>
      <c r="E1338" t="s">
        <v>2126</v>
      </c>
      <c r="F1338" t="s">
        <v>2127</v>
      </c>
      <c r="G1338" t="s">
        <v>2034</v>
      </c>
      <c r="H1338" t="s">
        <v>1600</v>
      </c>
      <c r="I1338"/>
      <c r="J1338"/>
      <c r="K1338"/>
      <c r="L1338"/>
      <c r="M1338"/>
      <c r="N1338"/>
      <c r="O1338"/>
      <c r="P1338"/>
      <c r="Q1338"/>
      <c r="R1338"/>
      <c r="S1338"/>
      <c r="T1338"/>
      <c r="U1338"/>
      <c r="V1338"/>
      <c r="W1338"/>
      <c r="X1338"/>
      <c r="Y1338"/>
      <c r="Z1338"/>
      <c r="AA1338"/>
      <c r="AB1338"/>
      <c r="AC1338"/>
      <c r="AD1338"/>
      <c r="AE1338"/>
      <c r="AF1338"/>
      <c r="AG1338"/>
      <c r="AH1338"/>
      <c r="AI1338"/>
      <c r="AJ1338"/>
      <c r="AK1338"/>
      <c r="AL1338"/>
      <c r="AM1338"/>
      <c r="AN1338"/>
      <c r="AO1338"/>
      <c r="AP1338"/>
      <c r="AQ1338"/>
      <c r="AR1338"/>
      <c r="AS1338">
        <v>5.0999999999999996</v>
      </c>
      <c r="AT1338"/>
      <c r="AU1338"/>
      <c r="AV1338">
        <v>3.7</v>
      </c>
      <c r="AW1338">
        <v>4.8</v>
      </c>
      <c r="AX1338">
        <v>3.5</v>
      </c>
      <c r="AY1338">
        <v>3.7</v>
      </c>
      <c r="AZ1338">
        <v>3.7</v>
      </c>
      <c r="BA1338">
        <v>5.3</v>
      </c>
      <c r="BB1338">
        <v>4.2</v>
      </c>
      <c r="BC1338">
        <v>3.8</v>
      </c>
      <c r="BD1338">
        <v>4.2</v>
      </c>
      <c r="BE1338"/>
      <c r="BF1338"/>
      <c r="BG1338"/>
      <c r="BH1338"/>
      <c r="BI1338"/>
      <c r="BJ1338"/>
      <c r="BK1338"/>
      <c r="BL1338"/>
      <c r="BM1338"/>
      <c r="BN1338"/>
      <c r="BO1338"/>
      <c r="BP1338"/>
      <c r="BQ1338" s="9" t="s">
        <v>3383</v>
      </c>
      <c r="BR1338" t="s">
        <v>67</v>
      </c>
      <c r="BS1338" s="1">
        <v>44816</v>
      </c>
      <c r="BT1338" t="s">
        <v>1910</v>
      </c>
      <c r="BU1338">
        <v>2585</v>
      </c>
      <c r="BV1338"/>
      <c r="BW1338"/>
      <c r="BX1338"/>
      <c r="BY1338"/>
      <c r="BZ1338"/>
    </row>
    <row r="1339" spans="1:78" s="11" customFormat="1" x14ac:dyDescent="0.2">
      <c r="A1339" t="s">
        <v>2042</v>
      </c>
      <c r="B1339"/>
      <c r="C1339" t="s">
        <v>3717</v>
      </c>
      <c r="D1339" t="s">
        <v>3717</v>
      </c>
      <c r="E1339" t="s">
        <v>2126</v>
      </c>
      <c r="F1339" t="s">
        <v>2127</v>
      </c>
      <c r="G1339" t="s">
        <v>2034</v>
      </c>
      <c r="H1339" t="s">
        <v>1600</v>
      </c>
      <c r="I1339"/>
      <c r="J1339"/>
      <c r="K1339"/>
      <c r="L1339"/>
      <c r="M1339"/>
      <c r="N1339"/>
      <c r="O1339"/>
      <c r="P1339"/>
      <c r="Q1339"/>
      <c r="R1339"/>
      <c r="S1339"/>
      <c r="T1339"/>
      <c r="U1339"/>
      <c r="V1339"/>
      <c r="W1339"/>
      <c r="X1339"/>
      <c r="Y1339"/>
      <c r="Z1339"/>
      <c r="AA1339"/>
      <c r="AB1339"/>
      <c r="AC1339"/>
      <c r="AD1339"/>
      <c r="AE1339"/>
      <c r="AF1339"/>
      <c r="AG1339"/>
      <c r="AH1339"/>
      <c r="AI1339"/>
      <c r="AJ1339"/>
      <c r="AK1339"/>
      <c r="AL1339"/>
      <c r="AM1339"/>
      <c r="AN1339"/>
      <c r="AO1339"/>
      <c r="AP1339"/>
      <c r="AQ1339"/>
      <c r="AR1339"/>
      <c r="AS1339">
        <v>5.2</v>
      </c>
      <c r="AT1339"/>
      <c r="AU1339"/>
      <c r="AV1339">
        <v>3.7</v>
      </c>
      <c r="AW1339">
        <v>5</v>
      </c>
      <c r="AX1339">
        <v>3.4</v>
      </c>
      <c r="AY1339">
        <v>3.8</v>
      </c>
      <c r="AZ1339">
        <v>3.8</v>
      </c>
      <c r="BA1339">
        <v>5.5</v>
      </c>
      <c r="BB1339">
        <v>4.0999999999999996</v>
      </c>
      <c r="BC1339">
        <v>3.6</v>
      </c>
      <c r="BD1339">
        <v>4.0999999999999996</v>
      </c>
      <c r="BE1339"/>
      <c r="BF1339"/>
      <c r="BG1339"/>
      <c r="BH1339"/>
      <c r="BI1339"/>
      <c r="BJ1339"/>
      <c r="BK1339"/>
      <c r="BL1339"/>
      <c r="BM1339"/>
      <c r="BN1339"/>
      <c r="BO1339"/>
      <c r="BP1339"/>
      <c r="BQ1339" s="9" t="s">
        <v>3384</v>
      </c>
      <c r="BR1339" t="s">
        <v>67</v>
      </c>
      <c r="BS1339" s="1">
        <v>44816</v>
      </c>
      <c r="BT1339" t="s">
        <v>1910</v>
      </c>
      <c r="BU1339">
        <v>2585</v>
      </c>
      <c r="BV1339"/>
      <c r="BW1339"/>
      <c r="BX1339"/>
      <c r="BY1339"/>
      <c r="BZ1339"/>
    </row>
    <row r="1340" spans="1:78" s="11" customFormat="1" x14ac:dyDescent="0.2">
      <c r="A1340" t="s">
        <v>2043</v>
      </c>
      <c r="B1340"/>
      <c r="C1340" t="s">
        <v>3717</v>
      </c>
      <c r="D1340" t="s">
        <v>3717</v>
      </c>
      <c r="E1340" t="s">
        <v>2126</v>
      </c>
      <c r="F1340" t="s">
        <v>2127</v>
      </c>
      <c r="G1340" t="s">
        <v>2034</v>
      </c>
      <c r="H1340" t="s">
        <v>1600</v>
      </c>
      <c r="I1340"/>
      <c r="J1340"/>
      <c r="K1340"/>
      <c r="L1340"/>
      <c r="M1340"/>
      <c r="N1340"/>
      <c r="O1340"/>
      <c r="P1340"/>
      <c r="Q1340"/>
      <c r="R1340"/>
      <c r="S1340"/>
      <c r="T1340"/>
      <c r="U1340"/>
      <c r="V1340"/>
      <c r="W1340"/>
      <c r="X1340"/>
      <c r="Y1340"/>
      <c r="Z1340"/>
      <c r="AA1340"/>
      <c r="AB1340"/>
      <c r="AC1340"/>
      <c r="AD1340"/>
      <c r="AE1340"/>
      <c r="AF1340"/>
      <c r="AG1340"/>
      <c r="AH1340"/>
      <c r="AI1340"/>
      <c r="AJ1340"/>
      <c r="AK1340"/>
      <c r="AL1340"/>
      <c r="AM1340"/>
      <c r="AN1340"/>
      <c r="AO1340"/>
      <c r="AP1340"/>
      <c r="AQ1340"/>
      <c r="AR1340"/>
      <c r="AS1340"/>
      <c r="AT1340"/>
      <c r="AU1340"/>
      <c r="AV1340"/>
      <c r="AW1340"/>
      <c r="AX1340"/>
      <c r="AY1340"/>
      <c r="AZ1340"/>
      <c r="BA1340">
        <v>5.2</v>
      </c>
      <c r="BB1340">
        <v>4</v>
      </c>
      <c r="BC1340">
        <v>3.8</v>
      </c>
      <c r="BD1340">
        <v>4</v>
      </c>
      <c r="BE1340"/>
      <c r="BF1340"/>
      <c r="BG1340"/>
      <c r="BH1340"/>
      <c r="BI1340"/>
      <c r="BJ1340"/>
      <c r="BK1340"/>
      <c r="BL1340"/>
      <c r="BM1340"/>
      <c r="BN1340"/>
      <c r="BO1340"/>
      <c r="BP1340"/>
      <c r="BQ1340"/>
      <c r="BR1340" t="s">
        <v>67</v>
      </c>
      <c r="BS1340" s="1">
        <v>44816</v>
      </c>
      <c r="BT1340" t="s">
        <v>1910</v>
      </c>
      <c r="BU1340">
        <v>2585</v>
      </c>
      <c r="BV1340"/>
      <c r="BW1340"/>
      <c r="BX1340" s="2"/>
      <c r="BY1340" s="2"/>
      <c r="BZ1340" s="2"/>
    </row>
    <row r="1341" spans="1:78" s="11" customFormat="1" x14ac:dyDescent="0.2">
      <c r="A1341" t="s">
        <v>2044</v>
      </c>
      <c r="B1341"/>
      <c r="C1341" t="s">
        <v>3717</v>
      </c>
      <c r="D1341" t="s">
        <v>3717</v>
      </c>
      <c r="E1341" t="s">
        <v>2126</v>
      </c>
      <c r="F1341" t="s">
        <v>2127</v>
      </c>
      <c r="G1341" t="s">
        <v>2034</v>
      </c>
      <c r="H1341" t="s">
        <v>1600</v>
      </c>
      <c r="I1341"/>
      <c r="J1341"/>
      <c r="K1341"/>
      <c r="L1341"/>
      <c r="M1341"/>
      <c r="N1341"/>
      <c r="O1341"/>
      <c r="P1341"/>
      <c r="Q1341"/>
      <c r="R1341"/>
      <c r="S1341"/>
      <c r="T1341"/>
      <c r="U1341"/>
      <c r="V1341"/>
      <c r="W1341"/>
      <c r="X1341"/>
      <c r="Y1341"/>
      <c r="Z1341"/>
      <c r="AA1341"/>
      <c r="AB1341"/>
      <c r="AC1341"/>
      <c r="AD1341"/>
      <c r="AE1341"/>
      <c r="AF1341"/>
      <c r="AG1341"/>
      <c r="AH1341"/>
      <c r="AI1341"/>
      <c r="AJ1341"/>
      <c r="AK1341"/>
      <c r="AL1341"/>
      <c r="AM1341"/>
      <c r="AN1341"/>
      <c r="AO1341"/>
      <c r="AP1341"/>
      <c r="AQ1341"/>
      <c r="AR1341"/>
      <c r="AS1341"/>
      <c r="AT1341"/>
      <c r="AU1341"/>
      <c r="AV1341"/>
      <c r="AW1341"/>
      <c r="AX1341"/>
      <c r="AY1341"/>
      <c r="AZ1341"/>
      <c r="BA1341">
        <v>5.2</v>
      </c>
      <c r="BB1341">
        <v>4.3</v>
      </c>
      <c r="BC1341">
        <v>3.7</v>
      </c>
      <c r="BD1341">
        <v>4.3</v>
      </c>
      <c r="BE1341"/>
      <c r="BF1341"/>
      <c r="BG1341"/>
      <c r="BH1341"/>
      <c r="BI1341"/>
      <c r="BJ1341"/>
      <c r="BK1341"/>
      <c r="BL1341"/>
      <c r="BM1341"/>
      <c r="BN1341"/>
      <c r="BO1341"/>
      <c r="BP1341"/>
      <c r="BQ1341"/>
      <c r="BR1341" t="s">
        <v>67</v>
      </c>
      <c r="BS1341" s="1">
        <v>44816</v>
      </c>
      <c r="BT1341" t="s">
        <v>1910</v>
      </c>
      <c r="BU1341">
        <v>2585</v>
      </c>
      <c r="BV1341"/>
      <c r="BW1341"/>
      <c r="BX1341" s="2"/>
      <c r="BY1341" s="2"/>
      <c r="BZ1341" s="2"/>
    </row>
    <row r="1342" spans="1:78" s="11" customFormat="1" x14ac:dyDescent="0.2">
      <c r="A1342" t="s">
        <v>2036</v>
      </c>
      <c r="B1342"/>
      <c r="C1342" t="s">
        <v>3717</v>
      </c>
      <c r="D1342" t="s">
        <v>3717</v>
      </c>
      <c r="E1342" t="s">
        <v>2126</v>
      </c>
      <c r="F1342" t="s">
        <v>2127</v>
      </c>
      <c r="G1342" t="s">
        <v>2034</v>
      </c>
      <c r="H1342" t="s">
        <v>1600</v>
      </c>
      <c r="I1342"/>
      <c r="J1342"/>
      <c r="K1342"/>
      <c r="L1342"/>
      <c r="M1342"/>
      <c r="N1342"/>
      <c r="O1342"/>
      <c r="P1342"/>
      <c r="Q1342"/>
      <c r="R1342"/>
      <c r="S1342"/>
      <c r="T1342"/>
      <c r="U1342"/>
      <c r="V1342"/>
      <c r="W1342"/>
      <c r="X1342"/>
      <c r="Y1342">
        <v>5.3</v>
      </c>
      <c r="Z1342"/>
      <c r="AA1342"/>
      <c r="AB1342"/>
      <c r="AC1342">
        <v>5.0999999999999996</v>
      </c>
      <c r="AD1342"/>
      <c r="AE1342"/>
      <c r="AF1342"/>
      <c r="AG1342">
        <v>3.8</v>
      </c>
      <c r="AH1342"/>
      <c r="AI1342"/>
      <c r="AJ1342"/>
      <c r="AK1342"/>
      <c r="AL1342"/>
      <c r="AM1342"/>
      <c r="AN1342"/>
      <c r="AO1342"/>
      <c r="AP1342"/>
      <c r="AQ1342"/>
      <c r="AR1342"/>
      <c r="AS1342"/>
      <c r="AT1342"/>
      <c r="AU1342"/>
      <c r="AV1342"/>
      <c r="AW1342"/>
      <c r="AX1342"/>
      <c r="AY1342"/>
      <c r="AZ1342"/>
      <c r="BA1342"/>
      <c r="BB1342"/>
      <c r="BC1342"/>
      <c r="BD1342"/>
      <c r="BE1342"/>
      <c r="BF1342"/>
      <c r="BG1342"/>
      <c r="BH1342"/>
      <c r="BI1342"/>
      <c r="BJ1342"/>
      <c r="BK1342"/>
      <c r="BL1342"/>
      <c r="BM1342"/>
      <c r="BN1342"/>
      <c r="BO1342"/>
      <c r="BP1342"/>
      <c r="BQ1342" s="9" t="s">
        <v>3385</v>
      </c>
      <c r="BR1342" t="s">
        <v>67</v>
      </c>
      <c r="BS1342" s="1">
        <v>44816</v>
      </c>
      <c r="BT1342" t="s">
        <v>1910</v>
      </c>
      <c r="BU1342">
        <v>2585</v>
      </c>
      <c r="BV1342"/>
      <c r="BW1342"/>
      <c r="BX1342" s="2"/>
      <c r="BY1342" s="2"/>
      <c r="BZ1342" s="2"/>
    </row>
    <row r="1343" spans="1:78" s="11" customFormat="1" x14ac:dyDescent="0.2">
      <c r="A1343" t="s">
        <v>2037</v>
      </c>
      <c r="B1343"/>
      <c r="C1343" t="s">
        <v>3717</v>
      </c>
      <c r="D1343" t="s">
        <v>3717</v>
      </c>
      <c r="E1343" t="s">
        <v>2126</v>
      </c>
      <c r="F1343" t="s">
        <v>2127</v>
      </c>
      <c r="G1343" t="s">
        <v>2034</v>
      </c>
      <c r="H1343" t="s">
        <v>1600</v>
      </c>
      <c r="I1343"/>
      <c r="J1343"/>
      <c r="K1343"/>
      <c r="L1343"/>
      <c r="M1343"/>
      <c r="N1343"/>
      <c r="O1343"/>
      <c r="P1343"/>
      <c r="Q1343">
        <v>4.5</v>
      </c>
      <c r="R1343"/>
      <c r="S1343"/>
      <c r="T1343">
        <v>4.8</v>
      </c>
      <c r="U1343">
        <v>4.5999999999999996</v>
      </c>
      <c r="V1343"/>
      <c r="W1343"/>
      <c r="X1343">
        <v>6</v>
      </c>
      <c r="Y1343">
        <v>4.9000000000000004</v>
      </c>
      <c r="Z1343">
        <v>6.6</v>
      </c>
      <c r="AA1343">
        <v>6.7</v>
      </c>
      <c r="AB1343">
        <v>6.7</v>
      </c>
      <c r="AC1343">
        <v>4.8</v>
      </c>
      <c r="AD1343">
        <v>7.6</v>
      </c>
      <c r="AE1343">
        <v>7.6</v>
      </c>
      <c r="AF1343">
        <v>7.6</v>
      </c>
      <c r="AG1343"/>
      <c r="AH1343"/>
      <c r="AI1343"/>
      <c r="AJ1343"/>
      <c r="AK1343"/>
      <c r="AL1343"/>
      <c r="AM1343"/>
      <c r="AN1343"/>
      <c r="AO1343"/>
      <c r="AP1343"/>
      <c r="AQ1343"/>
      <c r="AR1343"/>
      <c r="AS1343"/>
      <c r="AT1343"/>
      <c r="AU1343"/>
      <c r="AV1343"/>
      <c r="AW1343"/>
      <c r="AX1343"/>
      <c r="AY1343"/>
      <c r="AZ1343"/>
      <c r="BA1343"/>
      <c r="BB1343"/>
      <c r="BC1343"/>
      <c r="BD1343"/>
      <c r="BE1343"/>
      <c r="BF1343"/>
      <c r="BG1343"/>
      <c r="BH1343"/>
      <c r="BI1343"/>
      <c r="BJ1343"/>
      <c r="BK1343"/>
      <c r="BL1343"/>
      <c r="BM1343"/>
      <c r="BN1343"/>
      <c r="BO1343"/>
      <c r="BP1343"/>
      <c r="BQ1343"/>
      <c r="BR1343" t="s">
        <v>67</v>
      </c>
      <c r="BS1343" s="1">
        <v>44816</v>
      </c>
      <c r="BT1343" t="s">
        <v>1910</v>
      </c>
      <c r="BU1343">
        <v>2585</v>
      </c>
      <c r="BV1343"/>
      <c r="BW1343"/>
      <c r="BX1343" s="2"/>
      <c r="BY1343" s="2"/>
      <c r="BZ1343" s="2"/>
    </row>
    <row r="1344" spans="1:78" s="11" customFormat="1" x14ac:dyDescent="0.2">
      <c r="A1344" t="s">
        <v>2038</v>
      </c>
      <c r="B1344"/>
      <c r="C1344" t="s">
        <v>3717</v>
      </c>
      <c r="D1344" t="s">
        <v>3717</v>
      </c>
      <c r="E1344" t="s">
        <v>2126</v>
      </c>
      <c r="F1344" t="s">
        <v>2127</v>
      </c>
      <c r="G1344" t="s">
        <v>2034</v>
      </c>
      <c r="H1344" t="s">
        <v>1600</v>
      </c>
      <c r="I1344"/>
      <c r="J1344"/>
      <c r="K1344"/>
      <c r="L1344"/>
      <c r="M1344"/>
      <c r="N1344"/>
      <c r="O1344"/>
      <c r="P1344"/>
      <c r="Q1344"/>
      <c r="R1344"/>
      <c r="S1344"/>
      <c r="T1344"/>
      <c r="U1344"/>
      <c r="V1344"/>
      <c r="W1344"/>
      <c r="X1344"/>
      <c r="Y1344"/>
      <c r="Z1344"/>
      <c r="AA1344"/>
      <c r="AB1344"/>
      <c r="AC1344">
        <v>5.2</v>
      </c>
      <c r="AD1344">
        <v>7.8</v>
      </c>
      <c r="AE1344">
        <v>7.7</v>
      </c>
      <c r="AF1344">
        <v>7.8</v>
      </c>
      <c r="AG1344"/>
      <c r="AH1344"/>
      <c r="AI1344"/>
      <c r="AJ1344"/>
      <c r="AK1344"/>
      <c r="AL1344"/>
      <c r="AM1344"/>
      <c r="AN1344"/>
      <c r="AO1344"/>
      <c r="AP1344"/>
      <c r="AQ1344"/>
      <c r="AR1344"/>
      <c r="AS1344"/>
      <c r="AT1344"/>
      <c r="AU1344"/>
      <c r="AV1344"/>
      <c r="AW1344"/>
      <c r="AX1344"/>
      <c r="AY1344"/>
      <c r="AZ1344"/>
      <c r="BA1344"/>
      <c r="BB1344"/>
      <c r="BC1344"/>
      <c r="BD1344"/>
      <c r="BE1344"/>
      <c r="BF1344"/>
      <c r="BG1344"/>
      <c r="BH1344"/>
      <c r="BI1344"/>
      <c r="BJ1344"/>
      <c r="BK1344"/>
      <c r="BL1344"/>
      <c r="BM1344"/>
      <c r="BN1344"/>
      <c r="BO1344"/>
      <c r="BP1344"/>
      <c r="BQ1344"/>
      <c r="BR1344" t="s">
        <v>67</v>
      </c>
      <c r="BS1344" s="1">
        <v>44816</v>
      </c>
      <c r="BT1344" t="s">
        <v>1910</v>
      </c>
      <c r="BU1344">
        <v>2585</v>
      </c>
      <c r="BV1344"/>
      <c r="BW1344"/>
      <c r="BX1344"/>
      <c r="BY1344"/>
      <c r="BZ1344"/>
    </row>
    <row r="1345" spans="1:78" s="11" customFormat="1" x14ac:dyDescent="0.2">
      <c r="A1345" t="s">
        <v>2039</v>
      </c>
      <c r="B1345"/>
      <c r="C1345" t="s">
        <v>3717</v>
      </c>
      <c r="D1345" t="s">
        <v>3717</v>
      </c>
      <c r="E1345" t="s">
        <v>2126</v>
      </c>
      <c r="F1345" t="s">
        <v>2127</v>
      </c>
      <c r="G1345" t="s">
        <v>2034</v>
      </c>
      <c r="H1345" t="s">
        <v>1600</v>
      </c>
      <c r="I1345"/>
      <c r="J1345"/>
      <c r="K1345"/>
      <c r="L1345"/>
      <c r="M1345"/>
      <c r="N1345"/>
      <c r="O1345"/>
      <c r="P1345"/>
      <c r="Q1345"/>
      <c r="R1345"/>
      <c r="S1345"/>
      <c r="T1345"/>
      <c r="U1345"/>
      <c r="V1345"/>
      <c r="W1345"/>
      <c r="X1345"/>
      <c r="Y1345">
        <v>4.9000000000000004</v>
      </c>
      <c r="Z1345"/>
      <c r="AA1345">
        <v>6.9</v>
      </c>
      <c r="AB1345">
        <v>6.9</v>
      </c>
      <c r="AC1345">
        <v>4.8</v>
      </c>
      <c r="AD1345">
        <v>7.6</v>
      </c>
      <c r="AE1345">
        <v>7.8</v>
      </c>
      <c r="AF1345">
        <v>7.8</v>
      </c>
      <c r="AG1345">
        <v>3.5</v>
      </c>
      <c r="AH1345">
        <v>6.6</v>
      </c>
      <c r="AI1345"/>
      <c r="AJ1345">
        <v>6.6</v>
      </c>
      <c r="AK1345"/>
      <c r="AL1345"/>
      <c r="AM1345"/>
      <c r="AN1345"/>
      <c r="AO1345"/>
      <c r="AP1345"/>
      <c r="AQ1345"/>
      <c r="AR1345"/>
      <c r="AS1345"/>
      <c r="AT1345"/>
      <c r="AU1345"/>
      <c r="AV1345"/>
      <c r="AW1345"/>
      <c r="AX1345"/>
      <c r="AY1345"/>
      <c r="AZ1345"/>
      <c r="BA1345"/>
      <c r="BB1345"/>
      <c r="BC1345"/>
      <c r="BD1345"/>
      <c r="BE1345"/>
      <c r="BF1345"/>
      <c r="BG1345"/>
      <c r="BH1345"/>
      <c r="BI1345"/>
      <c r="BJ1345"/>
      <c r="BK1345"/>
      <c r="BL1345"/>
      <c r="BM1345"/>
      <c r="BN1345"/>
      <c r="BO1345"/>
      <c r="BP1345"/>
      <c r="BQ1345" s="9" t="s">
        <v>3388</v>
      </c>
      <c r="BR1345" t="s">
        <v>67</v>
      </c>
      <c r="BS1345" s="1">
        <v>44816</v>
      </c>
      <c r="BT1345" t="s">
        <v>1910</v>
      </c>
      <c r="BU1345">
        <v>2585</v>
      </c>
      <c r="BV1345"/>
      <c r="BW1345"/>
      <c r="BX1345"/>
      <c r="BY1345"/>
      <c r="BZ1345"/>
    </row>
    <row r="1346" spans="1:78" s="11" customFormat="1" x14ac:dyDescent="0.2">
      <c r="A1346" t="s">
        <v>2045</v>
      </c>
      <c r="B1346"/>
      <c r="C1346" t="s">
        <v>3717</v>
      </c>
      <c r="D1346" t="s">
        <v>3717</v>
      </c>
      <c r="E1346" t="s">
        <v>2126</v>
      </c>
      <c r="F1346" t="s">
        <v>2127</v>
      </c>
      <c r="G1346" t="s">
        <v>2034</v>
      </c>
      <c r="H1346" t="s">
        <v>1600</v>
      </c>
      <c r="I1346"/>
      <c r="J1346"/>
      <c r="K1346"/>
      <c r="L1346"/>
      <c r="M1346"/>
      <c r="N1346"/>
      <c r="O1346"/>
      <c r="P1346"/>
      <c r="Q1346"/>
      <c r="R1346"/>
      <c r="S1346"/>
      <c r="T1346"/>
      <c r="U1346"/>
      <c r="V1346"/>
      <c r="W1346"/>
      <c r="X1346"/>
      <c r="Y1346"/>
      <c r="Z1346"/>
      <c r="AA1346"/>
      <c r="AB1346"/>
      <c r="AC1346"/>
      <c r="AD1346"/>
      <c r="AE1346"/>
      <c r="AF1346"/>
      <c r="AG1346"/>
      <c r="AH1346"/>
      <c r="AI1346"/>
      <c r="AJ1346"/>
      <c r="AK1346"/>
      <c r="AL1346"/>
      <c r="AM1346"/>
      <c r="AN1346"/>
      <c r="AO1346"/>
      <c r="AP1346"/>
      <c r="AQ1346"/>
      <c r="AR1346"/>
      <c r="AS1346">
        <v>4.8</v>
      </c>
      <c r="AT1346"/>
      <c r="AU1346"/>
      <c r="AV1346">
        <v>4</v>
      </c>
      <c r="AW1346"/>
      <c r="AX1346"/>
      <c r="AY1346"/>
      <c r="AZ1346"/>
      <c r="BA1346"/>
      <c r="BB1346"/>
      <c r="BC1346"/>
      <c r="BD1346"/>
      <c r="BE1346"/>
      <c r="BF1346"/>
      <c r="BG1346"/>
      <c r="BH1346"/>
      <c r="BI1346"/>
      <c r="BJ1346"/>
      <c r="BK1346"/>
      <c r="BL1346"/>
      <c r="BM1346"/>
      <c r="BN1346"/>
      <c r="BO1346"/>
      <c r="BP1346"/>
      <c r="BQ1346"/>
      <c r="BR1346" t="s">
        <v>67</v>
      </c>
      <c r="BS1346" s="1">
        <v>44816</v>
      </c>
      <c r="BT1346" t="s">
        <v>1910</v>
      </c>
      <c r="BU1346">
        <v>2585</v>
      </c>
      <c r="BV1346"/>
      <c r="BW1346"/>
      <c r="BX1346"/>
      <c r="BY1346"/>
      <c r="BZ1346"/>
    </row>
    <row r="1347" spans="1:78" s="11" customFormat="1" x14ac:dyDescent="0.2">
      <c r="A1347" t="s">
        <v>1820</v>
      </c>
      <c r="B1347"/>
      <c r="C1347" t="s">
        <v>3717</v>
      </c>
      <c r="D1347" t="s">
        <v>3717</v>
      </c>
      <c r="E1347" t="s">
        <v>2126</v>
      </c>
      <c r="F1347" t="s">
        <v>2127</v>
      </c>
      <c r="G1347" t="s">
        <v>2034</v>
      </c>
      <c r="H1347" t="s">
        <v>1600</v>
      </c>
      <c r="I1347"/>
      <c r="J1347"/>
      <c r="K1347"/>
      <c r="L1347"/>
      <c r="M1347"/>
      <c r="N1347"/>
      <c r="O1347"/>
      <c r="P1347"/>
      <c r="Q1347"/>
      <c r="R1347"/>
      <c r="S1347"/>
      <c r="T1347"/>
      <c r="U1347"/>
      <c r="V1347"/>
      <c r="W1347"/>
      <c r="X1347"/>
      <c r="Y1347"/>
      <c r="Z1347"/>
      <c r="AA1347"/>
      <c r="AB1347"/>
      <c r="AC1347"/>
      <c r="AD1347"/>
      <c r="AE1347"/>
      <c r="AF1347"/>
      <c r="AG1347"/>
      <c r="AH1347"/>
      <c r="AI1347"/>
      <c r="AJ1347"/>
      <c r="AK1347">
        <v>4.2</v>
      </c>
      <c r="AL1347"/>
      <c r="AM1347"/>
      <c r="AN1347">
        <v>2.8</v>
      </c>
      <c r="AO1347">
        <v>4.7</v>
      </c>
      <c r="AP1347"/>
      <c r="AQ1347"/>
      <c r="AR1347">
        <v>3.5</v>
      </c>
      <c r="AS1347"/>
      <c r="AT1347"/>
      <c r="AU1347"/>
      <c r="AV1347">
        <v>3.9</v>
      </c>
      <c r="AW1347">
        <v>4.9000000000000004</v>
      </c>
      <c r="AX1347">
        <v>3.6</v>
      </c>
      <c r="AY1347">
        <v>3.6</v>
      </c>
      <c r="AZ1347">
        <v>3.6</v>
      </c>
      <c r="BA1347">
        <v>5</v>
      </c>
      <c r="BB1347">
        <v>4.4000000000000004</v>
      </c>
      <c r="BC1347">
        <v>3.7</v>
      </c>
      <c r="BD1347">
        <v>4.4000000000000004</v>
      </c>
      <c r="BE1347">
        <v>5.5</v>
      </c>
      <c r="BF1347">
        <v>3.9</v>
      </c>
      <c r="BG1347">
        <v>3.1</v>
      </c>
      <c r="BH1347">
        <v>3.9</v>
      </c>
      <c r="BI1347"/>
      <c r="BJ1347"/>
      <c r="BK1347"/>
      <c r="BL1347"/>
      <c r="BM1347"/>
      <c r="BN1347"/>
      <c r="BO1347"/>
      <c r="BP1347"/>
      <c r="BQ1347"/>
      <c r="BR1347" t="s">
        <v>67</v>
      </c>
      <c r="BS1347" s="1">
        <v>44816</v>
      </c>
      <c r="BT1347" t="s">
        <v>1910</v>
      </c>
      <c r="BU1347">
        <v>2585</v>
      </c>
      <c r="BV1347"/>
      <c r="BW1347"/>
      <c r="BX1347"/>
      <c r="BY1347"/>
      <c r="BZ1347"/>
    </row>
    <row r="1348" spans="1:78" s="11" customFormat="1" x14ac:dyDescent="0.2">
      <c r="A1348" t="s">
        <v>2046</v>
      </c>
      <c r="B1348"/>
      <c r="C1348" t="s">
        <v>3717</v>
      </c>
      <c r="D1348" t="s">
        <v>3717</v>
      </c>
      <c r="E1348" t="s">
        <v>2126</v>
      </c>
      <c r="F1348" t="s">
        <v>2127</v>
      </c>
      <c r="G1348" t="s">
        <v>2034</v>
      </c>
      <c r="H1348" t="s">
        <v>1600</v>
      </c>
      <c r="I1348"/>
      <c r="J1348"/>
      <c r="K1348"/>
      <c r="L1348"/>
      <c r="M1348"/>
      <c r="N1348"/>
      <c r="O1348"/>
      <c r="P1348"/>
      <c r="Q1348"/>
      <c r="R1348"/>
      <c r="S1348"/>
      <c r="T1348"/>
      <c r="U1348"/>
      <c r="V1348"/>
      <c r="W1348"/>
      <c r="X1348"/>
      <c r="Y1348"/>
      <c r="Z1348"/>
      <c r="AA1348"/>
      <c r="AB1348"/>
      <c r="AC1348"/>
      <c r="AD1348"/>
      <c r="AE1348"/>
      <c r="AF1348"/>
      <c r="AG1348"/>
      <c r="AH1348"/>
      <c r="AI1348"/>
      <c r="AJ1348"/>
      <c r="AK1348"/>
      <c r="AL1348"/>
      <c r="AM1348"/>
      <c r="AN1348"/>
      <c r="AO1348"/>
      <c r="AP1348"/>
      <c r="AQ1348"/>
      <c r="AR1348"/>
      <c r="AS1348"/>
      <c r="AT1348"/>
      <c r="AU1348"/>
      <c r="AV1348"/>
      <c r="AW1348"/>
      <c r="AX1348"/>
      <c r="AY1348">
        <v>3.8</v>
      </c>
      <c r="AZ1348">
        <v>3.8</v>
      </c>
      <c r="BA1348">
        <v>5.5</v>
      </c>
      <c r="BB1348">
        <v>4.3</v>
      </c>
      <c r="BC1348">
        <v>3.8</v>
      </c>
      <c r="BD1348">
        <v>4.3</v>
      </c>
      <c r="BE1348"/>
      <c r="BF1348"/>
      <c r="BG1348"/>
      <c r="BH1348"/>
      <c r="BI1348"/>
      <c r="BJ1348"/>
      <c r="BK1348"/>
      <c r="BL1348"/>
      <c r="BM1348"/>
      <c r="BN1348"/>
      <c r="BO1348"/>
      <c r="BP1348"/>
      <c r="BQ1348"/>
      <c r="BR1348" t="s">
        <v>67</v>
      </c>
      <c r="BS1348" s="1">
        <v>44816</v>
      </c>
      <c r="BT1348" t="s">
        <v>1910</v>
      </c>
      <c r="BU1348">
        <v>2585</v>
      </c>
      <c r="BV1348"/>
      <c r="BW1348"/>
      <c r="BX1348"/>
      <c r="BY1348"/>
      <c r="BZ1348"/>
    </row>
    <row r="1349" spans="1:78" s="11" customFormat="1" x14ac:dyDescent="0.2">
      <c r="A1349" t="s">
        <v>2047</v>
      </c>
      <c r="B1349"/>
      <c r="C1349" t="s">
        <v>3717</v>
      </c>
      <c r="D1349" t="s">
        <v>3717</v>
      </c>
      <c r="E1349" t="s">
        <v>2126</v>
      </c>
      <c r="F1349" t="s">
        <v>2127</v>
      </c>
      <c r="G1349" t="s">
        <v>2034</v>
      </c>
      <c r="H1349" t="s">
        <v>1600</v>
      </c>
      <c r="I1349"/>
      <c r="J1349"/>
      <c r="K1349"/>
      <c r="L1349"/>
      <c r="M1349"/>
      <c r="N1349"/>
      <c r="O1349"/>
      <c r="P1349"/>
      <c r="Q1349"/>
      <c r="R1349"/>
      <c r="S1349"/>
      <c r="T1349"/>
      <c r="U1349"/>
      <c r="V1349"/>
      <c r="W1349"/>
      <c r="X1349"/>
      <c r="Y1349"/>
      <c r="Z1349"/>
      <c r="AA1349"/>
      <c r="AB1349"/>
      <c r="AC1349"/>
      <c r="AD1349"/>
      <c r="AE1349"/>
      <c r="AF1349"/>
      <c r="AG1349"/>
      <c r="AH1349"/>
      <c r="AI1349"/>
      <c r="AJ1349"/>
      <c r="AK1349"/>
      <c r="AL1349"/>
      <c r="AM1349"/>
      <c r="AN1349"/>
      <c r="AO1349"/>
      <c r="AP1349"/>
      <c r="AQ1349"/>
      <c r="AR1349"/>
      <c r="AS1349"/>
      <c r="AT1349"/>
      <c r="AU1349"/>
      <c r="AV1349"/>
      <c r="AW1349"/>
      <c r="AX1349"/>
      <c r="AY1349"/>
      <c r="AZ1349"/>
      <c r="BA1349"/>
      <c r="BB1349"/>
      <c r="BC1349"/>
      <c r="BD1349"/>
      <c r="BE1349">
        <v>5.0999999999999996</v>
      </c>
      <c r="BF1349">
        <v>3.6</v>
      </c>
      <c r="BG1349">
        <v>3</v>
      </c>
      <c r="BH1349">
        <v>3.6</v>
      </c>
      <c r="BI1349"/>
      <c r="BJ1349"/>
      <c r="BK1349"/>
      <c r="BL1349"/>
      <c r="BM1349"/>
      <c r="BN1349"/>
      <c r="BO1349"/>
      <c r="BP1349"/>
      <c r="BQ1349"/>
      <c r="BR1349" t="s">
        <v>67</v>
      </c>
      <c r="BS1349" s="1">
        <v>44816</v>
      </c>
      <c r="BT1349" t="s">
        <v>1910</v>
      </c>
      <c r="BU1349">
        <v>2585</v>
      </c>
      <c r="BV1349"/>
      <c r="BW1349"/>
      <c r="BX1349"/>
      <c r="BY1349"/>
      <c r="BZ1349"/>
    </row>
    <row r="1350" spans="1:78" s="10" customFormat="1" x14ac:dyDescent="0.2">
      <c r="A1350" t="s">
        <v>2048</v>
      </c>
      <c r="B1350"/>
      <c r="C1350" t="s">
        <v>3717</v>
      </c>
      <c r="D1350" t="s">
        <v>3717</v>
      </c>
      <c r="E1350" t="s">
        <v>2126</v>
      </c>
      <c r="F1350" t="s">
        <v>2127</v>
      </c>
      <c r="G1350" t="s">
        <v>2034</v>
      </c>
      <c r="H1350" t="s">
        <v>1600</v>
      </c>
      <c r="I1350"/>
      <c r="J1350"/>
      <c r="K1350"/>
      <c r="L1350"/>
      <c r="M1350"/>
      <c r="N1350"/>
      <c r="O1350"/>
      <c r="P1350"/>
      <c r="Q1350"/>
      <c r="R1350"/>
      <c r="S1350"/>
      <c r="T1350"/>
      <c r="U1350"/>
      <c r="V1350"/>
      <c r="W1350"/>
      <c r="X1350"/>
      <c r="Y1350"/>
      <c r="Z1350"/>
      <c r="AA1350"/>
      <c r="AB1350"/>
      <c r="AC1350"/>
      <c r="AD1350"/>
      <c r="AE1350"/>
      <c r="AF1350"/>
      <c r="AG1350"/>
      <c r="AH1350"/>
      <c r="AI1350"/>
      <c r="AJ1350"/>
      <c r="AK1350"/>
      <c r="AL1350"/>
      <c r="AM1350"/>
      <c r="AN1350"/>
      <c r="AO1350"/>
      <c r="AP1350"/>
      <c r="AQ1350"/>
      <c r="AR1350"/>
      <c r="AS1350">
        <v>5.2</v>
      </c>
      <c r="AT1350"/>
      <c r="AU1350"/>
      <c r="AV1350"/>
      <c r="AW1350"/>
      <c r="AX1350">
        <v>3.4</v>
      </c>
      <c r="AY1350">
        <v>3.7</v>
      </c>
      <c r="AZ1350">
        <v>3.7</v>
      </c>
      <c r="BA1350">
        <v>4.9000000000000004</v>
      </c>
      <c r="BB1350">
        <v>4.2</v>
      </c>
      <c r="BC1350">
        <v>3.9</v>
      </c>
      <c r="BD1350">
        <v>4.2</v>
      </c>
      <c r="BE1350"/>
      <c r="BF1350"/>
      <c r="BG1350"/>
      <c r="BH1350"/>
      <c r="BI1350"/>
      <c r="BJ1350"/>
      <c r="BK1350"/>
      <c r="BL1350"/>
      <c r="BM1350"/>
      <c r="BN1350"/>
      <c r="BO1350"/>
      <c r="BP1350"/>
      <c r="BQ1350" s="9" t="s">
        <v>3387</v>
      </c>
      <c r="BR1350" t="s">
        <v>67</v>
      </c>
      <c r="BS1350" s="1">
        <v>44816</v>
      </c>
      <c r="BT1350" t="s">
        <v>1910</v>
      </c>
      <c r="BU1350">
        <v>2585</v>
      </c>
      <c r="BV1350"/>
      <c r="BW1350"/>
      <c r="BX1350"/>
      <c r="BY1350"/>
      <c r="BZ1350"/>
    </row>
    <row r="1351" spans="1:78" s="10" customFormat="1" x14ac:dyDescent="0.2">
      <c r="A1351" t="s">
        <v>2049</v>
      </c>
      <c r="B1351"/>
      <c r="C1351" t="s">
        <v>3717</v>
      </c>
      <c r="D1351" t="s">
        <v>3717</v>
      </c>
      <c r="E1351" t="s">
        <v>2126</v>
      </c>
      <c r="F1351" t="s">
        <v>2127</v>
      </c>
      <c r="G1351" t="s">
        <v>2034</v>
      </c>
      <c r="H1351" t="s">
        <v>1600</v>
      </c>
      <c r="I1351"/>
      <c r="J1351"/>
      <c r="K1351"/>
      <c r="L1351"/>
      <c r="M1351"/>
      <c r="N1351"/>
      <c r="O1351"/>
      <c r="P1351"/>
      <c r="Q1351"/>
      <c r="R1351"/>
      <c r="S1351"/>
      <c r="T1351"/>
      <c r="U1351"/>
      <c r="V1351"/>
      <c r="W1351"/>
      <c r="X1351"/>
      <c r="Y1351"/>
      <c r="Z1351"/>
      <c r="AA1351"/>
      <c r="AB1351"/>
      <c r="AC1351"/>
      <c r="AD1351"/>
      <c r="AE1351"/>
      <c r="AF1351"/>
      <c r="AG1351"/>
      <c r="AH1351"/>
      <c r="AI1351"/>
      <c r="AJ1351"/>
      <c r="AK1351"/>
      <c r="AL1351"/>
      <c r="AM1351"/>
      <c r="AN1351"/>
      <c r="AO1351"/>
      <c r="AP1351"/>
      <c r="AQ1351"/>
      <c r="AR1351"/>
      <c r="AS1351"/>
      <c r="AT1351"/>
      <c r="AU1351"/>
      <c r="AV1351"/>
      <c r="AW1351"/>
      <c r="AX1351"/>
      <c r="AY1351"/>
      <c r="AZ1351"/>
      <c r="BA1351">
        <v>5.0999999999999996</v>
      </c>
      <c r="BB1351">
        <v>3.9</v>
      </c>
      <c r="BC1351">
        <v>3.6</v>
      </c>
      <c r="BD1351">
        <v>3.9</v>
      </c>
      <c r="BE1351"/>
      <c r="BF1351"/>
      <c r="BG1351"/>
      <c r="BH1351"/>
      <c r="BI1351"/>
      <c r="BJ1351"/>
      <c r="BK1351"/>
      <c r="BL1351"/>
      <c r="BM1351"/>
      <c r="BN1351"/>
      <c r="BO1351"/>
      <c r="BP1351"/>
      <c r="BQ1351" s="9" t="s">
        <v>3386</v>
      </c>
      <c r="BR1351" t="s">
        <v>67</v>
      </c>
      <c r="BS1351" s="1">
        <v>44816</v>
      </c>
      <c r="BT1351" t="s">
        <v>1910</v>
      </c>
      <c r="BU1351">
        <v>2585</v>
      </c>
      <c r="BV1351"/>
      <c r="BW1351"/>
      <c r="BX1351"/>
      <c r="BY1351"/>
      <c r="BZ1351"/>
    </row>
    <row r="1352" spans="1:78" s="11" customFormat="1" x14ac:dyDescent="0.2">
      <c r="A1352" t="s">
        <v>2050</v>
      </c>
      <c r="B1352"/>
      <c r="C1352" t="s">
        <v>3717</v>
      </c>
      <c r="D1352" t="s">
        <v>3717</v>
      </c>
      <c r="E1352" t="s">
        <v>2126</v>
      </c>
      <c r="F1352" t="s">
        <v>2127</v>
      </c>
      <c r="G1352" t="s">
        <v>2034</v>
      </c>
      <c r="H1352" t="s">
        <v>1600</v>
      </c>
      <c r="I1352"/>
      <c r="J1352"/>
      <c r="K1352"/>
      <c r="L1352"/>
      <c r="M1352"/>
      <c r="N1352"/>
      <c r="O1352"/>
      <c r="P1352"/>
      <c r="Q1352"/>
      <c r="R1352"/>
      <c r="S1352"/>
      <c r="T1352"/>
      <c r="U1352"/>
      <c r="V1352"/>
      <c r="W1352"/>
      <c r="X1352"/>
      <c r="Y1352"/>
      <c r="Z1352"/>
      <c r="AA1352"/>
      <c r="AB1352"/>
      <c r="AC1352"/>
      <c r="AD1352"/>
      <c r="AE1352"/>
      <c r="AF1352"/>
      <c r="AG1352"/>
      <c r="AH1352"/>
      <c r="AI1352"/>
      <c r="AJ1352"/>
      <c r="AK1352"/>
      <c r="AL1352"/>
      <c r="AM1352"/>
      <c r="AN1352"/>
      <c r="AO1352"/>
      <c r="AP1352"/>
      <c r="AQ1352"/>
      <c r="AR1352"/>
      <c r="AS1352">
        <v>5</v>
      </c>
      <c r="AT1352"/>
      <c r="AU1352"/>
      <c r="AV1352">
        <v>3.7</v>
      </c>
      <c r="AW1352">
        <v>5.3</v>
      </c>
      <c r="AX1352">
        <v>3.5</v>
      </c>
      <c r="AY1352">
        <v>3.6</v>
      </c>
      <c r="AZ1352">
        <v>3.6</v>
      </c>
      <c r="BA1352"/>
      <c r="BB1352"/>
      <c r="BC1352"/>
      <c r="BD1352"/>
      <c r="BE1352"/>
      <c r="BF1352"/>
      <c r="BG1352"/>
      <c r="BH1352"/>
      <c r="BI1352"/>
      <c r="BJ1352"/>
      <c r="BK1352"/>
      <c r="BL1352"/>
      <c r="BM1352"/>
      <c r="BN1352"/>
      <c r="BO1352"/>
      <c r="BP1352"/>
      <c r="BQ1352" s="9" t="s">
        <v>3389</v>
      </c>
      <c r="BR1352" t="s">
        <v>67</v>
      </c>
      <c r="BS1352" s="1">
        <v>44816</v>
      </c>
      <c r="BT1352" t="s">
        <v>1910</v>
      </c>
      <c r="BU1352">
        <v>2585</v>
      </c>
      <c r="BV1352"/>
      <c r="BW1352"/>
      <c r="BX1352"/>
      <c r="BY1352"/>
      <c r="BZ1352"/>
    </row>
    <row r="1353" spans="1:78" s="11" customFormat="1" x14ac:dyDescent="0.2">
      <c r="A1353" t="s">
        <v>2051</v>
      </c>
      <c r="B1353"/>
      <c r="C1353" t="s">
        <v>3717</v>
      </c>
      <c r="D1353" t="s">
        <v>3717</v>
      </c>
      <c r="E1353" t="s">
        <v>2126</v>
      </c>
      <c r="F1353" t="s">
        <v>2127</v>
      </c>
      <c r="G1353" t="s">
        <v>2034</v>
      </c>
      <c r="H1353" t="s">
        <v>1600</v>
      </c>
      <c r="I1353"/>
      <c r="J1353"/>
      <c r="K1353"/>
      <c r="L1353"/>
      <c r="M1353"/>
      <c r="N1353"/>
      <c r="O1353"/>
      <c r="P1353"/>
      <c r="Q1353"/>
      <c r="R1353"/>
      <c r="S1353"/>
      <c r="T1353"/>
      <c r="U1353"/>
      <c r="V1353"/>
      <c r="W1353"/>
      <c r="X1353"/>
      <c r="Y1353"/>
      <c r="Z1353"/>
      <c r="AA1353"/>
      <c r="AB1353"/>
      <c r="AC1353"/>
      <c r="AD1353"/>
      <c r="AE1353"/>
      <c r="AF1353"/>
      <c r="AG1353"/>
      <c r="AH1353"/>
      <c r="AI1353"/>
      <c r="AJ1353"/>
      <c r="AK1353"/>
      <c r="AL1353"/>
      <c r="AM1353"/>
      <c r="AN1353"/>
      <c r="AO1353">
        <v>4.9000000000000004</v>
      </c>
      <c r="AP1353"/>
      <c r="AQ1353"/>
      <c r="AR1353">
        <v>3.5</v>
      </c>
      <c r="AS1353">
        <v>5.0999999999999996</v>
      </c>
      <c r="AT1353"/>
      <c r="AU1353"/>
      <c r="AV1353">
        <v>3.7</v>
      </c>
      <c r="AW1353"/>
      <c r="AX1353"/>
      <c r="AY1353"/>
      <c r="AZ1353"/>
      <c r="BA1353"/>
      <c r="BB1353"/>
      <c r="BC1353"/>
      <c r="BD1353"/>
      <c r="BE1353"/>
      <c r="BF1353"/>
      <c r="BG1353"/>
      <c r="BH1353"/>
      <c r="BI1353"/>
      <c r="BJ1353"/>
      <c r="BK1353"/>
      <c r="BL1353"/>
      <c r="BM1353"/>
      <c r="BN1353"/>
      <c r="BO1353"/>
      <c r="BP1353"/>
      <c r="BQ1353"/>
      <c r="BR1353" t="s">
        <v>67</v>
      </c>
      <c r="BS1353" s="1">
        <v>44816</v>
      </c>
      <c r="BT1353" t="s">
        <v>1910</v>
      </c>
      <c r="BU1353">
        <v>2585</v>
      </c>
      <c r="BV1353"/>
      <c r="BW1353"/>
      <c r="BX1353"/>
      <c r="BY1353"/>
      <c r="BZ1353"/>
    </row>
    <row r="1354" spans="1:78" s="11" customFormat="1" x14ac:dyDescent="0.2">
      <c r="A1354" t="s">
        <v>2052</v>
      </c>
      <c r="B1354"/>
      <c r="C1354" t="s">
        <v>3717</v>
      </c>
      <c r="D1354" t="s">
        <v>3717</v>
      </c>
      <c r="E1354" t="s">
        <v>2126</v>
      </c>
      <c r="F1354" t="s">
        <v>2127</v>
      </c>
      <c r="G1354" t="s">
        <v>2034</v>
      </c>
      <c r="H1354" t="s">
        <v>1600</v>
      </c>
      <c r="I1354"/>
      <c r="J1354"/>
      <c r="K1354"/>
      <c r="L1354"/>
      <c r="M1354"/>
      <c r="N1354"/>
      <c r="O1354"/>
      <c r="P1354"/>
      <c r="Q1354"/>
      <c r="R1354"/>
      <c r="S1354"/>
      <c r="T1354"/>
      <c r="U1354"/>
      <c r="V1354"/>
      <c r="W1354"/>
      <c r="X1354"/>
      <c r="Y1354"/>
      <c r="Z1354"/>
      <c r="AA1354"/>
      <c r="AB1354"/>
      <c r="AC1354"/>
      <c r="AD1354"/>
      <c r="AE1354"/>
      <c r="AF1354"/>
      <c r="AG1354"/>
      <c r="AH1354"/>
      <c r="AI1354"/>
      <c r="AJ1354"/>
      <c r="AK1354">
        <v>4.2</v>
      </c>
      <c r="AL1354"/>
      <c r="AM1354"/>
      <c r="AN1354">
        <v>3.1</v>
      </c>
      <c r="AO1354">
        <v>4.5999999999999996</v>
      </c>
      <c r="AP1354"/>
      <c r="AQ1354"/>
      <c r="AR1354">
        <v>3.7</v>
      </c>
      <c r="AS1354"/>
      <c r="AT1354"/>
      <c r="AU1354"/>
      <c r="AV1354"/>
      <c r="AW1354"/>
      <c r="AX1354"/>
      <c r="AY1354"/>
      <c r="AZ1354"/>
      <c r="BA1354"/>
      <c r="BB1354"/>
      <c r="BC1354"/>
      <c r="BD1354"/>
      <c r="BE1354"/>
      <c r="BF1354"/>
      <c r="BG1354"/>
      <c r="BH1354"/>
      <c r="BI1354"/>
      <c r="BJ1354"/>
      <c r="BK1354"/>
      <c r="BL1354"/>
      <c r="BM1354"/>
      <c r="BN1354"/>
      <c r="BO1354"/>
      <c r="BP1354"/>
      <c r="BQ1354"/>
      <c r="BR1354" t="s">
        <v>67</v>
      </c>
      <c r="BS1354" s="1">
        <v>44816</v>
      </c>
      <c r="BT1354" t="s">
        <v>1910</v>
      </c>
      <c r="BU1354">
        <v>2585</v>
      </c>
      <c r="BV1354"/>
      <c r="BW1354"/>
      <c r="BX1354"/>
      <c r="BY1354"/>
      <c r="BZ1354"/>
    </row>
    <row r="1355" spans="1:78" s="11" customFormat="1" x14ac:dyDescent="0.2">
      <c r="A1355" t="s">
        <v>2053</v>
      </c>
      <c r="B1355"/>
      <c r="C1355" t="s">
        <v>3717</v>
      </c>
      <c r="D1355" t="s">
        <v>3717</v>
      </c>
      <c r="E1355" t="s">
        <v>2126</v>
      </c>
      <c r="F1355" t="s">
        <v>2127</v>
      </c>
      <c r="G1355" t="s">
        <v>2034</v>
      </c>
      <c r="H1355" t="s">
        <v>1600</v>
      </c>
      <c r="I1355"/>
      <c r="J1355"/>
      <c r="K1355"/>
      <c r="L1355"/>
      <c r="M1355"/>
      <c r="N1355"/>
      <c r="O1355"/>
      <c r="P1355"/>
      <c r="Q1355"/>
      <c r="R1355"/>
      <c r="S1355"/>
      <c r="T1355"/>
      <c r="U1355"/>
      <c r="V1355"/>
      <c r="W1355"/>
      <c r="X1355"/>
      <c r="Y1355"/>
      <c r="Z1355"/>
      <c r="AA1355"/>
      <c r="AB1355"/>
      <c r="AC1355"/>
      <c r="AD1355"/>
      <c r="AE1355"/>
      <c r="AF1355"/>
      <c r="AG1355"/>
      <c r="AH1355"/>
      <c r="AI1355"/>
      <c r="AJ1355"/>
      <c r="AK1355"/>
      <c r="AL1355"/>
      <c r="AM1355"/>
      <c r="AN1355"/>
      <c r="AO1355"/>
      <c r="AP1355"/>
      <c r="AQ1355"/>
      <c r="AR1355"/>
      <c r="AS1355"/>
      <c r="AT1355"/>
      <c r="AU1355"/>
      <c r="AV1355"/>
      <c r="AW1355"/>
      <c r="AX1355"/>
      <c r="AY1355"/>
      <c r="AZ1355"/>
      <c r="BA1355"/>
      <c r="BB1355"/>
      <c r="BC1355"/>
      <c r="BD1355"/>
      <c r="BE1355">
        <v>5.3</v>
      </c>
      <c r="BF1355"/>
      <c r="BG1355"/>
      <c r="BH1355"/>
      <c r="BI1355"/>
      <c r="BJ1355"/>
      <c r="BK1355"/>
      <c r="BL1355"/>
      <c r="BM1355"/>
      <c r="BN1355"/>
      <c r="BO1355"/>
      <c r="BP1355"/>
      <c r="BQ1355"/>
      <c r="BR1355" t="s">
        <v>67</v>
      </c>
      <c r="BS1355" s="1">
        <v>44816</v>
      </c>
      <c r="BT1355" t="s">
        <v>1910</v>
      </c>
      <c r="BU1355">
        <v>2585</v>
      </c>
      <c r="BV1355"/>
      <c r="BW1355"/>
      <c r="BX1355"/>
      <c r="BY1355"/>
      <c r="BZ1355"/>
    </row>
    <row r="1356" spans="1:78" s="11" customFormat="1" x14ac:dyDescent="0.2">
      <c r="A1356" t="s">
        <v>2054</v>
      </c>
      <c r="B1356"/>
      <c r="C1356" t="s">
        <v>3717</v>
      </c>
      <c r="D1356" t="s">
        <v>3717</v>
      </c>
      <c r="E1356" t="s">
        <v>2126</v>
      </c>
      <c r="F1356" t="s">
        <v>2127</v>
      </c>
      <c r="G1356" t="s">
        <v>2034</v>
      </c>
      <c r="H1356" t="s">
        <v>1600</v>
      </c>
      <c r="I1356"/>
      <c r="J1356"/>
      <c r="K1356"/>
      <c r="L1356"/>
      <c r="M1356"/>
      <c r="N1356"/>
      <c r="O1356"/>
      <c r="P1356"/>
      <c r="Q1356"/>
      <c r="R1356"/>
      <c r="S1356"/>
      <c r="T1356"/>
      <c r="U1356"/>
      <c r="V1356"/>
      <c r="W1356"/>
      <c r="X1356"/>
      <c r="Y1356"/>
      <c r="Z1356"/>
      <c r="AA1356"/>
      <c r="AB1356"/>
      <c r="AC1356"/>
      <c r="AD1356"/>
      <c r="AE1356"/>
      <c r="AF1356"/>
      <c r="AG1356"/>
      <c r="AH1356"/>
      <c r="AI1356"/>
      <c r="AJ1356"/>
      <c r="AK1356"/>
      <c r="AL1356"/>
      <c r="AM1356"/>
      <c r="AN1356"/>
      <c r="AO1356"/>
      <c r="AP1356"/>
      <c r="AQ1356"/>
      <c r="AR1356"/>
      <c r="AS1356"/>
      <c r="AT1356"/>
      <c r="AU1356"/>
      <c r="AV1356"/>
      <c r="AW1356"/>
      <c r="AX1356"/>
      <c r="AY1356"/>
      <c r="AZ1356"/>
      <c r="BA1356"/>
      <c r="BB1356">
        <v>4.3</v>
      </c>
      <c r="BC1356"/>
      <c r="BD1356">
        <v>4.3</v>
      </c>
      <c r="BE1356"/>
      <c r="BF1356"/>
      <c r="BG1356"/>
      <c r="BH1356"/>
      <c r="BI1356"/>
      <c r="BJ1356"/>
      <c r="BK1356"/>
      <c r="BL1356"/>
      <c r="BM1356"/>
      <c r="BN1356"/>
      <c r="BO1356"/>
      <c r="BP1356"/>
      <c r="BQ1356"/>
      <c r="BR1356" t="s">
        <v>67</v>
      </c>
      <c r="BS1356" s="1">
        <v>44816</v>
      </c>
      <c r="BT1356" t="s">
        <v>1910</v>
      </c>
      <c r="BU1356">
        <v>2585</v>
      </c>
      <c r="BV1356"/>
      <c r="BW1356"/>
      <c r="BX1356"/>
      <c r="BY1356"/>
      <c r="BZ1356"/>
    </row>
    <row r="1357" spans="1:78" s="11" customFormat="1" x14ac:dyDescent="0.2">
      <c r="A1357" t="s">
        <v>2040</v>
      </c>
      <c r="B1357"/>
      <c r="C1357" t="s">
        <v>3717</v>
      </c>
      <c r="D1357" t="s">
        <v>3717</v>
      </c>
      <c r="E1357" t="s">
        <v>2126</v>
      </c>
      <c r="F1357" t="s">
        <v>2127</v>
      </c>
      <c r="G1357" t="s">
        <v>2034</v>
      </c>
      <c r="H1357" t="s">
        <v>1600</v>
      </c>
      <c r="I1357"/>
      <c r="J1357"/>
      <c r="K1357"/>
      <c r="L1357"/>
      <c r="M1357"/>
      <c r="N1357"/>
      <c r="O1357"/>
      <c r="P1357"/>
      <c r="Q1357"/>
      <c r="R1357"/>
      <c r="S1357"/>
      <c r="T1357"/>
      <c r="U1357"/>
      <c r="V1357"/>
      <c r="W1357"/>
      <c r="X1357"/>
      <c r="Y1357">
        <v>5</v>
      </c>
      <c r="Z1357">
        <v>6.3</v>
      </c>
      <c r="AA1357">
        <v>6.8</v>
      </c>
      <c r="AB1357">
        <v>6.8</v>
      </c>
      <c r="AC1357">
        <v>5.2</v>
      </c>
      <c r="AD1357">
        <v>7.4</v>
      </c>
      <c r="AE1357">
        <v>7.3</v>
      </c>
      <c r="AF1357">
        <v>7.4</v>
      </c>
      <c r="AG1357"/>
      <c r="AH1357"/>
      <c r="AI1357"/>
      <c r="AJ1357"/>
      <c r="AK1357"/>
      <c r="AL1357"/>
      <c r="AM1357"/>
      <c r="AN1357"/>
      <c r="AO1357"/>
      <c r="AP1357"/>
      <c r="AQ1357"/>
      <c r="AR1357"/>
      <c r="AS1357"/>
      <c r="AT1357"/>
      <c r="AU1357"/>
      <c r="AV1357"/>
      <c r="AW1357"/>
      <c r="AX1357"/>
      <c r="AY1357"/>
      <c r="AZ1357"/>
      <c r="BA1357"/>
      <c r="BB1357"/>
      <c r="BC1357"/>
      <c r="BD1357"/>
      <c r="BE1357"/>
      <c r="BF1357"/>
      <c r="BG1357"/>
      <c r="BH1357"/>
      <c r="BI1357"/>
      <c r="BJ1357"/>
      <c r="BK1357"/>
      <c r="BL1357"/>
      <c r="BM1357"/>
      <c r="BN1357"/>
      <c r="BO1357"/>
      <c r="BP1357"/>
      <c r="BQ1357" s="9" t="s">
        <v>3390</v>
      </c>
      <c r="BR1357" t="s">
        <v>67</v>
      </c>
      <c r="BS1357" s="1">
        <v>44816</v>
      </c>
      <c r="BT1357" t="s">
        <v>1910</v>
      </c>
      <c r="BU1357">
        <v>2585</v>
      </c>
      <c r="BV1357"/>
      <c r="BW1357"/>
      <c r="BX1357"/>
      <c r="BY1357"/>
      <c r="BZ1357"/>
    </row>
    <row r="1358" spans="1:78" s="11" customFormat="1" x14ac:dyDescent="0.2">
      <c r="A1358" t="s">
        <v>1708</v>
      </c>
      <c r="B1358"/>
      <c r="C1358" t="s">
        <v>3717</v>
      </c>
      <c r="D1358" t="s">
        <v>3717</v>
      </c>
      <c r="E1358" t="s">
        <v>2118</v>
      </c>
      <c r="F1358" t="s">
        <v>2120</v>
      </c>
      <c r="G1358" t="s">
        <v>1858</v>
      </c>
      <c r="H1358" t="s">
        <v>267</v>
      </c>
      <c r="I1358"/>
      <c r="J1358"/>
      <c r="K1358"/>
      <c r="L1358" t="s">
        <v>1704</v>
      </c>
      <c r="M1358"/>
      <c r="N1358"/>
      <c r="O1358"/>
      <c r="P1358"/>
      <c r="Q1358"/>
      <c r="R1358"/>
      <c r="S1358"/>
      <c r="T1358"/>
      <c r="U1358"/>
      <c r="V1358"/>
      <c r="W1358"/>
      <c r="X1358"/>
      <c r="Y1358"/>
      <c r="Z1358"/>
      <c r="AA1358"/>
      <c r="AB1358"/>
      <c r="AC1358"/>
      <c r="AD1358"/>
      <c r="AE1358"/>
      <c r="AF1358"/>
      <c r="AG1358"/>
      <c r="AH1358"/>
      <c r="AI1358"/>
      <c r="AJ1358"/>
      <c r="AK1358"/>
      <c r="AL1358"/>
      <c r="AM1358"/>
      <c r="AN1358"/>
      <c r="AO1358"/>
      <c r="AP1358"/>
      <c r="AQ1358"/>
      <c r="AR1358"/>
      <c r="AS1358"/>
      <c r="AT1358"/>
      <c r="AU1358"/>
      <c r="AV1358"/>
      <c r="AW1358">
        <v>3.0760000000000001</v>
      </c>
      <c r="AX1358">
        <v>4.1100000000000003</v>
      </c>
      <c r="AY1358"/>
      <c r="AZ1358">
        <v>4.1100000000000003</v>
      </c>
      <c r="BA1358"/>
      <c r="BB1358"/>
      <c r="BC1358"/>
      <c r="BD1358"/>
      <c r="BE1358"/>
      <c r="BF1358"/>
      <c r="BG1358"/>
      <c r="BH1358"/>
      <c r="BI1358"/>
      <c r="BJ1358"/>
      <c r="BK1358"/>
      <c r="BL1358"/>
      <c r="BM1358"/>
      <c r="BN1358"/>
      <c r="BO1358"/>
      <c r="BP1358"/>
      <c r="BQ1358" t="s">
        <v>1703</v>
      </c>
      <c r="BR1358" t="s">
        <v>67</v>
      </c>
      <c r="BS1358" s="1">
        <v>44812</v>
      </c>
      <c r="BT1358" t="s">
        <v>1701</v>
      </c>
      <c r="BU1358">
        <v>1420</v>
      </c>
      <c r="BV1358" t="s">
        <v>60</v>
      </c>
      <c r="BW1358" t="s">
        <v>1701</v>
      </c>
      <c r="BX1358"/>
      <c r="BY1358"/>
      <c r="BZ1358"/>
    </row>
    <row r="1359" spans="1:78" s="11" customFormat="1" x14ac:dyDescent="0.2">
      <c r="A1359" t="s">
        <v>1702</v>
      </c>
      <c r="B1359"/>
      <c r="C1359" t="s">
        <v>3717</v>
      </c>
      <c r="D1359" t="s">
        <v>3717</v>
      </c>
      <c r="E1359" t="s">
        <v>2118</v>
      </c>
      <c r="F1359" t="s">
        <v>2119</v>
      </c>
      <c r="G1359" t="s">
        <v>1857</v>
      </c>
      <c r="H1359" t="s">
        <v>267</v>
      </c>
      <c r="I1359"/>
      <c r="J1359"/>
      <c r="K1359"/>
      <c r="L1359" t="s">
        <v>1706</v>
      </c>
      <c r="M1359"/>
      <c r="N1359"/>
      <c r="O1359"/>
      <c r="P1359"/>
      <c r="Q1359"/>
      <c r="R1359"/>
      <c r="S1359"/>
      <c r="T1359"/>
      <c r="U1359"/>
      <c r="V1359"/>
      <c r="W1359"/>
      <c r="X1359"/>
      <c r="Y1359"/>
      <c r="Z1359"/>
      <c r="AA1359"/>
      <c r="AB1359"/>
      <c r="AC1359"/>
      <c r="AD1359"/>
      <c r="AE1359"/>
      <c r="AF1359"/>
      <c r="AG1359"/>
      <c r="AH1359"/>
      <c r="AI1359"/>
      <c r="AJ1359"/>
      <c r="AK1359"/>
      <c r="AL1359"/>
      <c r="AM1359"/>
      <c r="AN1359"/>
      <c r="AO1359"/>
      <c r="AP1359"/>
      <c r="AQ1359"/>
      <c r="AR1359"/>
      <c r="AS1359"/>
      <c r="AT1359"/>
      <c r="AU1359"/>
      <c r="AV1359"/>
      <c r="AW1359"/>
      <c r="AX1359"/>
      <c r="AY1359"/>
      <c r="AZ1359"/>
      <c r="BA1359"/>
      <c r="BB1359"/>
      <c r="BC1359"/>
      <c r="BD1359"/>
      <c r="BE1359">
        <v>5.6479999999999997</v>
      </c>
      <c r="BF1359">
        <v>3.2240000000000002</v>
      </c>
      <c r="BG1359">
        <v>3.01</v>
      </c>
      <c r="BH1359">
        <v>3.2240000000000002</v>
      </c>
      <c r="BI1359"/>
      <c r="BJ1359"/>
      <c r="BK1359"/>
      <c r="BL1359"/>
      <c r="BM1359"/>
      <c r="BN1359"/>
      <c r="BO1359"/>
      <c r="BP1359"/>
      <c r="BQ1359"/>
      <c r="BR1359" t="s">
        <v>67</v>
      </c>
      <c r="BS1359" s="1">
        <v>44812</v>
      </c>
      <c r="BT1359" t="s">
        <v>1701</v>
      </c>
      <c r="BU1359">
        <v>1420</v>
      </c>
      <c r="BV1359" t="s">
        <v>60</v>
      </c>
      <c r="BW1359" t="s">
        <v>1701</v>
      </c>
      <c r="BX1359"/>
      <c r="BY1359"/>
      <c r="BZ1359"/>
    </row>
    <row r="1360" spans="1:78" s="11" customFormat="1" x14ac:dyDescent="0.2">
      <c r="A1360" t="s">
        <v>1707</v>
      </c>
      <c r="B1360"/>
      <c r="C1360" t="s">
        <v>3717</v>
      </c>
      <c r="D1360" t="s">
        <v>3717</v>
      </c>
      <c r="E1360" t="s">
        <v>2118</v>
      </c>
      <c r="F1360" t="s">
        <v>2120</v>
      </c>
      <c r="G1360" t="s">
        <v>1858</v>
      </c>
      <c r="H1360" t="s">
        <v>267</v>
      </c>
      <c r="I1360"/>
      <c r="J1360"/>
      <c r="K1360"/>
      <c r="L1360" t="s">
        <v>1705</v>
      </c>
      <c r="M1360"/>
      <c r="N1360"/>
      <c r="O1360"/>
      <c r="P1360"/>
      <c r="Q1360"/>
      <c r="R1360"/>
      <c r="S1360"/>
      <c r="T1360"/>
      <c r="U1360"/>
      <c r="V1360"/>
      <c r="W1360"/>
      <c r="X1360"/>
      <c r="Y1360"/>
      <c r="Z1360"/>
      <c r="AA1360"/>
      <c r="AB1360"/>
      <c r="AC1360"/>
      <c r="AD1360"/>
      <c r="AE1360"/>
      <c r="AF1360"/>
      <c r="AG1360"/>
      <c r="AH1360"/>
      <c r="AI1360"/>
      <c r="AJ1360"/>
      <c r="AK1360"/>
      <c r="AL1360"/>
      <c r="AM1360"/>
      <c r="AN1360"/>
      <c r="AO1360"/>
      <c r="AP1360"/>
      <c r="AQ1360"/>
      <c r="AR1360"/>
      <c r="AS1360"/>
      <c r="AT1360"/>
      <c r="AU1360"/>
      <c r="AV1360"/>
      <c r="AW1360">
        <v>4.1639999999999997</v>
      </c>
      <c r="AX1360">
        <v>2.976</v>
      </c>
      <c r="AY1360">
        <v>3.1</v>
      </c>
      <c r="AZ1360">
        <v>3.1</v>
      </c>
      <c r="BA1360"/>
      <c r="BB1360"/>
      <c r="BC1360"/>
      <c r="BD1360"/>
      <c r="BE1360"/>
      <c r="BF1360"/>
      <c r="BG1360"/>
      <c r="BH1360"/>
      <c r="BI1360"/>
      <c r="BJ1360"/>
      <c r="BK1360"/>
      <c r="BL1360"/>
      <c r="BM1360"/>
      <c r="BN1360"/>
      <c r="BO1360"/>
      <c r="BP1360"/>
      <c r="BQ1360" t="s">
        <v>1703</v>
      </c>
      <c r="BR1360" t="s">
        <v>67</v>
      </c>
      <c r="BS1360" s="1">
        <v>44812</v>
      </c>
      <c r="BT1360" t="s">
        <v>1701</v>
      </c>
      <c r="BU1360">
        <v>1420</v>
      </c>
      <c r="BV1360"/>
      <c r="BW1360"/>
      <c r="BX1360"/>
      <c r="BY1360"/>
      <c r="BZ1360"/>
    </row>
    <row r="1361" spans="1:78" s="11" customFormat="1" x14ac:dyDescent="0.2">
      <c r="A1361" t="s">
        <v>2285</v>
      </c>
      <c r="B1361"/>
      <c r="C1361" t="s">
        <v>3717</v>
      </c>
      <c r="D1361" t="s">
        <v>3717</v>
      </c>
      <c r="E1361" t="s">
        <v>2309</v>
      </c>
      <c r="F1361" t="s">
        <v>267</v>
      </c>
      <c r="G1361" t="s">
        <v>2284</v>
      </c>
      <c r="H1361" t="s">
        <v>267</v>
      </c>
      <c r="I1361"/>
      <c r="J1361"/>
      <c r="K1361"/>
      <c r="L1361"/>
      <c r="M1361"/>
      <c r="N1361"/>
      <c r="O1361"/>
      <c r="P1361"/>
      <c r="Q1361"/>
      <c r="R1361"/>
      <c r="S1361"/>
      <c r="T1361"/>
      <c r="U1361"/>
      <c r="V1361"/>
      <c r="W1361"/>
      <c r="X1361"/>
      <c r="Y1361"/>
      <c r="Z1361"/>
      <c r="AA1361"/>
      <c r="AB1361"/>
      <c r="AC1361">
        <v>6.2</v>
      </c>
      <c r="AD1361"/>
      <c r="AE1361"/>
      <c r="AF1361">
        <v>7.6</v>
      </c>
      <c r="AG1361"/>
      <c r="AH1361"/>
      <c r="AI1361"/>
      <c r="AJ1361"/>
      <c r="AK1361"/>
      <c r="AL1361"/>
      <c r="AM1361"/>
      <c r="AN1361"/>
      <c r="AO1361"/>
      <c r="AP1361"/>
      <c r="AQ1361"/>
      <c r="AR1361"/>
      <c r="AS1361"/>
      <c r="AT1361"/>
      <c r="AU1361"/>
      <c r="AV1361"/>
      <c r="AW1361"/>
      <c r="AX1361"/>
      <c r="AY1361"/>
      <c r="AZ1361"/>
      <c r="BA1361"/>
      <c r="BB1361"/>
      <c r="BC1361"/>
      <c r="BD1361"/>
      <c r="BE1361"/>
      <c r="BF1361"/>
      <c r="BG1361"/>
      <c r="BH1361"/>
      <c r="BI1361"/>
      <c r="BJ1361"/>
      <c r="BK1361"/>
      <c r="BL1361"/>
      <c r="BM1361"/>
      <c r="BN1361"/>
      <c r="BO1361"/>
      <c r="BP1361"/>
      <c r="BQ1361"/>
      <c r="BR1361" t="s">
        <v>67</v>
      </c>
      <c r="BS1361" s="1">
        <v>44820</v>
      </c>
      <c r="BT1361" t="s">
        <v>2276</v>
      </c>
      <c r="BU1361" t="s">
        <v>2308</v>
      </c>
      <c r="BV1361"/>
      <c r="BW1361"/>
      <c r="BX1361"/>
      <c r="BY1361"/>
      <c r="BZ1361"/>
    </row>
    <row r="1362" spans="1:78" s="11" customFormat="1" x14ac:dyDescent="0.2">
      <c r="A1362" s="11" t="s">
        <v>1700</v>
      </c>
      <c r="C1362" s="11" t="s">
        <v>1483</v>
      </c>
      <c r="D1362" s="11" t="s">
        <v>3721</v>
      </c>
      <c r="E1362" s="11" t="s">
        <v>3646</v>
      </c>
      <c r="F1362" s="11" t="s">
        <v>3647</v>
      </c>
      <c r="G1362" s="11" t="s">
        <v>3646</v>
      </c>
      <c r="H1362" s="11" t="s">
        <v>3647</v>
      </c>
      <c r="BS1362" s="59"/>
    </row>
    <row r="1363" spans="1:78" s="11" customFormat="1" x14ac:dyDescent="0.2">
      <c r="A1363" t="s">
        <v>3648</v>
      </c>
      <c r="B1363" t="s">
        <v>63</v>
      </c>
      <c r="C1363" t="s">
        <v>1483</v>
      </c>
      <c r="D1363" t="s">
        <v>3721</v>
      </c>
      <c r="E1363" t="s">
        <v>3646</v>
      </c>
      <c r="F1363" t="s">
        <v>3647</v>
      </c>
      <c r="G1363" t="s">
        <v>3646</v>
      </c>
      <c r="H1363" t="s">
        <v>3647</v>
      </c>
      <c r="I1363"/>
      <c r="J1363"/>
      <c r="K1363"/>
      <c r="L1363"/>
      <c r="M1363"/>
      <c r="N1363"/>
      <c r="O1363"/>
      <c r="P1363"/>
      <c r="Q1363"/>
      <c r="R1363"/>
      <c r="S1363"/>
      <c r="T1363"/>
      <c r="U1363">
        <v>7.5</v>
      </c>
      <c r="V1363"/>
      <c r="W1363"/>
      <c r="X1363"/>
      <c r="Y1363">
        <v>8.1999999999999993</v>
      </c>
      <c r="Z1363"/>
      <c r="AA1363"/>
      <c r="AB1363"/>
      <c r="AC1363">
        <v>7.4</v>
      </c>
      <c r="AD1363"/>
      <c r="AE1363"/>
      <c r="AF1363"/>
      <c r="AG1363"/>
      <c r="AH1363"/>
      <c r="AI1363"/>
      <c r="AJ1363"/>
      <c r="AK1363"/>
      <c r="AL1363"/>
      <c r="AM1363"/>
      <c r="AN1363"/>
      <c r="AO1363"/>
      <c r="AP1363"/>
      <c r="AQ1363"/>
      <c r="AR1363"/>
      <c r="AS1363"/>
      <c r="AT1363"/>
      <c r="AU1363"/>
      <c r="AV1363"/>
      <c r="AW1363"/>
      <c r="AX1363"/>
      <c r="AY1363"/>
      <c r="AZ1363"/>
      <c r="BA1363"/>
      <c r="BB1363"/>
      <c r="BC1363"/>
      <c r="BD1363"/>
      <c r="BE1363"/>
      <c r="BF1363"/>
      <c r="BG1363"/>
      <c r="BH1363"/>
      <c r="BI1363"/>
      <c r="BJ1363"/>
      <c r="BK1363"/>
      <c r="BL1363"/>
      <c r="BM1363"/>
      <c r="BN1363"/>
      <c r="BO1363"/>
      <c r="BP1363"/>
      <c r="BQ1363"/>
      <c r="BR1363" t="s">
        <v>67</v>
      </c>
      <c r="BS1363" s="1">
        <v>44964</v>
      </c>
      <c r="BT1363" t="s">
        <v>1422</v>
      </c>
      <c r="BU1363">
        <v>6619</v>
      </c>
      <c r="BV1363"/>
      <c r="BW1363"/>
      <c r="BX1363"/>
      <c r="BY1363"/>
      <c r="BZ1363"/>
    </row>
    <row r="1364" spans="1:78" s="11" customFormat="1" x14ac:dyDescent="0.2">
      <c r="A1364" t="s">
        <v>3649</v>
      </c>
      <c r="B1364"/>
      <c r="C1364" t="s">
        <v>1483</v>
      </c>
      <c r="D1364" t="s">
        <v>3721</v>
      </c>
      <c r="E1364" t="s">
        <v>3646</v>
      </c>
      <c r="F1364" t="s">
        <v>3647</v>
      </c>
      <c r="G1364" t="s">
        <v>3646</v>
      </c>
      <c r="H1364" t="s">
        <v>3647</v>
      </c>
      <c r="I1364"/>
      <c r="J1364"/>
      <c r="K1364"/>
      <c r="L1364"/>
      <c r="M1364"/>
      <c r="N1364"/>
      <c r="O1364"/>
      <c r="P1364"/>
      <c r="Q1364"/>
      <c r="R1364"/>
      <c r="S1364"/>
      <c r="T1364"/>
      <c r="U1364"/>
      <c r="V1364"/>
      <c r="W1364"/>
      <c r="X1364"/>
      <c r="Y1364"/>
      <c r="Z1364"/>
      <c r="AA1364"/>
      <c r="AB1364"/>
      <c r="AC1364"/>
      <c r="AD1364"/>
      <c r="AE1364"/>
      <c r="AF1364"/>
      <c r="AG1364"/>
      <c r="AH1364"/>
      <c r="AI1364"/>
      <c r="AJ1364"/>
      <c r="AK1364"/>
      <c r="AL1364"/>
      <c r="AM1364"/>
      <c r="AN1364"/>
      <c r="AO1364"/>
      <c r="AP1364"/>
      <c r="AQ1364"/>
      <c r="AR1364"/>
      <c r="AS1364"/>
      <c r="AT1364"/>
      <c r="AU1364"/>
      <c r="AV1364"/>
      <c r="AW1364"/>
      <c r="AX1364"/>
      <c r="AY1364"/>
      <c r="AZ1364"/>
      <c r="BA1364"/>
      <c r="BB1364"/>
      <c r="BC1364"/>
      <c r="BD1364"/>
      <c r="BE1364"/>
      <c r="BF1364"/>
      <c r="BG1364"/>
      <c r="BH1364"/>
      <c r="BI1364"/>
      <c r="BJ1364"/>
      <c r="BK1364"/>
      <c r="BL1364"/>
      <c r="BM1364"/>
      <c r="BN1364"/>
      <c r="BO1364"/>
      <c r="BP1364"/>
      <c r="BQ1364"/>
      <c r="BR1364" t="s">
        <v>67</v>
      </c>
      <c r="BS1364" s="1">
        <v>44964</v>
      </c>
      <c r="BT1364" t="s">
        <v>1422</v>
      </c>
      <c r="BU1364">
        <v>6619</v>
      </c>
      <c r="BV1364"/>
      <c r="BW1364"/>
      <c r="BX1364"/>
      <c r="BY1364"/>
      <c r="BZ1364"/>
    </row>
    <row r="1365" spans="1:78" s="11" customFormat="1" x14ac:dyDescent="0.2">
      <c r="A1365" s="11" t="s">
        <v>1700</v>
      </c>
      <c r="C1365" s="11" t="s">
        <v>1483</v>
      </c>
      <c r="D1365" s="11" t="s">
        <v>3721</v>
      </c>
      <c r="E1365" s="11" t="s">
        <v>3646</v>
      </c>
      <c r="F1365" s="11" t="s">
        <v>339</v>
      </c>
      <c r="G1365" s="11" t="s">
        <v>3646</v>
      </c>
      <c r="H1365" s="11" t="s">
        <v>339</v>
      </c>
      <c r="BS1365" s="59"/>
    </row>
    <row r="1366" spans="1:78" s="11" customFormat="1" x14ac:dyDescent="0.2">
      <c r="A1366" s="11" t="s">
        <v>1700</v>
      </c>
      <c r="C1366" s="11" t="s">
        <v>1483</v>
      </c>
      <c r="D1366" s="11" t="s">
        <v>3721</v>
      </c>
      <c r="E1366" s="11" t="s">
        <v>3646</v>
      </c>
      <c r="G1366" s="11" t="s">
        <v>3646</v>
      </c>
      <c r="BS1366" s="59"/>
    </row>
    <row r="1367" spans="1:78" s="11" customFormat="1" x14ac:dyDescent="0.2">
      <c r="A1367" s="11" t="s">
        <v>1700</v>
      </c>
      <c r="C1367" s="11" t="s">
        <v>1483</v>
      </c>
      <c r="D1367" s="11" t="s">
        <v>3721</v>
      </c>
      <c r="E1367" s="11" t="s">
        <v>3671</v>
      </c>
      <c r="F1367" s="11" t="s">
        <v>3672</v>
      </c>
      <c r="G1367" s="11" t="s">
        <v>3671</v>
      </c>
      <c r="H1367" s="11" t="s">
        <v>3672</v>
      </c>
      <c r="BS1367" s="59"/>
    </row>
    <row r="1368" spans="1:78" s="11" customFormat="1" x14ac:dyDescent="0.2">
      <c r="A1368" s="10"/>
      <c r="B1368" s="10"/>
      <c r="C1368" s="10" t="s">
        <v>1483</v>
      </c>
      <c r="D1368" s="10" t="s">
        <v>3721</v>
      </c>
      <c r="E1368" s="10" t="s">
        <v>3671</v>
      </c>
      <c r="F1368" s="10" t="s">
        <v>3672</v>
      </c>
      <c r="G1368" s="10" t="s">
        <v>3671</v>
      </c>
      <c r="H1368" s="10" t="s">
        <v>3672</v>
      </c>
      <c r="I1368" s="10"/>
      <c r="J1368" s="10"/>
      <c r="K1368" s="10"/>
      <c r="L1368" s="10"/>
      <c r="M1368" s="10"/>
      <c r="N1368" s="10"/>
      <c r="O1368" s="10"/>
      <c r="P1368" s="10"/>
      <c r="Q1368" s="10"/>
      <c r="R1368" s="10"/>
      <c r="S1368" s="10"/>
      <c r="T1368" s="10"/>
      <c r="U1368" s="10"/>
      <c r="V1368" s="10"/>
      <c r="W1368" s="10"/>
      <c r="X1368" s="10"/>
      <c r="Y1368" s="10"/>
      <c r="Z1368" s="10"/>
      <c r="AA1368" s="10"/>
      <c r="AB1368" s="10"/>
      <c r="AC1368" s="10"/>
      <c r="AD1368" s="10"/>
      <c r="AE1368" s="10"/>
      <c r="AF1368" s="10"/>
      <c r="AG1368" s="10"/>
      <c r="AH1368" s="10"/>
      <c r="AI1368" s="10"/>
      <c r="AJ1368" s="10"/>
      <c r="AK1368" s="10"/>
      <c r="AL1368" s="10"/>
      <c r="AM1368" s="10"/>
      <c r="AN1368" s="10"/>
      <c r="AO1368" s="10"/>
      <c r="AP1368" s="10"/>
      <c r="AQ1368" s="10"/>
      <c r="AR1368" s="10"/>
      <c r="AS1368" s="10"/>
      <c r="AT1368" s="10"/>
      <c r="AU1368" s="10"/>
      <c r="AV1368" s="10"/>
      <c r="AW1368" s="10"/>
      <c r="AX1368" s="10"/>
      <c r="AY1368" s="10"/>
      <c r="AZ1368" s="10"/>
      <c r="BA1368" s="10"/>
      <c r="BB1368" s="10"/>
      <c r="BC1368" s="10"/>
      <c r="BD1368" s="10"/>
      <c r="BE1368" s="10"/>
      <c r="BF1368" s="10"/>
      <c r="BG1368" s="10"/>
      <c r="BH1368" s="10"/>
      <c r="BI1368" s="10"/>
      <c r="BJ1368" s="10"/>
      <c r="BK1368" s="10"/>
      <c r="BL1368" s="10"/>
      <c r="BM1368" s="10"/>
      <c r="BN1368" s="10"/>
      <c r="BO1368" s="10"/>
      <c r="BP1368" s="10"/>
      <c r="BQ1368" s="10"/>
      <c r="BR1368" s="10" t="s">
        <v>67</v>
      </c>
      <c r="BS1368" s="12">
        <v>44964</v>
      </c>
      <c r="BT1368" s="10" t="s">
        <v>3669</v>
      </c>
      <c r="BU1368" s="56" t="s">
        <v>3702</v>
      </c>
      <c r="BV1368" s="10"/>
      <c r="BW1368" s="10"/>
      <c r="BX1368" s="10"/>
      <c r="BY1368" s="10"/>
      <c r="BZ1368" s="10"/>
    </row>
    <row r="1369" spans="1:78" s="11" customFormat="1" x14ac:dyDescent="0.2">
      <c r="A1369" s="11" t="s">
        <v>1700</v>
      </c>
      <c r="C1369" s="11" t="s">
        <v>1483</v>
      </c>
      <c r="D1369" s="11" t="s">
        <v>3721</v>
      </c>
      <c r="E1369" s="11" t="s">
        <v>3671</v>
      </c>
      <c r="F1369" s="11" t="s">
        <v>3672</v>
      </c>
      <c r="G1369" s="11" t="s">
        <v>3865</v>
      </c>
      <c r="H1369" s="11" t="s">
        <v>477</v>
      </c>
      <c r="BS1369" s="59"/>
    </row>
    <row r="1370" spans="1:78" s="11" customFormat="1" x14ac:dyDescent="0.2">
      <c r="A1370" s="11" t="s">
        <v>1700</v>
      </c>
      <c r="C1370" s="11" t="s">
        <v>1483</v>
      </c>
      <c r="D1370" s="11" t="s">
        <v>3721</v>
      </c>
      <c r="E1370" s="11" t="s">
        <v>3671</v>
      </c>
      <c r="G1370" s="11" t="s">
        <v>3671</v>
      </c>
      <c r="BS1370" s="59"/>
    </row>
    <row r="1371" spans="1:78" s="11" customFormat="1" x14ac:dyDescent="0.2">
      <c r="A1371" s="11" t="s">
        <v>1700</v>
      </c>
      <c r="C1371" s="11" t="s">
        <v>1483</v>
      </c>
      <c r="D1371" s="11" t="s">
        <v>3721</v>
      </c>
      <c r="E1371" s="11" t="s">
        <v>3671</v>
      </c>
      <c r="G1371" s="11" t="s">
        <v>3865</v>
      </c>
      <c r="BS1371" s="59"/>
    </row>
    <row r="1372" spans="1:78" s="11" customFormat="1" x14ac:dyDescent="0.2">
      <c r="A1372" s="19" t="s">
        <v>1700</v>
      </c>
      <c r="B1372" s="19"/>
      <c r="C1372" s="19" t="s">
        <v>1483</v>
      </c>
      <c r="D1372" s="19" t="s">
        <v>3721</v>
      </c>
      <c r="E1372" s="19" t="s">
        <v>3868</v>
      </c>
      <c r="F1372" s="19" t="s">
        <v>3869</v>
      </c>
      <c r="G1372" s="19" t="s">
        <v>3868</v>
      </c>
      <c r="H1372" s="19" t="s">
        <v>3869</v>
      </c>
      <c r="I1372" s="19"/>
      <c r="J1372" s="19"/>
      <c r="K1372" s="19"/>
      <c r="L1372" s="19"/>
      <c r="M1372" s="19"/>
      <c r="N1372" s="19"/>
      <c r="O1372" s="19"/>
      <c r="P1372" s="19"/>
      <c r="Q1372" s="19"/>
      <c r="R1372" s="19"/>
      <c r="S1372" s="19"/>
      <c r="T1372" s="19"/>
      <c r="U1372" s="19"/>
      <c r="V1372" s="19"/>
      <c r="W1372" s="19"/>
      <c r="X1372" s="19"/>
      <c r="Y1372" s="19"/>
      <c r="Z1372" s="19"/>
      <c r="AA1372" s="19"/>
      <c r="AB1372" s="19"/>
      <c r="AC1372" s="19"/>
      <c r="AD1372" s="19"/>
      <c r="AE1372" s="19"/>
      <c r="AF1372" s="19"/>
      <c r="AG1372" s="19"/>
      <c r="AH1372" s="19"/>
      <c r="AI1372" s="19"/>
      <c r="AJ1372" s="19"/>
      <c r="AK1372" s="19"/>
      <c r="AL1372" s="19"/>
      <c r="AM1372" s="19"/>
      <c r="AN1372" s="19"/>
      <c r="AO1372" s="19"/>
      <c r="AP1372" s="19"/>
      <c r="AQ1372" s="19"/>
      <c r="AR1372" s="19"/>
      <c r="AS1372" s="19"/>
      <c r="AT1372" s="19"/>
      <c r="AU1372" s="19"/>
      <c r="AV1372" s="19"/>
      <c r="AW1372" s="19"/>
      <c r="AX1372" s="19"/>
      <c r="AY1372" s="19"/>
      <c r="AZ1372" s="19"/>
      <c r="BA1372" s="19"/>
      <c r="BB1372" s="19"/>
      <c r="BC1372" s="19"/>
      <c r="BD1372" s="19"/>
      <c r="BE1372" s="19"/>
      <c r="BF1372" s="19"/>
      <c r="BG1372" s="19"/>
      <c r="BH1372" s="19"/>
      <c r="BI1372" s="19"/>
      <c r="BJ1372" s="19"/>
      <c r="BK1372" s="19"/>
      <c r="BL1372" s="19"/>
      <c r="BM1372" s="19"/>
      <c r="BN1372" s="19"/>
      <c r="BO1372" s="19"/>
      <c r="BP1372" s="19"/>
      <c r="BQ1372" s="19"/>
      <c r="BR1372" s="19"/>
      <c r="BS1372" s="61"/>
      <c r="BT1372" s="19"/>
      <c r="BU1372" s="19"/>
      <c r="BV1372" s="19"/>
      <c r="BW1372" s="19"/>
      <c r="BX1372" s="19"/>
      <c r="BY1372" s="19"/>
      <c r="BZ1372" s="19"/>
    </row>
    <row r="1373" spans="1:78" s="11" customFormat="1" x14ac:dyDescent="0.2">
      <c r="A1373" s="19" t="s">
        <v>1700</v>
      </c>
      <c r="B1373" s="19"/>
      <c r="C1373" s="19" t="s">
        <v>1483</v>
      </c>
      <c r="D1373" s="19" t="s">
        <v>3721</v>
      </c>
      <c r="E1373" s="19" t="s">
        <v>3868</v>
      </c>
      <c r="F1373" s="19"/>
      <c r="G1373" s="19" t="s">
        <v>3868</v>
      </c>
      <c r="H1373" s="19"/>
      <c r="I1373" s="19"/>
      <c r="J1373" s="19"/>
      <c r="K1373" s="19"/>
      <c r="L1373" s="19"/>
      <c r="M1373" s="19"/>
      <c r="N1373" s="19"/>
      <c r="O1373" s="19"/>
      <c r="P1373" s="19"/>
      <c r="Q1373" s="19"/>
      <c r="R1373" s="19"/>
      <c r="S1373" s="19"/>
      <c r="T1373" s="19"/>
      <c r="U1373" s="19"/>
      <c r="V1373" s="19"/>
      <c r="W1373" s="19"/>
      <c r="X1373" s="19"/>
      <c r="Y1373" s="19"/>
      <c r="Z1373" s="19"/>
      <c r="AA1373" s="19"/>
      <c r="AB1373" s="19"/>
      <c r="AC1373" s="19"/>
      <c r="AD1373" s="19"/>
      <c r="AE1373" s="19"/>
      <c r="AF1373" s="19"/>
      <c r="AG1373" s="19"/>
      <c r="AH1373" s="19"/>
      <c r="AI1373" s="19"/>
      <c r="AJ1373" s="19"/>
      <c r="AK1373" s="19"/>
      <c r="AL1373" s="19"/>
      <c r="AM1373" s="19"/>
      <c r="AN1373" s="19"/>
      <c r="AO1373" s="19"/>
      <c r="AP1373" s="19"/>
      <c r="AQ1373" s="19"/>
      <c r="AR1373" s="19"/>
      <c r="AS1373" s="19"/>
      <c r="AT1373" s="19"/>
      <c r="AU1373" s="19"/>
      <c r="AV1373" s="19"/>
      <c r="AW1373" s="19"/>
      <c r="AX1373" s="19"/>
      <c r="AY1373" s="19"/>
      <c r="AZ1373" s="19"/>
      <c r="BA1373" s="19"/>
      <c r="BB1373" s="19"/>
      <c r="BC1373" s="19"/>
      <c r="BD1373" s="19"/>
      <c r="BE1373" s="19"/>
      <c r="BF1373" s="19"/>
      <c r="BG1373" s="19"/>
      <c r="BH1373" s="19"/>
      <c r="BI1373" s="19"/>
      <c r="BJ1373" s="19"/>
      <c r="BK1373" s="19"/>
      <c r="BL1373" s="19"/>
      <c r="BM1373" s="19"/>
      <c r="BN1373" s="19"/>
      <c r="BO1373" s="19"/>
      <c r="BP1373" s="19"/>
      <c r="BQ1373" s="19"/>
      <c r="BR1373" s="19"/>
      <c r="BS1373" s="61"/>
      <c r="BT1373" s="19"/>
      <c r="BU1373" s="19"/>
      <c r="BV1373" s="19"/>
      <c r="BW1373" s="19"/>
      <c r="BX1373" s="19"/>
      <c r="BY1373" s="19"/>
      <c r="BZ1373" s="19"/>
    </row>
    <row r="1374" spans="1:78" s="11" customFormat="1" x14ac:dyDescent="0.2">
      <c r="A1374" s="11" t="s">
        <v>1700</v>
      </c>
      <c r="C1374" s="11" t="s">
        <v>1483</v>
      </c>
      <c r="D1374" s="11" t="s">
        <v>3721</v>
      </c>
      <c r="E1374" s="11" t="s">
        <v>3728</v>
      </c>
      <c r="F1374" s="11" t="s">
        <v>3867</v>
      </c>
      <c r="G1374" s="11" t="s">
        <v>3728</v>
      </c>
      <c r="H1374" s="11" t="s">
        <v>3867</v>
      </c>
      <c r="BS1374" s="59"/>
    </row>
    <row r="1375" spans="1:78" s="11" customFormat="1" x14ac:dyDescent="0.2">
      <c r="A1375" s="11" t="s">
        <v>1700</v>
      </c>
      <c r="C1375" s="11" t="s">
        <v>1483</v>
      </c>
      <c r="D1375" s="11" t="s">
        <v>3721</v>
      </c>
      <c r="E1375" s="11" t="s">
        <v>3728</v>
      </c>
      <c r="F1375" s="11" t="s">
        <v>3866</v>
      </c>
      <c r="G1375" s="11" t="s">
        <v>3728</v>
      </c>
      <c r="H1375" s="11" t="s">
        <v>3866</v>
      </c>
      <c r="BS1375" s="59"/>
    </row>
    <row r="1376" spans="1:78" s="11" customFormat="1" x14ac:dyDescent="0.2">
      <c r="A1376" s="11" t="s">
        <v>1700</v>
      </c>
      <c r="C1376" s="11" t="s">
        <v>1483</v>
      </c>
      <c r="D1376" s="11" t="s">
        <v>3721</v>
      </c>
      <c r="E1376" s="11" t="s">
        <v>3728</v>
      </c>
      <c r="G1376" s="11" t="s">
        <v>3728</v>
      </c>
      <c r="H1376" s="11" t="s">
        <v>3694</v>
      </c>
      <c r="BS1376" s="59"/>
    </row>
    <row r="1377" spans="1:78" s="11" customFormat="1" x14ac:dyDescent="0.2">
      <c r="A1377" s="11" t="s">
        <v>1700</v>
      </c>
      <c r="C1377" s="11" t="s">
        <v>1483</v>
      </c>
      <c r="D1377" s="11" t="s">
        <v>3721</v>
      </c>
      <c r="E1377" s="11" t="s">
        <v>3728</v>
      </c>
      <c r="G1377" s="11" t="s">
        <v>3728</v>
      </c>
      <c r="BS1377" s="59"/>
    </row>
    <row r="1378" spans="1:78" s="11" customFormat="1" x14ac:dyDescent="0.2">
      <c r="A1378" s="6"/>
      <c r="B1378" s="6"/>
      <c r="C1378" s="6" t="s">
        <v>1483</v>
      </c>
      <c r="D1378" s="6" t="s">
        <v>3721</v>
      </c>
      <c r="E1378" s="6" t="s">
        <v>3728</v>
      </c>
      <c r="F1378" s="6"/>
      <c r="G1378" s="6" t="s">
        <v>126</v>
      </c>
      <c r="H1378" s="6" t="s">
        <v>3694</v>
      </c>
      <c r="I1378" s="6"/>
      <c r="J1378" s="6"/>
      <c r="K1378" s="6"/>
      <c r="L1378" s="6"/>
      <c r="M1378" s="6"/>
      <c r="N1378" s="6"/>
      <c r="O1378" s="6"/>
      <c r="P1378" s="6"/>
      <c r="Q1378" s="6"/>
      <c r="R1378" s="6"/>
      <c r="S1378" s="6"/>
      <c r="T1378" s="6"/>
      <c r="U1378" s="6"/>
      <c r="V1378" s="6"/>
      <c r="W1378" s="6"/>
      <c r="X1378" s="6"/>
      <c r="Y1378" s="6"/>
      <c r="Z1378" s="6"/>
      <c r="AA1378" s="6"/>
      <c r="AB1378" s="6"/>
      <c r="AC1378" s="6"/>
      <c r="AD1378" s="6"/>
      <c r="AE1378" s="6"/>
      <c r="AF1378" s="6"/>
      <c r="AG1378" s="6"/>
      <c r="AH1378" s="6"/>
      <c r="AI1378" s="6"/>
      <c r="AJ1378" s="6"/>
      <c r="AK1378" s="6"/>
      <c r="AL1378" s="6"/>
      <c r="AM1378" s="6"/>
      <c r="AN1378" s="6"/>
      <c r="AO1378" s="6"/>
      <c r="AP1378" s="6"/>
      <c r="AQ1378" s="6"/>
      <c r="AR1378" s="6"/>
      <c r="AS1378" s="6"/>
      <c r="AT1378" s="6"/>
      <c r="AU1378" s="6"/>
      <c r="AV1378" s="6"/>
      <c r="AW1378" s="6">
        <v>11</v>
      </c>
      <c r="AX1378" s="6"/>
      <c r="AY1378" s="6"/>
      <c r="AZ1378" s="6"/>
      <c r="BA1378" s="6"/>
      <c r="BB1378" s="6"/>
      <c r="BC1378" s="6"/>
      <c r="BD1378" s="6"/>
      <c r="BE1378" s="6"/>
      <c r="BF1378" s="6"/>
      <c r="BG1378" s="6"/>
      <c r="BH1378" s="6"/>
      <c r="BI1378" s="6"/>
      <c r="BJ1378" s="6"/>
      <c r="BK1378" s="6"/>
      <c r="BL1378" s="6"/>
      <c r="BM1378" s="6"/>
      <c r="BN1378" s="6"/>
      <c r="BO1378" s="6"/>
      <c r="BP1378" s="6"/>
      <c r="BQ1378" s="6" t="s">
        <v>3695</v>
      </c>
      <c r="BR1378" s="6" t="s">
        <v>67</v>
      </c>
      <c r="BS1378" s="7">
        <v>44964</v>
      </c>
      <c r="BT1378" s="6" t="s">
        <v>3669</v>
      </c>
      <c r="BU1378" s="57" t="s">
        <v>3702</v>
      </c>
      <c r="BV1378" s="6"/>
      <c r="BW1378" s="6"/>
      <c r="BX1378" s="6"/>
      <c r="BY1378" s="6"/>
      <c r="BZ1378" s="6"/>
    </row>
    <row r="1379" spans="1:78" s="11" customFormat="1" x14ac:dyDescent="0.2">
      <c r="A1379" s="44"/>
      <c r="B1379" s="44"/>
      <c r="C1379" s="44" t="s">
        <v>1483</v>
      </c>
      <c r="D1379" s="44" t="s">
        <v>966</v>
      </c>
      <c r="E1379" s="44" t="s">
        <v>967</v>
      </c>
      <c r="F1379" s="44" t="s">
        <v>968</v>
      </c>
      <c r="G1379" s="44" t="s">
        <v>967</v>
      </c>
      <c r="H1379" s="44" t="s">
        <v>968</v>
      </c>
      <c r="I1379" s="44"/>
      <c r="J1379" s="44"/>
      <c r="K1379" s="44" t="s">
        <v>415</v>
      </c>
      <c r="L1379" s="44" t="s">
        <v>416</v>
      </c>
      <c r="M1379" s="44"/>
      <c r="N1379" s="44"/>
      <c r="O1379" s="44"/>
      <c r="P1379" s="44"/>
      <c r="Q1379" s="44"/>
      <c r="R1379" s="44"/>
      <c r="S1379" s="44"/>
      <c r="T1379" s="44"/>
      <c r="U1379" s="44"/>
      <c r="V1379" s="44"/>
      <c r="W1379" s="44"/>
      <c r="X1379" s="44"/>
      <c r="Y1379" s="44"/>
      <c r="Z1379" s="44"/>
      <c r="AA1379" s="44"/>
      <c r="AB1379" s="44"/>
      <c r="AC1379" s="44"/>
      <c r="AD1379" s="44"/>
      <c r="AE1379" s="44"/>
      <c r="AF1379" s="44"/>
      <c r="AG1379" s="44"/>
      <c r="AH1379" s="44"/>
      <c r="AI1379" s="44"/>
      <c r="AJ1379" s="44"/>
      <c r="AK1379" s="44"/>
      <c r="AL1379" s="44"/>
      <c r="AM1379" s="44"/>
      <c r="AN1379" s="44"/>
      <c r="AO1379" s="44"/>
      <c r="AP1379" s="44"/>
      <c r="AQ1379" s="44"/>
      <c r="AR1379" s="44"/>
      <c r="AS1379" s="44"/>
      <c r="AT1379" s="44"/>
      <c r="AU1379" s="44"/>
      <c r="AV1379" s="44"/>
      <c r="AW1379" s="44">
        <v>3.3</v>
      </c>
      <c r="AX1379" s="44"/>
      <c r="AY1379" s="44"/>
      <c r="AZ1379" s="44"/>
      <c r="BA1379" s="44"/>
      <c r="BB1379" s="44"/>
      <c r="BC1379" s="44"/>
      <c r="BD1379" s="44"/>
      <c r="BE1379" s="44"/>
      <c r="BF1379" s="44"/>
      <c r="BG1379" s="44"/>
      <c r="BH1379" s="44"/>
      <c r="BI1379" s="44"/>
      <c r="BJ1379" s="44"/>
      <c r="BK1379" s="44"/>
      <c r="BL1379" s="44"/>
      <c r="BM1379" s="44"/>
      <c r="BN1379" s="44"/>
      <c r="BO1379" s="44"/>
      <c r="BP1379" s="44"/>
      <c r="BQ1379" s="44"/>
      <c r="BR1379" s="44" t="s">
        <v>67</v>
      </c>
      <c r="BS1379" s="44"/>
      <c r="BT1379" s="44" t="s">
        <v>417</v>
      </c>
      <c r="BU1379" s="44" t="s">
        <v>418</v>
      </c>
      <c r="BV1379" s="44" t="s">
        <v>60</v>
      </c>
      <c r="BW1379" s="44" t="s">
        <v>417</v>
      </c>
      <c r="BX1379" s="44"/>
      <c r="BY1379" s="44"/>
      <c r="BZ1379" s="44"/>
    </row>
    <row r="1380" spans="1:78" s="11" customFormat="1" x14ac:dyDescent="0.2">
      <c r="A1380" s="44" t="s">
        <v>2175</v>
      </c>
      <c r="B1380" s="44" t="s">
        <v>322</v>
      </c>
      <c r="C1380" s="44" t="s">
        <v>1483</v>
      </c>
      <c r="D1380" s="44" t="s">
        <v>966</v>
      </c>
      <c r="E1380" s="44" t="s">
        <v>967</v>
      </c>
      <c r="F1380" s="44" t="s">
        <v>968</v>
      </c>
      <c r="G1380" s="44" t="s">
        <v>978</v>
      </c>
      <c r="H1380" s="44" t="s">
        <v>2176</v>
      </c>
      <c r="I1380" s="44"/>
      <c r="J1380" s="44"/>
      <c r="K1380" s="44"/>
      <c r="L1380" s="44"/>
      <c r="M1380" s="44"/>
      <c r="N1380" s="44"/>
      <c r="O1380" s="44"/>
      <c r="P1380" s="44"/>
      <c r="Q1380" s="44"/>
      <c r="R1380" s="44"/>
      <c r="S1380" s="44"/>
      <c r="T1380" s="44"/>
      <c r="U1380" s="44"/>
      <c r="V1380" s="44"/>
      <c r="W1380" s="44"/>
      <c r="X1380" s="44"/>
      <c r="Y1380" s="44"/>
      <c r="Z1380" s="44"/>
      <c r="AA1380" s="44"/>
      <c r="AB1380" s="44"/>
      <c r="AC1380" s="44"/>
      <c r="AD1380" s="44"/>
      <c r="AE1380" s="44"/>
      <c r="AF1380" s="44"/>
      <c r="AG1380" s="44"/>
      <c r="AH1380" s="44"/>
      <c r="AI1380" s="44"/>
      <c r="AJ1380" s="44"/>
      <c r="AK1380" s="44"/>
      <c r="AL1380" s="44"/>
      <c r="AM1380" s="44"/>
      <c r="AN1380" s="44"/>
      <c r="AO1380" s="44"/>
      <c r="AP1380" s="44"/>
      <c r="AQ1380" s="44"/>
      <c r="AR1380" s="44"/>
      <c r="AS1380" s="44"/>
      <c r="AT1380" s="44"/>
      <c r="AU1380" s="44"/>
      <c r="AV1380" s="44"/>
      <c r="AW1380" s="44"/>
      <c r="AX1380" s="44"/>
      <c r="AY1380" s="44"/>
      <c r="AZ1380" s="44"/>
      <c r="BA1380" s="44">
        <v>3.8</v>
      </c>
      <c r="BB1380" s="44">
        <v>3</v>
      </c>
      <c r="BC1380" s="44">
        <v>3.2</v>
      </c>
      <c r="BD1380" s="44">
        <v>3.2</v>
      </c>
      <c r="BE1380" s="44"/>
      <c r="BF1380" s="44"/>
      <c r="BG1380" s="44"/>
      <c r="BH1380" s="44"/>
      <c r="BI1380" s="44"/>
      <c r="BJ1380" s="44"/>
      <c r="BK1380" s="44"/>
      <c r="BL1380" s="44"/>
      <c r="BM1380" s="44"/>
      <c r="BN1380" s="44"/>
      <c r="BO1380" s="44"/>
      <c r="BP1380" s="44"/>
      <c r="BQ1380" s="44"/>
      <c r="BR1380" s="44" t="s">
        <v>67</v>
      </c>
      <c r="BS1380" s="52">
        <v>44819</v>
      </c>
      <c r="BT1380" s="44" t="s">
        <v>59</v>
      </c>
      <c r="BU1380" s="44">
        <v>3485</v>
      </c>
      <c r="BV1380" s="44" t="s">
        <v>60</v>
      </c>
      <c r="BW1380" s="44" t="s">
        <v>59</v>
      </c>
      <c r="BX1380" s="44"/>
      <c r="BY1380" s="44"/>
      <c r="BZ1380" s="44"/>
    </row>
    <row r="1381" spans="1:78" s="11" customFormat="1" x14ac:dyDescent="0.2">
      <c r="A1381" s="11" t="s">
        <v>1700</v>
      </c>
      <c r="C1381" s="11" t="s">
        <v>1483</v>
      </c>
      <c r="D1381" s="11" t="s">
        <v>1491</v>
      </c>
      <c r="E1381" s="11" t="s">
        <v>2617</v>
      </c>
      <c r="F1381" s="11" t="s">
        <v>2618</v>
      </c>
      <c r="G1381" s="11" t="s">
        <v>2617</v>
      </c>
      <c r="H1381" s="11" t="s">
        <v>1620</v>
      </c>
      <c r="BS1381" s="59"/>
    </row>
    <row r="1382" spans="1:78" s="11" customFormat="1" x14ac:dyDescent="0.2">
      <c r="A1382" s="11" t="s">
        <v>1700</v>
      </c>
      <c r="C1382" s="11" t="s">
        <v>1483</v>
      </c>
      <c r="D1382" s="11" t="s">
        <v>1491</v>
      </c>
      <c r="E1382" s="11" t="s">
        <v>2617</v>
      </c>
      <c r="F1382" s="11" t="s">
        <v>2618</v>
      </c>
      <c r="G1382" s="11" t="s">
        <v>2617</v>
      </c>
      <c r="H1382" s="11" t="s">
        <v>2618</v>
      </c>
      <c r="BS1382" s="59"/>
    </row>
    <row r="1383" spans="1:78" s="11" customFormat="1" x14ac:dyDescent="0.2">
      <c r="A1383" s="10" t="s">
        <v>2616</v>
      </c>
      <c r="B1383" s="10"/>
      <c r="C1383" s="10" t="s">
        <v>1483</v>
      </c>
      <c r="D1383" s="10" t="s">
        <v>1491</v>
      </c>
      <c r="E1383" s="10" t="s">
        <v>2617</v>
      </c>
      <c r="F1383" s="10" t="s">
        <v>2618</v>
      </c>
      <c r="G1383" s="10" t="s">
        <v>2617</v>
      </c>
      <c r="H1383" s="10" t="s">
        <v>2618</v>
      </c>
      <c r="I1383" s="10"/>
      <c r="J1383" s="10"/>
      <c r="K1383" s="10"/>
      <c r="L1383" s="10"/>
      <c r="M1383" s="10"/>
      <c r="N1383" s="10"/>
      <c r="O1383" s="10"/>
      <c r="P1383" s="10"/>
      <c r="Q1383" s="10"/>
      <c r="R1383" s="10"/>
      <c r="S1383" s="10"/>
      <c r="T1383" s="10"/>
      <c r="U1383" s="10"/>
      <c r="V1383" s="10"/>
      <c r="W1383" s="10"/>
      <c r="X1383" s="10"/>
      <c r="Y1383" s="10"/>
      <c r="Z1383" s="10"/>
      <c r="AA1383" s="10"/>
      <c r="AB1383" s="10"/>
      <c r="AC1383" s="10"/>
      <c r="AD1383" s="10"/>
      <c r="AE1383" s="10"/>
      <c r="AF1383" s="10"/>
      <c r="AG1383" s="10"/>
      <c r="AH1383" s="10"/>
      <c r="AI1383" s="10"/>
      <c r="AJ1383" s="10"/>
      <c r="AK1383" s="10"/>
      <c r="AL1383" s="10"/>
      <c r="AM1383" s="10"/>
      <c r="AN1383" s="10"/>
      <c r="AO1383" s="10"/>
      <c r="AP1383" s="10"/>
      <c r="AQ1383" s="10"/>
      <c r="AR1383" s="10"/>
      <c r="AS1383" s="10"/>
      <c r="AT1383" s="10"/>
      <c r="AU1383" s="10"/>
      <c r="AV1383" s="10"/>
      <c r="AW1383" s="10"/>
      <c r="AX1383" s="10"/>
      <c r="AY1383" s="10"/>
      <c r="AZ1383" s="10"/>
      <c r="BA1383" s="10"/>
      <c r="BB1383" s="10"/>
      <c r="BC1383" s="10"/>
      <c r="BD1383" s="10"/>
      <c r="BE1383" s="10"/>
      <c r="BF1383" s="10"/>
      <c r="BG1383" s="10"/>
      <c r="BH1383" s="10"/>
      <c r="BI1383" s="10"/>
      <c r="BJ1383" s="10"/>
      <c r="BK1383" s="10"/>
      <c r="BL1383" s="10"/>
      <c r="BM1383" s="10"/>
      <c r="BN1383" s="10"/>
      <c r="BO1383" s="10"/>
      <c r="BP1383" s="10"/>
      <c r="BQ1383" s="10"/>
      <c r="BR1383" s="10" t="s">
        <v>67</v>
      </c>
      <c r="BS1383" s="12">
        <v>44827</v>
      </c>
      <c r="BT1383" s="10" t="s">
        <v>2590</v>
      </c>
      <c r="BU1383" s="10">
        <v>1985</v>
      </c>
      <c r="BV1383" s="10" t="s">
        <v>60</v>
      </c>
      <c r="BW1383" s="10"/>
      <c r="BX1383"/>
      <c r="BY1383"/>
      <c r="BZ1383"/>
    </row>
    <row r="1384" spans="1:78" s="11" customFormat="1" x14ac:dyDescent="0.2">
      <c r="A1384" s="6"/>
      <c r="B1384" s="6" t="s">
        <v>63</v>
      </c>
      <c r="C1384" s="6" t="s">
        <v>1483</v>
      </c>
      <c r="D1384" s="6" t="s">
        <v>1491</v>
      </c>
      <c r="E1384" s="6" t="s">
        <v>2617</v>
      </c>
      <c r="F1384" s="6" t="s">
        <v>2618</v>
      </c>
      <c r="G1384" s="6" t="s">
        <v>2617</v>
      </c>
      <c r="H1384" s="6" t="s">
        <v>2618</v>
      </c>
      <c r="I1384" s="6"/>
      <c r="J1384" s="6"/>
      <c r="K1384" s="6"/>
      <c r="L1384" s="6"/>
      <c r="M1384" s="6"/>
      <c r="N1384" s="6"/>
      <c r="O1384" s="6"/>
      <c r="P1384" s="6"/>
      <c r="Q1384" s="6"/>
      <c r="R1384" s="6"/>
      <c r="S1384" s="6"/>
      <c r="T1384" s="6"/>
      <c r="U1384" s="6"/>
      <c r="V1384" s="6"/>
      <c r="W1384" s="6"/>
      <c r="X1384" s="6"/>
      <c r="Y1384" s="6"/>
      <c r="Z1384" s="6"/>
      <c r="AA1384" s="6"/>
      <c r="AB1384" s="6"/>
      <c r="AC1384" s="6">
        <v>5.5</v>
      </c>
      <c r="AD1384" s="6"/>
      <c r="AE1384" s="6"/>
      <c r="AF1384" s="6">
        <v>7.5</v>
      </c>
      <c r="AG1384" s="6">
        <v>4.2</v>
      </c>
      <c r="AH1384" s="6"/>
      <c r="AI1384" s="6"/>
      <c r="AJ1384" s="6">
        <v>6</v>
      </c>
      <c r="AK1384" s="6"/>
      <c r="AL1384" s="6"/>
      <c r="AM1384" s="6"/>
      <c r="AN1384" s="6"/>
      <c r="AO1384" s="6"/>
      <c r="AP1384" s="6"/>
      <c r="AQ1384" s="6"/>
      <c r="AR1384" s="6"/>
      <c r="AS1384" s="6"/>
      <c r="AT1384" s="6"/>
      <c r="AU1384" s="6"/>
      <c r="AV1384" s="6"/>
      <c r="AW1384" s="6"/>
      <c r="AX1384" s="6"/>
      <c r="AY1384" s="6"/>
      <c r="AZ1384" s="6"/>
      <c r="BA1384" s="6">
        <v>7</v>
      </c>
      <c r="BB1384" s="6"/>
      <c r="BC1384" s="6"/>
      <c r="BD1384" s="6">
        <v>4.5</v>
      </c>
      <c r="BE1384" s="6"/>
      <c r="BF1384" s="6"/>
      <c r="BG1384" s="6"/>
      <c r="BH1384" s="6"/>
      <c r="BI1384" s="6">
        <v>15.5</v>
      </c>
      <c r="BJ1384" s="6">
        <v>21</v>
      </c>
      <c r="BK1384" s="6"/>
      <c r="BL1384" s="6"/>
      <c r="BM1384" s="6"/>
      <c r="BN1384" s="6"/>
      <c r="BO1384" s="6"/>
      <c r="BP1384" s="6">
        <v>44</v>
      </c>
      <c r="BQ1384" s="6"/>
      <c r="BR1384" s="6" t="s">
        <v>67</v>
      </c>
      <c r="BS1384" s="7">
        <v>44964</v>
      </c>
      <c r="BT1384" s="6" t="s">
        <v>3669</v>
      </c>
      <c r="BU1384" s="57" t="s">
        <v>3702</v>
      </c>
      <c r="BV1384" s="6" t="s">
        <v>60</v>
      </c>
      <c r="BW1384" s="6" t="s">
        <v>3669</v>
      </c>
      <c r="BX1384" s="6"/>
      <c r="BY1384" s="6"/>
      <c r="BZ1384" s="6"/>
    </row>
    <row r="1385" spans="1:78" s="11" customFormat="1" x14ac:dyDescent="0.2">
      <c r="A1385" s="11" t="s">
        <v>1700</v>
      </c>
      <c r="C1385" s="11" t="s">
        <v>1483</v>
      </c>
      <c r="D1385" s="11" t="s">
        <v>1491</v>
      </c>
      <c r="E1385" s="11" t="s">
        <v>2617</v>
      </c>
      <c r="G1385" s="11" t="s">
        <v>2617</v>
      </c>
      <c r="BS1385" s="59"/>
    </row>
    <row r="1386" spans="1:78" s="11" customFormat="1" x14ac:dyDescent="0.2">
      <c r="A1386" s="19" t="s">
        <v>1700</v>
      </c>
      <c r="B1386" s="19"/>
      <c r="C1386" s="19" t="s">
        <v>1483</v>
      </c>
      <c r="D1386" s="19" t="s">
        <v>1491</v>
      </c>
      <c r="E1386" s="19" t="s">
        <v>3870</v>
      </c>
      <c r="F1386" s="19" t="s">
        <v>3840</v>
      </c>
      <c r="G1386" s="19" t="s">
        <v>3870</v>
      </c>
      <c r="H1386" s="19" t="s">
        <v>3840</v>
      </c>
      <c r="I1386" s="19"/>
      <c r="J1386" s="19"/>
      <c r="K1386" s="19"/>
      <c r="L1386" s="19"/>
      <c r="M1386" s="19"/>
      <c r="N1386" s="19"/>
      <c r="O1386" s="19"/>
      <c r="P1386" s="19"/>
      <c r="Q1386" s="19"/>
      <c r="R1386" s="19"/>
      <c r="S1386" s="19"/>
      <c r="T1386" s="19"/>
      <c r="U1386" s="19"/>
      <c r="V1386" s="19"/>
      <c r="W1386" s="19"/>
      <c r="X1386" s="19"/>
      <c r="Y1386" s="19"/>
      <c r="Z1386" s="19"/>
      <c r="AA1386" s="19"/>
      <c r="AB1386" s="19"/>
      <c r="AC1386" s="19"/>
      <c r="AD1386" s="19"/>
      <c r="AE1386" s="19"/>
      <c r="AF1386" s="19"/>
      <c r="AG1386" s="19"/>
      <c r="AH1386" s="19"/>
      <c r="AI1386" s="19"/>
      <c r="AJ1386" s="19"/>
      <c r="AK1386" s="19"/>
      <c r="AL1386" s="19"/>
      <c r="AM1386" s="19"/>
      <c r="AN1386" s="19"/>
      <c r="AO1386" s="19"/>
      <c r="AP1386" s="19"/>
      <c r="AQ1386" s="19"/>
      <c r="AR1386" s="19"/>
      <c r="AS1386" s="19"/>
      <c r="AT1386" s="19"/>
      <c r="AU1386" s="19"/>
      <c r="AV1386" s="19"/>
      <c r="AW1386" s="19"/>
      <c r="AX1386" s="19"/>
      <c r="AY1386" s="19"/>
      <c r="AZ1386" s="19"/>
      <c r="BA1386" s="19"/>
      <c r="BB1386" s="19"/>
      <c r="BC1386" s="19"/>
      <c r="BD1386" s="19"/>
      <c r="BE1386" s="19"/>
      <c r="BF1386" s="19"/>
      <c r="BG1386" s="19"/>
      <c r="BH1386" s="19"/>
      <c r="BI1386" s="19"/>
      <c r="BJ1386" s="19"/>
      <c r="BK1386" s="19"/>
      <c r="BL1386" s="19"/>
      <c r="BM1386" s="19"/>
      <c r="BN1386" s="19"/>
      <c r="BO1386" s="19"/>
      <c r="BP1386" s="19"/>
      <c r="BQ1386" s="19"/>
      <c r="BR1386" s="19"/>
      <c r="BS1386" s="61"/>
      <c r="BT1386" s="19"/>
      <c r="BU1386" s="19"/>
      <c r="BV1386" s="19"/>
      <c r="BW1386" s="19"/>
      <c r="BX1386" s="19"/>
      <c r="BY1386" s="19"/>
      <c r="BZ1386" s="19"/>
    </row>
    <row r="1387" spans="1:78" s="11" customFormat="1" x14ac:dyDescent="0.2">
      <c r="A1387" s="19" t="s">
        <v>1700</v>
      </c>
      <c r="B1387" s="19"/>
      <c r="C1387" s="19" t="s">
        <v>1483</v>
      </c>
      <c r="D1387" s="19" t="s">
        <v>1491</v>
      </c>
      <c r="E1387" s="19" t="s">
        <v>3870</v>
      </c>
      <c r="F1387" s="19"/>
      <c r="G1387" s="19" t="s">
        <v>3870</v>
      </c>
      <c r="H1387" s="19"/>
      <c r="I1387" s="19"/>
      <c r="J1387" s="19"/>
      <c r="K1387" s="19"/>
      <c r="L1387" s="19"/>
      <c r="M1387" s="19"/>
      <c r="N1387" s="19"/>
      <c r="O1387" s="19"/>
      <c r="P1387" s="19"/>
      <c r="Q1387" s="19"/>
      <c r="R1387" s="19"/>
      <c r="S1387" s="19"/>
      <c r="T1387" s="19"/>
      <c r="U1387" s="19"/>
      <c r="V1387" s="19"/>
      <c r="W1387" s="19"/>
      <c r="X1387" s="19"/>
      <c r="Y1387" s="19"/>
      <c r="Z1387" s="19"/>
      <c r="AA1387" s="19"/>
      <c r="AB1387" s="19"/>
      <c r="AC1387" s="19"/>
      <c r="AD1387" s="19"/>
      <c r="AE1387" s="19"/>
      <c r="AF1387" s="19"/>
      <c r="AG1387" s="19"/>
      <c r="AH1387" s="19"/>
      <c r="AI1387" s="19"/>
      <c r="AJ1387" s="19"/>
      <c r="AK1387" s="19"/>
      <c r="AL1387" s="19"/>
      <c r="AM1387" s="19"/>
      <c r="AN1387" s="19"/>
      <c r="AO1387" s="19"/>
      <c r="AP1387" s="19"/>
      <c r="AQ1387" s="19"/>
      <c r="AR1387" s="19"/>
      <c r="AS1387" s="19"/>
      <c r="AT1387" s="19"/>
      <c r="AU1387" s="19"/>
      <c r="AV1387" s="19"/>
      <c r="AW1387" s="19"/>
      <c r="AX1387" s="19"/>
      <c r="AY1387" s="19"/>
      <c r="AZ1387" s="19"/>
      <c r="BA1387" s="19"/>
      <c r="BB1387" s="19"/>
      <c r="BC1387" s="19"/>
      <c r="BD1387" s="19"/>
      <c r="BE1387" s="19"/>
      <c r="BF1387" s="19"/>
      <c r="BG1387" s="19"/>
      <c r="BH1387" s="19"/>
      <c r="BI1387" s="19"/>
      <c r="BJ1387" s="19"/>
      <c r="BK1387" s="19"/>
      <c r="BL1387" s="19"/>
      <c r="BM1387" s="19"/>
      <c r="BN1387" s="19"/>
      <c r="BO1387" s="19"/>
      <c r="BP1387" s="19"/>
      <c r="BQ1387" s="19"/>
      <c r="BR1387" s="19"/>
      <c r="BS1387" s="61"/>
      <c r="BT1387" s="19"/>
      <c r="BU1387" s="19"/>
      <c r="BV1387" s="19"/>
      <c r="BW1387" s="19"/>
      <c r="BX1387" s="19"/>
      <c r="BY1387" s="19"/>
      <c r="BZ1387" s="19"/>
    </row>
    <row r="1388" spans="1:78" s="11" customFormat="1" ht="15" customHeight="1" x14ac:dyDescent="0.2">
      <c r="A1388" t="s">
        <v>2185</v>
      </c>
      <c r="B1388" t="s">
        <v>322</v>
      </c>
      <c r="C1388" t="s">
        <v>1483</v>
      </c>
      <c r="D1388" t="s">
        <v>2187</v>
      </c>
      <c r="E1388" t="s">
        <v>2184</v>
      </c>
      <c r="F1388" t="s">
        <v>2186</v>
      </c>
      <c r="G1388" t="s">
        <v>2184</v>
      </c>
      <c r="H1388" t="s">
        <v>2186</v>
      </c>
      <c r="I1388"/>
      <c r="J1388"/>
      <c r="K1388"/>
      <c r="L1388"/>
      <c r="M1388"/>
      <c r="N1388"/>
      <c r="O1388"/>
      <c r="P1388"/>
      <c r="Q1388"/>
      <c r="R1388"/>
      <c r="S1388"/>
      <c r="T1388"/>
      <c r="U1388"/>
      <c r="V1388"/>
      <c r="W1388"/>
      <c r="X1388"/>
      <c r="Y1388"/>
      <c r="Z1388"/>
      <c r="AA1388"/>
      <c r="AB1388"/>
      <c r="AC1388"/>
      <c r="AD1388"/>
      <c r="AE1388"/>
      <c r="AF1388"/>
      <c r="AG1388"/>
      <c r="AH1388"/>
      <c r="AI1388"/>
      <c r="AJ1388"/>
      <c r="AK1388"/>
      <c r="AL1388"/>
      <c r="AM1388"/>
      <c r="AN1388"/>
      <c r="AO1388"/>
      <c r="AP1388"/>
      <c r="AQ1388"/>
      <c r="AR1388"/>
      <c r="AS1388">
        <v>2.2999999999999998</v>
      </c>
      <c r="AT1388"/>
      <c r="AU1388"/>
      <c r="AV1388">
        <v>0.8</v>
      </c>
      <c r="AW1388"/>
      <c r="AX1388"/>
      <c r="AY1388"/>
      <c r="AZ1388"/>
      <c r="BA1388"/>
      <c r="BB1388"/>
      <c r="BC1388"/>
      <c r="BD1388"/>
      <c r="BE1388"/>
      <c r="BF1388"/>
      <c r="BG1388"/>
      <c r="BH1388"/>
      <c r="BI1388"/>
      <c r="BJ1388"/>
      <c r="BK1388"/>
      <c r="BL1388"/>
      <c r="BM1388"/>
      <c r="BN1388"/>
      <c r="BO1388"/>
      <c r="BP1388"/>
      <c r="BQ1388"/>
      <c r="BR1388" t="s">
        <v>67</v>
      </c>
      <c r="BS1388" s="1">
        <v>44819</v>
      </c>
      <c r="BT1388" t="s">
        <v>59</v>
      </c>
      <c r="BU1388">
        <v>3485</v>
      </c>
      <c r="BV1388" t="s">
        <v>60</v>
      </c>
      <c r="BW1388" t="s">
        <v>59</v>
      </c>
      <c r="BX1388"/>
      <c r="BY1388"/>
      <c r="BZ1388"/>
    </row>
    <row r="1389" spans="1:78" s="11" customFormat="1" x14ac:dyDescent="0.2">
      <c r="A1389" s="11" t="s">
        <v>1700</v>
      </c>
      <c r="C1389" s="11" t="s">
        <v>1483</v>
      </c>
      <c r="D1389" s="11" t="s">
        <v>61</v>
      </c>
      <c r="E1389" s="11" t="s">
        <v>1652</v>
      </c>
      <c r="F1389" s="11" t="s">
        <v>1600</v>
      </c>
      <c r="G1389" s="11" t="s">
        <v>1652</v>
      </c>
      <c r="H1389" s="11" t="s">
        <v>1600</v>
      </c>
      <c r="BX1389"/>
      <c r="BY1389"/>
      <c r="BZ1389"/>
    </row>
    <row r="1390" spans="1:78" s="11" customFormat="1" x14ac:dyDescent="0.2">
      <c r="A1390" t="s">
        <v>1820</v>
      </c>
      <c r="B1390" t="s">
        <v>322</v>
      </c>
      <c r="C1390" t="s">
        <v>1483</v>
      </c>
      <c r="D1390" t="s">
        <v>61</v>
      </c>
      <c r="E1390" t="s">
        <v>1652</v>
      </c>
      <c r="F1390" t="s">
        <v>1600</v>
      </c>
      <c r="G1390" s="13" t="s">
        <v>1652</v>
      </c>
      <c r="H1390" s="13" t="s">
        <v>1600</v>
      </c>
      <c r="I1390" s="13"/>
      <c r="J1390"/>
      <c r="K1390"/>
      <c r="L1390"/>
      <c r="M1390"/>
      <c r="N1390"/>
      <c r="O1390"/>
      <c r="P1390"/>
      <c r="Q1390"/>
      <c r="R1390"/>
      <c r="S1390"/>
      <c r="T1390"/>
      <c r="U1390"/>
      <c r="V1390"/>
      <c r="W1390"/>
      <c r="X1390"/>
      <c r="Y1390"/>
      <c r="Z1390"/>
      <c r="AA1390"/>
      <c r="AB1390"/>
      <c r="AC1390"/>
      <c r="AD1390"/>
      <c r="AE1390"/>
      <c r="AF1390"/>
      <c r="AG1390"/>
      <c r="AH1390"/>
      <c r="AI1390"/>
      <c r="AJ1390"/>
      <c r="AK1390">
        <v>4.2480000000000002</v>
      </c>
      <c r="AL1390"/>
      <c r="AM1390"/>
      <c r="AN1390">
        <v>2.9580000000000002</v>
      </c>
      <c r="AO1390">
        <v>4.79</v>
      </c>
      <c r="AP1390"/>
      <c r="AQ1390"/>
      <c r="AR1390">
        <v>3.4620000000000002</v>
      </c>
      <c r="AS1390">
        <v>4.8410000000000002</v>
      </c>
      <c r="AT1390"/>
      <c r="AU1390"/>
      <c r="AV1390">
        <v>3.9430000000000001</v>
      </c>
      <c r="AW1390">
        <v>4.923</v>
      </c>
      <c r="AX1390">
        <v>3.5510000000000002</v>
      </c>
      <c r="AY1390">
        <v>3.5459999999999998</v>
      </c>
      <c r="AZ1390">
        <v>3.5510000000000002</v>
      </c>
      <c r="BA1390">
        <v>4.8499999999999996</v>
      </c>
      <c r="BB1390">
        <v>4.4320000000000004</v>
      </c>
      <c r="BC1390">
        <v>3.7989999999999999</v>
      </c>
      <c r="BD1390">
        <v>4.4320000000000004</v>
      </c>
      <c r="BE1390">
        <v>5.45</v>
      </c>
      <c r="BF1390">
        <v>3.9220000000000002</v>
      </c>
      <c r="BG1390">
        <v>3.1469999999999998</v>
      </c>
      <c r="BH1390">
        <v>3.9220000000000002</v>
      </c>
      <c r="BI1390"/>
      <c r="BJ1390"/>
      <c r="BK1390"/>
      <c r="BL1390"/>
      <c r="BM1390"/>
      <c r="BN1390"/>
      <c r="BO1390"/>
      <c r="BP1390"/>
      <c r="BQ1390"/>
      <c r="BR1390" t="s">
        <v>67</v>
      </c>
      <c r="BS1390" s="1">
        <v>44812</v>
      </c>
      <c r="BT1390" t="s">
        <v>1701</v>
      </c>
      <c r="BU1390">
        <v>1420</v>
      </c>
      <c r="BV1390" t="s">
        <v>60</v>
      </c>
      <c r="BW1390" t="s">
        <v>1701</v>
      </c>
      <c r="BX1390"/>
      <c r="BY1390"/>
      <c r="BZ1390"/>
    </row>
    <row r="1391" spans="1:78" s="11" customFormat="1" x14ac:dyDescent="0.2">
      <c r="A1391" t="s">
        <v>1821</v>
      </c>
      <c r="B1391"/>
      <c r="C1391" t="s">
        <v>1483</v>
      </c>
      <c r="D1391" t="s">
        <v>61</v>
      </c>
      <c r="E1391" t="s">
        <v>1652</v>
      </c>
      <c r="F1391" t="s">
        <v>1600</v>
      </c>
      <c r="G1391" t="s">
        <v>1652</v>
      </c>
      <c r="H1391" t="s">
        <v>1600</v>
      </c>
      <c r="I1391"/>
      <c r="J1391"/>
      <c r="K1391"/>
      <c r="L1391" t="s">
        <v>1742</v>
      </c>
      <c r="M1391"/>
      <c r="N1391"/>
      <c r="O1391"/>
      <c r="P1391"/>
      <c r="Q1391"/>
      <c r="R1391"/>
      <c r="S1391"/>
      <c r="T1391"/>
      <c r="U1391"/>
      <c r="V1391"/>
      <c r="W1391"/>
      <c r="X1391"/>
      <c r="Y1391"/>
      <c r="Z1391"/>
      <c r="AA1391"/>
      <c r="AB1391"/>
      <c r="AC1391"/>
      <c r="AD1391"/>
      <c r="AE1391"/>
      <c r="AF1391"/>
      <c r="AG1391"/>
      <c r="AH1391"/>
      <c r="AI1391"/>
      <c r="AJ1391"/>
      <c r="AK1391"/>
      <c r="AL1391"/>
      <c r="AM1391"/>
      <c r="AN1391"/>
      <c r="AO1391"/>
      <c r="AP1391"/>
      <c r="AQ1391"/>
      <c r="AR1391"/>
      <c r="AS1391"/>
      <c r="AT1391"/>
      <c r="AU1391"/>
      <c r="AV1391"/>
      <c r="AW1391"/>
      <c r="AX1391"/>
      <c r="AY1391"/>
      <c r="AZ1391"/>
      <c r="BA1391"/>
      <c r="BB1391"/>
      <c r="BC1391"/>
      <c r="BD1391"/>
      <c r="BE1391">
        <v>5.7009999999999996</v>
      </c>
      <c r="BF1391">
        <v>3.8250000000000002</v>
      </c>
      <c r="BG1391">
        <v>3.1150000000000002</v>
      </c>
      <c r="BH1391">
        <v>3.8250000000000002</v>
      </c>
      <c r="BI1391"/>
      <c r="BJ1391"/>
      <c r="BK1391"/>
      <c r="BL1391"/>
      <c r="BM1391"/>
      <c r="BN1391"/>
      <c r="BO1391"/>
      <c r="BP1391"/>
      <c r="BQ1391"/>
      <c r="BR1391" t="s">
        <v>67</v>
      </c>
      <c r="BS1391" s="1">
        <v>44812</v>
      </c>
      <c r="BT1391" t="s">
        <v>1701</v>
      </c>
      <c r="BU1391">
        <v>1420</v>
      </c>
      <c r="BV1391" t="s">
        <v>60</v>
      </c>
      <c r="BW1391" t="s">
        <v>1701</v>
      </c>
      <c r="BX1391"/>
      <c r="BY1391"/>
      <c r="BZ1391"/>
    </row>
    <row r="1392" spans="1:78" s="11" customFormat="1" x14ac:dyDescent="0.2">
      <c r="A1392" s="11" t="s">
        <v>1700</v>
      </c>
      <c r="C1392" s="11" t="s">
        <v>1483</v>
      </c>
      <c r="D1392" s="11" t="s">
        <v>61</v>
      </c>
      <c r="E1392" s="11" t="s">
        <v>1652</v>
      </c>
      <c r="G1392" s="11" t="s">
        <v>1652</v>
      </c>
      <c r="BX1392"/>
      <c r="BY1392"/>
      <c r="BZ1392"/>
    </row>
    <row r="1393" spans="1:78" s="11" customFormat="1" x14ac:dyDescent="0.2">
      <c r="A1393" s="11" t="s">
        <v>1700</v>
      </c>
      <c r="C1393" s="11" t="s">
        <v>1483</v>
      </c>
      <c r="D1393" s="11" t="s">
        <v>61</v>
      </c>
      <c r="E1393" s="11" t="s">
        <v>1642</v>
      </c>
      <c r="F1393" s="11" t="s">
        <v>1643</v>
      </c>
      <c r="G1393" s="11" t="s">
        <v>1642</v>
      </c>
      <c r="H1393" s="11" t="s">
        <v>1643</v>
      </c>
      <c r="BX1393"/>
      <c r="BY1393"/>
      <c r="BZ1393"/>
    </row>
    <row r="1394" spans="1:78" s="11" customFormat="1" x14ac:dyDescent="0.2">
      <c r="A1394" t="s">
        <v>1870</v>
      </c>
      <c r="B1394"/>
      <c r="C1394" t="s">
        <v>1483</v>
      </c>
      <c r="D1394" t="s">
        <v>61</v>
      </c>
      <c r="E1394" t="s">
        <v>1642</v>
      </c>
      <c r="F1394" t="s">
        <v>1643</v>
      </c>
      <c r="G1394" t="s">
        <v>1642</v>
      </c>
      <c r="H1394" t="s">
        <v>1643</v>
      </c>
      <c r="I1394"/>
      <c r="J1394"/>
      <c r="K1394"/>
      <c r="L1394"/>
      <c r="M1394"/>
      <c r="N1394"/>
      <c r="O1394"/>
      <c r="P1394"/>
      <c r="Q1394"/>
      <c r="R1394"/>
      <c r="S1394"/>
      <c r="T1394"/>
      <c r="U1394"/>
      <c r="V1394"/>
      <c r="W1394"/>
      <c r="X1394"/>
      <c r="Y1394"/>
      <c r="Z1394"/>
      <c r="AA1394"/>
      <c r="AB1394"/>
      <c r="AC1394"/>
      <c r="AD1394"/>
      <c r="AE1394"/>
      <c r="AF1394"/>
      <c r="AG1394"/>
      <c r="AH1394"/>
      <c r="AI1394"/>
      <c r="AJ1394"/>
      <c r="AK1394"/>
      <c r="AL1394"/>
      <c r="AM1394"/>
      <c r="AN1394"/>
      <c r="AO1394">
        <v>6.08</v>
      </c>
      <c r="AP1394"/>
      <c r="AQ1394"/>
      <c r="AR1394">
        <v>4.3600000000000003</v>
      </c>
      <c r="AS1394">
        <v>5.96</v>
      </c>
      <c r="AT1394"/>
      <c r="AU1394"/>
      <c r="AV1394">
        <v>5.61</v>
      </c>
      <c r="AW1394">
        <v>5.91</v>
      </c>
      <c r="AX1394">
        <v>4.22</v>
      </c>
      <c r="AY1394">
        <v>4.5</v>
      </c>
      <c r="AZ1394">
        <v>4.5</v>
      </c>
      <c r="BA1394">
        <v>6.05</v>
      </c>
      <c r="BB1394">
        <v>5.2</v>
      </c>
      <c r="BC1394">
        <v>5.3</v>
      </c>
      <c r="BD1394">
        <v>5.3</v>
      </c>
      <c r="BE1394">
        <v>7.11</v>
      </c>
      <c r="BF1394">
        <v>5.6</v>
      </c>
      <c r="BG1394">
        <v>4.9000000000000004</v>
      </c>
      <c r="BH1394">
        <v>5.6</v>
      </c>
      <c r="BI1394"/>
      <c r="BJ1394"/>
      <c r="BK1394"/>
      <c r="BL1394"/>
      <c r="BM1394"/>
      <c r="BN1394"/>
      <c r="BO1394"/>
      <c r="BP1394"/>
      <c r="BQ1394" t="s">
        <v>1872</v>
      </c>
      <c r="BR1394" t="s">
        <v>67</v>
      </c>
      <c r="BS1394" s="1">
        <v>44813</v>
      </c>
      <c r="BT1394" t="s">
        <v>1869</v>
      </c>
      <c r="BU1394">
        <v>77694</v>
      </c>
      <c r="BV1394" t="s">
        <v>60</v>
      </c>
      <c r="BW1394" t="s">
        <v>1869</v>
      </c>
      <c r="BX1394"/>
      <c r="BY1394"/>
      <c r="BZ1394"/>
    </row>
    <row r="1395" spans="1:78" s="11" customFormat="1" x14ac:dyDescent="0.2">
      <c r="A1395" t="s">
        <v>1871</v>
      </c>
      <c r="B1395"/>
      <c r="C1395" t="s">
        <v>1483</v>
      </c>
      <c r="D1395" t="s">
        <v>61</v>
      </c>
      <c r="E1395" t="s">
        <v>1642</v>
      </c>
      <c r="F1395" t="s">
        <v>1643</v>
      </c>
      <c r="G1395" t="s">
        <v>1642</v>
      </c>
      <c r="H1395" t="s">
        <v>1643</v>
      </c>
      <c r="I1395"/>
      <c r="J1395"/>
      <c r="K1395"/>
      <c r="L1395"/>
      <c r="M1395"/>
      <c r="N1395"/>
      <c r="O1395"/>
      <c r="P1395"/>
      <c r="Q1395"/>
      <c r="R1395"/>
      <c r="S1395"/>
      <c r="T1395"/>
      <c r="U1395"/>
      <c r="V1395"/>
      <c r="W1395"/>
      <c r="X1395"/>
      <c r="Y1395"/>
      <c r="Z1395"/>
      <c r="AA1395"/>
      <c r="AB1395"/>
      <c r="AC1395"/>
      <c r="AD1395"/>
      <c r="AE1395"/>
      <c r="AF1395"/>
      <c r="AG1395"/>
      <c r="AH1395"/>
      <c r="AI1395"/>
      <c r="AJ1395"/>
      <c r="AK1395"/>
      <c r="AL1395"/>
      <c r="AM1395"/>
      <c r="AN1395"/>
      <c r="AO1395">
        <v>6.03</v>
      </c>
      <c r="AP1395"/>
      <c r="AQ1395"/>
      <c r="AR1395">
        <v>4.5199999999999996</v>
      </c>
      <c r="AS1395">
        <v>5.4</v>
      </c>
      <c r="AT1395"/>
      <c r="AU1395"/>
      <c r="AV1395">
        <v>4.5</v>
      </c>
      <c r="AW1395">
        <v>5.65</v>
      </c>
      <c r="AX1395">
        <v>4.49</v>
      </c>
      <c r="AY1395">
        <v>4.28</v>
      </c>
      <c r="AZ1395">
        <v>4.49</v>
      </c>
      <c r="BA1395">
        <v>5.89</v>
      </c>
      <c r="BB1395">
        <v>5.12</v>
      </c>
      <c r="BC1395">
        <v>4.63</v>
      </c>
      <c r="BD1395">
        <v>5.12</v>
      </c>
      <c r="BE1395"/>
      <c r="BF1395"/>
      <c r="BG1395"/>
      <c r="BH1395"/>
      <c r="BI1395"/>
      <c r="BJ1395"/>
      <c r="BK1395"/>
      <c r="BL1395"/>
      <c r="BM1395"/>
      <c r="BN1395"/>
      <c r="BO1395"/>
      <c r="BP1395"/>
      <c r="BQ1395" t="s">
        <v>1873</v>
      </c>
      <c r="BR1395" t="s">
        <v>67</v>
      </c>
      <c r="BS1395" s="1">
        <v>44813</v>
      </c>
      <c r="BT1395" t="s">
        <v>1869</v>
      </c>
      <c r="BU1395">
        <v>77694</v>
      </c>
      <c r="BV1395" t="s">
        <v>60</v>
      </c>
      <c r="BW1395" t="s">
        <v>1869</v>
      </c>
      <c r="BX1395"/>
      <c r="BY1395"/>
      <c r="BZ1395"/>
    </row>
    <row r="1396" spans="1:78" s="11" customFormat="1" x14ac:dyDescent="0.2">
      <c r="A1396" t="s">
        <v>1777</v>
      </c>
      <c r="B1396" t="s">
        <v>322</v>
      </c>
      <c r="C1396" t="s">
        <v>1483</v>
      </c>
      <c r="D1396" t="s">
        <v>61</v>
      </c>
      <c r="E1396" t="s">
        <v>1642</v>
      </c>
      <c r="F1396" t="s">
        <v>1643</v>
      </c>
      <c r="G1396" t="s">
        <v>1642</v>
      </c>
      <c r="H1396" t="s">
        <v>1643</v>
      </c>
      <c r="I1396"/>
      <c r="J1396"/>
      <c r="K1396"/>
      <c r="L1396"/>
      <c r="M1396"/>
      <c r="N1396"/>
      <c r="O1396"/>
      <c r="P1396"/>
      <c r="Q1396"/>
      <c r="R1396"/>
      <c r="S1396"/>
      <c r="T1396"/>
      <c r="U1396"/>
      <c r="V1396"/>
      <c r="W1396"/>
      <c r="X1396"/>
      <c r="Y1396"/>
      <c r="Z1396"/>
      <c r="AA1396"/>
      <c r="AB1396"/>
      <c r="AC1396"/>
      <c r="AD1396"/>
      <c r="AE1396"/>
      <c r="AF1396"/>
      <c r="AG1396"/>
      <c r="AH1396"/>
      <c r="AI1396"/>
      <c r="AJ1396"/>
      <c r="AK1396">
        <v>5.72</v>
      </c>
      <c r="AL1396">
        <v>4.4160000000000004</v>
      </c>
      <c r="AM1396"/>
      <c r="AN1396">
        <v>4.4160000000000004</v>
      </c>
      <c r="AO1396">
        <v>6.593</v>
      </c>
      <c r="AP1396">
        <v>5.3419999999999996</v>
      </c>
      <c r="AQ1396"/>
      <c r="AR1396">
        <v>5.3419999999999996</v>
      </c>
      <c r="AS1396">
        <v>6.1029999999999998</v>
      </c>
      <c r="AT1396">
        <v>5.5</v>
      </c>
      <c r="AU1396"/>
      <c r="AV1396">
        <v>5.5</v>
      </c>
      <c r="AW1396">
        <v>6.4349999999999996</v>
      </c>
      <c r="AX1396">
        <v>4.5170000000000003</v>
      </c>
      <c r="AY1396">
        <v>4.5369999999999999</v>
      </c>
      <c r="AZ1396">
        <v>4.5369999999999999</v>
      </c>
      <c r="BA1396">
        <v>6.3840000000000003</v>
      </c>
      <c r="BB1396">
        <v>5.3760000000000003</v>
      </c>
      <c r="BC1396">
        <v>4.7619999999999996</v>
      </c>
      <c r="BD1396">
        <v>4.7619999999999996</v>
      </c>
      <c r="BE1396">
        <v>7.3410000000000002</v>
      </c>
      <c r="BF1396">
        <v>5.0359999999999996</v>
      </c>
      <c r="BG1396">
        <v>3.972</v>
      </c>
      <c r="BH1396">
        <v>5.0359999999999996</v>
      </c>
      <c r="BI1396"/>
      <c r="BJ1396"/>
      <c r="BK1396"/>
      <c r="BL1396"/>
      <c r="BM1396"/>
      <c r="BN1396"/>
      <c r="BO1396"/>
      <c r="BP1396"/>
      <c r="BQ1396"/>
      <c r="BR1396" t="s">
        <v>67</v>
      </c>
      <c r="BS1396" s="1">
        <v>44812</v>
      </c>
      <c r="BT1396" t="s">
        <v>1701</v>
      </c>
      <c r="BU1396">
        <v>1420</v>
      </c>
      <c r="BV1396" t="s">
        <v>60</v>
      </c>
      <c r="BW1396" t="s">
        <v>1701</v>
      </c>
      <c r="BX1396"/>
      <c r="BY1396"/>
      <c r="BZ1396"/>
    </row>
    <row r="1397" spans="1:78" s="11" customFormat="1" x14ac:dyDescent="0.2">
      <c r="A1397" s="11" t="s">
        <v>1700</v>
      </c>
      <c r="C1397" s="11" t="s">
        <v>1483</v>
      </c>
      <c r="D1397" s="11" t="s">
        <v>61</v>
      </c>
      <c r="E1397" s="11" t="s">
        <v>1642</v>
      </c>
      <c r="F1397" s="11" t="s">
        <v>1640</v>
      </c>
      <c r="G1397" s="11" t="s">
        <v>1642</v>
      </c>
      <c r="H1397" s="11" t="s">
        <v>1640</v>
      </c>
      <c r="BX1397"/>
      <c r="BY1397"/>
      <c r="BZ1397"/>
    </row>
    <row r="1398" spans="1:78" s="11" customFormat="1" x14ac:dyDescent="0.2">
      <c r="A1398" s="10" t="s">
        <v>1774</v>
      </c>
      <c r="B1398" s="10" t="s">
        <v>322</v>
      </c>
      <c r="C1398" s="10" t="s">
        <v>1483</v>
      </c>
      <c r="D1398" s="10" t="s">
        <v>61</v>
      </c>
      <c r="E1398" s="10" t="s">
        <v>1642</v>
      </c>
      <c r="F1398" s="10" t="s">
        <v>1640</v>
      </c>
      <c r="G1398" s="10" t="s">
        <v>1642</v>
      </c>
      <c r="H1398" s="10" t="s">
        <v>1640</v>
      </c>
      <c r="I1398" s="10"/>
      <c r="J1398" s="10"/>
      <c r="K1398" s="10"/>
      <c r="L1398" s="10"/>
      <c r="M1398" s="10"/>
      <c r="N1398" s="10"/>
      <c r="O1398" s="10"/>
      <c r="P1398" s="10"/>
      <c r="Q1398" s="10"/>
      <c r="R1398" s="10"/>
      <c r="S1398" s="10"/>
      <c r="T1398" s="10"/>
      <c r="U1398" s="10"/>
      <c r="V1398" s="10"/>
      <c r="W1398" s="10"/>
      <c r="X1398" s="10"/>
      <c r="Y1398" s="10"/>
      <c r="Z1398" s="10"/>
      <c r="AA1398" s="10"/>
      <c r="AB1398" s="10"/>
      <c r="AC1398" s="10"/>
      <c r="AD1398" s="10"/>
      <c r="AE1398" s="10"/>
      <c r="AF1398" s="10"/>
      <c r="AG1398" s="10"/>
      <c r="AH1398" s="10"/>
      <c r="AI1398" s="10"/>
      <c r="AJ1398" s="10"/>
      <c r="AK1398" s="10"/>
      <c r="AL1398" s="10"/>
      <c r="AM1398" s="10"/>
      <c r="AN1398" s="10"/>
      <c r="AO1398" s="10"/>
      <c r="AP1398" s="10"/>
      <c r="AQ1398" s="10"/>
      <c r="AR1398" s="10"/>
      <c r="AS1398" s="10"/>
      <c r="AT1398" s="10"/>
      <c r="AU1398" s="10"/>
      <c r="AV1398" s="10"/>
      <c r="AW1398" s="10"/>
      <c r="AX1398" s="10"/>
      <c r="AY1398" s="10"/>
      <c r="AZ1398" s="10"/>
      <c r="BA1398" s="10"/>
      <c r="BB1398" s="10"/>
      <c r="BC1398" s="10"/>
      <c r="BD1398" s="10"/>
      <c r="BE1398" s="10"/>
      <c r="BF1398" s="10"/>
      <c r="BG1398" s="10"/>
      <c r="BH1398" s="10"/>
      <c r="BI1398" s="10"/>
      <c r="BJ1398" s="10"/>
      <c r="BK1398" s="10"/>
      <c r="BL1398" s="10"/>
      <c r="BM1398" s="10"/>
      <c r="BN1398" s="10"/>
      <c r="BO1398" s="10"/>
      <c r="BP1398" s="10"/>
      <c r="BQ1398" s="10"/>
      <c r="BR1398" s="14" t="s">
        <v>67</v>
      </c>
      <c r="BS1398" s="12">
        <v>44812</v>
      </c>
      <c r="BT1398" s="10" t="s">
        <v>1701</v>
      </c>
      <c r="BU1398" s="10">
        <v>1420</v>
      </c>
      <c r="BV1398" s="10" t="s">
        <v>60</v>
      </c>
      <c r="BW1398" s="10" t="s">
        <v>1701</v>
      </c>
      <c r="BX1398"/>
      <c r="BY1398"/>
      <c r="BZ1398"/>
    </row>
    <row r="1399" spans="1:78" s="11" customFormat="1" x14ac:dyDescent="0.2">
      <c r="A1399" s="10" t="s">
        <v>1773</v>
      </c>
      <c r="B1399" s="10"/>
      <c r="C1399" s="10" t="s">
        <v>1483</v>
      </c>
      <c r="D1399" s="10" t="s">
        <v>61</v>
      </c>
      <c r="E1399" s="10" t="s">
        <v>1642</v>
      </c>
      <c r="F1399" s="10" t="s">
        <v>1640</v>
      </c>
      <c r="G1399" s="10" t="s">
        <v>1642</v>
      </c>
      <c r="H1399" s="10" t="s">
        <v>1640</v>
      </c>
      <c r="I1399" s="10"/>
      <c r="J1399" s="10"/>
      <c r="K1399" s="10"/>
      <c r="L1399" s="10"/>
      <c r="M1399" s="10"/>
      <c r="N1399" s="10"/>
      <c r="O1399" s="10"/>
      <c r="P1399" s="10"/>
      <c r="Q1399" s="10"/>
      <c r="R1399" s="10"/>
      <c r="S1399" s="10"/>
      <c r="T1399" s="10"/>
      <c r="U1399" s="10"/>
      <c r="V1399" s="10"/>
      <c r="W1399" s="10"/>
      <c r="X1399" s="10"/>
      <c r="Y1399" s="10"/>
      <c r="Z1399" s="10"/>
      <c r="AA1399" s="10"/>
      <c r="AB1399" s="10"/>
      <c r="AC1399" s="10"/>
      <c r="AD1399" s="10"/>
      <c r="AE1399" s="10"/>
      <c r="AF1399" s="10"/>
      <c r="AG1399" s="10"/>
      <c r="AH1399" s="10"/>
      <c r="AI1399" s="10"/>
      <c r="AJ1399" s="10"/>
      <c r="AK1399" s="10"/>
      <c r="AL1399" s="10"/>
      <c r="AM1399" s="10"/>
      <c r="AN1399" s="10"/>
      <c r="AO1399" s="10"/>
      <c r="AP1399" s="10"/>
      <c r="AQ1399" s="10"/>
      <c r="AR1399" s="10"/>
      <c r="AS1399" s="10"/>
      <c r="AT1399" s="10"/>
      <c r="AU1399" s="10"/>
      <c r="AV1399" s="10"/>
      <c r="AW1399" s="10"/>
      <c r="AX1399" s="10"/>
      <c r="AY1399" s="10"/>
      <c r="AZ1399" s="10"/>
      <c r="BA1399" s="10"/>
      <c r="BB1399" s="10"/>
      <c r="BC1399" s="10"/>
      <c r="BD1399" s="10"/>
      <c r="BE1399" s="10"/>
      <c r="BF1399" s="10"/>
      <c r="BG1399" s="10"/>
      <c r="BH1399" s="10"/>
      <c r="BI1399" s="10"/>
      <c r="BJ1399" s="10"/>
      <c r="BK1399" s="10"/>
      <c r="BL1399" s="10"/>
      <c r="BM1399" s="10"/>
      <c r="BN1399" s="10"/>
      <c r="BO1399" s="10"/>
      <c r="BP1399" s="10"/>
      <c r="BQ1399" s="10"/>
      <c r="BR1399" s="10" t="s">
        <v>67</v>
      </c>
      <c r="BS1399" s="12">
        <v>44812</v>
      </c>
      <c r="BT1399" s="10" t="s">
        <v>1701</v>
      </c>
      <c r="BU1399" s="10">
        <v>1420</v>
      </c>
      <c r="BV1399" s="10" t="s">
        <v>60</v>
      </c>
      <c r="BW1399" s="10" t="s">
        <v>1701</v>
      </c>
      <c r="BX1399"/>
      <c r="BY1399"/>
      <c r="BZ1399"/>
    </row>
    <row r="1400" spans="1:78" s="11" customFormat="1" x14ac:dyDescent="0.2">
      <c r="A1400" t="s">
        <v>2094</v>
      </c>
      <c r="B1400"/>
      <c r="C1400" t="s">
        <v>1483</v>
      </c>
      <c r="D1400" t="s">
        <v>61</v>
      </c>
      <c r="E1400" t="s">
        <v>1642</v>
      </c>
      <c r="F1400" t="s">
        <v>1640</v>
      </c>
      <c r="G1400" t="s">
        <v>1642</v>
      </c>
      <c r="H1400" t="s">
        <v>1640</v>
      </c>
      <c r="I1400"/>
      <c r="J1400"/>
      <c r="K1400"/>
      <c r="L1400"/>
      <c r="M1400"/>
      <c r="N1400"/>
      <c r="O1400"/>
      <c r="P1400"/>
      <c r="Q1400"/>
      <c r="R1400"/>
      <c r="S1400"/>
      <c r="T1400"/>
      <c r="U1400"/>
      <c r="V1400"/>
      <c r="W1400"/>
      <c r="X1400"/>
      <c r="Y1400"/>
      <c r="Z1400"/>
      <c r="AA1400"/>
      <c r="AB1400"/>
      <c r="AC1400"/>
      <c r="AD1400"/>
      <c r="AE1400"/>
      <c r="AF1400"/>
      <c r="AG1400"/>
      <c r="AH1400"/>
      <c r="AI1400"/>
      <c r="AJ1400"/>
      <c r="AK1400">
        <v>3.6</v>
      </c>
      <c r="AL1400"/>
      <c r="AM1400"/>
      <c r="AN1400">
        <v>2.7</v>
      </c>
      <c r="AO1400"/>
      <c r="AP1400"/>
      <c r="AQ1400"/>
      <c r="AR1400"/>
      <c r="AS1400"/>
      <c r="AT1400"/>
      <c r="AU1400"/>
      <c r="AV1400"/>
      <c r="AW1400"/>
      <c r="AX1400"/>
      <c r="AY1400"/>
      <c r="AZ1400"/>
      <c r="BA1400">
        <v>4.4000000000000004</v>
      </c>
      <c r="BB1400">
        <v>3.7</v>
      </c>
      <c r="BC1400">
        <v>3.5</v>
      </c>
      <c r="BD1400">
        <v>3.7</v>
      </c>
      <c r="BE1400">
        <v>4.9000000000000004</v>
      </c>
      <c r="BF1400">
        <v>3.3</v>
      </c>
      <c r="BG1400">
        <v>2.8</v>
      </c>
      <c r="BH1400">
        <v>3.3</v>
      </c>
      <c r="BI1400"/>
      <c r="BJ1400"/>
      <c r="BK1400"/>
      <c r="BL1400"/>
      <c r="BM1400"/>
      <c r="BN1400"/>
      <c r="BO1400"/>
      <c r="BP1400"/>
      <c r="BQ1400" t="s">
        <v>3391</v>
      </c>
      <c r="BR1400" t="s">
        <v>67</v>
      </c>
      <c r="BS1400" s="1">
        <v>44816</v>
      </c>
      <c r="BT1400" t="s">
        <v>1910</v>
      </c>
      <c r="BU1400">
        <v>2585</v>
      </c>
      <c r="BV1400"/>
      <c r="BW1400"/>
      <c r="BX1400" s="2"/>
      <c r="BY1400" s="2"/>
      <c r="BZ1400" s="2"/>
    </row>
    <row r="1401" spans="1:78" s="11" customFormat="1" x14ac:dyDescent="0.2">
      <c r="A1401" t="s">
        <v>2095</v>
      </c>
      <c r="B1401"/>
      <c r="C1401" t="s">
        <v>1483</v>
      </c>
      <c r="D1401" t="s">
        <v>61</v>
      </c>
      <c r="E1401" t="s">
        <v>1642</v>
      </c>
      <c r="F1401" t="s">
        <v>1640</v>
      </c>
      <c r="G1401" t="s">
        <v>1642</v>
      </c>
      <c r="H1401" t="s">
        <v>1640</v>
      </c>
      <c r="I1401"/>
      <c r="J1401"/>
      <c r="K1401"/>
      <c r="L1401"/>
      <c r="M1401"/>
      <c r="N1401"/>
      <c r="O1401"/>
      <c r="P1401"/>
      <c r="Q1401"/>
      <c r="R1401"/>
      <c r="S1401"/>
      <c r="T1401"/>
      <c r="U1401"/>
      <c r="V1401"/>
      <c r="W1401"/>
      <c r="X1401"/>
      <c r="Y1401"/>
      <c r="Z1401"/>
      <c r="AA1401"/>
      <c r="AB1401"/>
      <c r="AC1401"/>
      <c r="AD1401"/>
      <c r="AE1401"/>
      <c r="AF1401"/>
      <c r="AG1401"/>
      <c r="AH1401"/>
      <c r="AI1401"/>
      <c r="AJ1401"/>
      <c r="AK1401"/>
      <c r="AL1401"/>
      <c r="AM1401"/>
      <c r="AN1401"/>
      <c r="AO1401"/>
      <c r="AP1401"/>
      <c r="AQ1401"/>
      <c r="AR1401"/>
      <c r="AS1401">
        <v>4.2</v>
      </c>
      <c r="AT1401"/>
      <c r="AU1401"/>
      <c r="AV1401">
        <v>3.3</v>
      </c>
      <c r="AW1401"/>
      <c r="AX1401"/>
      <c r="AY1401"/>
      <c r="AZ1401"/>
      <c r="BA1401"/>
      <c r="BB1401"/>
      <c r="BC1401"/>
      <c r="BD1401"/>
      <c r="BE1401"/>
      <c r="BF1401"/>
      <c r="BG1401"/>
      <c r="BH1401"/>
      <c r="BI1401"/>
      <c r="BJ1401"/>
      <c r="BK1401"/>
      <c r="BL1401"/>
      <c r="BM1401"/>
      <c r="BN1401"/>
      <c r="BO1401"/>
      <c r="BP1401"/>
      <c r="BQ1401"/>
      <c r="BR1401" t="s">
        <v>67</v>
      </c>
      <c r="BS1401" s="1">
        <v>44816</v>
      </c>
      <c r="BT1401" t="s">
        <v>1910</v>
      </c>
      <c r="BU1401">
        <v>2585</v>
      </c>
      <c r="BV1401"/>
      <c r="BW1401"/>
      <c r="BX1401" s="6"/>
      <c r="BY1401" s="6"/>
      <c r="BZ1401" s="6"/>
    </row>
    <row r="1402" spans="1:78" s="11" customFormat="1" x14ac:dyDescent="0.2">
      <c r="A1402" t="s">
        <v>2089</v>
      </c>
      <c r="B1402"/>
      <c r="C1402" t="s">
        <v>1483</v>
      </c>
      <c r="D1402" t="s">
        <v>61</v>
      </c>
      <c r="E1402" t="s">
        <v>1642</v>
      </c>
      <c r="F1402" t="s">
        <v>1640</v>
      </c>
      <c r="G1402" t="s">
        <v>1642</v>
      </c>
      <c r="H1402" t="s">
        <v>1640</v>
      </c>
      <c r="I1402"/>
      <c r="J1402"/>
      <c r="K1402"/>
      <c r="L1402"/>
      <c r="M1402"/>
      <c r="N1402"/>
      <c r="O1402"/>
      <c r="P1402"/>
      <c r="Q1402">
        <v>4.5</v>
      </c>
      <c r="R1402"/>
      <c r="S1402"/>
      <c r="T1402">
        <v>4.7</v>
      </c>
      <c r="U1402">
        <v>5</v>
      </c>
      <c r="V1402"/>
      <c r="W1402"/>
      <c r="X1402">
        <v>5.8</v>
      </c>
      <c r="Y1402"/>
      <c r="Z1402"/>
      <c r="AA1402"/>
      <c r="AB1402"/>
      <c r="AC1402">
        <v>4.9000000000000004</v>
      </c>
      <c r="AD1402">
        <v>7.3</v>
      </c>
      <c r="AE1402">
        <v>7.6</v>
      </c>
      <c r="AF1402">
        <v>7.6</v>
      </c>
      <c r="AG1402">
        <v>3.4</v>
      </c>
      <c r="AH1402">
        <v>6.5</v>
      </c>
      <c r="AI1402">
        <v>5.5</v>
      </c>
      <c r="AJ1402">
        <v>6.5</v>
      </c>
      <c r="AK1402"/>
      <c r="AL1402"/>
      <c r="AM1402"/>
      <c r="AN1402"/>
      <c r="AO1402"/>
      <c r="AP1402"/>
      <c r="AQ1402"/>
      <c r="AR1402"/>
      <c r="AS1402"/>
      <c r="AT1402"/>
      <c r="AU1402"/>
      <c r="AV1402"/>
      <c r="AW1402"/>
      <c r="AX1402"/>
      <c r="AY1402"/>
      <c r="AZ1402"/>
      <c r="BA1402"/>
      <c r="BB1402"/>
      <c r="BC1402"/>
      <c r="BD1402"/>
      <c r="BE1402"/>
      <c r="BF1402"/>
      <c r="BG1402"/>
      <c r="BH1402"/>
      <c r="BI1402"/>
      <c r="BJ1402"/>
      <c r="BK1402"/>
      <c r="BL1402"/>
      <c r="BM1402"/>
      <c r="BN1402"/>
      <c r="BO1402"/>
      <c r="BP1402"/>
      <c r="BQ1402"/>
      <c r="BR1402" t="s">
        <v>67</v>
      </c>
      <c r="BS1402" s="1">
        <v>44816</v>
      </c>
      <c r="BT1402" t="s">
        <v>1910</v>
      </c>
      <c r="BU1402">
        <v>2585</v>
      </c>
      <c r="BV1402"/>
      <c r="BW1402"/>
      <c r="BX1402" s="6"/>
      <c r="BY1402" s="6"/>
      <c r="BZ1402" s="6"/>
    </row>
    <row r="1403" spans="1:78" s="11" customFormat="1" x14ac:dyDescent="0.2">
      <c r="A1403" t="s">
        <v>2089</v>
      </c>
      <c r="B1403"/>
      <c r="C1403" t="s">
        <v>1483</v>
      </c>
      <c r="D1403" t="s">
        <v>61</v>
      </c>
      <c r="E1403" t="s">
        <v>1642</v>
      </c>
      <c r="F1403" t="s">
        <v>1640</v>
      </c>
      <c r="G1403" t="s">
        <v>1642</v>
      </c>
      <c r="H1403" t="s">
        <v>1640</v>
      </c>
      <c r="I1403"/>
      <c r="J1403"/>
      <c r="K1403"/>
      <c r="L1403"/>
      <c r="M1403">
        <v>3.7</v>
      </c>
      <c r="N1403"/>
      <c r="O1403"/>
      <c r="P1403">
        <v>3.6</v>
      </c>
      <c r="Q1403">
        <v>4.5999999999999996</v>
      </c>
      <c r="R1403"/>
      <c r="S1403"/>
      <c r="T1403">
        <v>4.5999999999999996</v>
      </c>
      <c r="U1403">
        <v>5</v>
      </c>
      <c r="V1403"/>
      <c r="W1403"/>
      <c r="X1403">
        <v>6</v>
      </c>
      <c r="Y1403">
        <v>4.9000000000000004</v>
      </c>
      <c r="Z1403">
        <v>6.3</v>
      </c>
      <c r="AA1403">
        <v>6.8</v>
      </c>
      <c r="AB1403">
        <v>6.8</v>
      </c>
      <c r="AC1403">
        <v>4.9000000000000004</v>
      </c>
      <c r="AD1403">
        <v>7.5</v>
      </c>
      <c r="AE1403">
        <v>7.7</v>
      </c>
      <c r="AF1403">
        <v>7.7</v>
      </c>
      <c r="AG1403">
        <v>3.6</v>
      </c>
      <c r="AH1403">
        <v>6.2</v>
      </c>
      <c r="AI1403">
        <v>5.2</v>
      </c>
      <c r="AJ1403">
        <v>6.2</v>
      </c>
      <c r="AK1403"/>
      <c r="AL1403"/>
      <c r="AM1403"/>
      <c r="AN1403"/>
      <c r="AO1403"/>
      <c r="AP1403"/>
      <c r="AQ1403"/>
      <c r="AR1403"/>
      <c r="AS1403"/>
      <c r="AT1403"/>
      <c r="AU1403"/>
      <c r="AV1403"/>
      <c r="AW1403"/>
      <c r="AX1403"/>
      <c r="AY1403"/>
      <c r="AZ1403"/>
      <c r="BA1403"/>
      <c r="BB1403"/>
      <c r="BC1403"/>
      <c r="BD1403"/>
      <c r="BE1403"/>
      <c r="BF1403"/>
      <c r="BG1403"/>
      <c r="BH1403"/>
      <c r="BI1403"/>
      <c r="BJ1403"/>
      <c r="BK1403"/>
      <c r="BL1403"/>
      <c r="BM1403"/>
      <c r="BN1403"/>
      <c r="BO1403"/>
      <c r="BP1403"/>
      <c r="BQ1403"/>
      <c r="BR1403" t="s">
        <v>67</v>
      </c>
      <c r="BS1403" s="1">
        <v>44816</v>
      </c>
      <c r="BT1403" t="s">
        <v>1910</v>
      </c>
      <c r="BU1403">
        <v>2585</v>
      </c>
      <c r="BV1403"/>
      <c r="BW1403"/>
      <c r="BX1403" s="6"/>
      <c r="BY1403" s="6"/>
      <c r="BZ1403" s="6"/>
    </row>
    <row r="1404" spans="1:78" s="11" customFormat="1" x14ac:dyDescent="0.2">
      <c r="A1404" t="s">
        <v>2090</v>
      </c>
      <c r="B1404"/>
      <c r="C1404" t="s">
        <v>1483</v>
      </c>
      <c r="D1404" t="s">
        <v>61</v>
      </c>
      <c r="E1404" t="s">
        <v>1642</v>
      </c>
      <c r="F1404" t="s">
        <v>1640</v>
      </c>
      <c r="G1404" t="s">
        <v>1642</v>
      </c>
      <c r="H1404" t="s">
        <v>1640</v>
      </c>
      <c r="I1404"/>
      <c r="J1404"/>
      <c r="K1404"/>
      <c r="L1404"/>
      <c r="M1404"/>
      <c r="N1404"/>
      <c r="O1404"/>
      <c r="P1404"/>
      <c r="Q1404"/>
      <c r="R1404"/>
      <c r="S1404"/>
      <c r="T1404"/>
      <c r="U1404"/>
      <c r="V1404"/>
      <c r="W1404"/>
      <c r="X1404"/>
      <c r="Y1404"/>
      <c r="Z1404"/>
      <c r="AA1404"/>
      <c r="AB1404"/>
      <c r="AC1404">
        <v>4.4000000000000004</v>
      </c>
      <c r="AD1404">
        <v>6.9</v>
      </c>
      <c r="AE1404">
        <v>6.9</v>
      </c>
      <c r="AF1404">
        <v>6.9</v>
      </c>
      <c r="AG1404"/>
      <c r="AH1404"/>
      <c r="AI1404"/>
      <c r="AJ1404"/>
      <c r="AK1404"/>
      <c r="AL1404"/>
      <c r="AM1404"/>
      <c r="AN1404"/>
      <c r="AO1404"/>
      <c r="AP1404"/>
      <c r="AQ1404"/>
      <c r="AR1404"/>
      <c r="AS1404"/>
      <c r="AT1404"/>
      <c r="AU1404"/>
      <c r="AV1404"/>
      <c r="AW1404"/>
      <c r="AX1404"/>
      <c r="AY1404"/>
      <c r="AZ1404"/>
      <c r="BA1404"/>
      <c r="BB1404"/>
      <c r="BC1404"/>
      <c r="BD1404"/>
      <c r="BE1404"/>
      <c r="BF1404"/>
      <c r="BG1404"/>
      <c r="BH1404"/>
      <c r="BI1404"/>
      <c r="BJ1404"/>
      <c r="BK1404"/>
      <c r="BL1404"/>
      <c r="BM1404"/>
      <c r="BN1404"/>
      <c r="BO1404"/>
      <c r="BP1404"/>
      <c r="BQ1404"/>
      <c r="BR1404" t="s">
        <v>67</v>
      </c>
      <c r="BS1404" s="1">
        <v>44816</v>
      </c>
      <c r="BT1404" t="s">
        <v>1910</v>
      </c>
      <c r="BU1404">
        <v>2585</v>
      </c>
      <c r="BV1404"/>
      <c r="BW1404"/>
      <c r="BX1404"/>
      <c r="BY1404"/>
      <c r="BZ1404"/>
    </row>
    <row r="1405" spans="1:78" s="11" customFormat="1" x14ac:dyDescent="0.2">
      <c r="A1405" t="s">
        <v>2096</v>
      </c>
      <c r="B1405"/>
      <c r="C1405" t="s">
        <v>1483</v>
      </c>
      <c r="D1405" t="s">
        <v>61</v>
      </c>
      <c r="E1405" t="s">
        <v>1642</v>
      </c>
      <c r="F1405" t="s">
        <v>1640</v>
      </c>
      <c r="G1405" t="s">
        <v>1642</v>
      </c>
      <c r="H1405" t="s">
        <v>1640</v>
      </c>
      <c r="I1405"/>
      <c r="J1405"/>
      <c r="K1405"/>
      <c r="L1405"/>
      <c r="M1405"/>
      <c r="N1405"/>
      <c r="O1405"/>
      <c r="P1405"/>
      <c r="Q1405"/>
      <c r="R1405"/>
      <c r="S1405"/>
      <c r="T1405"/>
      <c r="U1405"/>
      <c r="V1405"/>
      <c r="W1405"/>
      <c r="X1405"/>
      <c r="Y1405"/>
      <c r="Z1405"/>
      <c r="AA1405"/>
      <c r="AB1405"/>
      <c r="AC1405"/>
      <c r="AD1405"/>
      <c r="AE1405"/>
      <c r="AF1405"/>
      <c r="AG1405"/>
      <c r="AH1405"/>
      <c r="AI1405"/>
      <c r="AJ1405"/>
      <c r="AK1405"/>
      <c r="AL1405"/>
      <c r="AM1405"/>
      <c r="AN1405"/>
      <c r="AO1405"/>
      <c r="AP1405"/>
      <c r="AQ1405"/>
      <c r="AR1405"/>
      <c r="AS1405"/>
      <c r="AT1405"/>
      <c r="AU1405"/>
      <c r="AV1405"/>
      <c r="AW1405"/>
      <c r="AX1405"/>
      <c r="AY1405"/>
      <c r="AZ1405"/>
      <c r="BA1405">
        <v>4.5999999999999996</v>
      </c>
      <c r="BB1405">
        <v>3.5</v>
      </c>
      <c r="BC1405">
        <v>3.5</v>
      </c>
      <c r="BD1405">
        <v>3.5</v>
      </c>
      <c r="BE1405">
        <v>4.7</v>
      </c>
      <c r="BF1405">
        <v>2.9</v>
      </c>
      <c r="BG1405">
        <v>2.6</v>
      </c>
      <c r="BH1405">
        <v>2.9</v>
      </c>
      <c r="BI1405"/>
      <c r="BJ1405"/>
      <c r="BK1405"/>
      <c r="BL1405"/>
      <c r="BM1405"/>
      <c r="BN1405"/>
      <c r="BO1405"/>
      <c r="BP1405"/>
      <c r="BQ1405"/>
      <c r="BR1405" t="s">
        <v>67</v>
      </c>
      <c r="BS1405" s="1">
        <v>44816</v>
      </c>
      <c r="BT1405" t="s">
        <v>1910</v>
      </c>
      <c r="BU1405">
        <v>2585</v>
      </c>
      <c r="BV1405"/>
      <c r="BW1405"/>
      <c r="BX1405"/>
      <c r="BY1405"/>
      <c r="BZ1405"/>
    </row>
    <row r="1406" spans="1:78" s="11" customFormat="1" x14ac:dyDescent="0.2">
      <c r="A1406" t="s">
        <v>2091</v>
      </c>
      <c r="B1406"/>
      <c r="C1406" t="s">
        <v>1483</v>
      </c>
      <c r="D1406" t="s">
        <v>61</v>
      </c>
      <c r="E1406" t="s">
        <v>1642</v>
      </c>
      <c r="F1406" t="s">
        <v>1640</v>
      </c>
      <c r="G1406" t="s">
        <v>1642</v>
      </c>
      <c r="H1406" t="s">
        <v>1640</v>
      </c>
      <c r="I1406"/>
      <c r="J1406"/>
      <c r="K1406"/>
      <c r="L1406"/>
      <c r="M1406">
        <v>3.5</v>
      </c>
      <c r="N1406"/>
      <c r="O1406"/>
      <c r="P1406">
        <v>3.1</v>
      </c>
      <c r="Q1406"/>
      <c r="R1406"/>
      <c r="S1406"/>
      <c r="T1406"/>
      <c r="U1406">
        <v>4.5</v>
      </c>
      <c r="V1406"/>
      <c r="W1406"/>
      <c r="X1406">
        <v>5.6</v>
      </c>
      <c r="Y1406">
        <v>4.5</v>
      </c>
      <c r="Z1406"/>
      <c r="AA1406"/>
      <c r="AB1406"/>
      <c r="AC1406">
        <v>4.5</v>
      </c>
      <c r="AD1406">
        <v>7</v>
      </c>
      <c r="AE1406">
        <v>6.9</v>
      </c>
      <c r="AF1406">
        <v>7</v>
      </c>
      <c r="AG1406">
        <v>3</v>
      </c>
      <c r="AH1406">
        <v>5.9</v>
      </c>
      <c r="AI1406">
        <v>5.3</v>
      </c>
      <c r="AJ1406">
        <v>5.9</v>
      </c>
      <c r="AK1406"/>
      <c r="AL1406"/>
      <c r="AM1406"/>
      <c r="AN1406"/>
      <c r="AO1406"/>
      <c r="AP1406"/>
      <c r="AQ1406"/>
      <c r="AR1406"/>
      <c r="AS1406"/>
      <c r="AT1406"/>
      <c r="AU1406"/>
      <c r="AV1406"/>
      <c r="AW1406"/>
      <c r="AX1406"/>
      <c r="AY1406"/>
      <c r="AZ1406"/>
      <c r="BA1406"/>
      <c r="BB1406"/>
      <c r="BC1406"/>
      <c r="BD1406"/>
      <c r="BE1406"/>
      <c r="BF1406"/>
      <c r="BG1406"/>
      <c r="BH1406"/>
      <c r="BI1406"/>
      <c r="BJ1406"/>
      <c r="BK1406"/>
      <c r="BL1406"/>
      <c r="BM1406"/>
      <c r="BN1406"/>
      <c r="BO1406"/>
      <c r="BP1406"/>
      <c r="BQ1406" t="s">
        <v>3392</v>
      </c>
      <c r="BR1406" t="s">
        <v>67</v>
      </c>
      <c r="BS1406" s="1">
        <v>44816</v>
      </c>
      <c r="BT1406" t="s">
        <v>1910</v>
      </c>
      <c r="BU1406">
        <v>2585</v>
      </c>
      <c r="BV1406"/>
      <c r="BW1406"/>
      <c r="BX1406"/>
      <c r="BY1406"/>
      <c r="BZ1406"/>
    </row>
    <row r="1407" spans="1:78" s="11" customFormat="1" x14ac:dyDescent="0.2">
      <c r="A1407" t="s">
        <v>2092</v>
      </c>
      <c r="B1407"/>
      <c r="C1407" t="s">
        <v>1483</v>
      </c>
      <c r="D1407" t="s">
        <v>61</v>
      </c>
      <c r="E1407" t="s">
        <v>1642</v>
      </c>
      <c r="F1407" t="s">
        <v>1640</v>
      </c>
      <c r="G1407" t="s">
        <v>1642</v>
      </c>
      <c r="H1407" t="s">
        <v>1640</v>
      </c>
      <c r="I1407"/>
      <c r="J1407"/>
      <c r="K1407"/>
      <c r="L1407"/>
      <c r="M1407"/>
      <c r="N1407"/>
      <c r="O1407"/>
      <c r="P1407"/>
      <c r="Q1407"/>
      <c r="R1407"/>
      <c r="S1407"/>
      <c r="T1407"/>
      <c r="U1407"/>
      <c r="V1407"/>
      <c r="W1407"/>
      <c r="X1407"/>
      <c r="Y1407"/>
      <c r="Z1407"/>
      <c r="AA1407"/>
      <c r="AB1407"/>
      <c r="AC1407"/>
      <c r="AD1407"/>
      <c r="AE1407"/>
      <c r="AF1407"/>
      <c r="AG1407">
        <v>3.5</v>
      </c>
      <c r="AH1407">
        <v>5.5</v>
      </c>
      <c r="AI1407">
        <v>5</v>
      </c>
      <c r="AJ1407">
        <v>5.5</v>
      </c>
      <c r="AK1407"/>
      <c r="AL1407"/>
      <c r="AM1407"/>
      <c r="AN1407"/>
      <c r="AO1407"/>
      <c r="AP1407"/>
      <c r="AQ1407"/>
      <c r="AR1407"/>
      <c r="AS1407"/>
      <c r="AT1407"/>
      <c r="AU1407"/>
      <c r="AV1407"/>
      <c r="AW1407"/>
      <c r="AX1407"/>
      <c r="AY1407"/>
      <c r="AZ1407"/>
      <c r="BA1407"/>
      <c r="BB1407"/>
      <c r="BC1407"/>
      <c r="BD1407"/>
      <c r="BE1407"/>
      <c r="BF1407"/>
      <c r="BG1407"/>
      <c r="BH1407"/>
      <c r="BI1407"/>
      <c r="BJ1407"/>
      <c r="BK1407"/>
      <c r="BL1407"/>
      <c r="BM1407"/>
      <c r="BN1407"/>
      <c r="BO1407"/>
      <c r="BP1407"/>
      <c r="BQ1407"/>
      <c r="BR1407" t="s">
        <v>67</v>
      </c>
      <c r="BS1407" s="1">
        <v>44816</v>
      </c>
      <c r="BT1407" t="s">
        <v>1910</v>
      </c>
      <c r="BU1407">
        <v>2585</v>
      </c>
      <c r="BV1407"/>
      <c r="BW1407"/>
      <c r="BX1407"/>
      <c r="BY1407"/>
      <c r="BZ1407"/>
    </row>
    <row r="1408" spans="1:78" s="11" customFormat="1" x14ac:dyDescent="0.2">
      <c r="A1408" t="s">
        <v>2093</v>
      </c>
      <c r="B1408"/>
      <c r="C1408" t="s">
        <v>1483</v>
      </c>
      <c r="D1408" t="s">
        <v>61</v>
      </c>
      <c r="E1408" t="s">
        <v>1642</v>
      </c>
      <c r="F1408" t="s">
        <v>1640</v>
      </c>
      <c r="G1408" t="s">
        <v>1642</v>
      </c>
      <c r="H1408" t="s">
        <v>1640</v>
      </c>
      <c r="I1408"/>
      <c r="J1408"/>
      <c r="K1408"/>
      <c r="L1408"/>
      <c r="M1408"/>
      <c r="N1408"/>
      <c r="O1408"/>
      <c r="P1408"/>
      <c r="Q1408"/>
      <c r="R1408"/>
      <c r="S1408"/>
      <c r="T1408"/>
      <c r="U1408"/>
      <c r="V1408"/>
      <c r="W1408"/>
      <c r="X1408"/>
      <c r="Y1408">
        <v>4.4000000000000004</v>
      </c>
      <c r="Z1408">
        <v>5.7</v>
      </c>
      <c r="AA1408">
        <v>5.7</v>
      </c>
      <c r="AB1408">
        <v>5.7</v>
      </c>
      <c r="AC1408"/>
      <c r="AD1408"/>
      <c r="AE1408"/>
      <c r="AF1408"/>
      <c r="AG1408"/>
      <c r="AH1408"/>
      <c r="AI1408"/>
      <c r="AJ1408"/>
      <c r="AK1408"/>
      <c r="AL1408"/>
      <c r="AM1408"/>
      <c r="AN1408"/>
      <c r="AO1408"/>
      <c r="AP1408"/>
      <c r="AQ1408"/>
      <c r="AR1408"/>
      <c r="AS1408"/>
      <c r="AT1408"/>
      <c r="AU1408"/>
      <c r="AV1408"/>
      <c r="AW1408"/>
      <c r="AX1408"/>
      <c r="AY1408"/>
      <c r="AZ1408"/>
      <c r="BA1408"/>
      <c r="BB1408"/>
      <c r="BC1408"/>
      <c r="BD1408"/>
      <c r="BE1408"/>
      <c r="BF1408"/>
      <c r="BG1408"/>
      <c r="BH1408"/>
      <c r="BI1408"/>
      <c r="BJ1408"/>
      <c r="BK1408"/>
      <c r="BL1408"/>
      <c r="BM1408"/>
      <c r="BN1408"/>
      <c r="BO1408"/>
      <c r="BP1408"/>
      <c r="BQ1408"/>
      <c r="BR1408" t="s">
        <v>67</v>
      </c>
      <c r="BS1408" s="1">
        <v>44816</v>
      </c>
      <c r="BT1408" t="s">
        <v>1910</v>
      </c>
      <c r="BU1408">
        <v>2585</v>
      </c>
      <c r="BV1408"/>
      <c r="BW1408"/>
      <c r="BX1408" s="6"/>
      <c r="BY1408" s="6"/>
      <c r="BZ1408" s="6"/>
    </row>
    <row r="1409" spans="1:78" s="11" customFormat="1" x14ac:dyDescent="0.2">
      <c r="A1409" t="s">
        <v>2097</v>
      </c>
      <c r="B1409"/>
      <c r="C1409" t="s">
        <v>1483</v>
      </c>
      <c r="D1409" t="s">
        <v>61</v>
      </c>
      <c r="E1409" t="s">
        <v>1642</v>
      </c>
      <c r="F1409" t="s">
        <v>1640</v>
      </c>
      <c r="G1409" t="s">
        <v>1642</v>
      </c>
      <c r="H1409" t="s">
        <v>1640</v>
      </c>
      <c r="I1409"/>
      <c r="J1409"/>
      <c r="K1409"/>
      <c r="L1409"/>
      <c r="M1409"/>
      <c r="N1409"/>
      <c r="O1409"/>
      <c r="P1409"/>
      <c r="Q1409"/>
      <c r="R1409"/>
      <c r="S1409"/>
      <c r="T1409"/>
      <c r="U1409"/>
      <c r="V1409"/>
      <c r="W1409"/>
      <c r="X1409"/>
      <c r="Y1409"/>
      <c r="Z1409"/>
      <c r="AA1409"/>
      <c r="AB1409"/>
      <c r="AC1409"/>
      <c r="AD1409"/>
      <c r="AE1409"/>
      <c r="AF1409"/>
      <c r="AG1409"/>
      <c r="AH1409"/>
      <c r="AI1409"/>
      <c r="AJ1409"/>
      <c r="AK1409">
        <v>3.9</v>
      </c>
      <c r="AL1409"/>
      <c r="AM1409"/>
      <c r="AN1409">
        <v>2.5</v>
      </c>
      <c r="AO1409">
        <v>4.0999999999999996</v>
      </c>
      <c r="AP1409"/>
      <c r="AQ1409"/>
      <c r="AR1409">
        <v>2.7</v>
      </c>
      <c r="AS1409">
        <v>4.4000000000000004</v>
      </c>
      <c r="AT1409"/>
      <c r="AU1409"/>
      <c r="AV1409">
        <v>3.2</v>
      </c>
      <c r="AW1409">
        <v>4.4000000000000004</v>
      </c>
      <c r="AX1409">
        <v>3.2</v>
      </c>
      <c r="AY1409">
        <v>3.5</v>
      </c>
      <c r="AZ1409">
        <v>3.5</v>
      </c>
      <c r="BA1409">
        <v>4.5</v>
      </c>
      <c r="BB1409">
        <v>3.9</v>
      </c>
      <c r="BC1409">
        <v>3.6</v>
      </c>
      <c r="BD1409">
        <v>3.9</v>
      </c>
      <c r="BE1409">
        <v>5.0999999999999996</v>
      </c>
      <c r="BF1409">
        <v>3.5</v>
      </c>
      <c r="BG1409">
        <v>2.8</v>
      </c>
      <c r="BH1409">
        <v>3.5</v>
      </c>
      <c r="BI1409"/>
      <c r="BJ1409"/>
      <c r="BK1409"/>
      <c r="BL1409"/>
      <c r="BM1409"/>
      <c r="BN1409"/>
      <c r="BO1409"/>
      <c r="BP1409"/>
      <c r="BQ1409" t="s">
        <v>3393</v>
      </c>
      <c r="BR1409" t="s">
        <v>67</v>
      </c>
      <c r="BS1409" s="1">
        <v>44816</v>
      </c>
      <c r="BT1409" t="s">
        <v>1910</v>
      </c>
      <c r="BU1409">
        <v>2585</v>
      </c>
      <c r="BV1409"/>
      <c r="BW1409"/>
      <c r="BX1409"/>
      <c r="BY1409"/>
      <c r="BZ1409"/>
    </row>
    <row r="1410" spans="1:78" s="11" customFormat="1" x14ac:dyDescent="0.2">
      <c r="A1410" t="s">
        <v>2098</v>
      </c>
      <c r="B1410"/>
      <c r="C1410" t="s">
        <v>1483</v>
      </c>
      <c r="D1410" t="s">
        <v>61</v>
      </c>
      <c r="E1410" t="s">
        <v>1642</v>
      </c>
      <c r="F1410" t="s">
        <v>1640</v>
      </c>
      <c r="G1410" t="s">
        <v>1642</v>
      </c>
      <c r="H1410" t="s">
        <v>1640</v>
      </c>
      <c r="I1410"/>
      <c r="J1410"/>
      <c r="K1410"/>
      <c r="L1410"/>
      <c r="M1410"/>
      <c r="N1410"/>
      <c r="O1410"/>
      <c r="P1410"/>
      <c r="Q1410"/>
      <c r="R1410"/>
      <c r="S1410"/>
      <c r="T1410"/>
      <c r="U1410"/>
      <c r="V1410"/>
      <c r="W1410"/>
      <c r="X1410"/>
      <c r="Y1410"/>
      <c r="Z1410"/>
      <c r="AA1410"/>
      <c r="AB1410"/>
      <c r="AC1410"/>
      <c r="AD1410"/>
      <c r="AE1410"/>
      <c r="AF1410"/>
      <c r="AG1410"/>
      <c r="AH1410"/>
      <c r="AI1410"/>
      <c r="AJ1410"/>
      <c r="AK1410"/>
      <c r="AL1410"/>
      <c r="AM1410"/>
      <c r="AN1410"/>
      <c r="AO1410">
        <v>4.2</v>
      </c>
      <c r="AP1410"/>
      <c r="AQ1410"/>
      <c r="AR1410">
        <v>2.8</v>
      </c>
      <c r="AS1410">
        <v>4.2</v>
      </c>
      <c r="AT1410"/>
      <c r="AU1410"/>
      <c r="AV1410">
        <v>3.2</v>
      </c>
      <c r="AW1410">
        <v>4.5</v>
      </c>
      <c r="AX1410">
        <v>3.2</v>
      </c>
      <c r="AY1410">
        <v>3.5</v>
      </c>
      <c r="AZ1410">
        <v>3.5</v>
      </c>
      <c r="BA1410">
        <v>4.7</v>
      </c>
      <c r="BB1410">
        <v>4</v>
      </c>
      <c r="BC1410">
        <v>3.7</v>
      </c>
      <c r="BD1410">
        <v>4</v>
      </c>
      <c r="BE1410">
        <v>5.2</v>
      </c>
      <c r="BF1410">
        <v>3.6</v>
      </c>
      <c r="BG1410">
        <v>2.8</v>
      </c>
      <c r="BH1410">
        <v>3.6</v>
      </c>
      <c r="BI1410"/>
      <c r="BJ1410"/>
      <c r="BK1410"/>
      <c r="BL1410"/>
      <c r="BM1410"/>
      <c r="BN1410"/>
      <c r="BO1410"/>
      <c r="BP1410"/>
      <c r="BQ1410"/>
      <c r="BR1410" t="s">
        <v>67</v>
      </c>
      <c r="BS1410" s="1">
        <v>44816</v>
      </c>
      <c r="BT1410" t="s">
        <v>1910</v>
      </c>
      <c r="BU1410">
        <v>2585</v>
      </c>
      <c r="BV1410"/>
      <c r="BW1410"/>
      <c r="BX1410"/>
      <c r="BY1410"/>
      <c r="BZ1410"/>
    </row>
    <row r="1411" spans="1:78" s="11" customFormat="1" x14ac:dyDescent="0.2">
      <c r="A1411" t="s">
        <v>2099</v>
      </c>
      <c r="B1411"/>
      <c r="C1411" t="s">
        <v>1483</v>
      </c>
      <c r="D1411" t="s">
        <v>61</v>
      </c>
      <c r="E1411" t="s">
        <v>1642</v>
      </c>
      <c r="F1411" t="s">
        <v>1640</v>
      </c>
      <c r="G1411" t="s">
        <v>1642</v>
      </c>
      <c r="H1411" t="s">
        <v>1640</v>
      </c>
      <c r="I1411"/>
      <c r="J1411"/>
      <c r="K1411"/>
      <c r="L1411"/>
      <c r="M1411"/>
      <c r="N1411"/>
      <c r="O1411"/>
      <c r="P1411"/>
      <c r="Q1411"/>
      <c r="R1411"/>
      <c r="S1411"/>
      <c r="T1411"/>
      <c r="U1411"/>
      <c r="V1411"/>
      <c r="W1411"/>
      <c r="X1411"/>
      <c r="Y1411"/>
      <c r="Z1411"/>
      <c r="AA1411"/>
      <c r="AB1411"/>
      <c r="AC1411"/>
      <c r="AD1411"/>
      <c r="AE1411"/>
      <c r="AF1411"/>
      <c r="AG1411"/>
      <c r="AH1411"/>
      <c r="AI1411"/>
      <c r="AJ1411"/>
      <c r="AK1411"/>
      <c r="AL1411"/>
      <c r="AM1411"/>
      <c r="AN1411"/>
      <c r="AO1411">
        <v>3.8</v>
      </c>
      <c r="AP1411"/>
      <c r="AQ1411"/>
      <c r="AR1411">
        <v>2.7</v>
      </c>
      <c r="AS1411">
        <v>4.2</v>
      </c>
      <c r="AT1411"/>
      <c r="AU1411"/>
      <c r="AV1411">
        <v>3</v>
      </c>
      <c r="AW1411"/>
      <c r="AX1411"/>
      <c r="AY1411"/>
      <c r="AZ1411"/>
      <c r="BA1411"/>
      <c r="BB1411"/>
      <c r="BC1411"/>
      <c r="BD1411"/>
      <c r="BE1411"/>
      <c r="BF1411"/>
      <c r="BG1411"/>
      <c r="BH1411"/>
      <c r="BI1411"/>
      <c r="BJ1411"/>
      <c r="BK1411"/>
      <c r="BL1411"/>
      <c r="BM1411"/>
      <c r="BN1411"/>
      <c r="BO1411"/>
      <c r="BP1411"/>
      <c r="BQ1411" t="s">
        <v>3394</v>
      </c>
      <c r="BR1411" t="s">
        <v>67</v>
      </c>
      <c r="BS1411" s="1">
        <v>44816</v>
      </c>
      <c r="BT1411" t="s">
        <v>1910</v>
      </c>
      <c r="BU1411">
        <v>2585</v>
      </c>
      <c r="BV1411"/>
      <c r="BW1411"/>
      <c r="BX1411"/>
      <c r="BY1411"/>
      <c r="BZ1411"/>
    </row>
    <row r="1412" spans="1:78" s="11" customFormat="1" x14ac:dyDescent="0.2">
      <c r="A1412" t="s">
        <v>2100</v>
      </c>
      <c r="B1412"/>
      <c r="C1412" t="s">
        <v>1483</v>
      </c>
      <c r="D1412" t="s">
        <v>61</v>
      </c>
      <c r="E1412" t="s">
        <v>1642</v>
      </c>
      <c r="F1412" t="s">
        <v>1640</v>
      </c>
      <c r="G1412" t="s">
        <v>1642</v>
      </c>
      <c r="H1412" t="s">
        <v>1640</v>
      </c>
      <c r="I1412"/>
      <c r="J1412"/>
      <c r="K1412"/>
      <c r="L1412"/>
      <c r="M1412"/>
      <c r="N1412"/>
      <c r="O1412"/>
      <c r="P1412"/>
      <c r="Q1412"/>
      <c r="R1412"/>
      <c r="S1412"/>
      <c r="T1412"/>
      <c r="U1412"/>
      <c r="V1412"/>
      <c r="W1412"/>
      <c r="X1412"/>
      <c r="Y1412"/>
      <c r="Z1412"/>
      <c r="AA1412"/>
      <c r="AB1412"/>
      <c r="AC1412"/>
      <c r="AD1412"/>
      <c r="AE1412"/>
      <c r="AF1412"/>
      <c r="AG1412"/>
      <c r="AH1412"/>
      <c r="AI1412"/>
      <c r="AJ1412"/>
      <c r="AK1412"/>
      <c r="AL1412"/>
      <c r="AM1412"/>
      <c r="AN1412"/>
      <c r="AO1412"/>
      <c r="AP1412"/>
      <c r="AQ1412"/>
      <c r="AR1412"/>
      <c r="AS1412"/>
      <c r="AT1412"/>
      <c r="AU1412"/>
      <c r="AV1412"/>
      <c r="AW1412">
        <v>4.5</v>
      </c>
      <c r="AX1412"/>
      <c r="AY1412">
        <v>3.3</v>
      </c>
      <c r="AZ1412">
        <v>3.3</v>
      </c>
      <c r="BA1412">
        <v>4.5</v>
      </c>
      <c r="BB1412">
        <v>3.7</v>
      </c>
      <c r="BC1412">
        <v>3.7</v>
      </c>
      <c r="BD1412">
        <v>3.7</v>
      </c>
      <c r="BE1412"/>
      <c r="BF1412"/>
      <c r="BG1412">
        <v>2.9</v>
      </c>
      <c r="BH1412">
        <v>2.9</v>
      </c>
      <c r="BI1412"/>
      <c r="BJ1412"/>
      <c r="BK1412"/>
      <c r="BL1412"/>
      <c r="BM1412"/>
      <c r="BN1412"/>
      <c r="BO1412"/>
      <c r="BP1412"/>
      <c r="BQ1412" t="s">
        <v>3395</v>
      </c>
      <c r="BR1412" t="s">
        <v>67</v>
      </c>
      <c r="BS1412" s="1">
        <v>44816</v>
      </c>
      <c r="BT1412" t="s">
        <v>1910</v>
      </c>
      <c r="BU1412">
        <v>2585</v>
      </c>
      <c r="BV1412"/>
      <c r="BW1412"/>
      <c r="BX1412"/>
      <c r="BY1412"/>
      <c r="BZ1412"/>
    </row>
    <row r="1413" spans="1:78" s="11" customFormat="1" x14ac:dyDescent="0.2">
      <c r="A1413" t="s">
        <v>2101</v>
      </c>
      <c r="B1413"/>
      <c r="C1413" t="s">
        <v>1483</v>
      </c>
      <c r="D1413" t="s">
        <v>61</v>
      </c>
      <c r="E1413" t="s">
        <v>1642</v>
      </c>
      <c r="F1413" t="s">
        <v>1640</v>
      </c>
      <c r="G1413" t="s">
        <v>1642</v>
      </c>
      <c r="H1413" t="s">
        <v>1640</v>
      </c>
      <c r="I1413"/>
      <c r="J1413"/>
      <c r="K1413"/>
      <c r="L1413"/>
      <c r="M1413"/>
      <c r="N1413"/>
      <c r="O1413"/>
      <c r="P1413"/>
      <c r="Q1413"/>
      <c r="R1413"/>
      <c r="S1413"/>
      <c r="T1413"/>
      <c r="U1413"/>
      <c r="V1413"/>
      <c r="W1413"/>
      <c r="X1413"/>
      <c r="Y1413"/>
      <c r="Z1413"/>
      <c r="AA1413"/>
      <c r="AB1413"/>
      <c r="AC1413"/>
      <c r="AD1413"/>
      <c r="AE1413"/>
      <c r="AF1413"/>
      <c r="AG1413"/>
      <c r="AH1413"/>
      <c r="AI1413"/>
      <c r="AJ1413"/>
      <c r="AK1413"/>
      <c r="AL1413"/>
      <c r="AM1413"/>
      <c r="AN1413"/>
      <c r="AO1413"/>
      <c r="AP1413"/>
      <c r="AQ1413"/>
      <c r="AR1413"/>
      <c r="AS1413"/>
      <c r="AT1413"/>
      <c r="AU1413"/>
      <c r="AV1413"/>
      <c r="AW1413"/>
      <c r="AX1413"/>
      <c r="AY1413">
        <v>3.4</v>
      </c>
      <c r="AZ1413">
        <v>3.4</v>
      </c>
      <c r="BA1413"/>
      <c r="BB1413"/>
      <c r="BC1413"/>
      <c r="BD1413"/>
      <c r="BE1413"/>
      <c r="BF1413"/>
      <c r="BG1413"/>
      <c r="BH1413"/>
      <c r="BI1413"/>
      <c r="BJ1413"/>
      <c r="BK1413"/>
      <c r="BL1413"/>
      <c r="BM1413"/>
      <c r="BN1413"/>
      <c r="BO1413"/>
      <c r="BP1413"/>
      <c r="BQ1413"/>
      <c r="BR1413" t="s">
        <v>67</v>
      </c>
      <c r="BS1413" s="1">
        <v>44816</v>
      </c>
      <c r="BT1413" t="s">
        <v>1910</v>
      </c>
      <c r="BU1413">
        <v>2585</v>
      </c>
      <c r="BV1413"/>
      <c r="BW1413"/>
      <c r="BX1413"/>
      <c r="BY1413"/>
      <c r="BZ1413"/>
    </row>
    <row r="1414" spans="1:78" s="11" customFormat="1" x14ac:dyDescent="0.2">
      <c r="A1414" s="10" t="s">
        <v>1775</v>
      </c>
      <c r="B1414" s="10"/>
      <c r="C1414" s="10" t="s">
        <v>1483</v>
      </c>
      <c r="D1414" s="10" t="s">
        <v>61</v>
      </c>
      <c r="E1414" s="10" t="s">
        <v>1642</v>
      </c>
      <c r="F1414" s="10" t="s">
        <v>1640</v>
      </c>
      <c r="G1414" s="10" t="s">
        <v>1642</v>
      </c>
      <c r="H1414" s="10" t="s">
        <v>1776</v>
      </c>
      <c r="I1414" s="10"/>
      <c r="J1414" s="10"/>
      <c r="K1414" s="10"/>
      <c r="L1414" s="10" t="s">
        <v>1762</v>
      </c>
      <c r="M1414" s="10"/>
      <c r="N1414" s="10"/>
      <c r="O1414" s="10"/>
      <c r="P1414" s="10"/>
      <c r="Q1414" s="10"/>
      <c r="R1414" s="10"/>
      <c r="S1414" s="10"/>
      <c r="T1414" s="10"/>
      <c r="U1414" s="10"/>
      <c r="V1414" s="10"/>
      <c r="W1414" s="10"/>
      <c r="X1414" s="10"/>
      <c r="Y1414" s="10"/>
      <c r="Z1414" s="10"/>
      <c r="AA1414" s="10"/>
      <c r="AB1414" s="10"/>
      <c r="AC1414" s="10"/>
      <c r="AD1414" s="10"/>
      <c r="AE1414" s="10"/>
      <c r="AF1414" s="10"/>
      <c r="AG1414" s="10"/>
      <c r="AH1414" s="10"/>
      <c r="AI1414" s="10"/>
      <c r="AJ1414" s="10"/>
      <c r="AK1414" s="10"/>
      <c r="AL1414" s="10"/>
      <c r="AM1414" s="10"/>
      <c r="AN1414" s="10"/>
      <c r="AO1414" s="10"/>
      <c r="AP1414" s="10"/>
      <c r="AQ1414" s="10"/>
      <c r="AR1414" s="10"/>
      <c r="AS1414" s="10"/>
      <c r="AT1414" s="10"/>
      <c r="AU1414" s="10"/>
      <c r="AV1414" s="10"/>
      <c r="AW1414" s="10"/>
      <c r="AX1414" s="10"/>
      <c r="AY1414" s="10"/>
      <c r="AZ1414" s="10"/>
      <c r="BA1414" s="10"/>
      <c r="BB1414" s="10"/>
      <c r="BC1414" s="10"/>
      <c r="BD1414" s="10"/>
      <c r="BE1414" s="10"/>
      <c r="BF1414" s="10"/>
      <c r="BG1414" s="10"/>
      <c r="BH1414" s="10"/>
      <c r="BI1414" s="10"/>
      <c r="BJ1414" s="10"/>
      <c r="BK1414" s="10"/>
      <c r="BL1414" s="10"/>
      <c r="BM1414" s="10"/>
      <c r="BN1414" s="10"/>
      <c r="BO1414" s="10"/>
      <c r="BP1414" s="10"/>
      <c r="BQ1414" s="10"/>
      <c r="BR1414" s="10" t="s">
        <v>67</v>
      </c>
      <c r="BS1414" s="12">
        <v>44812</v>
      </c>
      <c r="BT1414" s="10" t="s">
        <v>1701</v>
      </c>
      <c r="BU1414" s="10">
        <v>1420</v>
      </c>
      <c r="BV1414" s="10" t="s">
        <v>60</v>
      </c>
      <c r="BW1414" s="10" t="s">
        <v>1701</v>
      </c>
      <c r="BX1414"/>
      <c r="BY1414"/>
      <c r="BZ1414"/>
    </row>
    <row r="1415" spans="1:78" s="11" customFormat="1" x14ac:dyDescent="0.2">
      <c r="A1415" s="11" t="s">
        <v>1700</v>
      </c>
      <c r="C1415" s="11" t="s">
        <v>1483</v>
      </c>
      <c r="D1415" s="11" t="s">
        <v>61</v>
      </c>
      <c r="E1415" s="11" t="s">
        <v>1642</v>
      </c>
      <c r="G1415" s="11" t="s">
        <v>1642</v>
      </c>
      <c r="BX1415"/>
      <c r="BY1415"/>
      <c r="BZ1415"/>
    </row>
    <row r="1416" spans="1:78" s="11" customFormat="1" x14ac:dyDescent="0.2">
      <c r="A1416" s="11" t="s">
        <v>1700</v>
      </c>
      <c r="C1416" s="11" t="s">
        <v>1483</v>
      </c>
      <c r="D1416" s="11" t="s">
        <v>61</v>
      </c>
      <c r="E1416" s="11" t="s">
        <v>1679</v>
      </c>
      <c r="G1416" s="11" t="s">
        <v>1679</v>
      </c>
      <c r="BX1416"/>
      <c r="BY1416"/>
      <c r="BZ1416"/>
    </row>
    <row r="1417" spans="1:78" s="11" customFormat="1" x14ac:dyDescent="0.2">
      <c r="A1417" s="11" t="s">
        <v>1700</v>
      </c>
      <c r="C1417" s="11" t="s">
        <v>1483</v>
      </c>
      <c r="D1417" s="11" t="s">
        <v>61</v>
      </c>
      <c r="E1417" s="11" t="s">
        <v>75</v>
      </c>
      <c r="F1417" s="11" t="s">
        <v>76</v>
      </c>
      <c r="G1417" s="11" t="s">
        <v>75</v>
      </c>
      <c r="H1417" s="11" t="s">
        <v>76</v>
      </c>
      <c r="BX1417" s="19"/>
      <c r="BY1417" s="19"/>
      <c r="BZ1417" s="19"/>
    </row>
    <row r="1418" spans="1:78" s="11" customFormat="1" x14ac:dyDescent="0.2">
      <c r="A1418" t="s">
        <v>74</v>
      </c>
      <c r="B1418"/>
      <c r="C1418" t="s">
        <v>1483</v>
      </c>
      <c r="D1418" t="s">
        <v>61</v>
      </c>
      <c r="E1418" t="s">
        <v>75</v>
      </c>
      <c r="F1418" t="s">
        <v>76</v>
      </c>
      <c r="G1418" t="s">
        <v>75</v>
      </c>
      <c r="H1418" t="s">
        <v>76</v>
      </c>
      <c r="I1418" t="b">
        <v>0</v>
      </c>
      <c r="J1418"/>
      <c r="K1418" t="s">
        <v>77</v>
      </c>
      <c r="L1418"/>
      <c r="M1418"/>
      <c r="N1418"/>
      <c r="O1418"/>
      <c r="P1418"/>
      <c r="Q1418"/>
      <c r="R1418"/>
      <c r="S1418"/>
      <c r="T1418"/>
      <c r="U1418"/>
      <c r="V1418"/>
      <c r="W1418"/>
      <c r="X1418"/>
      <c r="Y1418"/>
      <c r="Z1418"/>
      <c r="AA1418"/>
      <c r="AB1418"/>
      <c r="AC1418">
        <v>4.0999999999999996</v>
      </c>
      <c r="AD1418"/>
      <c r="AE1418"/>
      <c r="AF1418">
        <v>5.9</v>
      </c>
      <c r="AG1418"/>
      <c r="AH1418"/>
      <c r="AI1418"/>
      <c r="AJ1418"/>
      <c r="AK1418"/>
      <c r="AL1418"/>
      <c r="AM1418"/>
      <c r="AN1418"/>
      <c r="AO1418"/>
      <c r="AP1418"/>
      <c r="AQ1418"/>
      <c r="AR1418"/>
      <c r="AS1418"/>
      <c r="AT1418"/>
      <c r="AU1418"/>
      <c r="AV1418"/>
      <c r="AW1418"/>
      <c r="AX1418"/>
      <c r="AY1418"/>
      <c r="AZ1418"/>
      <c r="BA1418"/>
      <c r="BB1418"/>
      <c r="BC1418"/>
      <c r="BD1418"/>
      <c r="BE1418"/>
      <c r="BF1418"/>
      <c r="BG1418"/>
      <c r="BH1418"/>
      <c r="BI1418"/>
      <c r="BJ1418"/>
      <c r="BK1418"/>
      <c r="BL1418"/>
      <c r="BM1418"/>
      <c r="BN1418"/>
      <c r="BO1418"/>
      <c r="BP1418"/>
      <c r="BQ1418" t="s">
        <v>2980</v>
      </c>
      <c r="BR1418" t="s">
        <v>78</v>
      </c>
      <c r="BS1418"/>
      <c r="BT1418" t="s">
        <v>79</v>
      </c>
      <c r="BU1418">
        <v>42805</v>
      </c>
      <c r="BV1418"/>
      <c r="BW1418"/>
      <c r="BX1418" s="19"/>
      <c r="BY1418" s="19"/>
      <c r="BZ1418" s="19"/>
    </row>
    <row r="1419" spans="1:78" s="11" customFormat="1" x14ac:dyDescent="0.2">
      <c r="A1419" t="s">
        <v>74</v>
      </c>
      <c r="B1419"/>
      <c r="C1419" t="s">
        <v>1483</v>
      </c>
      <c r="D1419" t="s">
        <v>61</v>
      </c>
      <c r="E1419" t="s">
        <v>75</v>
      </c>
      <c r="F1419" t="s">
        <v>76</v>
      </c>
      <c r="G1419" t="s">
        <v>75</v>
      </c>
      <c r="H1419" t="s">
        <v>76</v>
      </c>
      <c r="I1419"/>
      <c r="J1419"/>
      <c r="K1419"/>
      <c r="L1419"/>
      <c r="M1419"/>
      <c r="N1419"/>
      <c r="O1419"/>
      <c r="P1419"/>
      <c r="Q1419"/>
      <c r="R1419"/>
      <c r="S1419"/>
      <c r="T1419"/>
      <c r="U1419"/>
      <c r="V1419"/>
      <c r="W1419"/>
      <c r="X1419"/>
      <c r="Y1419"/>
      <c r="Z1419"/>
      <c r="AA1419"/>
      <c r="AB1419"/>
      <c r="AC1419">
        <v>4.0999999999999996</v>
      </c>
      <c r="AD1419"/>
      <c r="AE1419"/>
      <c r="AF1419">
        <v>5.9</v>
      </c>
      <c r="AG1419"/>
      <c r="AH1419"/>
      <c r="AI1419"/>
      <c r="AJ1419"/>
      <c r="AK1419"/>
      <c r="AL1419"/>
      <c r="AM1419"/>
      <c r="AN1419"/>
      <c r="AO1419"/>
      <c r="AP1419"/>
      <c r="AQ1419"/>
      <c r="AR1419"/>
      <c r="AS1419"/>
      <c r="AT1419"/>
      <c r="AU1419"/>
      <c r="AV1419"/>
      <c r="AW1419"/>
      <c r="AX1419"/>
      <c r="AY1419"/>
      <c r="AZ1419"/>
      <c r="BA1419"/>
      <c r="BB1419"/>
      <c r="BC1419"/>
      <c r="BD1419"/>
      <c r="BE1419"/>
      <c r="BF1419"/>
      <c r="BG1419"/>
      <c r="BH1419"/>
      <c r="BI1419"/>
      <c r="BJ1419"/>
      <c r="BK1419"/>
      <c r="BL1419"/>
      <c r="BM1419"/>
      <c r="BN1419"/>
      <c r="BO1419"/>
      <c r="BP1419"/>
      <c r="BQ1419"/>
      <c r="BR1419" t="s">
        <v>67</v>
      </c>
      <c r="BS1419" s="1">
        <v>44824</v>
      </c>
      <c r="BT1419" t="s">
        <v>2329</v>
      </c>
      <c r="BU1419">
        <v>2930</v>
      </c>
      <c r="BV1419" t="s">
        <v>60</v>
      </c>
      <c r="BW1419" t="s">
        <v>2329</v>
      </c>
      <c r="BX1419"/>
      <c r="BY1419"/>
      <c r="BZ1419"/>
    </row>
    <row r="1420" spans="1:78" s="11" customFormat="1" x14ac:dyDescent="0.2">
      <c r="A1420" t="s">
        <v>2351</v>
      </c>
      <c r="B1420"/>
      <c r="C1420" t="s">
        <v>1483</v>
      </c>
      <c r="D1420" t="s">
        <v>61</v>
      </c>
      <c r="E1420" t="s">
        <v>75</v>
      </c>
      <c r="F1420" t="s">
        <v>76</v>
      </c>
      <c r="G1420" t="s">
        <v>75</v>
      </c>
      <c r="H1420" t="s">
        <v>76</v>
      </c>
      <c r="I1420"/>
      <c r="J1420"/>
      <c r="K1420"/>
      <c r="L1420"/>
      <c r="M1420"/>
      <c r="N1420"/>
      <c r="O1420"/>
      <c r="P1420"/>
      <c r="Q1420"/>
      <c r="R1420"/>
      <c r="S1420"/>
      <c r="T1420"/>
      <c r="U1420"/>
      <c r="V1420"/>
      <c r="W1420"/>
      <c r="X1420"/>
      <c r="Y1420"/>
      <c r="Z1420"/>
      <c r="AA1420"/>
      <c r="AB1420"/>
      <c r="AC1420"/>
      <c r="AD1420"/>
      <c r="AE1420"/>
      <c r="AF1420"/>
      <c r="AG1420"/>
      <c r="AH1420"/>
      <c r="AI1420"/>
      <c r="AJ1420"/>
      <c r="AK1420"/>
      <c r="AL1420"/>
      <c r="AM1420"/>
      <c r="AN1420"/>
      <c r="AO1420"/>
      <c r="AP1420"/>
      <c r="AQ1420"/>
      <c r="AR1420"/>
      <c r="AS1420"/>
      <c r="AT1420"/>
      <c r="AU1420"/>
      <c r="AV1420"/>
      <c r="AW1420">
        <v>4.3</v>
      </c>
      <c r="AX1420"/>
      <c r="AY1420"/>
      <c r="AZ1420">
        <v>2.9</v>
      </c>
      <c r="BA1420"/>
      <c r="BB1420"/>
      <c r="BC1420"/>
      <c r="BD1420"/>
      <c r="BE1420"/>
      <c r="BF1420"/>
      <c r="BG1420"/>
      <c r="BH1420"/>
      <c r="BI1420"/>
      <c r="BJ1420"/>
      <c r="BK1420"/>
      <c r="BL1420"/>
      <c r="BM1420"/>
      <c r="BN1420"/>
      <c r="BO1420"/>
      <c r="BP1420"/>
      <c r="BQ1420"/>
      <c r="BR1420" t="s">
        <v>67</v>
      </c>
      <c r="BS1420" s="1">
        <v>44824</v>
      </c>
      <c r="BT1420" t="s">
        <v>2329</v>
      </c>
      <c r="BU1420">
        <v>2930</v>
      </c>
      <c r="BV1420"/>
      <c r="BW1420"/>
      <c r="BX1420"/>
      <c r="BY1420"/>
      <c r="BZ1420"/>
    </row>
    <row r="1421" spans="1:78" s="11" customFormat="1" x14ac:dyDescent="0.2">
      <c r="A1421" t="s">
        <v>80</v>
      </c>
      <c r="B1421"/>
      <c r="C1421" t="s">
        <v>1483</v>
      </c>
      <c r="D1421" t="s">
        <v>61</v>
      </c>
      <c r="E1421" t="s">
        <v>75</v>
      </c>
      <c r="F1421" t="s">
        <v>76</v>
      </c>
      <c r="G1421" t="s">
        <v>75</v>
      </c>
      <c r="H1421" t="s">
        <v>76</v>
      </c>
      <c r="I1421" t="b">
        <v>0</v>
      </c>
      <c r="J1421"/>
      <c r="K1421" t="s">
        <v>77</v>
      </c>
      <c r="L1421"/>
      <c r="M1421"/>
      <c r="N1421"/>
      <c r="O1421"/>
      <c r="P1421"/>
      <c r="Q1421"/>
      <c r="R1421"/>
      <c r="S1421"/>
      <c r="T1421"/>
      <c r="U1421"/>
      <c r="V1421"/>
      <c r="W1421"/>
      <c r="X1421"/>
      <c r="Y1421"/>
      <c r="Z1421"/>
      <c r="AA1421"/>
      <c r="AB1421"/>
      <c r="AC1421">
        <v>3.9</v>
      </c>
      <c r="AD1421"/>
      <c r="AE1421"/>
      <c r="AF1421">
        <v>5.9</v>
      </c>
      <c r="AG1421"/>
      <c r="AH1421"/>
      <c r="AI1421"/>
      <c r="AJ1421"/>
      <c r="AK1421"/>
      <c r="AL1421"/>
      <c r="AM1421"/>
      <c r="AN1421"/>
      <c r="AO1421"/>
      <c r="AP1421"/>
      <c r="AQ1421"/>
      <c r="AR1421"/>
      <c r="AS1421"/>
      <c r="AT1421"/>
      <c r="AU1421"/>
      <c r="AV1421"/>
      <c r="AW1421"/>
      <c r="AX1421"/>
      <c r="AY1421"/>
      <c r="AZ1421"/>
      <c r="BA1421"/>
      <c r="BB1421"/>
      <c r="BC1421"/>
      <c r="BD1421"/>
      <c r="BE1421"/>
      <c r="BF1421"/>
      <c r="BG1421"/>
      <c r="BH1421"/>
      <c r="BI1421"/>
      <c r="BJ1421"/>
      <c r="BK1421"/>
      <c r="BL1421"/>
      <c r="BM1421"/>
      <c r="BN1421"/>
      <c r="BO1421"/>
      <c r="BP1421"/>
      <c r="BQ1421" t="s">
        <v>2980</v>
      </c>
      <c r="BR1421" t="s">
        <v>78</v>
      </c>
      <c r="BS1421"/>
      <c r="BT1421" t="s">
        <v>79</v>
      </c>
      <c r="BU1421">
        <v>42805</v>
      </c>
      <c r="BV1421"/>
      <c r="BW1421"/>
      <c r="BX1421"/>
      <c r="BY1421"/>
      <c r="BZ1421"/>
    </row>
    <row r="1422" spans="1:78" s="11" customFormat="1" x14ac:dyDescent="0.2">
      <c r="A1422" t="s">
        <v>80</v>
      </c>
      <c r="B1422"/>
      <c r="C1422" t="s">
        <v>1483</v>
      </c>
      <c r="D1422" t="s">
        <v>61</v>
      </c>
      <c r="E1422" t="s">
        <v>75</v>
      </c>
      <c r="F1422" t="s">
        <v>76</v>
      </c>
      <c r="G1422" s="15" t="s">
        <v>75</v>
      </c>
      <c r="H1422" t="s">
        <v>76</v>
      </c>
      <c r="I1422"/>
      <c r="J1422"/>
      <c r="K1422"/>
      <c r="L1422"/>
      <c r="M1422"/>
      <c r="N1422"/>
      <c r="O1422"/>
      <c r="P1422"/>
      <c r="Q1422"/>
      <c r="R1422"/>
      <c r="S1422"/>
      <c r="T1422"/>
      <c r="U1422"/>
      <c r="V1422"/>
      <c r="W1422"/>
      <c r="X1422"/>
      <c r="Y1422"/>
      <c r="Z1422"/>
      <c r="AA1422"/>
      <c r="AB1422"/>
      <c r="AC1422">
        <v>3.9</v>
      </c>
      <c r="AD1422"/>
      <c r="AE1422"/>
      <c r="AF1422">
        <v>5.9</v>
      </c>
      <c r="AG1422"/>
      <c r="AH1422"/>
      <c r="AI1422"/>
      <c r="AJ1422"/>
      <c r="AK1422"/>
      <c r="AL1422"/>
      <c r="AM1422"/>
      <c r="AN1422"/>
      <c r="AO1422"/>
      <c r="AP1422"/>
      <c r="AQ1422"/>
      <c r="AR1422"/>
      <c r="AS1422"/>
      <c r="AT1422"/>
      <c r="AU1422"/>
      <c r="AV1422"/>
      <c r="AW1422"/>
      <c r="AX1422"/>
      <c r="AY1422"/>
      <c r="AZ1422"/>
      <c r="BA1422"/>
      <c r="BB1422"/>
      <c r="BC1422"/>
      <c r="BD1422"/>
      <c r="BE1422"/>
      <c r="BF1422"/>
      <c r="BG1422"/>
      <c r="BH1422"/>
      <c r="BI1422"/>
      <c r="BJ1422"/>
      <c r="BK1422"/>
      <c r="BL1422"/>
      <c r="BM1422"/>
      <c r="BN1422"/>
      <c r="BO1422"/>
      <c r="BP1422"/>
      <c r="BQ1422"/>
      <c r="BR1422" t="s">
        <v>67</v>
      </c>
      <c r="BS1422" s="1">
        <v>44824</v>
      </c>
      <c r="BT1422" t="s">
        <v>2329</v>
      </c>
      <c r="BU1422">
        <v>2930</v>
      </c>
      <c r="BV1422"/>
      <c r="BW1422"/>
      <c r="BX1422"/>
      <c r="BY1422"/>
      <c r="BZ1422"/>
    </row>
    <row r="1423" spans="1:78" s="11" customFormat="1" x14ac:dyDescent="0.2">
      <c r="A1423" t="s">
        <v>2352</v>
      </c>
      <c r="B1423"/>
      <c r="C1423" t="s">
        <v>1483</v>
      </c>
      <c r="D1423" t="s">
        <v>61</v>
      </c>
      <c r="E1423" t="s">
        <v>75</v>
      </c>
      <c r="F1423" t="s">
        <v>76</v>
      </c>
      <c r="G1423" t="s">
        <v>75</v>
      </c>
      <c r="H1423" t="s">
        <v>76</v>
      </c>
      <c r="I1423"/>
      <c r="J1423"/>
      <c r="K1423"/>
      <c r="L1423"/>
      <c r="M1423"/>
      <c r="N1423"/>
      <c r="O1423"/>
      <c r="P1423"/>
      <c r="Q1423"/>
      <c r="R1423"/>
      <c r="S1423"/>
      <c r="T1423"/>
      <c r="U1423"/>
      <c r="V1423"/>
      <c r="W1423"/>
      <c r="X1423"/>
      <c r="Y1423"/>
      <c r="Z1423"/>
      <c r="AA1423"/>
      <c r="AB1423"/>
      <c r="AC1423"/>
      <c r="AD1423"/>
      <c r="AE1423"/>
      <c r="AF1423"/>
      <c r="AG1423"/>
      <c r="AH1423"/>
      <c r="AI1423"/>
      <c r="AJ1423"/>
      <c r="AK1423"/>
      <c r="AL1423"/>
      <c r="AM1423"/>
      <c r="AN1423"/>
      <c r="AO1423"/>
      <c r="AP1423"/>
      <c r="AQ1423"/>
      <c r="AR1423"/>
      <c r="AS1423"/>
      <c r="AT1423"/>
      <c r="AU1423"/>
      <c r="AV1423"/>
      <c r="AW1423"/>
      <c r="AX1423"/>
      <c r="AY1423"/>
      <c r="AZ1423"/>
      <c r="BA1423">
        <v>4.2</v>
      </c>
      <c r="BB1423"/>
      <c r="BC1423"/>
      <c r="BD1423">
        <v>3.05</v>
      </c>
      <c r="BE1423"/>
      <c r="BF1423"/>
      <c r="BG1423"/>
      <c r="BH1423"/>
      <c r="BI1423"/>
      <c r="BJ1423"/>
      <c r="BK1423"/>
      <c r="BL1423"/>
      <c r="BM1423"/>
      <c r="BN1423"/>
      <c r="BO1423"/>
      <c r="BP1423"/>
      <c r="BQ1423"/>
      <c r="BR1423" t="s">
        <v>67</v>
      </c>
      <c r="BS1423" s="1">
        <v>44824</v>
      </c>
      <c r="BT1423" t="s">
        <v>2329</v>
      </c>
      <c r="BU1423">
        <v>2930</v>
      </c>
      <c r="BV1423"/>
      <c r="BW1423"/>
      <c r="BX1423"/>
      <c r="BY1423"/>
      <c r="BZ1423"/>
    </row>
    <row r="1424" spans="1:78" s="11" customFormat="1" x14ac:dyDescent="0.2">
      <c r="A1424" t="s">
        <v>2170</v>
      </c>
      <c r="B1424" t="s">
        <v>322</v>
      </c>
      <c r="C1424" t="s">
        <v>1483</v>
      </c>
      <c r="D1424" t="s">
        <v>61</v>
      </c>
      <c r="E1424" t="s">
        <v>75</v>
      </c>
      <c r="F1424" t="s">
        <v>76</v>
      </c>
      <c r="G1424" t="s">
        <v>75</v>
      </c>
      <c r="H1424" t="s">
        <v>76</v>
      </c>
      <c r="I1424"/>
      <c r="J1424"/>
      <c r="K1424"/>
      <c r="L1424"/>
      <c r="M1424"/>
      <c r="N1424"/>
      <c r="O1424"/>
      <c r="P1424"/>
      <c r="Q1424"/>
      <c r="R1424"/>
      <c r="S1424"/>
      <c r="T1424"/>
      <c r="U1424"/>
      <c r="V1424"/>
      <c r="W1424"/>
      <c r="X1424"/>
      <c r="Y1424"/>
      <c r="Z1424"/>
      <c r="AA1424"/>
      <c r="AB1424"/>
      <c r="AC1424">
        <v>3.9</v>
      </c>
      <c r="AD1424"/>
      <c r="AE1424"/>
      <c r="AF1424">
        <v>6</v>
      </c>
      <c r="AG1424"/>
      <c r="AH1424"/>
      <c r="AI1424"/>
      <c r="AJ1424"/>
      <c r="AK1424"/>
      <c r="AL1424"/>
      <c r="AM1424"/>
      <c r="AN1424"/>
      <c r="AO1424"/>
      <c r="AP1424"/>
      <c r="AQ1424"/>
      <c r="AR1424"/>
      <c r="AS1424"/>
      <c r="AT1424"/>
      <c r="AU1424"/>
      <c r="AV1424"/>
      <c r="AW1424"/>
      <c r="AX1424"/>
      <c r="AY1424"/>
      <c r="AZ1424"/>
      <c r="BA1424"/>
      <c r="BB1424"/>
      <c r="BC1424"/>
      <c r="BD1424"/>
      <c r="BE1424"/>
      <c r="BF1424"/>
      <c r="BG1424"/>
      <c r="BH1424"/>
      <c r="BI1424"/>
      <c r="BJ1424"/>
      <c r="BK1424"/>
      <c r="BL1424"/>
      <c r="BM1424"/>
      <c r="BN1424"/>
      <c r="BO1424"/>
      <c r="BP1424"/>
      <c r="BQ1424" t="s">
        <v>2171</v>
      </c>
      <c r="BR1424" t="s">
        <v>67</v>
      </c>
      <c r="BS1424" s="1">
        <v>44819</v>
      </c>
      <c r="BT1424" t="s">
        <v>59</v>
      </c>
      <c r="BU1424">
        <v>3485</v>
      </c>
      <c r="BV1424" t="s">
        <v>60</v>
      </c>
      <c r="BW1424" t="s">
        <v>59</v>
      </c>
      <c r="BX1424"/>
      <c r="BY1424"/>
      <c r="BZ1424"/>
    </row>
    <row r="1425" spans="1:78" s="11" customFormat="1" x14ac:dyDescent="0.2">
      <c r="A1425" t="s">
        <v>84</v>
      </c>
      <c r="B1425"/>
      <c r="C1425" t="s">
        <v>1483</v>
      </c>
      <c r="D1425" t="s">
        <v>61</v>
      </c>
      <c r="E1425" t="s">
        <v>75</v>
      </c>
      <c r="F1425" t="s">
        <v>76</v>
      </c>
      <c r="G1425" t="s">
        <v>75</v>
      </c>
      <c r="H1425" t="s">
        <v>76</v>
      </c>
      <c r="I1425" t="b">
        <v>0</v>
      </c>
      <c r="J1425"/>
      <c r="K1425"/>
      <c r="L1425"/>
      <c r="M1425"/>
      <c r="N1425"/>
      <c r="O1425"/>
      <c r="P1425"/>
      <c r="Q1425"/>
      <c r="R1425"/>
      <c r="S1425"/>
      <c r="T1425"/>
      <c r="U1425"/>
      <c r="V1425"/>
      <c r="W1425"/>
      <c r="X1425"/>
      <c r="Y1425"/>
      <c r="Z1425"/>
      <c r="AA1425"/>
      <c r="AB1425"/>
      <c r="AC1425">
        <v>3.9</v>
      </c>
      <c r="AD1425"/>
      <c r="AE1425"/>
      <c r="AF1425">
        <v>6.5</v>
      </c>
      <c r="AG1425"/>
      <c r="AH1425"/>
      <c r="AI1425"/>
      <c r="AJ1425"/>
      <c r="AK1425"/>
      <c r="AL1425"/>
      <c r="AM1425"/>
      <c r="AN1425"/>
      <c r="AO1425"/>
      <c r="AP1425"/>
      <c r="AQ1425"/>
      <c r="AR1425"/>
      <c r="AS1425"/>
      <c r="AT1425"/>
      <c r="AU1425"/>
      <c r="AV1425"/>
      <c r="AW1425"/>
      <c r="AX1425"/>
      <c r="AY1425"/>
      <c r="AZ1425"/>
      <c r="BA1425"/>
      <c r="BB1425"/>
      <c r="BC1425"/>
      <c r="BD1425"/>
      <c r="BE1425"/>
      <c r="BF1425"/>
      <c r="BG1425"/>
      <c r="BH1425"/>
      <c r="BI1425"/>
      <c r="BJ1425"/>
      <c r="BK1425"/>
      <c r="BL1425"/>
      <c r="BM1425"/>
      <c r="BN1425"/>
      <c r="BO1425"/>
      <c r="BP1425"/>
      <c r="BQ1425" t="s">
        <v>85</v>
      </c>
      <c r="BR1425" t="s">
        <v>78</v>
      </c>
      <c r="BS1425"/>
      <c r="BT1425" t="s">
        <v>79</v>
      </c>
      <c r="BU1425">
        <v>42805</v>
      </c>
      <c r="BV1425"/>
      <c r="BW1425"/>
      <c r="BX1425"/>
      <c r="BY1425"/>
      <c r="BZ1425"/>
    </row>
    <row r="1426" spans="1:78" s="11" customFormat="1" x14ac:dyDescent="0.2">
      <c r="A1426" t="s">
        <v>86</v>
      </c>
      <c r="B1426"/>
      <c r="C1426" t="s">
        <v>1483</v>
      </c>
      <c r="D1426" t="s">
        <v>61</v>
      </c>
      <c r="E1426" t="s">
        <v>75</v>
      </c>
      <c r="F1426" t="s">
        <v>76</v>
      </c>
      <c r="G1426" t="s">
        <v>75</v>
      </c>
      <c r="H1426" t="s">
        <v>76</v>
      </c>
      <c r="I1426" t="b">
        <v>0</v>
      </c>
      <c r="J1426"/>
      <c r="K1426"/>
      <c r="L1426"/>
      <c r="M1426"/>
      <c r="N1426"/>
      <c r="O1426"/>
      <c r="P1426"/>
      <c r="Q1426"/>
      <c r="R1426"/>
      <c r="S1426"/>
      <c r="T1426"/>
      <c r="U1426"/>
      <c r="V1426"/>
      <c r="W1426"/>
      <c r="X1426"/>
      <c r="Y1426"/>
      <c r="Z1426"/>
      <c r="AA1426"/>
      <c r="AB1426"/>
      <c r="AC1426">
        <v>3.9</v>
      </c>
      <c r="AD1426"/>
      <c r="AE1426"/>
      <c r="AF1426">
        <v>6</v>
      </c>
      <c r="AG1426"/>
      <c r="AH1426"/>
      <c r="AI1426"/>
      <c r="AJ1426"/>
      <c r="AK1426"/>
      <c r="AL1426"/>
      <c r="AM1426"/>
      <c r="AN1426"/>
      <c r="AO1426"/>
      <c r="AP1426"/>
      <c r="AQ1426"/>
      <c r="AR1426"/>
      <c r="AS1426"/>
      <c r="AT1426"/>
      <c r="AU1426"/>
      <c r="AV1426"/>
      <c r="AW1426"/>
      <c r="AX1426"/>
      <c r="AY1426"/>
      <c r="AZ1426"/>
      <c r="BA1426"/>
      <c r="BB1426"/>
      <c r="BC1426"/>
      <c r="BD1426"/>
      <c r="BE1426"/>
      <c r="BF1426"/>
      <c r="BG1426"/>
      <c r="BH1426"/>
      <c r="BI1426"/>
      <c r="BJ1426"/>
      <c r="BK1426"/>
      <c r="BL1426"/>
      <c r="BM1426"/>
      <c r="BN1426"/>
      <c r="BO1426"/>
      <c r="BP1426"/>
      <c r="BQ1426" t="s">
        <v>2981</v>
      </c>
      <c r="BR1426" t="s">
        <v>78</v>
      </c>
      <c r="BS1426"/>
      <c r="BT1426" t="s">
        <v>79</v>
      </c>
      <c r="BU1426">
        <v>42805</v>
      </c>
      <c r="BV1426"/>
      <c r="BW1426"/>
      <c r="BX1426"/>
      <c r="BY1426"/>
      <c r="BZ1426"/>
    </row>
    <row r="1427" spans="1:78" s="11" customFormat="1" x14ac:dyDescent="0.2">
      <c r="A1427" t="s">
        <v>2115</v>
      </c>
      <c r="B1427"/>
      <c r="C1427" t="s">
        <v>1483</v>
      </c>
      <c r="D1427" t="s">
        <v>61</v>
      </c>
      <c r="E1427" t="s">
        <v>75</v>
      </c>
      <c r="F1427" t="s">
        <v>76</v>
      </c>
      <c r="G1427" t="s">
        <v>75</v>
      </c>
      <c r="H1427" t="s">
        <v>82</v>
      </c>
      <c r="I1427"/>
      <c r="J1427"/>
      <c r="K1427"/>
      <c r="L1427"/>
      <c r="M1427"/>
      <c r="N1427"/>
      <c r="O1427"/>
      <c r="P1427"/>
      <c r="Q1427"/>
      <c r="R1427"/>
      <c r="S1427"/>
      <c r="T1427"/>
      <c r="U1427"/>
      <c r="V1427"/>
      <c r="W1427"/>
      <c r="X1427"/>
      <c r="Y1427"/>
      <c r="Z1427"/>
      <c r="AA1427"/>
      <c r="AB1427"/>
      <c r="AC1427"/>
      <c r="AD1427"/>
      <c r="AE1427"/>
      <c r="AF1427"/>
      <c r="AG1427"/>
      <c r="AH1427"/>
      <c r="AI1427"/>
      <c r="AJ1427"/>
      <c r="AK1427"/>
      <c r="AL1427"/>
      <c r="AM1427"/>
      <c r="AN1427"/>
      <c r="AO1427"/>
      <c r="AP1427"/>
      <c r="AQ1427"/>
      <c r="AR1427"/>
      <c r="AS1427"/>
      <c r="AT1427"/>
      <c r="AU1427"/>
      <c r="AV1427"/>
      <c r="AW1427"/>
      <c r="AX1427"/>
      <c r="AY1427"/>
      <c r="AZ1427"/>
      <c r="BA1427">
        <v>3.9</v>
      </c>
      <c r="BB1427">
        <v>2.8</v>
      </c>
      <c r="BC1427">
        <v>2.8</v>
      </c>
      <c r="BD1427">
        <v>2.8</v>
      </c>
      <c r="BE1427">
        <v>4.2</v>
      </c>
      <c r="BF1427">
        <v>2.9</v>
      </c>
      <c r="BG1427">
        <v>2.7</v>
      </c>
      <c r="BH1427">
        <v>2.9</v>
      </c>
      <c r="BI1427"/>
      <c r="BJ1427"/>
      <c r="BK1427"/>
      <c r="BL1427"/>
      <c r="BM1427"/>
      <c r="BN1427"/>
      <c r="BO1427"/>
      <c r="BP1427"/>
      <c r="BQ1427"/>
      <c r="BR1427" t="s">
        <v>67</v>
      </c>
      <c r="BS1427" s="1">
        <v>44816</v>
      </c>
      <c r="BT1427" t="s">
        <v>1910</v>
      </c>
      <c r="BU1427">
        <v>2585</v>
      </c>
      <c r="BV1427"/>
      <c r="BW1427"/>
      <c r="BX1427"/>
      <c r="BY1427"/>
      <c r="BZ1427"/>
    </row>
    <row r="1428" spans="1:78" s="11" customFormat="1" x14ac:dyDescent="0.2">
      <c r="A1428" t="s">
        <v>2114</v>
      </c>
      <c r="B1428"/>
      <c r="C1428" t="s">
        <v>1483</v>
      </c>
      <c r="D1428" t="s">
        <v>61</v>
      </c>
      <c r="E1428" t="s">
        <v>75</v>
      </c>
      <c r="F1428" t="s">
        <v>76</v>
      </c>
      <c r="G1428" t="s">
        <v>75</v>
      </c>
      <c r="H1428" t="s">
        <v>82</v>
      </c>
      <c r="I1428"/>
      <c r="J1428"/>
      <c r="K1428"/>
      <c r="L1428"/>
      <c r="M1428"/>
      <c r="N1428"/>
      <c r="O1428"/>
      <c r="P1428"/>
      <c r="Q1428"/>
      <c r="R1428"/>
      <c r="S1428"/>
      <c r="T1428"/>
      <c r="U1428"/>
      <c r="V1428"/>
      <c r="W1428"/>
      <c r="X1428"/>
      <c r="Y1428"/>
      <c r="Z1428"/>
      <c r="AA1428"/>
      <c r="AB1428"/>
      <c r="AC1428">
        <v>3.7</v>
      </c>
      <c r="AD1428"/>
      <c r="AE1428"/>
      <c r="AF1428"/>
      <c r="AG1428"/>
      <c r="AH1428"/>
      <c r="AI1428"/>
      <c r="AJ1428"/>
      <c r="AK1428"/>
      <c r="AL1428"/>
      <c r="AM1428"/>
      <c r="AN1428"/>
      <c r="AO1428"/>
      <c r="AP1428"/>
      <c r="AQ1428"/>
      <c r="AR1428"/>
      <c r="AS1428"/>
      <c r="AT1428"/>
      <c r="AU1428"/>
      <c r="AV1428"/>
      <c r="AW1428"/>
      <c r="AX1428"/>
      <c r="AY1428"/>
      <c r="AZ1428"/>
      <c r="BA1428"/>
      <c r="BB1428"/>
      <c r="BC1428"/>
      <c r="BD1428"/>
      <c r="BE1428"/>
      <c r="BF1428"/>
      <c r="BG1428"/>
      <c r="BH1428"/>
      <c r="BI1428"/>
      <c r="BJ1428"/>
      <c r="BK1428"/>
      <c r="BL1428"/>
      <c r="BM1428"/>
      <c r="BN1428"/>
      <c r="BO1428"/>
      <c r="BP1428"/>
      <c r="BQ1428"/>
      <c r="BR1428" t="s">
        <v>67</v>
      </c>
      <c r="BS1428" s="1">
        <v>44816</v>
      </c>
      <c r="BT1428" t="s">
        <v>1910</v>
      </c>
      <c r="BU1428">
        <v>2585</v>
      </c>
      <c r="BV1428"/>
      <c r="BW1428"/>
      <c r="BX1428"/>
      <c r="BY1428"/>
      <c r="BZ1428"/>
    </row>
    <row r="1429" spans="1:78" s="11" customFormat="1" x14ac:dyDescent="0.2">
      <c r="A1429" t="s">
        <v>2116</v>
      </c>
      <c r="B1429"/>
      <c r="C1429" t="s">
        <v>1483</v>
      </c>
      <c r="D1429" t="s">
        <v>61</v>
      </c>
      <c r="E1429" t="s">
        <v>75</v>
      </c>
      <c r="F1429" t="s">
        <v>76</v>
      </c>
      <c r="G1429" t="s">
        <v>75</v>
      </c>
      <c r="H1429" t="s">
        <v>82</v>
      </c>
      <c r="I1429"/>
      <c r="J1429"/>
      <c r="K1429"/>
      <c r="L1429"/>
      <c r="M1429"/>
      <c r="N1429"/>
      <c r="O1429"/>
      <c r="P1429"/>
      <c r="Q1429"/>
      <c r="R1429"/>
      <c r="S1429"/>
      <c r="T1429"/>
      <c r="U1429"/>
      <c r="V1429"/>
      <c r="W1429"/>
      <c r="X1429"/>
      <c r="Y1429"/>
      <c r="Z1429"/>
      <c r="AA1429"/>
      <c r="AB1429"/>
      <c r="AC1429"/>
      <c r="AD1429"/>
      <c r="AE1429"/>
      <c r="AF1429"/>
      <c r="AG1429"/>
      <c r="AH1429"/>
      <c r="AI1429"/>
      <c r="AJ1429"/>
      <c r="AK1429"/>
      <c r="AL1429"/>
      <c r="AM1429"/>
      <c r="AN1429"/>
      <c r="AO1429"/>
      <c r="AP1429"/>
      <c r="AQ1429"/>
      <c r="AR1429"/>
      <c r="AS1429"/>
      <c r="AT1429"/>
      <c r="AU1429"/>
      <c r="AV1429"/>
      <c r="AW1429"/>
      <c r="AX1429"/>
      <c r="AY1429"/>
      <c r="AZ1429"/>
      <c r="BA1429">
        <v>4.0999999999999996</v>
      </c>
      <c r="BB1429">
        <v>3.2</v>
      </c>
      <c r="BC1429"/>
      <c r="BD1429">
        <v>3.2</v>
      </c>
      <c r="BE1429"/>
      <c r="BF1429"/>
      <c r="BG1429"/>
      <c r="BH1429"/>
      <c r="BI1429"/>
      <c r="BJ1429"/>
      <c r="BK1429"/>
      <c r="BL1429"/>
      <c r="BM1429"/>
      <c r="BN1429"/>
      <c r="BO1429"/>
      <c r="BP1429"/>
      <c r="BQ1429"/>
      <c r="BR1429" t="s">
        <v>67</v>
      </c>
      <c r="BS1429" s="1">
        <v>44816</v>
      </c>
      <c r="BT1429" t="s">
        <v>1910</v>
      </c>
      <c r="BU1429">
        <v>2585</v>
      </c>
      <c r="BV1429"/>
      <c r="BW1429"/>
      <c r="BX1429"/>
      <c r="BY1429"/>
      <c r="BZ1429"/>
    </row>
    <row r="1430" spans="1:78" s="11" customFormat="1" x14ac:dyDescent="0.2">
      <c r="A1430" t="s">
        <v>81</v>
      </c>
      <c r="B1430"/>
      <c r="C1430" t="s">
        <v>1483</v>
      </c>
      <c r="D1430" t="s">
        <v>61</v>
      </c>
      <c r="E1430" t="s">
        <v>75</v>
      </c>
      <c r="F1430" t="s">
        <v>76</v>
      </c>
      <c r="G1430" t="s">
        <v>75</v>
      </c>
      <c r="H1430" t="s">
        <v>82</v>
      </c>
      <c r="I1430"/>
      <c r="J1430"/>
      <c r="K1430"/>
      <c r="L1430"/>
      <c r="M1430"/>
      <c r="N1430"/>
      <c r="O1430"/>
      <c r="P1430"/>
      <c r="Q1430"/>
      <c r="R1430"/>
      <c r="S1430"/>
      <c r="T1430"/>
      <c r="U1430"/>
      <c r="V1430"/>
      <c r="W1430"/>
      <c r="X1430"/>
      <c r="Y1430"/>
      <c r="Z1430"/>
      <c r="AA1430"/>
      <c r="AB1430"/>
      <c r="AC1430">
        <v>4.05</v>
      </c>
      <c r="AD1430">
        <v>5.96</v>
      </c>
      <c r="AE1430">
        <v>5.67</v>
      </c>
      <c r="AF1430">
        <v>5.96</v>
      </c>
      <c r="AG1430"/>
      <c r="AH1430"/>
      <c r="AI1430"/>
      <c r="AJ1430"/>
      <c r="AK1430"/>
      <c r="AL1430"/>
      <c r="AM1430"/>
      <c r="AN1430"/>
      <c r="AO1430"/>
      <c r="AP1430"/>
      <c r="AQ1430"/>
      <c r="AR1430"/>
      <c r="AS1430"/>
      <c r="AT1430"/>
      <c r="AU1430"/>
      <c r="AV1430"/>
      <c r="AW1430"/>
      <c r="AX1430"/>
      <c r="AY1430"/>
      <c r="AZ1430"/>
      <c r="BA1430"/>
      <c r="BB1430"/>
      <c r="BC1430"/>
      <c r="BD1430"/>
      <c r="BE1430"/>
      <c r="BF1430"/>
      <c r="BG1430"/>
      <c r="BH1430"/>
      <c r="BI1430"/>
      <c r="BJ1430"/>
      <c r="BK1430"/>
      <c r="BL1430"/>
      <c r="BM1430"/>
      <c r="BN1430"/>
      <c r="BO1430"/>
      <c r="BP1430"/>
      <c r="BQ1430"/>
      <c r="BR1430" t="s">
        <v>67</v>
      </c>
      <c r="BS1430"/>
      <c r="BT1430" t="s">
        <v>79</v>
      </c>
      <c r="BU1430">
        <v>42805</v>
      </c>
      <c r="BV1430" t="s">
        <v>69</v>
      </c>
      <c r="BW1430" t="s">
        <v>79</v>
      </c>
    </row>
    <row r="1431" spans="1:78" s="11" customFormat="1" x14ac:dyDescent="0.2">
      <c r="A1431" t="s">
        <v>83</v>
      </c>
      <c r="B1431"/>
      <c r="C1431" t="s">
        <v>1483</v>
      </c>
      <c r="D1431" t="s">
        <v>61</v>
      </c>
      <c r="E1431" t="s">
        <v>75</v>
      </c>
      <c r="F1431" t="s">
        <v>76</v>
      </c>
      <c r="G1431" t="s">
        <v>75</v>
      </c>
      <c r="H1431" t="s">
        <v>82</v>
      </c>
      <c r="I1431"/>
      <c r="J1431"/>
      <c r="K1431"/>
      <c r="L1431"/>
      <c r="M1431"/>
      <c r="N1431"/>
      <c r="O1431"/>
      <c r="P1431"/>
      <c r="Q1431"/>
      <c r="R1431"/>
      <c r="S1431"/>
      <c r="T1431"/>
      <c r="U1431"/>
      <c r="V1431"/>
      <c r="W1431"/>
      <c r="X1431"/>
      <c r="Y1431"/>
      <c r="Z1431"/>
      <c r="AA1431"/>
      <c r="AB1431"/>
      <c r="AC1431"/>
      <c r="AD1431"/>
      <c r="AE1431"/>
      <c r="AF1431"/>
      <c r="AG1431"/>
      <c r="AH1431"/>
      <c r="AI1431"/>
      <c r="AJ1431"/>
      <c r="AK1431"/>
      <c r="AL1431"/>
      <c r="AM1431"/>
      <c r="AN1431"/>
      <c r="AO1431"/>
      <c r="AP1431"/>
      <c r="AQ1431"/>
      <c r="AR1431"/>
      <c r="AS1431"/>
      <c r="AT1431"/>
      <c r="AU1431"/>
      <c r="AV1431"/>
      <c r="AW1431"/>
      <c r="AX1431"/>
      <c r="AY1431"/>
      <c r="AZ1431"/>
      <c r="BA1431">
        <v>3.97</v>
      </c>
      <c r="BB1431">
        <v>2.79</v>
      </c>
      <c r="BC1431">
        <v>2.87</v>
      </c>
      <c r="BD1431">
        <v>2.79</v>
      </c>
      <c r="BE1431">
        <v>4.7</v>
      </c>
      <c r="BF1431">
        <v>2.79</v>
      </c>
      <c r="BG1431">
        <v>2.7</v>
      </c>
      <c r="BH1431">
        <v>2.79</v>
      </c>
      <c r="BI1431"/>
      <c r="BJ1431"/>
      <c r="BK1431"/>
      <c r="BL1431"/>
      <c r="BM1431"/>
      <c r="BN1431"/>
      <c r="BO1431"/>
      <c r="BP1431"/>
      <c r="BQ1431"/>
      <c r="BR1431" t="s">
        <v>67</v>
      </c>
      <c r="BS1431"/>
      <c r="BT1431" t="s">
        <v>79</v>
      </c>
      <c r="BU1431">
        <v>42805</v>
      </c>
      <c r="BV1431" t="s">
        <v>69</v>
      </c>
      <c r="BW1431" t="s">
        <v>79</v>
      </c>
    </row>
    <row r="1432" spans="1:78" s="11" customFormat="1" x14ac:dyDescent="0.2">
      <c r="A1432" s="11" t="s">
        <v>1700</v>
      </c>
      <c r="C1432" s="11" t="s">
        <v>1483</v>
      </c>
      <c r="D1432" s="11" t="s">
        <v>61</v>
      </c>
      <c r="E1432" s="11" t="s">
        <v>75</v>
      </c>
      <c r="F1432" s="11" t="s">
        <v>76</v>
      </c>
      <c r="G1432" s="11" t="s">
        <v>75</v>
      </c>
      <c r="H1432" s="11" t="s">
        <v>1666</v>
      </c>
    </row>
    <row r="1433" spans="1:78" s="11" customFormat="1" x14ac:dyDescent="0.2">
      <c r="A1433" t="s">
        <v>84</v>
      </c>
      <c r="B1433" t="s">
        <v>322</v>
      </c>
      <c r="C1433" t="s">
        <v>1483</v>
      </c>
      <c r="D1433" t="s">
        <v>61</v>
      </c>
      <c r="E1433" t="s">
        <v>75</v>
      </c>
      <c r="F1433" t="s">
        <v>76</v>
      </c>
      <c r="G1433" t="s">
        <v>75</v>
      </c>
      <c r="H1433" t="s">
        <v>1666</v>
      </c>
      <c r="I1433"/>
      <c r="J1433"/>
      <c r="K1433"/>
      <c r="L1433"/>
      <c r="M1433"/>
      <c r="N1433"/>
      <c r="O1433"/>
      <c r="P1433"/>
      <c r="Q1433"/>
      <c r="R1433"/>
      <c r="S1433"/>
      <c r="T1433"/>
      <c r="U1433"/>
      <c r="V1433"/>
      <c r="W1433"/>
      <c r="X1433"/>
      <c r="Y1433"/>
      <c r="Z1433"/>
      <c r="AA1433"/>
      <c r="AB1433"/>
      <c r="AC1433">
        <v>3.9</v>
      </c>
      <c r="AD1433"/>
      <c r="AE1433"/>
      <c r="AF1433">
        <v>6.5</v>
      </c>
      <c r="AG1433"/>
      <c r="AH1433"/>
      <c r="AI1433"/>
      <c r="AJ1433"/>
      <c r="AK1433"/>
      <c r="AL1433"/>
      <c r="AM1433"/>
      <c r="AN1433"/>
      <c r="AO1433"/>
      <c r="AP1433"/>
      <c r="AQ1433"/>
      <c r="AR1433"/>
      <c r="AS1433"/>
      <c r="AT1433"/>
      <c r="AU1433"/>
      <c r="AV1433"/>
      <c r="AW1433"/>
      <c r="AX1433"/>
      <c r="AY1433"/>
      <c r="AZ1433"/>
      <c r="BA1433"/>
      <c r="BB1433"/>
      <c r="BC1433"/>
      <c r="BD1433"/>
      <c r="BE1433"/>
      <c r="BF1433"/>
      <c r="BG1433"/>
      <c r="BH1433"/>
      <c r="BI1433"/>
      <c r="BJ1433"/>
      <c r="BK1433"/>
      <c r="BL1433"/>
      <c r="BM1433"/>
      <c r="BN1433"/>
      <c r="BO1433"/>
      <c r="BP1433"/>
      <c r="BQ1433"/>
      <c r="BR1433" t="s">
        <v>67</v>
      </c>
      <c r="BS1433" s="1">
        <v>44819</v>
      </c>
      <c r="BT1433" t="s">
        <v>59</v>
      </c>
      <c r="BU1433">
        <v>3485</v>
      </c>
      <c r="BV1433" t="s">
        <v>60</v>
      </c>
      <c r="BW1433" t="s">
        <v>59</v>
      </c>
    </row>
    <row r="1434" spans="1:78" s="11" customFormat="1" x14ac:dyDescent="0.2">
      <c r="A1434" s="11" t="s">
        <v>1700</v>
      </c>
      <c r="C1434" s="11" t="s">
        <v>1483</v>
      </c>
      <c r="D1434" s="11" t="s">
        <v>61</v>
      </c>
      <c r="E1434" s="11" t="s">
        <v>75</v>
      </c>
      <c r="F1434" s="11" t="s">
        <v>1668</v>
      </c>
      <c r="G1434" s="11" t="s">
        <v>75</v>
      </c>
      <c r="H1434" s="11" t="s">
        <v>1668</v>
      </c>
    </row>
    <row r="1435" spans="1:78" s="11" customFormat="1" x14ac:dyDescent="0.2">
      <c r="A1435" s="6" t="s">
        <v>2311</v>
      </c>
      <c r="B1435" s="6" t="s">
        <v>322</v>
      </c>
      <c r="C1435" s="6" t="s">
        <v>1483</v>
      </c>
      <c r="D1435" s="6" t="s">
        <v>61</v>
      </c>
      <c r="E1435" s="6" t="s">
        <v>75</v>
      </c>
      <c r="F1435" s="6" t="s">
        <v>1668</v>
      </c>
      <c r="G1435" s="6" t="s">
        <v>75</v>
      </c>
      <c r="H1435" s="6" t="s">
        <v>1668</v>
      </c>
      <c r="I1435" s="6"/>
      <c r="J1435" s="6"/>
      <c r="K1435" s="6"/>
      <c r="L1435" s="6"/>
      <c r="M1435" s="6"/>
      <c r="N1435" s="6"/>
      <c r="O1435" s="6"/>
      <c r="P1435" s="6"/>
      <c r="Q1435" s="6"/>
      <c r="R1435" s="6"/>
      <c r="S1435" s="6"/>
      <c r="T1435" s="6"/>
      <c r="U1435" s="6"/>
      <c r="V1435" s="6"/>
      <c r="W1435" s="6"/>
      <c r="X1435" s="6"/>
      <c r="Y1435" s="6"/>
      <c r="Z1435" s="6"/>
      <c r="AA1435" s="6"/>
      <c r="AB1435" s="6"/>
      <c r="AC1435" s="6"/>
      <c r="AD1435" s="6"/>
      <c r="AE1435" s="6"/>
      <c r="AF1435" s="6"/>
      <c r="AG1435" s="6"/>
      <c r="AH1435" s="6"/>
      <c r="AI1435" s="6"/>
      <c r="AJ1435" s="6"/>
      <c r="AK1435" s="6"/>
      <c r="AL1435" s="6"/>
      <c r="AM1435" s="6"/>
      <c r="AN1435" s="6"/>
      <c r="AO1435" s="6"/>
      <c r="AP1435" s="6"/>
      <c r="AQ1435" s="6"/>
      <c r="AR1435" s="6"/>
      <c r="AS1435" s="6"/>
      <c r="AT1435" s="6"/>
      <c r="AU1435" s="6"/>
      <c r="AV1435" s="6"/>
      <c r="AW1435" s="6"/>
      <c r="AX1435" s="6"/>
      <c r="AY1435" s="6"/>
      <c r="AZ1435" s="6"/>
      <c r="BA1435" s="6"/>
      <c r="BB1435" s="6"/>
      <c r="BC1435" s="6"/>
      <c r="BD1435" s="6"/>
      <c r="BE1435" s="6"/>
      <c r="BF1435" s="6"/>
      <c r="BG1435" s="6"/>
      <c r="BH1435" s="6"/>
      <c r="BI1435" s="6">
        <v>13.5</v>
      </c>
      <c r="BJ1435" s="6"/>
      <c r="BK1435" s="6"/>
      <c r="BL1435" s="6"/>
      <c r="BM1435" s="6"/>
      <c r="BN1435" s="6"/>
      <c r="BO1435" s="6"/>
      <c r="BP1435" s="6"/>
      <c r="BQ1435" s="6" t="s">
        <v>2312</v>
      </c>
      <c r="BR1435" s="6" t="s">
        <v>67</v>
      </c>
      <c r="BS1435" s="7">
        <v>44824</v>
      </c>
      <c r="BT1435" s="6" t="s">
        <v>2313</v>
      </c>
      <c r="BU1435" s="6">
        <v>3136</v>
      </c>
      <c r="BV1435" s="6" t="s">
        <v>60</v>
      </c>
      <c r="BW1435" s="6" t="s">
        <v>2313</v>
      </c>
      <c r="BX1435" s="6"/>
      <c r="BY1435" s="6"/>
      <c r="BZ1435" s="6"/>
    </row>
    <row r="1436" spans="1:78" s="11" customFormat="1" x14ac:dyDescent="0.2">
      <c r="A1436" t="s">
        <v>87</v>
      </c>
      <c r="B1436"/>
      <c r="C1436" t="s">
        <v>1483</v>
      </c>
      <c r="D1436" t="s">
        <v>61</v>
      </c>
      <c r="E1436" t="s">
        <v>75</v>
      </c>
      <c r="F1436" t="s">
        <v>1504</v>
      </c>
      <c r="G1436" t="s">
        <v>75</v>
      </c>
      <c r="H1436" t="s">
        <v>88</v>
      </c>
      <c r="I1436"/>
      <c r="J1436"/>
      <c r="K1436"/>
      <c r="L1436"/>
      <c r="M1436"/>
      <c r="N1436"/>
      <c r="O1436"/>
      <c r="P1436"/>
      <c r="Q1436"/>
      <c r="R1436"/>
      <c r="S1436"/>
      <c r="T1436"/>
      <c r="U1436"/>
      <c r="V1436"/>
      <c r="W1436"/>
      <c r="X1436"/>
      <c r="Y1436"/>
      <c r="Z1436"/>
      <c r="AA1436"/>
      <c r="AB1436"/>
      <c r="AC1436"/>
      <c r="AD1436"/>
      <c r="AE1436"/>
      <c r="AF1436"/>
      <c r="AG1436">
        <v>3.1</v>
      </c>
      <c r="AH1436"/>
      <c r="AI1436"/>
      <c r="AJ1436"/>
      <c r="AK1436"/>
      <c r="AL1436"/>
      <c r="AM1436"/>
      <c r="AN1436"/>
      <c r="AO1436"/>
      <c r="AP1436"/>
      <c r="AQ1436"/>
      <c r="AR1436"/>
      <c r="AS1436"/>
      <c r="AT1436"/>
      <c r="AU1436"/>
      <c r="AV1436"/>
      <c r="AW1436"/>
      <c r="AX1436"/>
      <c r="AY1436"/>
      <c r="AZ1436"/>
      <c r="BA1436"/>
      <c r="BB1436"/>
      <c r="BC1436"/>
      <c r="BD1436"/>
      <c r="BE1436"/>
      <c r="BF1436"/>
      <c r="BG1436"/>
      <c r="BH1436"/>
      <c r="BI1436"/>
      <c r="BJ1436"/>
      <c r="BK1436"/>
      <c r="BL1436"/>
      <c r="BM1436"/>
      <c r="BN1436"/>
      <c r="BO1436"/>
      <c r="BP1436"/>
      <c r="BQ1436" s="5" t="s">
        <v>89</v>
      </c>
      <c r="BR1436" t="s">
        <v>67</v>
      </c>
      <c r="BS1436"/>
      <c r="BT1436" t="s">
        <v>90</v>
      </c>
      <c r="BU1436">
        <v>1216</v>
      </c>
      <c r="BV1436" t="s">
        <v>60</v>
      </c>
      <c r="BW1436" t="s">
        <v>90</v>
      </c>
    </row>
    <row r="1437" spans="1:78" s="11" customFormat="1" x14ac:dyDescent="0.2">
      <c r="A1437" t="s">
        <v>2359</v>
      </c>
      <c r="B1437"/>
      <c r="C1437" t="s">
        <v>1483</v>
      </c>
      <c r="D1437" t="s">
        <v>61</v>
      </c>
      <c r="E1437" t="s">
        <v>75</v>
      </c>
      <c r="F1437" t="s">
        <v>1504</v>
      </c>
      <c r="G1437" t="s">
        <v>75</v>
      </c>
      <c r="H1437" t="s">
        <v>2358</v>
      </c>
      <c r="I1437"/>
      <c r="J1437"/>
      <c r="K1437"/>
      <c r="L1437"/>
      <c r="M1437"/>
      <c r="N1437"/>
      <c r="O1437"/>
      <c r="P1437"/>
      <c r="Q1437"/>
      <c r="R1437"/>
      <c r="S1437"/>
      <c r="T1437"/>
      <c r="U1437"/>
      <c r="V1437"/>
      <c r="W1437"/>
      <c r="X1437"/>
      <c r="Y1437">
        <v>4.7</v>
      </c>
      <c r="Z1437"/>
      <c r="AA1437"/>
      <c r="AB1437">
        <v>6.3</v>
      </c>
      <c r="AC1437">
        <v>4.5999999999999996</v>
      </c>
      <c r="AD1437"/>
      <c r="AE1437"/>
      <c r="AF1437">
        <v>6.9</v>
      </c>
      <c r="AG1437"/>
      <c r="AH1437"/>
      <c r="AI1437"/>
      <c r="AJ1437"/>
      <c r="AK1437"/>
      <c r="AL1437"/>
      <c r="AM1437"/>
      <c r="AN1437"/>
      <c r="AO1437"/>
      <c r="AP1437"/>
      <c r="AQ1437"/>
      <c r="AR1437"/>
      <c r="AS1437"/>
      <c r="AT1437"/>
      <c r="AU1437"/>
      <c r="AV1437"/>
      <c r="AW1437"/>
      <c r="AX1437"/>
      <c r="AY1437"/>
      <c r="AZ1437"/>
      <c r="BA1437"/>
      <c r="BB1437"/>
      <c r="BC1437"/>
      <c r="BD1437"/>
      <c r="BE1437"/>
      <c r="BF1437"/>
      <c r="BG1437"/>
      <c r="BH1437"/>
      <c r="BI1437"/>
      <c r="BJ1437"/>
      <c r="BK1437"/>
      <c r="BL1437"/>
      <c r="BM1437"/>
      <c r="BN1437"/>
      <c r="BO1437"/>
      <c r="BP1437"/>
      <c r="BQ1437"/>
      <c r="BR1437" t="s">
        <v>67</v>
      </c>
      <c r="BS1437" s="1">
        <v>44824</v>
      </c>
      <c r="BT1437" t="s">
        <v>2329</v>
      </c>
      <c r="BU1437">
        <v>2930</v>
      </c>
      <c r="BV1437"/>
      <c r="BW1437"/>
    </row>
    <row r="1438" spans="1:78" s="11" customFormat="1" x14ac:dyDescent="0.2">
      <c r="A1438" t="s">
        <v>2360</v>
      </c>
      <c r="B1438"/>
      <c r="C1438" t="s">
        <v>1483</v>
      </c>
      <c r="D1438" t="s">
        <v>61</v>
      </c>
      <c r="E1438" t="s">
        <v>75</v>
      </c>
      <c r="F1438" t="s">
        <v>1504</v>
      </c>
      <c r="G1438" t="s">
        <v>75</v>
      </c>
      <c r="H1438" t="s">
        <v>2358</v>
      </c>
      <c r="I1438"/>
      <c r="J1438"/>
      <c r="K1438"/>
      <c r="L1438"/>
      <c r="M1438"/>
      <c r="N1438"/>
      <c r="O1438"/>
      <c r="P1438"/>
      <c r="Q1438"/>
      <c r="R1438"/>
      <c r="S1438"/>
      <c r="T1438"/>
      <c r="U1438"/>
      <c r="V1438"/>
      <c r="W1438"/>
      <c r="X1438"/>
      <c r="Y1438">
        <v>4.3</v>
      </c>
      <c r="Z1438"/>
      <c r="AA1438"/>
      <c r="AB1438">
        <v>6.4</v>
      </c>
      <c r="AC1438"/>
      <c r="AD1438"/>
      <c r="AE1438"/>
      <c r="AF1438"/>
      <c r="AG1438"/>
      <c r="AH1438"/>
      <c r="AI1438"/>
      <c r="AJ1438"/>
      <c r="AK1438"/>
      <c r="AL1438"/>
      <c r="AM1438"/>
      <c r="AN1438"/>
      <c r="AO1438"/>
      <c r="AP1438"/>
      <c r="AQ1438"/>
      <c r="AR1438"/>
      <c r="AS1438"/>
      <c r="AT1438"/>
      <c r="AU1438"/>
      <c r="AV1438"/>
      <c r="AW1438"/>
      <c r="AX1438"/>
      <c r="AY1438"/>
      <c r="AZ1438"/>
      <c r="BA1438"/>
      <c r="BB1438"/>
      <c r="BC1438"/>
      <c r="BD1438"/>
      <c r="BE1438"/>
      <c r="BF1438"/>
      <c r="BG1438"/>
      <c r="BH1438"/>
      <c r="BI1438"/>
      <c r="BJ1438"/>
      <c r="BK1438"/>
      <c r="BL1438"/>
      <c r="BM1438"/>
      <c r="BN1438"/>
      <c r="BO1438"/>
      <c r="BP1438"/>
      <c r="BQ1438"/>
      <c r="BR1438" t="s">
        <v>67</v>
      </c>
      <c r="BS1438" s="1">
        <v>44824</v>
      </c>
      <c r="BT1438" t="s">
        <v>2329</v>
      </c>
      <c r="BU1438">
        <v>2930</v>
      </c>
      <c r="BV1438"/>
      <c r="BW1438"/>
    </row>
    <row r="1439" spans="1:78" s="11" customFormat="1" x14ac:dyDescent="0.2">
      <c r="A1439" t="s">
        <v>2361</v>
      </c>
      <c r="B1439"/>
      <c r="C1439" t="s">
        <v>1483</v>
      </c>
      <c r="D1439" t="s">
        <v>61</v>
      </c>
      <c r="E1439" t="s">
        <v>75</v>
      </c>
      <c r="F1439" t="s">
        <v>1504</v>
      </c>
      <c r="G1439" t="s">
        <v>75</v>
      </c>
      <c r="H1439" t="s">
        <v>2358</v>
      </c>
      <c r="I1439"/>
      <c r="J1439"/>
      <c r="K1439"/>
      <c r="L1439"/>
      <c r="M1439"/>
      <c r="N1439"/>
      <c r="O1439"/>
      <c r="P1439"/>
      <c r="Q1439"/>
      <c r="R1439"/>
      <c r="S1439"/>
      <c r="T1439"/>
      <c r="U1439"/>
      <c r="V1439"/>
      <c r="W1439"/>
      <c r="X1439"/>
      <c r="Y1439"/>
      <c r="Z1439"/>
      <c r="AA1439"/>
      <c r="AB1439"/>
      <c r="AC1439"/>
      <c r="AD1439"/>
      <c r="AE1439"/>
      <c r="AF1439"/>
      <c r="AG1439"/>
      <c r="AH1439"/>
      <c r="AI1439"/>
      <c r="AJ1439"/>
      <c r="AK1439"/>
      <c r="AL1439"/>
      <c r="AM1439"/>
      <c r="AN1439"/>
      <c r="AO1439"/>
      <c r="AP1439"/>
      <c r="AQ1439"/>
      <c r="AR1439"/>
      <c r="AS1439"/>
      <c r="AT1439"/>
      <c r="AU1439"/>
      <c r="AV1439"/>
      <c r="AW1439"/>
      <c r="AX1439"/>
      <c r="AY1439"/>
      <c r="AZ1439"/>
      <c r="BA1439"/>
      <c r="BB1439"/>
      <c r="BC1439"/>
      <c r="BD1439"/>
      <c r="BE1439"/>
      <c r="BF1439"/>
      <c r="BG1439">
        <v>3.1</v>
      </c>
      <c r="BH1439">
        <v>3.1</v>
      </c>
      <c r="BI1439"/>
      <c r="BJ1439"/>
      <c r="BK1439"/>
      <c r="BL1439"/>
      <c r="BM1439"/>
      <c r="BN1439"/>
      <c r="BO1439"/>
      <c r="BP1439"/>
      <c r="BQ1439"/>
      <c r="BR1439" t="s">
        <v>67</v>
      </c>
      <c r="BS1439" s="1">
        <v>44824</v>
      </c>
      <c r="BT1439" t="s">
        <v>2329</v>
      </c>
      <c r="BU1439">
        <v>2930</v>
      </c>
      <c r="BV1439"/>
      <c r="BW1439"/>
    </row>
    <row r="1440" spans="1:78" s="11" customFormat="1" x14ac:dyDescent="0.2">
      <c r="A1440" t="s">
        <v>2362</v>
      </c>
      <c r="B1440"/>
      <c r="C1440" t="s">
        <v>1483</v>
      </c>
      <c r="D1440" t="s">
        <v>61</v>
      </c>
      <c r="E1440" t="s">
        <v>75</v>
      </c>
      <c r="F1440" t="s">
        <v>1504</v>
      </c>
      <c r="G1440" t="s">
        <v>75</v>
      </c>
      <c r="H1440" t="s">
        <v>2358</v>
      </c>
      <c r="I1440"/>
      <c r="J1440"/>
      <c r="K1440"/>
      <c r="L1440"/>
      <c r="M1440"/>
      <c r="N1440"/>
      <c r="O1440"/>
      <c r="P1440"/>
      <c r="Q1440"/>
      <c r="R1440"/>
      <c r="S1440"/>
      <c r="T1440"/>
      <c r="U1440"/>
      <c r="V1440"/>
      <c r="W1440"/>
      <c r="X1440"/>
      <c r="Y1440"/>
      <c r="Z1440"/>
      <c r="AA1440"/>
      <c r="AB1440"/>
      <c r="AC1440"/>
      <c r="AD1440"/>
      <c r="AE1440"/>
      <c r="AF1440"/>
      <c r="AG1440"/>
      <c r="AH1440"/>
      <c r="AI1440"/>
      <c r="AJ1440"/>
      <c r="AK1440"/>
      <c r="AL1440"/>
      <c r="AM1440"/>
      <c r="AN1440"/>
      <c r="AO1440"/>
      <c r="AP1440"/>
      <c r="AQ1440"/>
      <c r="AR1440"/>
      <c r="AS1440"/>
      <c r="AT1440"/>
      <c r="AU1440"/>
      <c r="AV1440"/>
      <c r="AW1440"/>
      <c r="AX1440"/>
      <c r="AY1440"/>
      <c r="AZ1440"/>
      <c r="BA1440"/>
      <c r="BB1440"/>
      <c r="BC1440"/>
      <c r="BD1440"/>
      <c r="BE1440">
        <v>5.25</v>
      </c>
      <c r="BF1440"/>
      <c r="BG1440"/>
      <c r="BH1440">
        <v>2.9</v>
      </c>
      <c r="BI1440"/>
      <c r="BJ1440"/>
      <c r="BK1440"/>
      <c r="BL1440"/>
      <c r="BM1440"/>
      <c r="BN1440"/>
      <c r="BO1440"/>
      <c r="BP1440"/>
      <c r="BQ1440"/>
      <c r="BR1440" t="s">
        <v>67</v>
      </c>
      <c r="BS1440" s="1">
        <v>44824</v>
      </c>
      <c r="BT1440" t="s">
        <v>2329</v>
      </c>
      <c r="BU1440">
        <v>2930</v>
      </c>
      <c r="BV1440"/>
      <c r="BW1440"/>
    </row>
    <row r="1441" spans="1:78" s="11" customFormat="1" x14ac:dyDescent="0.2">
      <c r="A1441" s="11" t="s">
        <v>1700</v>
      </c>
      <c r="C1441" s="11" t="s">
        <v>1483</v>
      </c>
      <c r="D1441" s="11" t="s">
        <v>61</v>
      </c>
      <c r="E1441" s="11" t="s">
        <v>75</v>
      </c>
      <c r="F1441" s="11" t="s">
        <v>1504</v>
      </c>
      <c r="G1441" s="11" t="s">
        <v>75</v>
      </c>
      <c r="H1441" s="11" t="s">
        <v>1504</v>
      </c>
    </row>
    <row r="1442" spans="1:78" s="11" customFormat="1" x14ac:dyDescent="0.2">
      <c r="A1442" t="s">
        <v>2305</v>
      </c>
      <c r="B1442" t="s">
        <v>322</v>
      </c>
      <c r="C1442" t="s">
        <v>1483</v>
      </c>
      <c r="D1442" t="s">
        <v>61</v>
      </c>
      <c r="E1442" t="s">
        <v>75</v>
      </c>
      <c r="F1442" t="s">
        <v>1504</v>
      </c>
      <c r="G1442" t="s">
        <v>75</v>
      </c>
      <c r="H1442" t="s">
        <v>1504</v>
      </c>
      <c r="I1442"/>
      <c r="J1442"/>
      <c r="K1442"/>
      <c r="L1442"/>
      <c r="M1442"/>
      <c r="N1442"/>
      <c r="O1442"/>
      <c r="P1442"/>
      <c r="Q1442"/>
      <c r="R1442"/>
      <c r="S1442"/>
      <c r="T1442"/>
      <c r="U1442"/>
      <c r="V1442"/>
      <c r="W1442"/>
      <c r="X1442"/>
      <c r="Y1442">
        <v>3.9</v>
      </c>
      <c r="Z1442"/>
      <c r="AA1442"/>
      <c r="AB1442">
        <v>5.0999999999999996</v>
      </c>
      <c r="AC1442">
        <v>3.7</v>
      </c>
      <c r="AD1442"/>
      <c r="AE1442"/>
      <c r="AF1442">
        <v>6</v>
      </c>
      <c r="AG1442"/>
      <c r="AH1442"/>
      <c r="AI1442"/>
      <c r="AJ1442"/>
      <c r="AK1442"/>
      <c r="AL1442"/>
      <c r="AM1442"/>
      <c r="AN1442"/>
      <c r="AO1442"/>
      <c r="AP1442"/>
      <c r="AQ1442"/>
      <c r="AR1442"/>
      <c r="AS1442"/>
      <c r="AT1442"/>
      <c r="AU1442"/>
      <c r="AV1442"/>
      <c r="AW1442">
        <v>3.8</v>
      </c>
      <c r="AX1442"/>
      <c r="AY1442"/>
      <c r="AZ1442">
        <v>2.8</v>
      </c>
      <c r="BA1442"/>
      <c r="BB1442"/>
      <c r="BC1442"/>
      <c r="BD1442">
        <v>2.9</v>
      </c>
      <c r="BE1442"/>
      <c r="BF1442"/>
      <c r="BG1442"/>
      <c r="BH1442"/>
      <c r="BI1442"/>
      <c r="BJ1442"/>
      <c r="BK1442"/>
      <c r="BL1442"/>
      <c r="BM1442"/>
      <c r="BN1442"/>
      <c r="BO1442"/>
      <c r="BP1442"/>
      <c r="BQ1442"/>
      <c r="BR1442" t="s">
        <v>67</v>
      </c>
      <c r="BS1442" s="1">
        <v>44820</v>
      </c>
      <c r="BT1442" t="s">
        <v>2276</v>
      </c>
      <c r="BU1442" t="s">
        <v>2308</v>
      </c>
      <c r="BV1442" t="s">
        <v>60</v>
      </c>
      <c r="BW1442" t="s">
        <v>2276</v>
      </c>
    </row>
    <row r="1443" spans="1:78" s="11" customFormat="1" x14ac:dyDescent="0.2">
      <c r="A1443" s="11" t="s">
        <v>1700</v>
      </c>
      <c r="C1443" s="11" t="s">
        <v>1483</v>
      </c>
      <c r="D1443" s="11" t="s">
        <v>61</v>
      </c>
      <c r="E1443" s="11" t="s">
        <v>75</v>
      </c>
      <c r="F1443" s="11" t="s">
        <v>91</v>
      </c>
      <c r="G1443" s="11" t="s">
        <v>75</v>
      </c>
      <c r="H1443" s="11" t="s">
        <v>91</v>
      </c>
    </row>
    <row r="1444" spans="1:78" s="11" customFormat="1" x14ac:dyDescent="0.2">
      <c r="A1444" t="s">
        <v>985</v>
      </c>
      <c r="B1444"/>
      <c r="C1444" t="s">
        <v>1483</v>
      </c>
      <c r="D1444" t="s">
        <v>61</v>
      </c>
      <c r="E1444" t="s">
        <v>75</v>
      </c>
      <c r="F1444" t="s">
        <v>91</v>
      </c>
      <c r="G1444" t="s">
        <v>75</v>
      </c>
      <c r="H1444" t="s">
        <v>91</v>
      </c>
      <c r="I1444"/>
      <c r="J1444"/>
      <c r="K1444"/>
      <c r="L1444"/>
      <c r="M1444"/>
      <c r="N1444"/>
      <c r="O1444"/>
      <c r="P1444"/>
      <c r="Q1444"/>
      <c r="R1444"/>
      <c r="S1444"/>
      <c r="T1444"/>
      <c r="U1444"/>
      <c r="V1444"/>
      <c r="W1444"/>
      <c r="X1444"/>
      <c r="Y1444"/>
      <c r="Z1444"/>
      <c r="AA1444"/>
      <c r="AB1444"/>
      <c r="AC1444"/>
      <c r="AD1444"/>
      <c r="AE1444"/>
      <c r="AF1444"/>
      <c r="AG1444"/>
      <c r="AH1444"/>
      <c r="AI1444"/>
      <c r="AJ1444"/>
      <c r="AK1444"/>
      <c r="AL1444"/>
      <c r="AM1444"/>
      <c r="AN1444"/>
      <c r="AO1444"/>
      <c r="AP1444"/>
      <c r="AQ1444"/>
      <c r="AR1444"/>
      <c r="AS1444"/>
      <c r="AT1444"/>
      <c r="AU1444"/>
      <c r="AV1444"/>
      <c r="AW1444"/>
      <c r="AX1444"/>
      <c r="AY1444"/>
      <c r="AZ1444"/>
      <c r="BA1444">
        <v>4.25</v>
      </c>
      <c r="BB1444"/>
      <c r="BC1444"/>
      <c r="BD1444">
        <v>3.3</v>
      </c>
      <c r="BE1444"/>
      <c r="BF1444"/>
      <c r="BG1444"/>
      <c r="BH1444"/>
      <c r="BI1444"/>
      <c r="BJ1444"/>
      <c r="BK1444"/>
      <c r="BL1444"/>
      <c r="BM1444"/>
      <c r="BN1444"/>
      <c r="BO1444"/>
      <c r="BP1444"/>
      <c r="BQ1444"/>
      <c r="BR1444" t="s">
        <v>67</v>
      </c>
      <c r="BS1444" s="1">
        <v>44824</v>
      </c>
      <c r="BT1444" t="s">
        <v>2329</v>
      </c>
      <c r="BU1444">
        <v>2930</v>
      </c>
      <c r="BV1444"/>
      <c r="BW1444"/>
    </row>
    <row r="1445" spans="1:78" s="11" customFormat="1" x14ac:dyDescent="0.2">
      <c r="A1445" t="s">
        <v>1427</v>
      </c>
      <c r="B1445" t="s">
        <v>63</v>
      </c>
      <c r="C1445" t="s">
        <v>1483</v>
      </c>
      <c r="D1445" t="s">
        <v>61</v>
      </c>
      <c r="E1445" t="s">
        <v>75</v>
      </c>
      <c r="F1445" t="s">
        <v>91</v>
      </c>
      <c r="G1445" t="s">
        <v>75</v>
      </c>
      <c r="H1445" t="s">
        <v>91</v>
      </c>
      <c r="I1445"/>
      <c r="J1445"/>
      <c r="K1445"/>
      <c r="L1445"/>
      <c r="M1445"/>
      <c r="N1445"/>
      <c r="O1445"/>
      <c r="P1445"/>
      <c r="Q1445"/>
      <c r="R1445"/>
      <c r="S1445"/>
      <c r="T1445"/>
      <c r="U1445"/>
      <c r="V1445"/>
      <c r="W1445"/>
      <c r="X1445"/>
      <c r="Y1445"/>
      <c r="Z1445"/>
      <c r="AA1445"/>
      <c r="AB1445"/>
      <c r="AC1445"/>
      <c r="AD1445"/>
      <c r="AE1445"/>
      <c r="AF1445"/>
      <c r="AG1445"/>
      <c r="AH1445"/>
      <c r="AI1445"/>
      <c r="AJ1445"/>
      <c r="AK1445"/>
      <c r="AL1445"/>
      <c r="AM1445"/>
      <c r="AN1445"/>
      <c r="AO1445"/>
      <c r="AP1445"/>
      <c r="AQ1445"/>
      <c r="AR1445"/>
      <c r="AS1445"/>
      <c r="AT1445"/>
      <c r="AU1445"/>
      <c r="AV1445"/>
      <c r="AW1445">
        <v>4.3</v>
      </c>
      <c r="AX1445"/>
      <c r="AY1445"/>
      <c r="AZ1445">
        <v>2.9</v>
      </c>
      <c r="BA1445">
        <v>4.0999999999999996</v>
      </c>
      <c r="BB1445"/>
      <c r="BC1445"/>
      <c r="BD1445">
        <v>3.2</v>
      </c>
      <c r="BE1445"/>
      <c r="BF1445"/>
      <c r="BG1445"/>
      <c r="BH1445"/>
      <c r="BI1445"/>
      <c r="BJ1445"/>
      <c r="BK1445"/>
      <c r="BL1445"/>
      <c r="BM1445"/>
      <c r="BN1445"/>
      <c r="BO1445"/>
      <c r="BP1445"/>
      <c r="BQ1445"/>
      <c r="BR1445" t="s">
        <v>67</v>
      </c>
      <c r="BS1445" s="1">
        <v>44806</v>
      </c>
      <c r="BT1445" t="s">
        <v>1422</v>
      </c>
      <c r="BU1445">
        <v>6619</v>
      </c>
      <c r="BV1445" t="s">
        <v>60</v>
      </c>
      <c r="BW1445" t="s">
        <v>1422</v>
      </c>
    </row>
    <row r="1446" spans="1:78" s="11" customFormat="1" x14ac:dyDescent="0.2">
      <c r="A1446" t="s">
        <v>1427</v>
      </c>
      <c r="B1446" t="s">
        <v>322</v>
      </c>
      <c r="C1446" t="s">
        <v>1483</v>
      </c>
      <c r="D1446" t="s">
        <v>61</v>
      </c>
      <c r="E1446" t="s">
        <v>75</v>
      </c>
      <c r="F1446" t="s">
        <v>91</v>
      </c>
      <c r="G1446" t="s">
        <v>75</v>
      </c>
      <c r="H1446" t="s">
        <v>91</v>
      </c>
      <c r="I1446" t="b">
        <v>0</v>
      </c>
      <c r="J1446"/>
      <c r="K1446"/>
      <c r="L1446"/>
      <c r="M1446"/>
      <c r="N1446"/>
      <c r="O1446"/>
      <c r="P1446"/>
      <c r="Q1446"/>
      <c r="R1446"/>
      <c r="S1446"/>
      <c r="T1446"/>
      <c r="U1446"/>
      <c r="V1446"/>
      <c r="W1446"/>
      <c r="X1446"/>
      <c r="Y1446"/>
      <c r="Z1446"/>
      <c r="AA1446"/>
      <c r="AB1446"/>
      <c r="AC1446"/>
      <c r="AD1446"/>
      <c r="AE1446"/>
      <c r="AF1446"/>
      <c r="AG1446"/>
      <c r="AH1446"/>
      <c r="AI1446"/>
      <c r="AJ1446"/>
      <c r="AK1446"/>
      <c r="AL1446"/>
      <c r="AM1446"/>
      <c r="AN1446"/>
      <c r="AO1446"/>
      <c r="AP1446"/>
      <c r="AQ1446"/>
      <c r="AR1446"/>
      <c r="AS1446"/>
      <c r="AT1446"/>
      <c r="AU1446"/>
      <c r="AV1446"/>
      <c r="AW1446">
        <v>4.3</v>
      </c>
      <c r="AX1446"/>
      <c r="AY1446"/>
      <c r="AZ1446">
        <v>2.9</v>
      </c>
      <c r="BA1446">
        <v>4.0999999999999996</v>
      </c>
      <c r="BB1446"/>
      <c r="BC1446"/>
      <c r="BD1446">
        <v>3.2</v>
      </c>
      <c r="BE1446"/>
      <c r="BF1446"/>
      <c r="BG1446"/>
      <c r="BH1446"/>
      <c r="BI1446"/>
      <c r="BJ1446"/>
      <c r="BK1446"/>
      <c r="BL1446"/>
      <c r="BM1446"/>
      <c r="BN1446"/>
      <c r="BO1446"/>
      <c r="BP1446"/>
      <c r="BQ1446" t="s">
        <v>2982</v>
      </c>
      <c r="BR1446" t="s">
        <v>67</v>
      </c>
      <c r="BS1446" s="1">
        <v>44820</v>
      </c>
      <c r="BT1446" t="s">
        <v>2276</v>
      </c>
      <c r="BU1446" t="s">
        <v>2308</v>
      </c>
      <c r="BV1446" t="s">
        <v>60</v>
      </c>
      <c r="BW1446" t="s">
        <v>2276</v>
      </c>
    </row>
    <row r="1447" spans="1:78" s="11" customFormat="1" x14ac:dyDescent="0.2">
      <c r="A1447" s="11" t="s">
        <v>1700</v>
      </c>
      <c r="C1447" s="11" t="s">
        <v>1483</v>
      </c>
      <c r="D1447" s="11" t="s">
        <v>61</v>
      </c>
      <c r="E1447" s="11" t="s">
        <v>75</v>
      </c>
      <c r="F1447" s="11" t="s">
        <v>93</v>
      </c>
      <c r="G1447" s="11" t="s">
        <v>75</v>
      </c>
      <c r="H1447" s="11" t="s">
        <v>1425</v>
      </c>
    </row>
    <row r="1448" spans="1:78" s="11" customFormat="1" x14ac:dyDescent="0.2">
      <c r="A1448" t="s">
        <v>2354</v>
      </c>
      <c r="B1448"/>
      <c r="C1448" t="s">
        <v>1483</v>
      </c>
      <c r="D1448" t="s">
        <v>61</v>
      </c>
      <c r="E1448" t="s">
        <v>75</v>
      </c>
      <c r="F1448" t="s">
        <v>93</v>
      </c>
      <c r="G1448" t="s">
        <v>75</v>
      </c>
      <c r="H1448" t="s">
        <v>1425</v>
      </c>
      <c r="I1448"/>
      <c r="J1448"/>
      <c r="K1448"/>
      <c r="L1448"/>
      <c r="M1448"/>
      <c r="N1448"/>
      <c r="O1448"/>
      <c r="P1448"/>
      <c r="Q1448"/>
      <c r="R1448"/>
      <c r="S1448"/>
      <c r="T1448"/>
      <c r="U1448"/>
      <c r="V1448"/>
      <c r="W1448"/>
      <c r="X1448"/>
      <c r="Y1448">
        <v>4.9000000000000004</v>
      </c>
      <c r="Z1448"/>
      <c r="AA1448"/>
      <c r="AB1448">
        <v>6.3</v>
      </c>
      <c r="AC1448"/>
      <c r="AD1448"/>
      <c r="AE1448"/>
      <c r="AF1448"/>
      <c r="AG1448"/>
      <c r="AH1448"/>
      <c r="AI1448"/>
      <c r="AJ1448"/>
      <c r="AK1448"/>
      <c r="AL1448"/>
      <c r="AM1448"/>
      <c r="AN1448"/>
      <c r="AO1448"/>
      <c r="AP1448"/>
      <c r="AQ1448"/>
      <c r="AR1448"/>
      <c r="AS1448"/>
      <c r="AT1448"/>
      <c r="AU1448"/>
      <c r="AV1448"/>
      <c r="AW1448"/>
      <c r="AX1448"/>
      <c r="AY1448"/>
      <c r="AZ1448"/>
      <c r="BA1448"/>
      <c r="BB1448"/>
      <c r="BC1448"/>
      <c r="BD1448"/>
      <c r="BE1448"/>
      <c r="BF1448"/>
      <c r="BG1448"/>
      <c r="BH1448"/>
      <c r="BI1448"/>
      <c r="BJ1448"/>
      <c r="BK1448"/>
      <c r="BL1448"/>
      <c r="BM1448"/>
      <c r="BN1448"/>
      <c r="BO1448"/>
      <c r="BP1448"/>
      <c r="BQ1448"/>
      <c r="BR1448" t="s">
        <v>67</v>
      </c>
      <c r="BS1448" s="1">
        <v>44824</v>
      </c>
      <c r="BT1448" t="s">
        <v>2329</v>
      </c>
      <c r="BU1448">
        <v>2930</v>
      </c>
      <c r="BV1448"/>
      <c r="BW1448"/>
    </row>
    <row r="1449" spans="1:78" s="11" customFormat="1" x14ac:dyDescent="0.2">
      <c r="A1449" t="s">
        <v>2355</v>
      </c>
      <c r="B1449"/>
      <c r="C1449" t="s">
        <v>1483</v>
      </c>
      <c r="D1449" t="s">
        <v>61</v>
      </c>
      <c r="E1449" t="s">
        <v>75</v>
      </c>
      <c r="F1449" t="s">
        <v>93</v>
      </c>
      <c r="G1449" t="s">
        <v>75</v>
      </c>
      <c r="H1449" t="s">
        <v>1425</v>
      </c>
      <c r="I1449"/>
      <c r="J1449"/>
      <c r="K1449"/>
      <c r="L1449"/>
      <c r="M1449"/>
      <c r="N1449"/>
      <c r="O1449"/>
      <c r="P1449"/>
      <c r="Q1449"/>
      <c r="R1449"/>
      <c r="S1449"/>
      <c r="T1449"/>
      <c r="U1449"/>
      <c r="V1449"/>
      <c r="W1449"/>
      <c r="X1449"/>
      <c r="Y1449">
        <v>4.9000000000000004</v>
      </c>
      <c r="Z1449"/>
      <c r="AA1449"/>
      <c r="AB1449"/>
      <c r="AC1449"/>
      <c r="AD1449"/>
      <c r="AE1449"/>
      <c r="AF1449"/>
      <c r="AG1449"/>
      <c r="AH1449"/>
      <c r="AI1449"/>
      <c r="AJ1449"/>
      <c r="AK1449"/>
      <c r="AL1449"/>
      <c r="AM1449"/>
      <c r="AN1449"/>
      <c r="AO1449"/>
      <c r="AP1449"/>
      <c r="AQ1449"/>
      <c r="AR1449"/>
      <c r="AS1449"/>
      <c r="AT1449"/>
      <c r="AU1449"/>
      <c r="AV1449"/>
      <c r="AW1449"/>
      <c r="AX1449"/>
      <c r="AY1449"/>
      <c r="AZ1449"/>
      <c r="BA1449"/>
      <c r="BB1449"/>
      <c r="BC1449"/>
      <c r="BD1449"/>
      <c r="BE1449"/>
      <c r="BF1449"/>
      <c r="BG1449"/>
      <c r="BH1449"/>
      <c r="BI1449"/>
      <c r="BJ1449"/>
      <c r="BK1449"/>
      <c r="BL1449"/>
      <c r="BM1449"/>
      <c r="BN1449"/>
      <c r="BO1449"/>
      <c r="BP1449"/>
      <c r="BQ1449"/>
      <c r="BR1449" t="s">
        <v>67</v>
      </c>
      <c r="BS1449" s="1">
        <v>44824</v>
      </c>
      <c r="BT1449" t="s">
        <v>2329</v>
      </c>
      <c r="BU1449">
        <v>2930</v>
      </c>
      <c r="BV1449"/>
      <c r="BW1449"/>
    </row>
    <row r="1450" spans="1:78" s="11" customFormat="1" x14ac:dyDescent="0.2">
      <c r="A1450" t="s">
        <v>2356</v>
      </c>
      <c r="B1450"/>
      <c r="C1450" t="s">
        <v>1483</v>
      </c>
      <c r="D1450" t="s">
        <v>61</v>
      </c>
      <c r="E1450" t="s">
        <v>75</v>
      </c>
      <c r="F1450" t="s">
        <v>93</v>
      </c>
      <c r="G1450" t="s">
        <v>75</v>
      </c>
      <c r="H1450" t="s">
        <v>1425</v>
      </c>
      <c r="I1450"/>
      <c r="J1450"/>
      <c r="K1450"/>
      <c r="L1450"/>
      <c r="M1450"/>
      <c r="N1450"/>
      <c r="O1450"/>
      <c r="P1450"/>
      <c r="Q1450"/>
      <c r="R1450"/>
      <c r="S1450"/>
      <c r="T1450"/>
      <c r="U1450"/>
      <c r="V1450"/>
      <c r="W1450"/>
      <c r="X1450"/>
      <c r="Y1450"/>
      <c r="Z1450"/>
      <c r="AA1450"/>
      <c r="AB1450"/>
      <c r="AC1450"/>
      <c r="AD1450"/>
      <c r="AE1450"/>
      <c r="AF1450"/>
      <c r="AG1450"/>
      <c r="AH1450"/>
      <c r="AI1450"/>
      <c r="AJ1450"/>
      <c r="AK1450"/>
      <c r="AL1450"/>
      <c r="AM1450"/>
      <c r="AN1450"/>
      <c r="AO1450"/>
      <c r="AP1450"/>
      <c r="AQ1450"/>
      <c r="AR1450"/>
      <c r="AS1450"/>
      <c r="AT1450"/>
      <c r="AU1450"/>
      <c r="AV1450"/>
      <c r="AW1450"/>
      <c r="AX1450"/>
      <c r="AY1450"/>
      <c r="AZ1450"/>
      <c r="BA1450">
        <v>4.8</v>
      </c>
      <c r="BB1450"/>
      <c r="BC1450"/>
      <c r="BD1450">
        <v>3.7</v>
      </c>
      <c r="BE1450"/>
      <c r="BF1450"/>
      <c r="BG1450"/>
      <c r="BH1450"/>
      <c r="BI1450"/>
      <c r="BJ1450"/>
      <c r="BK1450"/>
      <c r="BL1450"/>
      <c r="BM1450"/>
      <c r="BN1450"/>
      <c r="BO1450"/>
      <c r="BP1450"/>
      <c r="BQ1450"/>
      <c r="BR1450" t="s">
        <v>67</v>
      </c>
      <c r="BS1450" s="1">
        <v>44824</v>
      </c>
      <c r="BT1450" t="s">
        <v>2329</v>
      </c>
      <c r="BU1450">
        <v>2930</v>
      </c>
      <c r="BV1450"/>
      <c r="BW1450"/>
    </row>
    <row r="1451" spans="1:78" s="11" customFormat="1" x14ac:dyDescent="0.2">
      <c r="A1451" t="s">
        <v>2353</v>
      </c>
      <c r="B1451"/>
      <c r="C1451" t="s">
        <v>1483</v>
      </c>
      <c r="D1451" t="s">
        <v>61</v>
      </c>
      <c r="E1451" t="s">
        <v>75</v>
      </c>
      <c r="F1451" t="s">
        <v>93</v>
      </c>
      <c r="G1451" t="s">
        <v>75</v>
      </c>
      <c r="H1451" t="s">
        <v>1425</v>
      </c>
      <c r="I1451"/>
      <c r="J1451"/>
      <c r="K1451"/>
      <c r="L1451"/>
      <c r="M1451"/>
      <c r="N1451"/>
      <c r="O1451"/>
      <c r="P1451"/>
      <c r="Q1451"/>
      <c r="R1451"/>
      <c r="S1451"/>
      <c r="T1451"/>
      <c r="U1451"/>
      <c r="V1451"/>
      <c r="W1451"/>
      <c r="X1451"/>
      <c r="Y1451">
        <v>4.8</v>
      </c>
      <c r="Z1451"/>
      <c r="AA1451"/>
      <c r="AB1451">
        <v>6.75</v>
      </c>
      <c r="AC1451">
        <v>5</v>
      </c>
      <c r="AD1451"/>
      <c r="AE1451"/>
      <c r="AF1451">
        <v>7.6</v>
      </c>
      <c r="AG1451"/>
      <c r="AH1451"/>
      <c r="AI1451"/>
      <c r="AJ1451"/>
      <c r="AK1451"/>
      <c r="AL1451"/>
      <c r="AM1451"/>
      <c r="AN1451"/>
      <c r="AO1451"/>
      <c r="AP1451"/>
      <c r="AQ1451"/>
      <c r="AR1451"/>
      <c r="AS1451"/>
      <c r="AT1451"/>
      <c r="AU1451"/>
      <c r="AV1451"/>
      <c r="AW1451"/>
      <c r="AX1451"/>
      <c r="AY1451"/>
      <c r="AZ1451"/>
      <c r="BA1451"/>
      <c r="BB1451"/>
      <c r="BC1451"/>
      <c r="BD1451"/>
      <c r="BE1451"/>
      <c r="BF1451"/>
      <c r="BG1451"/>
      <c r="BH1451"/>
      <c r="BI1451"/>
      <c r="BJ1451"/>
      <c r="BK1451"/>
      <c r="BL1451"/>
      <c r="BM1451"/>
      <c r="BN1451"/>
      <c r="BO1451"/>
      <c r="BP1451"/>
      <c r="BQ1451"/>
      <c r="BR1451" t="s">
        <v>67</v>
      </c>
      <c r="BS1451" s="1">
        <v>44824</v>
      </c>
      <c r="BT1451" t="s">
        <v>2329</v>
      </c>
      <c r="BU1451">
        <v>2930</v>
      </c>
      <c r="BV1451"/>
      <c r="BW1451"/>
    </row>
    <row r="1452" spans="1:78" s="11" customFormat="1" x14ac:dyDescent="0.2">
      <c r="A1452" t="s">
        <v>2357</v>
      </c>
      <c r="B1452"/>
      <c r="C1452" t="s">
        <v>1483</v>
      </c>
      <c r="D1452" t="s">
        <v>61</v>
      </c>
      <c r="E1452" t="s">
        <v>75</v>
      </c>
      <c r="F1452" t="s">
        <v>93</v>
      </c>
      <c r="G1452" t="s">
        <v>75</v>
      </c>
      <c r="H1452" t="s">
        <v>1425</v>
      </c>
      <c r="I1452"/>
      <c r="J1452"/>
      <c r="K1452"/>
      <c r="L1452"/>
      <c r="M1452"/>
      <c r="N1452"/>
      <c r="O1452"/>
      <c r="P1452"/>
      <c r="Q1452"/>
      <c r="R1452"/>
      <c r="S1452"/>
      <c r="T1452"/>
      <c r="U1452"/>
      <c r="V1452"/>
      <c r="W1452"/>
      <c r="X1452"/>
      <c r="Y1452"/>
      <c r="Z1452"/>
      <c r="AA1452"/>
      <c r="AB1452"/>
      <c r="AC1452"/>
      <c r="AD1452"/>
      <c r="AE1452"/>
      <c r="AF1452"/>
      <c r="AG1452"/>
      <c r="AH1452"/>
      <c r="AI1452"/>
      <c r="AJ1452"/>
      <c r="AK1452"/>
      <c r="AL1452"/>
      <c r="AM1452"/>
      <c r="AN1452"/>
      <c r="AO1452"/>
      <c r="AP1452"/>
      <c r="AQ1452"/>
      <c r="AR1452"/>
      <c r="AS1452"/>
      <c r="AT1452"/>
      <c r="AU1452"/>
      <c r="AV1452"/>
      <c r="AW1452"/>
      <c r="AX1452"/>
      <c r="AY1452"/>
      <c r="AZ1452"/>
      <c r="BA1452"/>
      <c r="BB1452"/>
      <c r="BC1452"/>
      <c r="BD1452"/>
      <c r="BE1452">
        <v>5.55</v>
      </c>
      <c r="BF1452"/>
      <c r="BG1452"/>
      <c r="BH1452">
        <v>3.9</v>
      </c>
      <c r="BI1452"/>
      <c r="BJ1452"/>
      <c r="BK1452"/>
      <c r="BL1452"/>
      <c r="BM1452"/>
      <c r="BN1452"/>
      <c r="BO1452"/>
      <c r="BP1452"/>
      <c r="BQ1452"/>
      <c r="BR1452" t="s">
        <v>67</v>
      </c>
      <c r="BS1452" s="1">
        <v>44824</v>
      </c>
      <c r="BT1452" t="s">
        <v>2329</v>
      </c>
      <c r="BU1452">
        <v>2930</v>
      </c>
      <c r="BV1452"/>
      <c r="BW1452"/>
    </row>
    <row r="1453" spans="1:78" x14ac:dyDescent="0.2">
      <c r="A1453" t="s">
        <v>92</v>
      </c>
      <c r="C1453" t="s">
        <v>1483</v>
      </c>
      <c r="D1453" t="s">
        <v>61</v>
      </c>
      <c r="E1453" t="s">
        <v>75</v>
      </c>
      <c r="F1453" t="s">
        <v>93</v>
      </c>
      <c r="G1453" t="s">
        <v>75</v>
      </c>
      <c r="H1453" t="s">
        <v>1425</v>
      </c>
      <c r="AC1453">
        <v>4.6500000000000004</v>
      </c>
      <c r="AF1453">
        <v>6.5</v>
      </c>
      <c r="BR1453" t="s">
        <v>67</v>
      </c>
      <c r="BS1453" s="1">
        <v>44824</v>
      </c>
      <c r="BT1453" t="s">
        <v>2329</v>
      </c>
      <c r="BU1453">
        <v>2930</v>
      </c>
      <c r="BX1453" s="11"/>
      <c r="BY1453" s="11"/>
      <c r="BZ1453" s="11"/>
    </row>
    <row r="1454" spans="1:78" x14ac:dyDescent="0.2">
      <c r="A1454" t="s">
        <v>1424</v>
      </c>
      <c r="B1454" t="s">
        <v>63</v>
      </c>
      <c r="C1454" t="s">
        <v>1483</v>
      </c>
      <c r="D1454" t="s">
        <v>61</v>
      </c>
      <c r="E1454" t="s">
        <v>75</v>
      </c>
      <c r="F1454" t="s">
        <v>93</v>
      </c>
      <c r="G1454" t="s">
        <v>75</v>
      </c>
      <c r="H1454" t="s">
        <v>1425</v>
      </c>
      <c r="U1454">
        <v>5</v>
      </c>
      <c r="Y1454">
        <v>4.4000000000000004</v>
      </c>
      <c r="AB1454">
        <v>6.6</v>
      </c>
      <c r="AC1454">
        <v>4.8</v>
      </c>
      <c r="AF1454">
        <v>7.8</v>
      </c>
      <c r="AG1454">
        <v>4</v>
      </c>
      <c r="BQ1454" s="5" t="s">
        <v>1426</v>
      </c>
      <c r="BR1454" t="s">
        <v>67</v>
      </c>
      <c r="BS1454" s="1">
        <v>44806</v>
      </c>
      <c r="BT1454" t="s">
        <v>1422</v>
      </c>
      <c r="BU1454">
        <v>6619</v>
      </c>
      <c r="BV1454" t="s">
        <v>60</v>
      </c>
      <c r="BW1454" t="s">
        <v>1422</v>
      </c>
      <c r="BX1454" s="11"/>
      <c r="BY1454" s="11"/>
      <c r="BZ1454" s="11"/>
    </row>
    <row r="1455" spans="1:78" x14ac:dyDescent="0.2">
      <c r="A1455" t="s">
        <v>1424</v>
      </c>
      <c r="B1455" t="s">
        <v>322</v>
      </c>
      <c r="C1455" t="s">
        <v>1483</v>
      </c>
      <c r="D1455" t="s">
        <v>61</v>
      </c>
      <c r="E1455" t="s">
        <v>75</v>
      </c>
      <c r="F1455" t="s">
        <v>93</v>
      </c>
      <c r="G1455" t="s">
        <v>75</v>
      </c>
      <c r="H1455" t="s">
        <v>1425</v>
      </c>
      <c r="I1455" t="b">
        <v>0</v>
      </c>
      <c r="U1455">
        <v>5</v>
      </c>
      <c r="Y1455">
        <v>4.4000000000000004</v>
      </c>
      <c r="AB1455">
        <v>6.6</v>
      </c>
      <c r="AC1455">
        <v>4.8</v>
      </c>
      <c r="AF1455">
        <v>7.8</v>
      </c>
      <c r="AG1455">
        <v>4</v>
      </c>
      <c r="BQ1455" t="s">
        <v>2304</v>
      </c>
      <c r="BR1455" t="s">
        <v>67</v>
      </c>
      <c r="BS1455"/>
      <c r="BT1455" t="s">
        <v>2276</v>
      </c>
      <c r="BU1455" t="s">
        <v>2308</v>
      </c>
      <c r="BV1455" t="s">
        <v>60</v>
      </c>
      <c r="BW1455" t="s">
        <v>2276</v>
      </c>
    </row>
    <row r="1456" spans="1:78" x14ac:dyDescent="0.2">
      <c r="A1456" t="s">
        <v>2303</v>
      </c>
      <c r="C1456" t="s">
        <v>1483</v>
      </c>
      <c r="D1456" t="s">
        <v>61</v>
      </c>
      <c r="E1456" t="s">
        <v>75</v>
      </c>
      <c r="F1456" t="s">
        <v>93</v>
      </c>
      <c r="G1456" s="15" t="s">
        <v>75</v>
      </c>
      <c r="H1456" t="s">
        <v>1425</v>
      </c>
      <c r="AW1456">
        <v>5.2</v>
      </c>
      <c r="AZ1456">
        <v>3.6</v>
      </c>
      <c r="BA1456">
        <v>5.2</v>
      </c>
      <c r="BD1456">
        <v>3.9</v>
      </c>
      <c r="BR1456" t="s">
        <v>67</v>
      </c>
      <c r="BS1456" s="1">
        <v>44820</v>
      </c>
      <c r="BT1456" t="s">
        <v>2276</v>
      </c>
      <c r="BU1456" t="s">
        <v>2308</v>
      </c>
      <c r="BV1456" t="s">
        <v>60</v>
      </c>
      <c r="BW1456" t="s">
        <v>2276</v>
      </c>
      <c r="BX1456" s="11"/>
      <c r="BY1456" s="11"/>
      <c r="BZ1456" s="11"/>
    </row>
    <row r="1457" spans="1:78" x14ac:dyDescent="0.2">
      <c r="A1457" s="6"/>
      <c r="B1457" s="6"/>
      <c r="C1457" s="6" t="s">
        <v>1483</v>
      </c>
      <c r="D1457" s="6" t="s">
        <v>61</v>
      </c>
      <c r="E1457" s="6" t="s">
        <v>75</v>
      </c>
      <c r="F1457" s="6" t="s">
        <v>93</v>
      </c>
      <c r="G1457" s="6" t="s">
        <v>75</v>
      </c>
      <c r="H1457" s="6" t="s">
        <v>948</v>
      </c>
      <c r="I1457" s="6"/>
      <c r="J1457" s="6"/>
      <c r="K1457" s="6"/>
      <c r="L1457" s="6"/>
      <c r="M1457" s="6"/>
      <c r="N1457" s="6"/>
      <c r="O1457" s="6"/>
      <c r="P1457" s="6"/>
      <c r="Q1457" s="6"/>
      <c r="R1457" s="6"/>
      <c r="S1457" s="6"/>
      <c r="T1457" s="6"/>
      <c r="U1457" s="6"/>
      <c r="V1457" s="6"/>
      <c r="W1457" s="6"/>
      <c r="X1457" s="6"/>
      <c r="Y1457" s="6"/>
      <c r="Z1457" s="6"/>
      <c r="AA1457" s="6"/>
      <c r="AB1457" s="6"/>
      <c r="AC1457" s="6">
        <v>6</v>
      </c>
      <c r="AD1457" s="6"/>
      <c r="AE1457" s="6"/>
      <c r="AF1457" s="6">
        <v>7.5</v>
      </c>
      <c r="AG1457" s="6"/>
      <c r="AH1457" s="6"/>
      <c r="AI1457" s="6"/>
      <c r="AJ1457" s="6"/>
      <c r="AK1457" s="6"/>
      <c r="AL1457" s="6"/>
      <c r="AM1457" s="6"/>
      <c r="AN1457" s="6"/>
      <c r="AO1457" s="6"/>
      <c r="AP1457" s="6"/>
      <c r="AQ1457" s="6"/>
      <c r="AR1457" s="6"/>
      <c r="AS1457" s="6"/>
      <c r="AT1457" s="6"/>
      <c r="AU1457" s="6"/>
      <c r="AV1457" s="6"/>
      <c r="AW1457" s="6">
        <v>5</v>
      </c>
      <c r="AX1457" s="6"/>
      <c r="AY1457" s="6"/>
      <c r="AZ1457" s="6">
        <v>4.2</v>
      </c>
      <c r="BA1457" s="6"/>
      <c r="BB1457" s="6"/>
      <c r="BC1457" s="6"/>
      <c r="BD1457" s="6"/>
      <c r="BE1457" s="6"/>
      <c r="BF1457" s="6"/>
      <c r="BG1457" s="6"/>
      <c r="BH1457" s="6"/>
      <c r="BI1457" s="6">
        <v>16</v>
      </c>
      <c r="BJ1457" s="6"/>
      <c r="BK1457" s="6"/>
      <c r="BL1457" s="6"/>
      <c r="BM1457" s="6"/>
      <c r="BN1457" s="6">
        <v>29</v>
      </c>
      <c r="BO1457" s="6">
        <v>36</v>
      </c>
      <c r="BP1457" s="6"/>
      <c r="BQ1457" s="6" t="s">
        <v>3713</v>
      </c>
      <c r="BR1457" s="6" t="s">
        <v>67</v>
      </c>
      <c r="BS1457" s="7">
        <v>44964</v>
      </c>
      <c r="BT1457" s="6" t="s">
        <v>3669</v>
      </c>
      <c r="BU1457" s="57" t="s">
        <v>3702</v>
      </c>
      <c r="BV1457" s="6"/>
      <c r="BW1457" s="6"/>
      <c r="BX1457" s="6"/>
      <c r="BY1457" s="6"/>
      <c r="BZ1457" s="6"/>
    </row>
    <row r="1458" spans="1:78" x14ac:dyDescent="0.2">
      <c r="A1458" s="11" t="s">
        <v>1700</v>
      </c>
      <c r="B1458" s="11"/>
      <c r="C1458" s="11" t="s">
        <v>1483</v>
      </c>
      <c r="D1458" s="11" t="s">
        <v>61</v>
      </c>
      <c r="E1458" s="11" t="s">
        <v>75</v>
      </c>
      <c r="F1458" s="11" t="s">
        <v>93</v>
      </c>
      <c r="G1458" s="11" t="s">
        <v>75</v>
      </c>
      <c r="H1458" s="11" t="s">
        <v>93</v>
      </c>
      <c r="I1458" s="11"/>
      <c r="J1458" s="11"/>
      <c r="K1458" s="11"/>
      <c r="L1458" s="11"/>
      <c r="M1458" s="11"/>
      <c r="N1458" s="11"/>
      <c r="O1458" s="11"/>
      <c r="P1458" s="11"/>
      <c r="Q1458" s="11"/>
      <c r="R1458" s="11"/>
      <c r="S1458" s="11"/>
      <c r="T1458" s="11"/>
      <c r="U1458" s="11"/>
      <c r="V1458" s="11"/>
      <c r="W1458" s="11"/>
      <c r="X1458" s="11"/>
      <c r="Y1458" s="11"/>
      <c r="Z1458" s="11"/>
      <c r="AA1458" s="11"/>
      <c r="AB1458" s="11"/>
      <c r="AC1458" s="11"/>
      <c r="AD1458" s="11"/>
      <c r="AE1458" s="11"/>
      <c r="AF1458" s="11"/>
      <c r="AG1458" s="11"/>
      <c r="AH1458" s="11"/>
      <c r="AI1458" s="11"/>
      <c r="AJ1458" s="11"/>
      <c r="AK1458" s="11"/>
      <c r="AL1458" s="11"/>
      <c r="AM1458" s="11"/>
      <c r="AN1458" s="11"/>
      <c r="AO1458" s="11"/>
      <c r="AP1458" s="11"/>
      <c r="AQ1458" s="11"/>
      <c r="AR1458" s="11"/>
      <c r="AS1458" s="11"/>
      <c r="AT1458" s="11"/>
      <c r="AU1458" s="11"/>
      <c r="AV1458" s="11"/>
      <c r="AW1458" s="11"/>
      <c r="AX1458" s="11"/>
      <c r="AY1458" s="11"/>
      <c r="AZ1458" s="11"/>
      <c r="BA1458" s="11"/>
      <c r="BB1458" s="11"/>
      <c r="BC1458" s="11"/>
      <c r="BD1458" s="11"/>
      <c r="BE1458" s="11"/>
      <c r="BF1458" s="11"/>
      <c r="BG1458" s="11"/>
      <c r="BH1458" s="11"/>
      <c r="BI1458" s="11"/>
      <c r="BJ1458" s="11"/>
      <c r="BK1458" s="11"/>
      <c r="BL1458" s="11"/>
      <c r="BM1458" s="11"/>
      <c r="BN1458" s="11"/>
      <c r="BO1458" s="11"/>
      <c r="BP1458" s="11"/>
      <c r="BQ1458" s="11"/>
      <c r="BR1458" s="11"/>
      <c r="BS1458" s="11"/>
      <c r="BT1458" s="11"/>
      <c r="BU1458" s="11"/>
      <c r="BV1458" s="11"/>
      <c r="BW1458" s="11"/>
      <c r="BX1458" s="11"/>
      <c r="BY1458" s="11"/>
      <c r="BZ1458" s="11"/>
    </row>
    <row r="1459" spans="1:78" x14ac:dyDescent="0.2">
      <c r="A1459" s="10" t="s">
        <v>2239</v>
      </c>
      <c r="B1459" s="10"/>
      <c r="C1459" s="10" t="s">
        <v>1483</v>
      </c>
      <c r="D1459" s="10" t="s">
        <v>61</v>
      </c>
      <c r="E1459" s="10" t="s">
        <v>75</v>
      </c>
      <c r="F1459" s="10" t="s">
        <v>93</v>
      </c>
      <c r="G1459" s="10" t="s">
        <v>75</v>
      </c>
      <c r="H1459" s="10" t="s">
        <v>93</v>
      </c>
      <c r="I1459" s="10"/>
      <c r="J1459" s="10"/>
      <c r="K1459" s="10"/>
      <c r="L1459" s="10"/>
      <c r="M1459" s="10"/>
      <c r="N1459" s="10"/>
      <c r="O1459" s="10"/>
      <c r="P1459" s="10"/>
      <c r="Q1459" s="10"/>
      <c r="R1459" s="10"/>
      <c r="S1459" s="10"/>
      <c r="T1459" s="10"/>
      <c r="U1459" s="10"/>
      <c r="V1459" s="10"/>
      <c r="W1459" s="10"/>
      <c r="X1459" s="10"/>
      <c r="Y1459" s="10"/>
      <c r="Z1459" s="10"/>
      <c r="AA1459" s="10"/>
      <c r="AB1459" s="10"/>
      <c r="AC1459" s="10"/>
      <c r="AD1459" s="10"/>
      <c r="AE1459" s="10"/>
      <c r="AF1459" s="10"/>
      <c r="AG1459" s="10"/>
      <c r="AH1459" s="10"/>
      <c r="AI1459" s="10"/>
      <c r="AJ1459" s="10"/>
      <c r="AK1459" s="10"/>
      <c r="AL1459" s="10"/>
      <c r="AM1459" s="10"/>
      <c r="AN1459" s="10"/>
      <c r="AO1459" s="10"/>
      <c r="AP1459" s="10"/>
      <c r="AQ1459" s="10"/>
      <c r="AR1459" s="10"/>
      <c r="AS1459" s="10"/>
      <c r="AT1459" s="10"/>
      <c r="AU1459" s="10"/>
      <c r="AV1459" s="10"/>
      <c r="AW1459" s="10"/>
      <c r="AX1459" s="10"/>
      <c r="AY1459" s="10"/>
      <c r="AZ1459" s="10"/>
      <c r="BA1459" s="10"/>
      <c r="BB1459" s="10"/>
      <c r="BC1459" s="10"/>
      <c r="BD1459" s="10"/>
      <c r="BE1459" s="10"/>
      <c r="BF1459" s="10"/>
      <c r="BG1459" s="10"/>
      <c r="BH1459" s="10"/>
      <c r="BI1459" s="10"/>
      <c r="BJ1459" s="10"/>
      <c r="BK1459" s="10"/>
      <c r="BL1459" s="10"/>
      <c r="BM1459" s="10"/>
      <c r="BN1459" s="10"/>
      <c r="BO1459" s="10"/>
      <c r="BP1459" s="10"/>
      <c r="BQ1459" s="10"/>
      <c r="BR1459" s="10" t="s">
        <v>67</v>
      </c>
      <c r="BS1459" s="12">
        <v>44820</v>
      </c>
      <c r="BT1459" s="10" t="s">
        <v>2196</v>
      </c>
      <c r="BU1459" s="10">
        <v>2905</v>
      </c>
      <c r="BV1459" s="10" t="s">
        <v>60</v>
      </c>
      <c r="BW1459" s="10" t="s">
        <v>2196</v>
      </c>
      <c r="BX1459" s="11"/>
      <c r="BY1459" s="11"/>
      <c r="BZ1459" s="11"/>
    </row>
    <row r="1460" spans="1:78" x14ac:dyDescent="0.2">
      <c r="A1460" t="s">
        <v>92</v>
      </c>
      <c r="C1460" t="s">
        <v>1483</v>
      </c>
      <c r="D1460" t="s">
        <v>61</v>
      </c>
      <c r="E1460" t="s">
        <v>75</v>
      </c>
      <c r="F1460" t="s">
        <v>93</v>
      </c>
      <c r="G1460" t="s">
        <v>75</v>
      </c>
      <c r="H1460" t="s">
        <v>93</v>
      </c>
      <c r="I1460" t="b">
        <v>0</v>
      </c>
      <c r="AC1460">
        <v>4.6500000000000004</v>
      </c>
      <c r="AF1460">
        <v>6.5</v>
      </c>
      <c r="BR1460" t="s">
        <v>78</v>
      </c>
      <c r="BS1460"/>
      <c r="BT1460" t="s">
        <v>79</v>
      </c>
      <c r="BU1460">
        <v>42805</v>
      </c>
      <c r="BX1460" s="11"/>
      <c r="BY1460" s="11"/>
      <c r="BZ1460" s="11"/>
    </row>
    <row r="1461" spans="1:78" x14ac:dyDescent="0.2">
      <c r="A1461" t="s">
        <v>94</v>
      </c>
      <c r="C1461" t="s">
        <v>1483</v>
      </c>
      <c r="D1461" t="s">
        <v>61</v>
      </c>
      <c r="E1461" t="s">
        <v>75</v>
      </c>
      <c r="F1461" t="s">
        <v>93</v>
      </c>
      <c r="G1461" t="s">
        <v>75</v>
      </c>
      <c r="H1461" t="s">
        <v>93</v>
      </c>
      <c r="Y1461">
        <v>5.0999999999999996</v>
      </c>
      <c r="AB1461">
        <v>6.94</v>
      </c>
      <c r="AC1461">
        <v>5.7</v>
      </c>
      <c r="AF1461">
        <v>6.75</v>
      </c>
      <c r="AG1461">
        <v>4.1500000000000004</v>
      </c>
      <c r="AJ1461">
        <v>5.55</v>
      </c>
      <c r="AK1461">
        <v>6.09</v>
      </c>
      <c r="AN1461">
        <v>3.55</v>
      </c>
      <c r="AO1461">
        <v>5.79</v>
      </c>
      <c r="AR1461">
        <v>3.76</v>
      </c>
      <c r="AS1461">
        <v>5.89</v>
      </c>
      <c r="AV1461">
        <v>3.87</v>
      </c>
      <c r="AW1461">
        <v>5.79</v>
      </c>
      <c r="AX1461">
        <v>3.7</v>
      </c>
      <c r="AY1461">
        <v>3.85</v>
      </c>
      <c r="AZ1461">
        <v>3.85</v>
      </c>
      <c r="BA1461">
        <v>5.47</v>
      </c>
      <c r="BB1461">
        <v>4.09</v>
      </c>
      <c r="BC1461">
        <v>3.94</v>
      </c>
      <c r="BD1461">
        <v>4.09</v>
      </c>
      <c r="BE1461">
        <v>5.85</v>
      </c>
      <c r="BH1461">
        <v>3.7</v>
      </c>
      <c r="BR1461" t="s">
        <v>67</v>
      </c>
      <c r="BS1461" s="1">
        <v>44820</v>
      </c>
      <c r="BT1461" t="s">
        <v>2196</v>
      </c>
      <c r="BU1461">
        <v>2905</v>
      </c>
      <c r="BX1461" s="11"/>
      <c r="BY1461" s="11"/>
      <c r="BZ1461" s="11"/>
    </row>
    <row r="1462" spans="1:78" x14ac:dyDescent="0.2">
      <c r="A1462" t="s">
        <v>94</v>
      </c>
      <c r="C1462" t="s">
        <v>1483</v>
      </c>
      <c r="D1462" t="s">
        <v>61</v>
      </c>
      <c r="E1462" t="s">
        <v>75</v>
      </c>
      <c r="F1462" t="s">
        <v>93</v>
      </c>
      <c r="G1462" t="s">
        <v>75</v>
      </c>
      <c r="H1462" t="s">
        <v>93</v>
      </c>
      <c r="AO1462">
        <v>6.28</v>
      </c>
      <c r="AR1462">
        <v>3.22</v>
      </c>
      <c r="AS1462">
        <v>5.86</v>
      </c>
      <c r="AV1462">
        <v>3.88</v>
      </c>
      <c r="AW1462">
        <v>5.47</v>
      </c>
      <c r="AZ1462">
        <v>3.87</v>
      </c>
      <c r="BA1462">
        <v>5.34</v>
      </c>
      <c r="BD1462">
        <v>4.0599999999999996</v>
      </c>
      <c r="BE1462">
        <v>5.58</v>
      </c>
      <c r="BH1462">
        <v>3.54</v>
      </c>
      <c r="BR1462" t="s">
        <v>67</v>
      </c>
      <c r="BS1462"/>
      <c r="BT1462" t="s">
        <v>95</v>
      </c>
      <c r="BU1462">
        <v>3144</v>
      </c>
      <c r="BV1462" t="s">
        <v>69</v>
      </c>
      <c r="BW1462" t="s">
        <v>95</v>
      </c>
      <c r="BX1462" s="11"/>
      <c r="BY1462" s="11"/>
      <c r="BZ1462" s="11"/>
    </row>
    <row r="1463" spans="1:78" x14ac:dyDescent="0.2">
      <c r="A1463" t="s">
        <v>94</v>
      </c>
      <c r="C1463" t="s">
        <v>1483</v>
      </c>
      <c r="D1463" t="s">
        <v>61</v>
      </c>
      <c r="E1463" t="s">
        <v>75</v>
      </c>
      <c r="F1463" t="s">
        <v>93</v>
      </c>
      <c r="G1463" t="s">
        <v>75</v>
      </c>
      <c r="H1463" t="s">
        <v>93</v>
      </c>
      <c r="AS1463">
        <v>5.94</v>
      </c>
      <c r="AV1463">
        <v>3.92</v>
      </c>
      <c r="BR1463" t="s">
        <v>67</v>
      </c>
      <c r="BS1463"/>
      <c r="BT1463" t="s">
        <v>95</v>
      </c>
      <c r="BU1463">
        <v>3144</v>
      </c>
      <c r="BX1463" s="11"/>
      <c r="BY1463" s="11"/>
      <c r="BZ1463" s="11"/>
    </row>
    <row r="1464" spans="1:78" x14ac:dyDescent="0.2">
      <c r="B1464" t="s">
        <v>2155</v>
      </c>
      <c r="C1464" t="s">
        <v>1483</v>
      </c>
      <c r="D1464" t="s">
        <v>61</v>
      </c>
      <c r="E1464" t="s">
        <v>75</v>
      </c>
      <c r="F1464" t="s">
        <v>93</v>
      </c>
      <c r="G1464" t="s">
        <v>75</v>
      </c>
      <c r="H1464" t="s">
        <v>93</v>
      </c>
      <c r="U1464">
        <v>5.5</v>
      </c>
      <c r="X1464">
        <v>7</v>
      </c>
      <c r="Y1464">
        <v>5.2</v>
      </c>
      <c r="AB1464">
        <v>6</v>
      </c>
      <c r="AS1464">
        <v>6</v>
      </c>
      <c r="AV1464">
        <v>4</v>
      </c>
      <c r="AW1464">
        <v>5</v>
      </c>
      <c r="AZ1464">
        <v>4</v>
      </c>
      <c r="BR1464" t="s">
        <v>67</v>
      </c>
      <c r="BS1464" s="1">
        <v>44797</v>
      </c>
      <c r="BT1464" t="s">
        <v>73</v>
      </c>
      <c r="BU1464">
        <v>36083</v>
      </c>
      <c r="BV1464" t="s">
        <v>60</v>
      </c>
      <c r="BW1464" t="s">
        <v>73</v>
      </c>
      <c r="BX1464" s="11"/>
      <c r="BY1464" s="11"/>
      <c r="BZ1464" s="11"/>
    </row>
    <row r="1465" spans="1:78" x14ac:dyDescent="0.2">
      <c r="A1465" s="6"/>
      <c r="B1465" s="6"/>
      <c r="C1465" s="6" t="s">
        <v>1483</v>
      </c>
      <c r="D1465" s="6" t="s">
        <v>61</v>
      </c>
      <c r="E1465" s="6" t="s">
        <v>75</v>
      </c>
      <c r="F1465" s="6" t="s">
        <v>93</v>
      </c>
      <c r="G1465" s="6" t="s">
        <v>75</v>
      </c>
      <c r="H1465" s="6" t="s">
        <v>93</v>
      </c>
      <c r="I1465" s="6"/>
      <c r="J1465" s="6"/>
      <c r="K1465" s="6"/>
      <c r="L1465" s="6"/>
      <c r="M1465" s="6"/>
      <c r="N1465" s="6"/>
      <c r="O1465" s="6"/>
      <c r="P1465" s="6"/>
      <c r="Q1465" s="6"/>
      <c r="R1465" s="6"/>
      <c r="S1465" s="6"/>
      <c r="T1465" s="6"/>
      <c r="U1465" s="6"/>
      <c r="V1465" s="6"/>
      <c r="W1465" s="6"/>
      <c r="X1465" s="6"/>
      <c r="Y1465" s="6"/>
      <c r="Z1465" s="6"/>
      <c r="AA1465" s="6"/>
      <c r="AB1465" s="6"/>
      <c r="AC1465" s="6"/>
      <c r="AD1465" s="6"/>
      <c r="AE1465" s="6"/>
      <c r="AF1465" s="6"/>
      <c r="AG1465" s="6"/>
      <c r="AH1465" s="6"/>
      <c r="AI1465" s="6"/>
      <c r="AJ1465" s="6"/>
      <c r="AK1465" s="6"/>
      <c r="AL1465" s="6"/>
      <c r="AM1465" s="6"/>
      <c r="AN1465" s="6"/>
      <c r="AO1465" s="6"/>
      <c r="AP1465" s="6"/>
      <c r="AQ1465" s="6"/>
      <c r="AR1465" s="6"/>
      <c r="AS1465" s="6"/>
      <c r="AT1465" s="6"/>
      <c r="AU1465" s="6"/>
      <c r="AV1465" s="6"/>
      <c r="AW1465" s="6"/>
      <c r="AX1465" s="6"/>
      <c r="AY1465" s="6"/>
      <c r="AZ1465" s="6"/>
      <c r="BA1465" s="6"/>
      <c r="BB1465" s="6"/>
      <c r="BC1465" s="6"/>
      <c r="BD1465" s="6"/>
      <c r="BE1465" s="6"/>
      <c r="BF1465" s="6"/>
      <c r="BG1465" s="6"/>
      <c r="BH1465" s="6"/>
      <c r="BI1465" s="6"/>
      <c r="BJ1465" s="6"/>
      <c r="BK1465" s="6"/>
      <c r="BL1465" s="6"/>
      <c r="BM1465" s="6"/>
      <c r="BN1465" s="6"/>
      <c r="BO1465" s="6"/>
      <c r="BP1465" s="6"/>
      <c r="BQ1465" s="6" t="s">
        <v>3710</v>
      </c>
      <c r="BR1465" s="6" t="s">
        <v>67</v>
      </c>
      <c r="BS1465" s="7">
        <v>44964</v>
      </c>
      <c r="BT1465" s="6" t="s">
        <v>3669</v>
      </c>
      <c r="BU1465" s="57" t="s">
        <v>3702</v>
      </c>
      <c r="BV1465" s="6"/>
      <c r="BW1465" s="6"/>
      <c r="BX1465" s="6"/>
      <c r="BY1465" s="6"/>
      <c r="BZ1465" s="6"/>
    </row>
    <row r="1466" spans="1:78" x14ac:dyDescent="0.2">
      <c r="A1466" s="11" t="s">
        <v>1700</v>
      </c>
      <c r="B1466" s="11"/>
      <c r="C1466" s="11" t="s">
        <v>1483</v>
      </c>
      <c r="D1466" s="11" t="s">
        <v>61</v>
      </c>
      <c r="E1466" s="11" t="s">
        <v>75</v>
      </c>
      <c r="F1466" s="11" t="s">
        <v>93</v>
      </c>
      <c r="G1466" s="11" t="s">
        <v>126</v>
      </c>
      <c r="H1466" s="11" t="s">
        <v>948</v>
      </c>
      <c r="I1466" s="11"/>
      <c r="J1466" s="11"/>
      <c r="K1466" s="11"/>
      <c r="L1466" s="11"/>
      <c r="M1466" s="11"/>
      <c r="N1466" s="11"/>
      <c r="O1466" s="11"/>
      <c r="P1466" s="11"/>
      <c r="Q1466" s="11"/>
      <c r="R1466" s="11"/>
      <c r="S1466" s="11"/>
      <c r="T1466" s="11"/>
      <c r="U1466" s="11"/>
      <c r="V1466" s="11"/>
      <c r="W1466" s="11"/>
      <c r="X1466" s="11"/>
      <c r="Y1466" s="11"/>
      <c r="Z1466" s="11"/>
      <c r="AA1466" s="11"/>
      <c r="AB1466" s="11"/>
      <c r="AC1466" s="11"/>
      <c r="AD1466" s="11"/>
      <c r="AE1466" s="11"/>
      <c r="AF1466" s="11"/>
      <c r="AG1466" s="11"/>
      <c r="AH1466" s="11"/>
      <c r="AI1466" s="11"/>
      <c r="AJ1466" s="11"/>
      <c r="AK1466" s="11"/>
      <c r="AL1466" s="11"/>
      <c r="AM1466" s="11"/>
      <c r="AN1466" s="11"/>
      <c r="AO1466" s="11"/>
      <c r="AP1466" s="11"/>
      <c r="AQ1466" s="11"/>
      <c r="AR1466" s="11"/>
      <c r="AS1466" s="11"/>
      <c r="AT1466" s="11"/>
      <c r="AU1466" s="11"/>
      <c r="AV1466" s="11"/>
      <c r="AW1466" s="11"/>
      <c r="AX1466" s="11"/>
      <c r="AY1466" s="11"/>
      <c r="AZ1466" s="11"/>
      <c r="BA1466" s="11"/>
      <c r="BB1466" s="11"/>
      <c r="BC1466" s="11"/>
      <c r="BD1466" s="11"/>
      <c r="BE1466" s="11"/>
      <c r="BF1466" s="11"/>
      <c r="BG1466" s="11"/>
      <c r="BH1466" s="11"/>
      <c r="BI1466" s="11"/>
      <c r="BJ1466" s="11"/>
      <c r="BK1466" s="11"/>
      <c r="BL1466" s="11"/>
      <c r="BM1466" s="11"/>
      <c r="BN1466" s="11"/>
      <c r="BO1466" s="11"/>
      <c r="BP1466" s="11"/>
      <c r="BQ1466" s="11"/>
      <c r="BR1466" s="11"/>
      <c r="BS1466" s="11"/>
      <c r="BT1466" s="11"/>
      <c r="BU1466" s="11"/>
      <c r="BV1466" s="11"/>
      <c r="BW1466" s="11"/>
    </row>
    <row r="1467" spans="1:78" s="10" customFormat="1" x14ac:dyDescent="0.2">
      <c r="A1467"/>
      <c r="B1467"/>
      <c r="C1467" t="s">
        <v>1483</v>
      </c>
      <c r="D1467" t="s">
        <v>61</v>
      </c>
      <c r="E1467" t="s">
        <v>75</v>
      </c>
      <c r="F1467" t="s">
        <v>93</v>
      </c>
      <c r="G1467" t="s">
        <v>126</v>
      </c>
      <c r="H1467" t="s">
        <v>948</v>
      </c>
      <c r="I1467"/>
      <c r="J1467"/>
      <c r="K1467"/>
      <c r="L1467"/>
      <c r="M1467"/>
      <c r="N1467"/>
      <c r="O1467"/>
      <c r="P1467"/>
      <c r="Q1467"/>
      <c r="R1467"/>
      <c r="S1467"/>
      <c r="T1467"/>
      <c r="U1467"/>
      <c r="V1467"/>
      <c r="W1467"/>
      <c r="X1467"/>
      <c r="Y1467"/>
      <c r="Z1467"/>
      <c r="AA1467"/>
      <c r="AB1467"/>
      <c r="AC1467"/>
      <c r="AD1467"/>
      <c r="AE1467"/>
      <c r="AF1467"/>
      <c r="AG1467"/>
      <c r="AH1467"/>
      <c r="AI1467"/>
      <c r="AJ1467"/>
      <c r="AK1467"/>
      <c r="AL1467"/>
      <c r="AM1467"/>
      <c r="AN1467"/>
      <c r="AO1467">
        <v>8</v>
      </c>
      <c r="AP1467"/>
      <c r="AQ1467"/>
      <c r="AR1467">
        <v>3.8</v>
      </c>
      <c r="AS1467"/>
      <c r="AT1467"/>
      <c r="AU1467"/>
      <c r="AV1467"/>
      <c r="AW1467"/>
      <c r="AX1467"/>
      <c r="AY1467"/>
      <c r="AZ1467"/>
      <c r="BA1467">
        <v>6</v>
      </c>
      <c r="BB1467"/>
      <c r="BC1467"/>
      <c r="BD1467">
        <v>6</v>
      </c>
      <c r="BE1467"/>
      <c r="BF1467"/>
      <c r="BG1467"/>
      <c r="BH1467"/>
      <c r="BI1467"/>
      <c r="BJ1467"/>
      <c r="BK1467"/>
      <c r="BL1467"/>
      <c r="BM1467"/>
      <c r="BN1467"/>
      <c r="BO1467"/>
      <c r="BP1467"/>
      <c r="BQ1467"/>
      <c r="BR1467" t="s">
        <v>67</v>
      </c>
      <c r="BS1467" s="1">
        <v>44797</v>
      </c>
      <c r="BT1467" t="s">
        <v>73</v>
      </c>
      <c r="BU1467">
        <v>36083</v>
      </c>
      <c r="BV1467" t="s">
        <v>60</v>
      </c>
      <c r="BW1467" t="s">
        <v>73</v>
      </c>
      <c r="BX1467"/>
      <c r="BY1467"/>
      <c r="BZ1467"/>
    </row>
    <row r="1468" spans="1:78" x14ac:dyDescent="0.2">
      <c r="A1468" s="11" t="s">
        <v>1700</v>
      </c>
      <c r="B1468" s="11"/>
      <c r="C1468" s="11" t="s">
        <v>1483</v>
      </c>
      <c r="D1468" s="11" t="s">
        <v>61</v>
      </c>
      <c r="E1468" s="11" t="s">
        <v>75</v>
      </c>
      <c r="F1468" s="11" t="s">
        <v>93</v>
      </c>
      <c r="G1468" s="11" t="s">
        <v>1669</v>
      </c>
      <c r="H1468" s="11" t="s">
        <v>1096</v>
      </c>
      <c r="I1468" s="11"/>
      <c r="J1468" s="11"/>
      <c r="K1468" s="11"/>
      <c r="L1468" s="11"/>
      <c r="M1468" s="11"/>
      <c r="N1468" s="11"/>
      <c r="O1468" s="11"/>
      <c r="P1468" s="11"/>
      <c r="Q1468" s="11"/>
      <c r="R1468" s="11"/>
      <c r="S1468" s="11"/>
      <c r="T1468" s="11"/>
      <c r="U1468" s="11"/>
      <c r="V1468" s="11"/>
      <c r="W1468" s="11"/>
      <c r="X1468" s="11"/>
      <c r="Y1468" s="11"/>
      <c r="Z1468" s="11"/>
      <c r="AA1468" s="11"/>
      <c r="AB1468" s="11"/>
      <c r="AC1468" s="11"/>
      <c r="AD1468" s="11"/>
      <c r="AE1468" s="11"/>
      <c r="AF1468" s="11"/>
      <c r="AG1468" s="11"/>
      <c r="AH1468" s="11"/>
      <c r="AI1468" s="11"/>
      <c r="AJ1468" s="11"/>
      <c r="AK1468" s="11"/>
      <c r="AL1468" s="11"/>
      <c r="AM1468" s="11"/>
      <c r="AN1468" s="11"/>
      <c r="AO1468" s="11"/>
      <c r="AP1468" s="11"/>
      <c r="AQ1468" s="11"/>
      <c r="AR1468" s="11"/>
      <c r="AS1468" s="11"/>
      <c r="AT1468" s="11"/>
      <c r="AU1468" s="11"/>
      <c r="AV1468" s="11"/>
      <c r="AW1468" s="11"/>
      <c r="AX1468" s="11"/>
      <c r="AY1468" s="11"/>
      <c r="AZ1468" s="11"/>
      <c r="BA1468" s="11"/>
      <c r="BB1468" s="11"/>
      <c r="BC1468" s="11"/>
      <c r="BD1468" s="11"/>
      <c r="BE1468" s="11"/>
      <c r="BF1468" s="11"/>
      <c r="BG1468" s="11"/>
      <c r="BH1468" s="11"/>
      <c r="BI1468" s="11"/>
      <c r="BJ1468" s="11"/>
      <c r="BK1468" s="11"/>
      <c r="BL1468" s="11"/>
      <c r="BM1468" s="11"/>
      <c r="BN1468" s="11"/>
      <c r="BO1468" s="11"/>
      <c r="BP1468" s="11"/>
      <c r="BQ1468" s="11"/>
      <c r="BR1468" s="11"/>
      <c r="BS1468" s="11"/>
      <c r="BT1468" s="11"/>
      <c r="BU1468" s="11"/>
      <c r="BV1468" s="11"/>
      <c r="BW1468" s="11"/>
      <c r="BX1468" s="11"/>
      <c r="BY1468" s="11"/>
      <c r="BZ1468" s="11"/>
    </row>
    <row r="1469" spans="1:78" x14ac:dyDescent="0.2">
      <c r="A1469" s="11" t="s">
        <v>1700</v>
      </c>
      <c r="B1469" s="11"/>
      <c r="C1469" s="11" t="s">
        <v>1483</v>
      </c>
      <c r="D1469" s="11" t="s">
        <v>61</v>
      </c>
      <c r="E1469" s="11" t="s">
        <v>75</v>
      </c>
      <c r="F1469" s="11" t="s">
        <v>1667</v>
      </c>
      <c r="G1469" s="11" t="s">
        <v>75</v>
      </c>
      <c r="H1469" s="11" t="s">
        <v>1667</v>
      </c>
      <c r="I1469" s="11"/>
      <c r="J1469" s="11"/>
      <c r="K1469" s="11"/>
      <c r="L1469" s="11"/>
      <c r="M1469" s="11"/>
      <c r="N1469" s="11"/>
      <c r="O1469" s="11"/>
      <c r="P1469" s="11"/>
      <c r="Q1469" s="11"/>
      <c r="R1469" s="11"/>
      <c r="S1469" s="11"/>
      <c r="T1469" s="11"/>
      <c r="U1469" s="11"/>
      <c r="V1469" s="11"/>
      <c r="W1469" s="11"/>
      <c r="X1469" s="11"/>
      <c r="Y1469" s="11"/>
      <c r="Z1469" s="11"/>
      <c r="AA1469" s="11"/>
      <c r="AB1469" s="11"/>
      <c r="AC1469" s="11"/>
      <c r="AD1469" s="11"/>
      <c r="AE1469" s="11"/>
      <c r="AF1469" s="11"/>
      <c r="AG1469" s="11"/>
      <c r="AH1469" s="11"/>
      <c r="AI1469" s="11"/>
      <c r="AJ1469" s="11"/>
      <c r="AK1469" s="11"/>
      <c r="AL1469" s="11"/>
      <c r="AM1469" s="11"/>
      <c r="AN1469" s="11"/>
      <c r="AO1469" s="11"/>
      <c r="AP1469" s="11"/>
      <c r="AQ1469" s="11"/>
      <c r="AR1469" s="11"/>
      <c r="AS1469" s="11"/>
      <c r="AT1469" s="11"/>
      <c r="AU1469" s="11"/>
      <c r="AV1469" s="11"/>
      <c r="AW1469" s="11"/>
      <c r="AX1469" s="11"/>
      <c r="AY1469" s="11"/>
      <c r="AZ1469" s="11"/>
      <c r="BA1469" s="11"/>
      <c r="BB1469" s="11"/>
      <c r="BC1469" s="11"/>
      <c r="BD1469" s="11"/>
      <c r="BE1469" s="11"/>
      <c r="BF1469" s="11"/>
      <c r="BG1469" s="11"/>
      <c r="BH1469" s="11"/>
      <c r="BI1469" s="11"/>
      <c r="BJ1469" s="11"/>
      <c r="BK1469" s="11"/>
      <c r="BL1469" s="11"/>
      <c r="BM1469" s="11"/>
      <c r="BN1469" s="11"/>
      <c r="BO1469" s="11"/>
      <c r="BP1469" s="11"/>
      <c r="BQ1469" s="11"/>
      <c r="BR1469" s="11"/>
      <c r="BS1469" s="11"/>
      <c r="BT1469" s="11"/>
      <c r="BU1469" s="11"/>
      <c r="BV1469" s="11"/>
      <c r="BW1469" s="11"/>
      <c r="BX1469" s="11"/>
      <c r="BY1469" s="11"/>
      <c r="BZ1469" s="11"/>
    </row>
    <row r="1470" spans="1:78" x14ac:dyDescent="0.2">
      <c r="A1470" s="10" t="s">
        <v>2240</v>
      </c>
      <c r="B1470" s="10"/>
      <c r="C1470" s="10" t="s">
        <v>1483</v>
      </c>
      <c r="D1470" s="10" t="s">
        <v>61</v>
      </c>
      <c r="E1470" s="10" t="s">
        <v>75</v>
      </c>
      <c r="F1470" s="10" t="s">
        <v>1667</v>
      </c>
      <c r="G1470" s="10" t="s">
        <v>75</v>
      </c>
      <c r="H1470" s="10" t="s">
        <v>1667</v>
      </c>
      <c r="I1470" s="10"/>
      <c r="J1470" s="10"/>
      <c r="K1470" s="10"/>
      <c r="L1470" s="10"/>
      <c r="M1470" s="10"/>
      <c r="N1470" s="10"/>
      <c r="O1470" s="10"/>
      <c r="P1470" s="10"/>
      <c r="Q1470" s="10"/>
      <c r="R1470" s="10"/>
      <c r="S1470" s="10"/>
      <c r="T1470" s="10"/>
      <c r="U1470" s="10"/>
      <c r="V1470" s="10"/>
      <c r="W1470" s="10"/>
      <c r="X1470" s="10"/>
      <c r="Y1470" s="10"/>
      <c r="Z1470" s="10"/>
      <c r="AA1470" s="10"/>
      <c r="AB1470" s="10"/>
      <c r="AC1470" s="10"/>
      <c r="AD1470" s="10"/>
      <c r="AE1470" s="10"/>
      <c r="AF1470" s="10"/>
      <c r="AG1470" s="10"/>
      <c r="AH1470" s="10"/>
      <c r="AI1470" s="10"/>
      <c r="AJ1470" s="10"/>
      <c r="AK1470" s="10"/>
      <c r="AL1470" s="10"/>
      <c r="AM1470" s="10"/>
      <c r="AN1470" s="10"/>
      <c r="AO1470" s="10"/>
      <c r="AP1470" s="10"/>
      <c r="AQ1470" s="10"/>
      <c r="AR1470" s="10"/>
      <c r="AS1470" s="10"/>
      <c r="AT1470" s="10"/>
      <c r="AU1470" s="10"/>
      <c r="AV1470" s="10"/>
      <c r="AW1470" s="10"/>
      <c r="AX1470" s="10"/>
      <c r="AY1470" s="10"/>
      <c r="AZ1470" s="10"/>
      <c r="BA1470" s="10"/>
      <c r="BB1470" s="10"/>
      <c r="BC1470" s="10"/>
      <c r="BD1470" s="10"/>
      <c r="BE1470" s="10"/>
      <c r="BF1470" s="10"/>
      <c r="BG1470" s="10"/>
      <c r="BH1470" s="10"/>
      <c r="BI1470" s="10"/>
      <c r="BJ1470" s="10"/>
      <c r="BK1470" s="10"/>
      <c r="BL1470" s="10"/>
      <c r="BM1470" s="10"/>
      <c r="BN1470" s="10"/>
      <c r="BO1470" s="10"/>
      <c r="BP1470" s="10"/>
      <c r="BQ1470" s="10"/>
      <c r="BR1470" s="10" t="s">
        <v>67</v>
      </c>
      <c r="BS1470" s="12">
        <v>44820</v>
      </c>
      <c r="BT1470" s="10" t="s">
        <v>2196</v>
      </c>
      <c r="BU1470" s="10">
        <v>2905</v>
      </c>
      <c r="BV1470" s="10" t="s">
        <v>60</v>
      </c>
      <c r="BW1470" s="10" t="s">
        <v>2196</v>
      </c>
      <c r="BX1470" s="11"/>
      <c r="BY1470" s="11"/>
      <c r="BZ1470" s="11"/>
    </row>
    <row r="1471" spans="1:78" x14ac:dyDescent="0.2">
      <c r="A1471" s="10" t="s">
        <v>2241</v>
      </c>
      <c r="B1471" s="10"/>
      <c r="C1471" s="10" t="s">
        <v>1483</v>
      </c>
      <c r="D1471" s="10" t="s">
        <v>61</v>
      </c>
      <c r="E1471" s="10" t="s">
        <v>75</v>
      </c>
      <c r="F1471" s="10" t="s">
        <v>1667</v>
      </c>
      <c r="G1471" s="10" t="s">
        <v>75</v>
      </c>
      <c r="H1471" s="10" t="s">
        <v>1667</v>
      </c>
      <c r="I1471" s="10"/>
      <c r="J1471" s="10"/>
      <c r="K1471" s="10"/>
      <c r="L1471" s="10"/>
      <c r="M1471" s="10"/>
      <c r="N1471" s="10"/>
      <c r="O1471" s="10"/>
      <c r="P1471" s="10"/>
      <c r="Q1471" s="10"/>
      <c r="R1471" s="10"/>
      <c r="S1471" s="10"/>
      <c r="T1471" s="10"/>
      <c r="U1471" s="10"/>
      <c r="V1471" s="10"/>
      <c r="W1471" s="10"/>
      <c r="X1471" s="10"/>
      <c r="Y1471" s="10"/>
      <c r="Z1471" s="10"/>
      <c r="AA1471" s="10"/>
      <c r="AB1471" s="10"/>
      <c r="AC1471" s="10"/>
      <c r="AD1471" s="10"/>
      <c r="AE1471" s="10"/>
      <c r="AF1471" s="10"/>
      <c r="AG1471" s="10"/>
      <c r="AH1471" s="10"/>
      <c r="AI1471" s="10"/>
      <c r="AJ1471" s="10"/>
      <c r="AK1471" s="10"/>
      <c r="AL1471" s="10"/>
      <c r="AM1471" s="10"/>
      <c r="AN1471" s="10"/>
      <c r="AO1471" s="10"/>
      <c r="AP1471" s="10"/>
      <c r="AQ1471" s="10"/>
      <c r="AR1471" s="10"/>
      <c r="AS1471" s="10"/>
      <c r="AT1471" s="10"/>
      <c r="AU1471" s="10"/>
      <c r="AV1471" s="10"/>
      <c r="AW1471" s="10"/>
      <c r="AX1471" s="10"/>
      <c r="AY1471" s="10"/>
      <c r="AZ1471" s="10"/>
      <c r="BA1471" s="10"/>
      <c r="BB1471" s="10"/>
      <c r="BC1471" s="10"/>
      <c r="BD1471" s="10"/>
      <c r="BE1471" s="10"/>
      <c r="BF1471" s="10"/>
      <c r="BG1471" s="10"/>
      <c r="BH1471" s="10"/>
      <c r="BI1471" s="10"/>
      <c r="BJ1471" s="10"/>
      <c r="BK1471" s="10"/>
      <c r="BL1471" s="10"/>
      <c r="BM1471" s="10"/>
      <c r="BN1471" s="10"/>
      <c r="BO1471" s="10"/>
      <c r="BP1471" s="10"/>
      <c r="BQ1471" s="10"/>
      <c r="BR1471" s="10" t="s">
        <v>67</v>
      </c>
      <c r="BS1471" s="12">
        <v>44820</v>
      </c>
      <c r="BT1471" s="10" t="s">
        <v>2196</v>
      </c>
      <c r="BU1471" s="10">
        <v>2905</v>
      </c>
      <c r="BV1471" s="10" t="s">
        <v>60</v>
      </c>
      <c r="BW1471" s="10" t="s">
        <v>2196</v>
      </c>
      <c r="BX1471" s="11"/>
      <c r="BY1471" s="11"/>
      <c r="BZ1471" s="11"/>
    </row>
    <row r="1472" spans="1:78" x14ac:dyDescent="0.2">
      <c r="A1472" s="10" t="s">
        <v>2243</v>
      </c>
      <c r="B1472" s="10"/>
      <c r="C1472" s="10" t="s">
        <v>1483</v>
      </c>
      <c r="D1472" s="10" t="s">
        <v>61</v>
      </c>
      <c r="E1472" s="10" t="s">
        <v>75</v>
      </c>
      <c r="F1472" s="10" t="s">
        <v>1667</v>
      </c>
      <c r="G1472" s="10" t="s">
        <v>75</v>
      </c>
      <c r="H1472" s="10" t="s">
        <v>1667</v>
      </c>
      <c r="I1472" s="10"/>
      <c r="J1472" s="10"/>
      <c r="K1472" s="10"/>
      <c r="L1472" s="10"/>
      <c r="M1472" s="10"/>
      <c r="N1472" s="10"/>
      <c r="O1472" s="10"/>
      <c r="P1472" s="10"/>
      <c r="Q1472" s="10"/>
      <c r="R1472" s="10"/>
      <c r="S1472" s="10"/>
      <c r="T1472" s="10"/>
      <c r="U1472" s="10"/>
      <c r="V1472" s="10"/>
      <c r="W1472" s="10"/>
      <c r="X1472" s="10"/>
      <c r="Y1472" s="10"/>
      <c r="Z1472" s="10"/>
      <c r="AA1472" s="10"/>
      <c r="AB1472" s="10"/>
      <c r="AC1472" s="10"/>
      <c r="AD1472" s="10"/>
      <c r="AE1472" s="10"/>
      <c r="AF1472" s="10"/>
      <c r="AG1472" s="10"/>
      <c r="AH1472" s="10"/>
      <c r="AI1472" s="10"/>
      <c r="AJ1472" s="10"/>
      <c r="AK1472" s="10"/>
      <c r="AL1472" s="10"/>
      <c r="AM1472" s="10"/>
      <c r="AN1472" s="10"/>
      <c r="AO1472" s="10"/>
      <c r="AP1472" s="10"/>
      <c r="AQ1472" s="10"/>
      <c r="AR1472" s="10"/>
      <c r="AS1472" s="10"/>
      <c r="AT1472" s="10"/>
      <c r="AU1472" s="10"/>
      <c r="AV1472" s="10"/>
      <c r="AW1472" s="10"/>
      <c r="AX1472" s="10"/>
      <c r="AY1472" s="10"/>
      <c r="AZ1472" s="10"/>
      <c r="BA1472" s="10"/>
      <c r="BB1472" s="10"/>
      <c r="BC1472" s="10"/>
      <c r="BD1472" s="10"/>
      <c r="BE1472" s="10"/>
      <c r="BF1472" s="10"/>
      <c r="BG1472" s="10"/>
      <c r="BH1472" s="10"/>
      <c r="BI1472" s="10"/>
      <c r="BJ1472" s="10"/>
      <c r="BK1472" s="10"/>
      <c r="BL1472" s="10"/>
      <c r="BM1472" s="10"/>
      <c r="BN1472" s="10"/>
      <c r="BO1472" s="10"/>
      <c r="BP1472" s="10"/>
      <c r="BQ1472" s="10"/>
      <c r="BR1472" s="10" t="s">
        <v>67</v>
      </c>
      <c r="BS1472" s="12">
        <v>44820</v>
      </c>
      <c r="BT1472" s="10" t="s">
        <v>2196</v>
      </c>
      <c r="BU1472" s="10">
        <v>2905</v>
      </c>
      <c r="BV1472" s="10" t="s">
        <v>60</v>
      </c>
      <c r="BW1472" s="10" t="s">
        <v>2196</v>
      </c>
      <c r="BX1472" s="11"/>
      <c r="BY1472" s="11"/>
      <c r="BZ1472" s="11"/>
    </row>
    <row r="1473" spans="1:78" x14ac:dyDescent="0.2">
      <c r="A1473" s="10" t="s">
        <v>2242</v>
      </c>
      <c r="B1473" s="10"/>
      <c r="C1473" s="10" t="s">
        <v>1483</v>
      </c>
      <c r="D1473" s="10" t="s">
        <v>61</v>
      </c>
      <c r="E1473" s="10" t="s">
        <v>75</v>
      </c>
      <c r="F1473" s="10" t="s">
        <v>1667</v>
      </c>
      <c r="G1473" s="10" t="s">
        <v>75</v>
      </c>
      <c r="H1473" s="10" t="s">
        <v>1667</v>
      </c>
      <c r="I1473" s="10"/>
      <c r="J1473" s="10"/>
      <c r="K1473" s="10"/>
      <c r="L1473" s="10"/>
      <c r="M1473" s="10"/>
      <c r="N1473" s="10"/>
      <c r="O1473" s="10"/>
      <c r="P1473" s="10"/>
      <c r="Q1473" s="10"/>
      <c r="R1473" s="10"/>
      <c r="S1473" s="10"/>
      <c r="T1473" s="10"/>
      <c r="U1473" s="10"/>
      <c r="V1473" s="10"/>
      <c r="W1473" s="10"/>
      <c r="X1473" s="10"/>
      <c r="Y1473" s="10"/>
      <c r="Z1473" s="10"/>
      <c r="AA1473" s="10"/>
      <c r="AB1473" s="10"/>
      <c r="AC1473" s="10"/>
      <c r="AD1473" s="10"/>
      <c r="AE1473" s="10"/>
      <c r="AF1473" s="10"/>
      <c r="AG1473" s="10"/>
      <c r="AH1473" s="10"/>
      <c r="AI1473" s="10"/>
      <c r="AJ1473" s="10"/>
      <c r="AK1473" s="10"/>
      <c r="AL1473" s="10"/>
      <c r="AM1473" s="10"/>
      <c r="AN1473" s="10"/>
      <c r="AO1473" s="10"/>
      <c r="AP1473" s="10"/>
      <c r="AQ1473" s="10"/>
      <c r="AR1473" s="10"/>
      <c r="AS1473" s="10"/>
      <c r="AT1473" s="10"/>
      <c r="AU1473" s="10"/>
      <c r="AV1473" s="10"/>
      <c r="AW1473" s="10"/>
      <c r="AX1473" s="10"/>
      <c r="AY1473" s="10"/>
      <c r="AZ1473" s="10"/>
      <c r="BA1473" s="10"/>
      <c r="BB1473" s="10"/>
      <c r="BC1473" s="10"/>
      <c r="BD1473" s="10"/>
      <c r="BE1473" s="10"/>
      <c r="BF1473" s="10"/>
      <c r="BG1473" s="10"/>
      <c r="BH1473" s="10"/>
      <c r="BI1473" s="10"/>
      <c r="BJ1473" s="10"/>
      <c r="BK1473" s="10"/>
      <c r="BL1473" s="10"/>
      <c r="BM1473" s="10"/>
      <c r="BN1473" s="10"/>
      <c r="BO1473" s="10"/>
      <c r="BP1473" s="10"/>
      <c r="BQ1473" s="10"/>
      <c r="BR1473" s="10" t="s">
        <v>67</v>
      </c>
      <c r="BS1473" s="12">
        <v>44820</v>
      </c>
      <c r="BT1473" s="10" t="s">
        <v>2196</v>
      </c>
      <c r="BU1473" s="10">
        <v>2905</v>
      </c>
      <c r="BV1473" s="10" t="s">
        <v>60</v>
      </c>
      <c r="BW1473" s="10" t="s">
        <v>2196</v>
      </c>
      <c r="BX1473" s="11"/>
      <c r="BY1473" s="11"/>
      <c r="BZ1473" s="11"/>
    </row>
    <row r="1474" spans="1:78" x14ac:dyDescent="0.2">
      <c r="A1474" t="s">
        <v>94</v>
      </c>
      <c r="C1474" t="s">
        <v>1483</v>
      </c>
      <c r="D1474" t="s">
        <v>61</v>
      </c>
      <c r="E1474" t="s">
        <v>75</v>
      </c>
      <c r="F1474" t="s">
        <v>1667</v>
      </c>
      <c r="G1474" t="s">
        <v>75</v>
      </c>
      <c r="H1474" t="s">
        <v>1667</v>
      </c>
      <c r="Y1474">
        <v>3.68</v>
      </c>
      <c r="AB1474">
        <v>5.25</v>
      </c>
      <c r="AC1474">
        <v>3.87</v>
      </c>
      <c r="AF1474">
        <v>5.96</v>
      </c>
      <c r="AG1474">
        <v>3.64</v>
      </c>
      <c r="AJ1474">
        <v>5.77</v>
      </c>
      <c r="AO1474">
        <v>4.53</v>
      </c>
      <c r="AR1474">
        <v>2.5299999999999998</v>
      </c>
      <c r="AS1474">
        <v>4.53</v>
      </c>
      <c r="AV1474">
        <v>3.01</v>
      </c>
      <c r="AW1474">
        <v>4.05</v>
      </c>
      <c r="AX1474">
        <v>2.8</v>
      </c>
      <c r="AY1474">
        <v>3</v>
      </c>
      <c r="AZ1474">
        <v>3</v>
      </c>
      <c r="BA1474">
        <v>4.09</v>
      </c>
      <c r="BB1474">
        <v>3.23</v>
      </c>
      <c r="BC1474">
        <v>3.4</v>
      </c>
      <c r="BD1474">
        <v>3.4</v>
      </c>
      <c r="BE1474">
        <v>4.87</v>
      </c>
      <c r="BH1474">
        <v>2.9</v>
      </c>
      <c r="BR1474" t="s">
        <v>67</v>
      </c>
      <c r="BS1474" s="1">
        <v>44820</v>
      </c>
      <c r="BT1474" t="s">
        <v>2196</v>
      </c>
      <c r="BU1474">
        <v>2905</v>
      </c>
      <c r="BX1474" s="11"/>
      <c r="BY1474" s="11"/>
      <c r="BZ1474" s="11"/>
    </row>
    <row r="1475" spans="1:78" s="10" customFormat="1" ht="14" customHeight="1" x14ac:dyDescent="0.2">
      <c r="A1475" s="11" t="s">
        <v>1700</v>
      </c>
      <c r="B1475" s="11"/>
      <c r="C1475" s="11" t="s">
        <v>1483</v>
      </c>
      <c r="D1475" s="11" t="s">
        <v>61</v>
      </c>
      <c r="E1475" s="11" t="s">
        <v>75</v>
      </c>
      <c r="F1475" s="11"/>
      <c r="G1475" s="11" t="s">
        <v>75</v>
      </c>
      <c r="H1475" s="11"/>
      <c r="I1475" s="11"/>
      <c r="J1475" s="11"/>
      <c r="K1475" s="11"/>
      <c r="L1475" s="11"/>
      <c r="M1475" s="11"/>
      <c r="N1475" s="11"/>
      <c r="O1475" s="11"/>
      <c r="P1475" s="11"/>
      <c r="Q1475" s="11"/>
      <c r="R1475" s="11"/>
      <c r="S1475" s="11"/>
      <c r="T1475" s="11"/>
      <c r="U1475" s="11"/>
      <c r="V1475" s="11"/>
      <c r="W1475" s="11"/>
      <c r="X1475" s="11"/>
      <c r="Y1475" s="11"/>
      <c r="Z1475" s="11"/>
      <c r="AA1475" s="11"/>
      <c r="AB1475" s="11"/>
      <c r="AC1475" s="11"/>
      <c r="AD1475" s="11"/>
      <c r="AE1475" s="11"/>
      <c r="AF1475" s="11"/>
      <c r="AG1475" s="11"/>
      <c r="AH1475" s="11"/>
      <c r="AI1475" s="11"/>
      <c r="AJ1475" s="11"/>
      <c r="AK1475" s="11"/>
      <c r="AL1475" s="11"/>
      <c r="AM1475" s="11"/>
      <c r="AN1475" s="11"/>
      <c r="AO1475" s="11"/>
      <c r="AP1475" s="11"/>
      <c r="AQ1475" s="11"/>
      <c r="AR1475" s="11"/>
      <c r="AS1475" s="11"/>
      <c r="AT1475" s="11"/>
      <c r="AU1475" s="11"/>
      <c r="AV1475" s="11"/>
      <c r="AW1475" s="11"/>
      <c r="AX1475" s="11"/>
      <c r="AY1475" s="11"/>
      <c r="AZ1475" s="11"/>
      <c r="BA1475" s="11"/>
      <c r="BB1475" s="11"/>
      <c r="BC1475" s="11"/>
      <c r="BD1475" s="11"/>
      <c r="BE1475" s="11"/>
      <c r="BF1475" s="11"/>
      <c r="BG1475" s="11"/>
      <c r="BH1475" s="11"/>
      <c r="BI1475" s="11"/>
      <c r="BJ1475" s="11"/>
      <c r="BK1475" s="11"/>
      <c r="BL1475" s="11"/>
      <c r="BM1475" s="11"/>
      <c r="BN1475" s="11"/>
      <c r="BO1475" s="11"/>
      <c r="BP1475" s="11"/>
      <c r="BQ1475" s="11"/>
      <c r="BR1475" s="11"/>
      <c r="BS1475" s="11"/>
      <c r="BT1475" s="11"/>
      <c r="BU1475" s="11"/>
      <c r="BV1475" s="11"/>
      <c r="BW1475" s="11"/>
      <c r="BX1475" s="11"/>
      <c r="BY1475" s="11"/>
      <c r="BZ1475" s="11"/>
    </row>
    <row r="1476" spans="1:78" s="10" customFormat="1" x14ac:dyDescent="0.2">
      <c r="A1476" s="11" t="s">
        <v>1700</v>
      </c>
      <c r="B1476" s="11"/>
      <c r="C1476" s="11" t="s">
        <v>1483</v>
      </c>
      <c r="D1476" s="11" t="s">
        <v>61</v>
      </c>
      <c r="E1476" s="11" t="s">
        <v>75</v>
      </c>
      <c r="F1476" s="11"/>
      <c r="G1476" s="11" t="s">
        <v>1669</v>
      </c>
      <c r="H1476" s="11"/>
      <c r="I1476" s="11"/>
      <c r="J1476" s="11"/>
      <c r="K1476" s="11"/>
      <c r="L1476" s="11"/>
      <c r="M1476" s="11"/>
      <c r="N1476" s="11"/>
      <c r="O1476" s="11"/>
      <c r="P1476" s="11"/>
      <c r="Q1476" s="11"/>
      <c r="R1476" s="11"/>
      <c r="S1476" s="11"/>
      <c r="T1476" s="11"/>
      <c r="U1476" s="11"/>
      <c r="V1476" s="11"/>
      <c r="W1476" s="11"/>
      <c r="X1476" s="11"/>
      <c r="Y1476" s="11"/>
      <c r="Z1476" s="11"/>
      <c r="AA1476" s="11"/>
      <c r="AB1476" s="11"/>
      <c r="AC1476" s="11"/>
      <c r="AD1476" s="11"/>
      <c r="AE1476" s="11"/>
      <c r="AF1476" s="11"/>
      <c r="AG1476" s="11"/>
      <c r="AH1476" s="11"/>
      <c r="AI1476" s="11"/>
      <c r="AJ1476" s="11"/>
      <c r="AK1476" s="11"/>
      <c r="AL1476" s="11"/>
      <c r="AM1476" s="11"/>
      <c r="AN1476" s="11"/>
      <c r="AO1476" s="11"/>
      <c r="AP1476" s="11"/>
      <c r="AQ1476" s="11"/>
      <c r="AR1476" s="11"/>
      <c r="AS1476" s="11"/>
      <c r="AT1476" s="11"/>
      <c r="AU1476" s="11"/>
      <c r="AV1476" s="11"/>
      <c r="AW1476" s="11"/>
      <c r="AX1476" s="11"/>
      <c r="AY1476" s="11"/>
      <c r="AZ1476" s="11"/>
      <c r="BA1476" s="11"/>
      <c r="BB1476" s="11"/>
      <c r="BC1476" s="11"/>
      <c r="BD1476" s="11"/>
      <c r="BE1476" s="11"/>
      <c r="BF1476" s="11"/>
      <c r="BG1476" s="11"/>
      <c r="BH1476" s="11"/>
      <c r="BI1476" s="11"/>
      <c r="BJ1476" s="11"/>
      <c r="BK1476" s="11"/>
      <c r="BL1476" s="11"/>
      <c r="BM1476" s="11"/>
      <c r="BN1476" s="11"/>
      <c r="BO1476" s="11"/>
      <c r="BP1476" s="11"/>
      <c r="BQ1476" s="11"/>
      <c r="BR1476" s="11"/>
      <c r="BS1476" s="11"/>
      <c r="BT1476" s="11"/>
      <c r="BU1476" s="11"/>
      <c r="BV1476" s="11"/>
      <c r="BW1476" s="11"/>
      <c r="BX1476" s="11"/>
      <c r="BY1476" s="11"/>
      <c r="BZ1476" s="11"/>
    </row>
    <row r="1477" spans="1:78" x14ac:dyDescent="0.2">
      <c r="A1477" s="11" t="s">
        <v>1700</v>
      </c>
      <c r="B1477" s="11"/>
      <c r="C1477" s="11" t="s">
        <v>1483</v>
      </c>
      <c r="D1477" s="11" t="s">
        <v>61</v>
      </c>
      <c r="E1477" s="11" t="s">
        <v>258</v>
      </c>
      <c r="F1477" s="11" t="s">
        <v>259</v>
      </c>
      <c r="G1477" s="11" t="s">
        <v>258</v>
      </c>
      <c r="H1477" s="11" t="s">
        <v>259</v>
      </c>
      <c r="I1477" s="11"/>
      <c r="J1477" s="11"/>
      <c r="K1477" s="11"/>
      <c r="L1477" s="11"/>
      <c r="M1477" s="11"/>
      <c r="N1477" s="11"/>
      <c r="O1477" s="11"/>
      <c r="P1477" s="11"/>
      <c r="Q1477" s="11"/>
      <c r="R1477" s="11"/>
      <c r="S1477" s="11"/>
      <c r="T1477" s="11"/>
      <c r="U1477" s="11"/>
      <c r="V1477" s="11"/>
      <c r="W1477" s="11"/>
      <c r="X1477" s="11"/>
      <c r="Y1477" s="11"/>
      <c r="Z1477" s="11"/>
      <c r="AA1477" s="11"/>
      <c r="AB1477" s="11"/>
      <c r="AC1477" s="11"/>
      <c r="AD1477" s="11"/>
      <c r="AE1477" s="11"/>
      <c r="AF1477" s="11"/>
      <c r="AG1477" s="11"/>
      <c r="AH1477" s="11"/>
      <c r="AI1477" s="11"/>
      <c r="AJ1477" s="11"/>
      <c r="AK1477" s="11"/>
      <c r="AL1477" s="11"/>
      <c r="AM1477" s="11"/>
      <c r="AN1477" s="11"/>
      <c r="AO1477" s="11"/>
      <c r="AP1477" s="11"/>
      <c r="AQ1477" s="11"/>
      <c r="AR1477" s="11"/>
      <c r="AS1477" s="11"/>
      <c r="AT1477" s="11"/>
      <c r="AU1477" s="11"/>
      <c r="AV1477" s="11"/>
      <c r="AW1477" s="11"/>
      <c r="AX1477" s="11"/>
      <c r="AY1477" s="11"/>
      <c r="AZ1477" s="11"/>
      <c r="BA1477" s="11"/>
      <c r="BB1477" s="11"/>
      <c r="BC1477" s="11"/>
      <c r="BD1477" s="11"/>
      <c r="BE1477" s="11"/>
      <c r="BF1477" s="11"/>
      <c r="BG1477" s="11"/>
      <c r="BH1477" s="11"/>
      <c r="BI1477" s="11"/>
      <c r="BJ1477" s="11"/>
      <c r="BK1477" s="11"/>
      <c r="BL1477" s="11"/>
      <c r="BM1477" s="11"/>
      <c r="BN1477" s="11"/>
      <c r="BO1477" s="11"/>
      <c r="BP1477" s="11"/>
      <c r="BQ1477" s="11"/>
      <c r="BR1477" s="11"/>
      <c r="BS1477" s="11"/>
      <c r="BT1477" s="11"/>
      <c r="BU1477" s="11"/>
      <c r="BV1477" s="11"/>
      <c r="BW1477" s="11"/>
      <c r="BX1477" s="11"/>
      <c r="BY1477" s="11"/>
      <c r="BZ1477" s="11"/>
    </row>
    <row r="1478" spans="1:78" x14ac:dyDescent="0.2">
      <c r="A1478" t="s">
        <v>445</v>
      </c>
      <c r="C1478" t="s">
        <v>1483</v>
      </c>
      <c r="D1478" t="s">
        <v>61</v>
      </c>
      <c r="E1478" t="s">
        <v>258</v>
      </c>
      <c r="F1478" t="s">
        <v>259</v>
      </c>
      <c r="G1478" t="s">
        <v>258</v>
      </c>
      <c r="H1478" t="s">
        <v>259</v>
      </c>
      <c r="AS1478">
        <v>6.1</v>
      </c>
      <c r="AV1478">
        <v>4.7</v>
      </c>
      <c r="AW1478">
        <v>6.3</v>
      </c>
      <c r="AX1478">
        <v>4.8</v>
      </c>
      <c r="AY1478">
        <v>5.2</v>
      </c>
      <c r="AZ1478">
        <v>5.2</v>
      </c>
      <c r="BR1478" t="s">
        <v>67</v>
      </c>
      <c r="BS1478" s="1">
        <v>44816</v>
      </c>
      <c r="BT1478" t="s">
        <v>1910</v>
      </c>
      <c r="BU1478">
        <v>2585</v>
      </c>
      <c r="BX1478" s="11"/>
      <c r="BY1478" s="11"/>
      <c r="BZ1478" s="11"/>
    </row>
    <row r="1479" spans="1:78" x14ac:dyDescent="0.2">
      <c r="A1479" t="s">
        <v>446</v>
      </c>
      <c r="C1479" t="s">
        <v>1483</v>
      </c>
      <c r="D1479" t="s">
        <v>61</v>
      </c>
      <c r="E1479" t="s">
        <v>258</v>
      </c>
      <c r="F1479" t="s">
        <v>259</v>
      </c>
      <c r="G1479" t="s">
        <v>258</v>
      </c>
      <c r="H1479" t="s">
        <v>259</v>
      </c>
      <c r="AS1479">
        <v>5.7</v>
      </c>
      <c r="AV1479">
        <v>4.2</v>
      </c>
      <c r="BR1479" t="s">
        <v>67</v>
      </c>
      <c r="BS1479" s="1">
        <v>44816</v>
      </c>
      <c r="BT1479" t="s">
        <v>1910</v>
      </c>
      <c r="BU1479">
        <v>2585</v>
      </c>
      <c r="BX1479" s="11"/>
      <c r="BY1479" s="11"/>
      <c r="BZ1479" s="11"/>
    </row>
    <row r="1480" spans="1:78" x14ac:dyDescent="0.2">
      <c r="A1480" t="s">
        <v>260</v>
      </c>
      <c r="B1480" t="s">
        <v>322</v>
      </c>
      <c r="C1480" t="s">
        <v>1483</v>
      </c>
      <c r="D1480" t="s">
        <v>61</v>
      </c>
      <c r="E1480" t="s">
        <v>258</v>
      </c>
      <c r="F1480" t="s">
        <v>259</v>
      </c>
      <c r="G1480" t="s">
        <v>258</v>
      </c>
      <c r="H1480" t="s">
        <v>259</v>
      </c>
      <c r="I1480" t="b">
        <v>0</v>
      </c>
      <c r="AK1480">
        <v>4.7</v>
      </c>
      <c r="AN1480">
        <v>3.5</v>
      </c>
      <c r="AO1480">
        <v>5.0999999999999996</v>
      </c>
      <c r="AR1480">
        <v>3.9</v>
      </c>
      <c r="AS1480">
        <v>5.5</v>
      </c>
      <c r="AV1480">
        <v>4.4000000000000004</v>
      </c>
      <c r="AY1480">
        <v>4.5999999999999996</v>
      </c>
      <c r="AZ1480">
        <v>4.5999999999999996</v>
      </c>
      <c r="BA1480">
        <v>6.2</v>
      </c>
      <c r="BB1480">
        <v>5.7</v>
      </c>
      <c r="BC1480">
        <v>5.4</v>
      </c>
      <c r="BD1480">
        <v>5.7</v>
      </c>
      <c r="BE1480">
        <v>6.2</v>
      </c>
      <c r="BF1480">
        <v>4.4000000000000004</v>
      </c>
      <c r="BG1480">
        <v>3.9</v>
      </c>
      <c r="BH1480">
        <v>4.4000000000000004</v>
      </c>
      <c r="BR1480" t="s">
        <v>67</v>
      </c>
      <c r="BS1480" s="1">
        <v>44816</v>
      </c>
      <c r="BT1480" t="s">
        <v>1910</v>
      </c>
      <c r="BU1480">
        <v>2585</v>
      </c>
      <c r="BX1480" s="11"/>
      <c r="BY1480" s="11"/>
      <c r="BZ1480" s="11"/>
    </row>
    <row r="1481" spans="1:78" x14ac:dyDescent="0.2">
      <c r="A1481" t="s">
        <v>260</v>
      </c>
      <c r="C1481" t="s">
        <v>1483</v>
      </c>
      <c r="D1481" t="s">
        <v>61</v>
      </c>
      <c r="E1481" t="s">
        <v>258</v>
      </c>
      <c r="F1481" t="s">
        <v>259</v>
      </c>
      <c r="G1481" t="s">
        <v>258</v>
      </c>
      <c r="H1481" t="s">
        <v>259</v>
      </c>
      <c r="AK1481">
        <v>4.7</v>
      </c>
      <c r="AN1481">
        <v>3.5</v>
      </c>
      <c r="AO1481">
        <v>5.0999999999999996</v>
      </c>
      <c r="AR1481">
        <v>3.9</v>
      </c>
      <c r="AS1481">
        <v>5.5</v>
      </c>
      <c r="AV1481">
        <v>4.4000000000000004</v>
      </c>
      <c r="AY1481">
        <v>4.5999999999999996</v>
      </c>
      <c r="AZ1481">
        <v>4.5999999999999996</v>
      </c>
      <c r="BA1481">
        <v>6.2</v>
      </c>
      <c r="BB1481">
        <v>5.7</v>
      </c>
      <c r="BC1481">
        <v>5.4</v>
      </c>
      <c r="BD1481">
        <v>5.7</v>
      </c>
      <c r="BE1481">
        <v>6.2</v>
      </c>
      <c r="BF1481">
        <v>4.4000000000000004</v>
      </c>
      <c r="BG1481">
        <v>3.9</v>
      </c>
      <c r="BH1481">
        <v>4.4000000000000004</v>
      </c>
      <c r="BR1481" t="s">
        <v>58</v>
      </c>
      <c r="BS1481"/>
      <c r="BT1481" t="s">
        <v>261</v>
      </c>
      <c r="BU1481">
        <v>19561</v>
      </c>
      <c r="BV1481" t="s">
        <v>69</v>
      </c>
      <c r="BW1481" t="s">
        <v>261</v>
      </c>
      <c r="BX1481" s="11"/>
      <c r="BY1481" s="11"/>
      <c r="BZ1481" s="11"/>
    </row>
    <row r="1482" spans="1:78" x14ac:dyDescent="0.2">
      <c r="A1482" t="s">
        <v>262</v>
      </c>
      <c r="C1482" t="s">
        <v>1483</v>
      </c>
      <c r="D1482" t="s">
        <v>61</v>
      </c>
      <c r="E1482" t="s">
        <v>258</v>
      </c>
      <c r="F1482" t="s">
        <v>259</v>
      </c>
      <c r="G1482" t="s">
        <v>258</v>
      </c>
      <c r="H1482" t="s">
        <v>259</v>
      </c>
      <c r="I1482" t="b">
        <v>0</v>
      </c>
      <c r="AO1482">
        <v>5.2</v>
      </c>
      <c r="AR1482">
        <v>4.2</v>
      </c>
      <c r="BR1482" t="s">
        <v>67</v>
      </c>
      <c r="BS1482" s="1">
        <v>44816</v>
      </c>
      <c r="BT1482" t="s">
        <v>1910</v>
      </c>
      <c r="BU1482">
        <v>2585</v>
      </c>
      <c r="BX1482" s="11"/>
      <c r="BY1482" s="11"/>
      <c r="BZ1482" s="11"/>
    </row>
    <row r="1483" spans="1:78" x14ac:dyDescent="0.2">
      <c r="A1483" t="s">
        <v>262</v>
      </c>
      <c r="C1483" t="s">
        <v>1483</v>
      </c>
      <c r="D1483" t="s">
        <v>61</v>
      </c>
      <c r="E1483" t="s">
        <v>258</v>
      </c>
      <c r="F1483" t="s">
        <v>259</v>
      </c>
      <c r="G1483" t="s">
        <v>258</v>
      </c>
      <c r="H1483" t="s">
        <v>259</v>
      </c>
      <c r="AO1483">
        <v>5.2</v>
      </c>
      <c r="AR1483">
        <v>4.2</v>
      </c>
      <c r="BR1483" t="s">
        <v>58</v>
      </c>
      <c r="BS1483"/>
      <c r="BT1483" t="s">
        <v>261</v>
      </c>
      <c r="BU1483">
        <v>19561</v>
      </c>
      <c r="BX1483" s="11"/>
      <c r="BY1483" s="11"/>
      <c r="BZ1483" s="11"/>
    </row>
    <row r="1484" spans="1:78" x14ac:dyDescent="0.2">
      <c r="A1484" t="s">
        <v>263</v>
      </c>
      <c r="C1484" t="s">
        <v>1483</v>
      </c>
      <c r="D1484" t="s">
        <v>61</v>
      </c>
      <c r="E1484" t="s">
        <v>258</v>
      </c>
      <c r="F1484" t="s">
        <v>259</v>
      </c>
      <c r="G1484" t="s">
        <v>258</v>
      </c>
      <c r="H1484" t="s">
        <v>259</v>
      </c>
      <c r="I1484" t="b">
        <v>0</v>
      </c>
      <c r="AS1484">
        <v>5.7</v>
      </c>
      <c r="AV1484">
        <v>4.3</v>
      </c>
      <c r="BR1484" t="s">
        <v>67</v>
      </c>
      <c r="BS1484" s="1">
        <v>44816</v>
      </c>
      <c r="BT1484" t="s">
        <v>1910</v>
      </c>
      <c r="BU1484">
        <v>2585</v>
      </c>
      <c r="BX1484" s="11"/>
      <c r="BY1484" s="11"/>
      <c r="BZ1484" s="11"/>
    </row>
    <row r="1485" spans="1:78" x14ac:dyDescent="0.2">
      <c r="A1485" t="s">
        <v>263</v>
      </c>
      <c r="C1485" t="s">
        <v>1483</v>
      </c>
      <c r="D1485" t="s">
        <v>61</v>
      </c>
      <c r="E1485" t="s">
        <v>258</v>
      </c>
      <c r="F1485" t="s">
        <v>259</v>
      </c>
      <c r="G1485" t="s">
        <v>258</v>
      </c>
      <c r="H1485" t="s">
        <v>259</v>
      </c>
      <c r="AS1485">
        <v>5.7</v>
      </c>
      <c r="AV1485">
        <v>4.3</v>
      </c>
      <c r="BR1485" t="s">
        <v>58</v>
      </c>
      <c r="BS1485"/>
      <c r="BT1485" t="s">
        <v>261</v>
      </c>
      <c r="BU1485">
        <v>19561</v>
      </c>
      <c r="BX1485" s="11"/>
      <c r="BY1485" s="11"/>
      <c r="BZ1485" s="11"/>
    </row>
    <row r="1486" spans="1:78" x14ac:dyDescent="0.2">
      <c r="A1486" s="11" t="s">
        <v>1700</v>
      </c>
      <c r="B1486" s="11"/>
      <c r="C1486" s="11" t="s">
        <v>1483</v>
      </c>
      <c r="D1486" s="11" t="s">
        <v>61</v>
      </c>
      <c r="E1486" s="11" t="s">
        <v>258</v>
      </c>
      <c r="F1486" s="11"/>
      <c r="G1486" s="11" t="s">
        <v>258</v>
      </c>
      <c r="H1486" s="11"/>
      <c r="I1486" s="11"/>
      <c r="J1486" s="11"/>
      <c r="K1486" s="11"/>
      <c r="L1486" s="11"/>
      <c r="M1486" s="11"/>
      <c r="N1486" s="11"/>
      <c r="O1486" s="11"/>
      <c r="P1486" s="11"/>
      <c r="Q1486" s="11"/>
      <c r="R1486" s="11"/>
      <c r="S1486" s="11"/>
      <c r="T1486" s="11"/>
      <c r="U1486" s="11"/>
      <c r="V1486" s="11"/>
      <c r="W1486" s="11"/>
      <c r="X1486" s="11"/>
      <c r="Y1486" s="11"/>
      <c r="Z1486" s="11"/>
      <c r="AA1486" s="11"/>
      <c r="AB1486" s="11"/>
      <c r="AC1486" s="11"/>
      <c r="AD1486" s="11"/>
      <c r="AE1486" s="11"/>
      <c r="AF1486" s="11"/>
      <c r="AG1486" s="11"/>
      <c r="AH1486" s="11"/>
      <c r="AI1486" s="11"/>
      <c r="AJ1486" s="11"/>
      <c r="AK1486" s="11"/>
      <c r="AL1486" s="11"/>
      <c r="AM1486" s="11"/>
      <c r="AN1486" s="11"/>
      <c r="AO1486" s="11"/>
      <c r="AP1486" s="11"/>
      <c r="AQ1486" s="11"/>
      <c r="AR1486" s="11"/>
      <c r="AS1486" s="11"/>
      <c r="AT1486" s="11"/>
      <c r="AU1486" s="11"/>
      <c r="AV1486" s="11"/>
      <c r="AW1486" s="11"/>
      <c r="AX1486" s="11"/>
      <c r="AY1486" s="11"/>
      <c r="AZ1486" s="11"/>
      <c r="BA1486" s="11"/>
      <c r="BB1486" s="11"/>
      <c r="BC1486" s="11"/>
      <c r="BD1486" s="11"/>
      <c r="BE1486" s="11"/>
      <c r="BF1486" s="11"/>
      <c r="BG1486" s="11"/>
      <c r="BH1486" s="11"/>
      <c r="BI1486" s="11"/>
      <c r="BJ1486" s="11"/>
      <c r="BK1486" s="11"/>
      <c r="BL1486" s="11"/>
      <c r="BM1486" s="11"/>
      <c r="BN1486" s="11"/>
      <c r="BO1486" s="11"/>
      <c r="BP1486" s="11"/>
      <c r="BQ1486" s="11"/>
      <c r="BR1486" s="11"/>
      <c r="BS1486" s="11"/>
      <c r="BT1486" s="11"/>
      <c r="BU1486" s="11"/>
      <c r="BV1486" s="11"/>
      <c r="BW1486" s="11"/>
      <c r="BX1486" s="11"/>
      <c r="BY1486" s="11"/>
      <c r="BZ1486" s="11"/>
    </row>
    <row r="1487" spans="1:78" x14ac:dyDescent="0.2">
      <c r="A1487" s="11" t="s">
        <v>1700</v>
      </c>
      <c r="B1487" s="11"/>
      <c r="C1487" s="11" t="s">
        <v>1483</v>
      </c>
      <c r="D1487" s="11" t="s">
        <v>61</v>
      </c>
      <c r="E1487" s="11" t="s">
        <v>1676</v>
      </c>
      <c r="F1487" s="11" t="s">
        <v>1677</v>
      </c>
      <c r="G1487" s="11" t="s">
        <v>1676</v>
      </c>
      <c r="H1487" s="11" t="s">
        <v>1677</v>
      </c>
      <c r="I1487" s="11"/>
      <c r="J1487" s="11"/>
      <c r="K1487" s="11"/>
      <c r="L1487" s="11"/>
      <c r="M1487" s="11"/>
      <c r="N1487" s="11"/>
      <c r="O1487" s="11"/>
      <c r="P1487" s="11"/>
      <c r="Q1487" s="11"/>
      <c r="R1487" s="11"/>
      <c r="S1487" s="11"/>
      <c r="T1487" s="11"/>
      <c r="U1487" s="11"/>
      <c r="V1487" s="11"/>
      <c r="W1487" s="11"/>
      <c r="X1487" s="11"/>
      <c r="Y1487" s="11"/>
      <c r="Z1487" s="11"/>
      <c r="AA1487" s="11"/>
      <c r="AB1487" s="11"/>
      <c r="AC1487" s="11"/>
      <c r="AD1487" s="11"/>
      <c r="AE1487" s="11"/>
      <c r="AF1487" s="11"/>
      <c r="AG1487" s="11"/>
      <c r="AH1487" s="11"/>
      <c r="AI1487" s="11"/>
      <c r="AJ1487" s="11"/>
      <c r="AK1487" s="11"/>
      <c r="AL1487" s="11"/>
      <c r="AM1487" s="11"/>
      <c r="AN1487" s="11"/>
      <c r="AO1487" s="11"/>
      <c r="AP1487" s="11"/>
      <c r="AQ1487" s="11"/>
      <c r="AR1487" s="11"/>
      <c r="AS1487" s="11"/>
      <c r="AT1487" s="11"/>
      <c r="AU1487" s="11"/>
      <c r="AV1487" s="11"/>
      <c r="AW1487" s="11"/>
      <c r="AX1487" s="11"/>
      <c r="AY1487" s="11"/>
      <c r="AZ1487" s="11"/>
      <c r="BA1487" s="11"/>
      <c r="BB1487" s="11"/>
      <c r="BC1487" s="11"/>
      <c r="BD1487" s="11"/>
      <c r="BE1487" s="11"/>
      <c r="BF1487" s="11"/>
      <c r="BG1487" s="11"/>
      <c r="BH1487" s="11"/>
      <c r="BI1487" s="11"/>
      <c r="BJ1487" s="11"/>
      <c r="BK1487" s="11"/>
      <c r="BL1487" s="11"/>
      <c r="BM1487" s="11"/>
      <c r="BN1487" s="11"/>
      <c r="BO1487" s="11"/>
      <c r="BP1487" s="11"/>
      <c r="BQ1487" s="11"/>
      <c r="BR1487" s="11"/>
      <c r="BS1487" s="11"/>
      <c r="BT1487" s="11"/>
      <c r="BU1487" s="11"/>
      <c r="BV1487" s="11"/>
      <c r="BW1487" s="11"/>
      <c r="BX1487" s="11"/>
      <c r="BY1487" s="11"/>
      <c r="BZ1487" s="11"/>
    </row>
    <row r="1488" spans="1:78" x14ac:dyDescent="0.2">
      <c r="A1488" t="s">
        <v>1884</v>
      </c>
      <c r="B1488" t="s">
        <v>322</v>
      </c>
      <c r="C1488" t="s">
        <v>1483</v>
      </c>
      <c r="D1488" t="s">
        <v>61</v>
      </c>
      <c r="E1488" t="s">
        <v>1676</v>
      </c>
      <c r="F1488" t="s">
        <v>1677</v>
      </c>
      <c r="G1488" t="s">
        <v>1676</v>
      </c>
      <c r="H1488" t="s">
        <v>1677</v>
      </c>
      <c r="AO1488">
        <v>6.43</v>
      </c>
      <c r="AR1488">
        <v>5.5</v>
      </c>
      <c r="AS1488">
        <v>6.95</v>
      </c>
      <c r="AV1488">
        <v>6.29</v>
      </c>
      <c r="AW1488">
        <v>7.15</v>
      </c>
      <c r="AX1488">
        <v>6.05</v>
      </c>
      <c r="AY1488">
        <v>5.56</v>
      </c>
      <c r="AZ1488">
        <v>6.05</v>
      </c>
      <c r="BA1488">
        <v>7.79</v>
      </c>
      <c r="BB1488">
        <v>5.98</v>
      </c>
      <c r="BC1488">
        <v>5.97</v>
      </c>
      <c r="BD1488">
        <v>5.98</v>
      </c>
      <c r="BE1488">
        <v>8.2200000000000006</v>
      </c>
      <c r="BF1488">
        <v>5.7</v>
      </c>
      <c r="BG1488">
        <v>5.0999999999999996</v>
      </c>
      <c r="BH1488">
        <v>5.7</v>
      </c>
      <c r="BR1488" t="s">
        <v>67</v>
      </c>
      <c r="BS1488" s="1">
        <v>44813</v>
      </c>
      <c r="BT1488" t="s">
        <v>1869</v>
      </c>
      <c r="BU1488">
        <v>77694</v>
      </c>
      <c r="BV1488" t="s">
        <v>60</v>
      </c>
      <c r="BW1488" t="s">
        <v>1869</v>
      </c>
      <c r="BX1488" s="11"/>
      <c r="BY1488" s="11"/>
      <c r="BZ1488" s="11"/>
    </row>
    <row r="1489" spans="1:78" x14ac:dyDescent="0.2">
      <c r="A1489" s="11" t="s">
        <v>1700</v>
      </c>
      <c r="B1489" s="11"/>
      <c r="C1489" s="11" t="s">
        <v>1483</v>
      </c>
      <c r="D1489" s="11" t="s">
        <v>61</v>
      </c>
      <c r="E1489" s="11" t="s">
        <v>1676</v>
      </c>
      <c r="F1489" s="11"/>
      <c r="G1489" s="11" t="s">
        <v>1676</v>
      </c>
      <c r="H1489" s="11"/>
      <c r="I1489" s="11"/>
      <c r="J1489" s="11"/>
      <c r="K1489" s="11"/>
      <c r="L1489" s="11"/>
      <c r="M1489" s="11"/>
      <c r="N1489" s="11"/>
      <c r="O1489" s="11"/>
      <c r="P1489" s="11"/>
      <c r="Q1489" s="11"/>
      <c r="R1489" s="11"/>
      <c r="S1489" s="11"/>
      <c r="T1489" s="11"/>
      <c r="U1489" s="11"/>
      <c r="V1489" s="11"/>
      <c r="W1489" s="11"/>
      <c r="X1489" s="11"/>
      <c r="Y1489" s="11"/>
      <c r="Z1489" s="11"/>
      <c r="AA1489" s="11"/>
      <c r="AB1489" s="11"/>
      <c r="AC1489" s="11"/>
      <c r="AD1489" s="11"/>
      <c r="AE1489" s="11"/>
      <c r="AF1489" s="11"/>
      <c r="AG1489" s="11"/>
      <c r="AH1489" s="11"/>
      <c r="AI1489" s="11"/>
      <c r="AJ1489" s="11"/>
      <c r="AK1489" s="11"/>
      <c r="AL1489" s="11"/>
      <c r="AM1489" s="11"/>
      <c r="AN1489" s="11"/>
      <c r="AO1489" s="11"/>
      <c r="AP1489" s="11"/>
      <c r="AQ1489" s="11"/>
      <c r="AR1489" s="11"/>
      <c r="AS1489" s="11"/>
      <c r="AT1489" s="11"/>
      <c r="AU1489" s="11"/>
      <c r="AV1489" s="11"/>
      <c r="AW1489" s="11"/>
      <c r="AX1489" s="11"/>
      <c r="AY1489" s="11"/>
      <c r="AZ1489" s="11"/>
      <c r="BA1489" s="11"/>
      <c r="BB1489" s="11"/>
      <c r="BC1489" s="11"/>
      <c r="BD1489" s="11"/>
      <c r="BE1489" s="11"/>
      <c r="BF1489" s="11"/>
      <c r="BG1489" s="11"/>
      <c r="BH1489" s="11"/>
      <c r="BI1489" s="11"/>
      <c r="BJ1489" s="11"/>
      <c r="BK1489" s="11"/>
      <c r="BL1489" s="11"/>
      <c r="BM1489" s="11"/>
      <c r="BN1489" s="11"/>
      <c r="BO1489" s="11"/>
      <c r="BP1489" s="11"/>
      <c r="BQ1489" s="11"/>
      <c r="BR1489" s="11"/>
      <c r="BS1489" s="11"/>
      <c r="BT1489" s="11"/>
      <c r="BU1489" s="11"/>
      <c r="BV1489" s="11"/>
      <c r="BW1489" s="11"/>
      <c r="BX1489" s="11"/>
      <c r="BY1489" s="11"/>
      <c r="BZ1489" s="11"/>
    </row>
    <row r="1490" spans="1:78" x14ac:dyDescent="0.2">
      <c r="A1490" t="s">
        <v>2301</v>
      </c>
      <c r="C1490" t="s">
        <v>1483</v>
      </c>
      <c r="D1490" t="s">
        <v>61</v>
      </c>
      <c r="E1490" t="s">
        <v>1665</v>
      </c>
      <c r="F1490" t="s">
        <v>1663</v>
      </c>
      <c r="G1490" t="s">
        <v>1665</v>
      </c>
      <c r="H1490" t="s">
        <v>1663</v>
      </c>
      <c r="BA1490">
        <v>8</v>
      </c>
      <c r="BD1490">
        <v>7.8</v>
      </c>
      <c r="BE1490">
        <v>9.5</v>
      </c>
      <c r="BH1490">
        <v>7.2</v>
      </c>
      <c r="BQ1490" t="s">
        <v>3413</v>
      </c>
      <c r="BR1490" t="s">
        <v>67</v>
      </c>
      <c r="BS1490" s="1">
        <v>44820</v>
      </c>
      <c r="BT1490" t="s">
        <v>2276</v>
      </c>
      <c r="BU1490" t="s">
        <v>2308</v>
      </c>
      <c r="BV1490" t="s">
        <v>60</v>
      </c>
      <c r="BW1490" t="s">
        <v>2276</v>
      </c>
      <c r="BX1490" s="11"/>
      <c r="BY1490" s="11"/>
      <c r="BZ1490" s="11"/>
    </row>
    <row r="1491" spans="1:78" s="10" customFormat="1" x14ac:dyDescent="0.2">
      <c r="A1491" t="s">
        <v>2299</v>
      </c>
      <c r="B1491" t="s">
        <v>322</v>
      </c>
      <c r="C1491" t="s">
        <v>1483</v>
      </c>
      <c r="D1491" t="s">
        <v>61</v>
      </c>
      <c r="E1491" t="s">
        <v>1665</v>
      </c>
      <c r="F1491" t="s">
        <v>1663</v>
      </c>
      <c r="G1491" t="s">
        <v>1665</v>
      </c>
      <c r="H1491" t="s">
        <v>1663</v>
      </c>
      <c r="I1491"/>
      <c r="J1491"/>
      <c r="K1491"/>
      <c r="L1491"/>
      <c r="M1491"/>
      <c r="N1491"/>
      <c r="O1491"/>
      <c r="P1491"/>
      <c r="Q1491"/>
      <c r="R1491"/>
      <c r="S1491"/>
      <c r="T1491"/>
      <c r="U1491"/>
      <c r="V1491"/>
      <c r="W1491"/>
      <c r="X1491"/>
      <c r="Y1491">
        <v>7.8</v>
      </c>
      <c r="Z1491"/>
      <c r="AA1491"/>
      <c r="AB1491">
        <v>11.4</v>
      </c>
      <c r="AC1491">
        <v>8.1999999999999993</v>
      </c>
      <c r="AD1491"/>
      <c r="AE1491"/>
      <c r="AF1491">
        <v>11.8</v>
      </c>
      <c r="AG1491"/>
      <c r="AH1491"/>
      <c r="AI1491"/>
      <c r="AJ1491"/>
      <c r="AK1491"/>
      <c r="AL1491"/>
      <c r="AM1491"/>
      <c r="AN1491"/>
      <c r="AO1491"/>
      <c r="AP1491"/>
      <c r="AQ1491"/>
      <c r="AR1491"/>
      <c r="AS1491"/>
      <c r="AT1491"/>
      <c r="AU1491"/>
      <c r="AV1491"/>
      <c r="AW1491"/>
      <c r="AX1491"/>
      <c r="AY1491"/>
      <c r="AZ1491"/>
      <c r="BA1491"/>
      <c r="BB1491"/>
      <c r="BC1491"/>
      <c r="BD1491"/>
      <c r="BE1491"/>
      <c r="BF1491"/>
      <c r="BG1491"/>
      <c r="BH1491"/>
      <c r="BI1491"/>
      <c r="BJ1491"/>
      <c r="BK1491"/>
      <c r="BL1491"/>
      <c r="BM1491"/>
      <c r="BN1491"/>
      <c r="BO1491"/>
      <c r="BP1491"/>
      <c r="BQ1491"/>
      <c r="BR1491" t="s">
        <v>67</v>
      </c>
      <c r="BS1491" s="1">
        <v>44820</v>
      </c>
      <c r="BT1491" t="s">
        <v>2276</v>
      </c>
      <c r="BU1491" t="s">
        <v>2308</v>
      </c>
      <c r="BV1491" t="s">
        <v>60</v>
      </c>
      <c r="BW1491" t="s">
        <v>2276</v>
      </c>
      <c r="BX1491" s="11"/>
      <c r="BY1491" s="11"/>
      <c r="BZ1491" s="11"/>
    </row>
    <row r="1492" spans="1:78" s="10" customFormat="1" x14ac:dyDescent="0.2">
      <c r="A1492" t="s">
        <v>2300</v>
      </c>
      <c r="B1492"/>
      <c r="C1492" t="s">
        <v>1483</v>
      </c>
      <c r="D1492" t="s">
        <v>61</v>
      </c>
      <c r="E1492" t="s">
        <v>1665</v>
      </c>
      <c r="F1492" t="s">
        <v>1663</v>
      </c>
      <c r="G1492" t="s">
        <v>1665</v>
      </c>
      <c r="H1492" t="s">
        <v>1663</v>
      </c>
      <c r="I1492"/>
      <c r="J1492"/>
      <c r="K1492"/>
      <c r="L1492"/>
      <c r="M1492"/>
      <c r="N1492"/>
      <c r="O1492"/>
      <c r="P1492"/>
      <c r="Q1492"/>
      <c r="R1492"/>
      <c r="S1492"/>
      <c r="T1492">
        <v>11.8</v>
      </c>
      <c r="U1492">
        <v>10.8</v>
      </c>
      <c r="V1492"/>
      <c r="W1492"/>
      <c r="X1492">
        <v>13.5</v>
      </c>
      <c r="Y1492"/>
      <c r="Z1492"/>
      <c r="AA1492"/>
      <c r="AB1492"/>
      <c r="AC1492"/>
      <c r="AD1492"/>
      <c r="AE1492"/>
      <c r="AF1492"/>
      <c r="AG1492"/>
      <c r="AH1492"/>
      <c r="AI1492"/>
      <c r="AJ1492"/>
      <c r="AK1492"/>
      <c r="AL1492"/>
      <c r="AM1492"/>
      <c r="AN1492"/>
      <c r="AO1492"/>
      <c r="AP1492"/>
      <c r="AQ1492"/>
      <c r="AR1492"/>
      <c r="AS1492"/>
      <c r="AT1492"/>
      <c r="AU1492"/>
      <c r="AV1492"/>
      <c r="AW1492"/>
      <c r="AX1492"/>
      <c r="AY1492"/>
      <c r="AZ1492"/>
      <c r="BA1492"/>
      <c r="BB1492"/>
      <c r="BC1492"/>
      <c r="BD1492"/>
      <c r="BE1492"/>
      <c r="BF1492"/>
      <c r="BG1492"/>
      <c r="BH1492"/>
      <c r="BI1492"/>
      <c r="BJ1492"/>
      <c r="BK1492"/>
      <c r="BL1492"/>
      <c r="BM1492"/>
      <c r="BN1492"/>
      <c r="BO1492"/>
      <c r="BP1492"/>
      <c r="BQ1492"/>
      <c r="BR1492" t="s">
        <v>67</v>
      </c>
      <c r="BS1492" s="1">
        <v>44820</v>
      </c>
      <c r="BT1492" t="s">
        <v>2276</v>
      </c>
      <c r="BU1492" t="s">
        <v>2308</v>
      </c>
      <c r="BV1492" t="s">
        <v>60</v>
      </c>
      <c r="BW1492" t="s">
        <v>2276</v>
      </c>
      <c r="BX1492" s="11"/>
      <c r="BY1492" s="11"/>
      <c r="BZ1492" s="11"/>
    </row>
    <row r="1493" spans="1:78" s="10" customFormat="1" x14ac:dyDescent="0.2">
      <c r="A1493"/>
      <c r="B1493"/>
      <c r="C1493" t="s">
        <v>1483</v>
      </c>
      <c r="D1493" t="s">
        <v>61</v>
      </c>
      <c r="E1493" t="s">
        <v>440</v>
      </c>
      <c r="F1493" t="s">
        <v>1649</v>
      </c>
      <c r="G1493" t="s">
        <v>75</v>
      </c>
      <c r="H1493" t="s">
        <v>1649</v>
      </c>
      <c r="I1493"/>
      <c r="J1493"/>
      <c r="K1493"/>
      <c r="L1493"/>
      <c r="M1493"/>
      <c r="N1493"/>
      <c r="O1493"/>
      <c r="P1493"/>
      <c r="Q1493"/>
      <c r="R1493"/>
      <c r="S1493"/>
      <c r="T1493"/>
      <c r="U1493"/>
      <c r="V1493"/>
      <c r="W1493"/>
      <c r="X1493"/>
      <c r="Y1493"/>
      <c r="Z1493"/>
      <c r="AA1493"/>
      <c r="AB1493"/>
      <c r="AC1493"/>
      <c r="AD1493"/>
      <c r="AE1493"/>
      <c r="AF1493"/>
      <c r="AG1493"/>
      <c r="AH1493"/>
      <c r="AI1493"/>
      <c r="AJ1493"/>
      <c r="AK1493"/>
      <c r="AL1493"/>
      <c r="AM1493"/>
      <c r="AN1493"/>
      <c r="AO1493">
        <f>0.0043*1000</f>
        <v>4.3</v>
      </c>
      <c r="AP1493"/>
      <c r="AQ1493"/>
      <c r="AR1493">
        <f>0.0023*1000</f>
        <v>2.2999999999999998</v>
      </c>
      <c r="AS1493"/>
      <c r="AT1493"/>
      <c r="AU1493"/>
      <c r="AV1493"/>
      <c r="AW1493"/>
      <c r="AX1493"/>
      <c r="AY1493"/>
      <c r="AZ1493"/>
      <c r="BA1493">
        <f>0.0032*1000</f>
        <v>3.2</v>
      </c>
      <c r="BB1493"/>
      <c r="BC1493"/>
      <c r="BD1493">
        <f>0.003*1000</f>
        <v>3</v>
      </c>
      <c r="BE1493"/>
      <c r="BF1493"/>
      <c r="BG1493"/>
      <c r="BH1493"/>
      <c r="BI1493"/>
      <c r="BJ1493"/>
      <c r="BK1493"/>
      <c r="BL1493"/>
      <c r="BM1493"/>
      <c r="BN1493"/>
      <c r="BO1493"/>
      <c r="BP1493"/>
      <c r="BQ1493" t="s">
        <v>2507</v>
      </c>
      <c r="BR1493" t="s">
        <v>67</v>
      </c>
      <c r="BS1493" s="1">
        <v>44826</v>
      </c>
      <c r="BT1493" t="s">
        <v>2504</v>
      </c>
      <c r="BU1493">
        <v>53560</v>
      </c>
      <c r="BV1493"/>
      <c r="BW1493"/>
      <c r="BX1493" s="11"/>
      <c r="BY1493" s="11"/>
      <c r="BZ1493" s="11"/>
    </row>
    <row r="1494" spans="1:78" s="10" customFormat="1" x14ac:dyDescent="0.2">
      <c r="A1494" s="11" t="s">
        <v>1700</v>
      </c>
      <c r="B1494" s="11"/>
      <c r="C1494" s="11" t="s">
        <v>1483</v>
      </c>
      <c r="D1494" s="11" t="s">
        <v>61</v>
      </c>
      <c r="E1494" s="11" t="s">
        <v>440</v>
      </c>
      <c r="F1494" s="11" t="s">
        <v>1649</v>
      </c>
      <c r="G1494" s="11" t="s">
        <v>440</v>
      </c>
      <c r="H1494" s="11" t="s">
        <v>1649</v>
      </c>
      <c r="I1494" s="11"/>
      <c r="J1494" s="11"/>
      <c r="K1494" s="11"/>
      <c r="L1494" s="11"/>
      <c r="M1494" s="11"/>
      <c r="N1494" s="11"/>
      <c r="O1494" s="11"/>
      <c r="P1494" s="11"/>
      <c r="Q1494" s="11"/>
      <c r="R1494" s="11"/>
      <c r="S1494" s="11"/>
      <c r="T1494" s="11"/>
      <c r="U1494" s="11"/>
      <c r="V1494" s="11"/>
      <c r="W1494" s="11"/>
      <c r="X1494" s="11"/>
      <c r="Y1494" s="11"/>
      <c r="Z1494" s="11"/>
      <c r="AA1494" s="11"/>
      <c r="AB1494" s="11"/>
      <c r="AC1494" s="11"/>
      <c r="AD1494" s="11"/>
      <c r="AE1494" s="11"/>
      <c r="AF1494" s="11"/>
      <c r="AG1494" s="11"/>
      <c r="AH1494" s="11"/>
      <c r="AI1494" s="11"/>
      <c r="AJ1494" s="11"/>
      <c r="AK1494" s="11"/>
      <c r="AL1494" s="11"/>
      <c r="AM1494" s="11"/>
      <c r="AN1494" s="11"/>
      <c r="AO1494" s="11"/>
      <c r="AP1494" s="11"/>
      <c r="AQ1494" s="11"/>
      <c r="AR1494" s="11"/>
      <c r="AS1494" s="11"/>
      <c r="AT1494" s="11"/>
      <c r="AU1494" s="11"/>
      <c r="AV1494" s="11"/>
      <c r="AW1494" s="11"/>
      <c r="AX1494" s="11"/>
      <c r="AY1494" s="11"/>
      <c r="AZ1494" s="11"/>
      <c r="BA1494" s="11"/>
      <c r="BB1494" s="11"/>
      <c r="BC1494" s="11"/>
      <c r="BD1494" s="11"/>
      <c r="BE1494" s="11"/>
      <c r="BF1494" s="11"/>
      <c r="BG1494" s="11"/>
      <c r="BH1494" s="11"/>
      <c r="BI1494" s="11"/>
      <c r="BJ1494" s="11"/>
      <c r="BK1494" s="11"/>
      <c r="BL1494" s="11"/>
      <c r="BM1494" s="11"/>
      <c r="BN1494" s="11"/>
      <c r="BO1494" s="11"/>
      <c r="BP1494" s="11"/>
      <c r="BQ1494" s="11"/>
      <c r="BR1494" s="11"/>
      <c r="BS1494" s="11"/>
      <c r="BT1494" s="11"/>
      <c r="BU1494" s="11"/>
      <c r="BV1494" s="11"/>
      <c r="BW1494" s="11"/>
      <c r="BX1494" s="11"/>
      <c r="BY1494" s="11"/>
      <c r="BZ1494" s="11"/>
    </row>
    <row r="1495" spans="1:78" x14ac:dyDescent="0.2">
      <c r="A1495" t="s">
        <v>1809</v>
      </c>
      <c r="C1495" t="s">
        <v>1483</v>
      </c>
      <c r="D1495" t="s">
        <v>61</v>
      </c>
      <c r="E1495" t="s">
        <v>440</v>
      </c>
      <c r="F1495" t="s">
        <v>1649</v>
      </c>
      <c r="G1495" t="s">
        <v>1803</v>
      </c>
      <c r="H1495" t="s">
        <v>1804</v>
      </c>
      <c r="BA1495">
        <v>3.0049999999999999</v>
      </c>
      <c r="BB1495">
        <v>2.5310000000000001</v>
      </c>
      <c r="BC1495">
        <v>2.4849999999999999</v>
      </c>
      <c r="BD1495">
        <v>2.5310000000000001</v>
      </c>
      <c r="BR1495" t="s">
        <v>67</v>
      </c>
      <c r="BS1495" s="1">
        <v>44812</v>
      </c>
      <c r="BT1495" t="s">
        <v>1701</v>
      </c>
      <c r="BU1495">
        <v>1420</v>
      </c>
      <c r="BX1495" s="11"/>
      <c r="BY1495" s="11"/>
      <c r="BZ1495" s="11"/>
    </row>
    <row r="1496" spans="1:78" x14ac:dyDescent="0.2">
      <c r="A1496" t="s">
        <v>1802</v>
      </c>
      <c r="C1496" t="s">
        <v>1483</v>
      </c>
      <c r="D1496" t="s">
        <v>61</v>
      </c>
      <c r="E1496" t="s">
        <v>440</v>
      </c>
      <c r="F1496" t="s">
        <v>1649</v>
      </c>
      <c r="G1496" t="s">
        <v>1803</v>
      </c>
      <c r="H1496" t="s">
        <v>1804</v>
      </c>
      <c r="BA1496">
        <v>3.008</v>
      </c>
      <c r="BB1496">
        <v>2.59</v>
      </c>
      <c r="BC1496">
        <v>2.5739999999999998</v>
      </c>
      <c r="BD1496">
        <v>2.59</v>
      </c>
      <c r="BR1496" t="s">
        <v>67</v>
      </c>
      <c r="BS1496" s="1">
        <v>44812</v>
      </c>
      <c r="BT1496" t="s">
        <v>1701</v>
      </c>
      <c r="BU1496">
        <v>1420</v>
      </c>
      <c r="BV1496" t="s">
        <v>60</v>
      </c>
      <c r="BW1496" t="s">
        <v>1701</v>
      </c>
      <c r="BX1496" s="11"/>
      <c r="BY1496" s="11"/>
      <c r="BZ1496" s="11"/>
    </row>
    <row r="1497" spans="1:78" x14ac:dyDescent="0.2">
      <c r="A1497" t="s">
        <v>1810</v>
      </c>
      <c r="C1497" t="s">
        <v>1483</v>
      </c>
      <c r="D1497" t="s">
        <v>61</v>
      </c>
      <c r="E1497" t="s">
        <v>440</v>
      </c>
      <c r="F1497" t="s">
        <v>1649</v>
      </c>
      <c r="G1497" s="13" t="s">
        <v>1803</v>
      </c>
      <c r="H1497" s="13" t="s">
        <v>1804</v>
      </c>
      <c r="I1497" s="13"/>
      <c r="L1497" t="s">
        <v>1814</v>
      </c>
      <c r="AW1497">
        <v>3.1</v>
      </c>
      <c r="AX1497">
        <v>2.2000000000000002</v>
      </c>
      <c r="AY1497">
        <v>2.4</v>
      </c>
      <c r="AZ1497">
        <v>2.4</v>
      </c>
      <c r="BA1497">
        <v>3.1230000000000002</v>
      </c>
      <c r="BB1497">
        <v>2.556</v>
      </c>
      <c r="BC1497">
        <v>2.4260000000000002</v>
      </c>
      <c r="BD1497">
        <v>2.556</v>
      </c>
      <c r="BE1497">
        <v>3.8210000000000002</v>
      </c>
      <c r="BF1497">
        <v>2.496</v>
      </c>
      <c r="BG1497">
        <v>2.194</v>
      </c>
      <c r="BH1497">
        <v>2.496</v>
      </c>
      <c r="BQ1497" t="s">
        <v>1813</v>
      </c>
      <c r="BR1497" t="s">
        <v>67</v>
      </c>
      <c r="BS1497" s="1">
        <v>44812</v>
      </c>
      <c r="BT1497" t="s">
        <v>1701</v>
      </c>
      <c r="BU1497">
        <v>1420</v>
      </c>
      <c r="BX1497" s="11"/>
      <c r="BY1497" s="11"/>
      <c r="BZ1497" s="11"/>
    </row>
    <row r="1498" spans="1:78" x14ac:dyDescent="0.2">
      <c r="A1498" s="6"/>
      <c r="B1498" s="6"/>
      <c r="C1498" s="6" t="s">
        <v>1483</v>
      </c>
      <c r="D1498" s="6" t="s">
        <v>61</v>
      </c>
      <c r="E1498" s="6" t="s">
        <v>440</v>
      </c>
      <c r="F1498" s="6" t="s">
        <v>1649</v>
      </c>
      <c r="G1498" s="6" t="s">
        <v>738</v>
      </c>
      <c r="H1498" s="6" t="s">
        <v>1649</v>
      </c>
      <c r="I1498" s="6"/>
      <c r="J1498" s="6"/>
      <c r="K1498" s="6"/>
      <c r="L1498" s="6"/>
      <c r="M1498" s="6"/>
      <c r="N1498" s="6"/>
      <c r="O1498" s="6"/>
      <c r="P1498" s="6"/>
      <c r="Q1498" s="6"/>
      <c r="R1498" s="6"/>
      <c r="S1498" s="6"/>
      <c r="T1498" s="6"/>
      <c r="U1498" s="6"/>
      <c r="V1498" s="6"/>
      <c r="W1498" s="6"/>
      <c r="X1498" s="6"/>
      <c r="Y1498" s="6"/>
      <c r="Z1498" s="6"/>
      <c r="AA1498" s="6"/>
      <c r="AB1498" s="6"/>
      <c r="AC1498" s="6">
        <v>2.5</v>
      </c>
      <c r="AD1498" s="6"/>
      <c r="AE1498" s="6"/>
      <c r="AF1498" s="6">
        <v>6</v>
      </c>
      <c r="AG1498" s="6"/>
      <c r="AH1498" s="6"/>
      <c r="AI1498" s="6"/>
      <c r="AJ1498" s="6">
        <v>9</v>
      </c>
      <c r="AK1498" s="6"/>
      <c r="AL1498" s="6"/>
      <c r="AM1498" s="6"/>
      <c r="AN1498" s="6"/>
      <c r="AO1498" s="6"/>
      <c r="AP1498" s="6"/>
      <c r="AQ1498" s="6"/>
      <c r="AR1498" s="6"/>
      <c r="AS1498" s="6"/>
      <c r="AT1498" s="6"/>
      <c r="AU1498" s="6"/>
      <c r="AV1498" s="6"/>
      <c r="AW1498" s="6">
        <v>3.4</v>
      </c>
      <c r="AX1498" s="6"/>
      <c r="AY1498" s="6"/>
      <c r="AZ1498" s="6">
        <v>2.2000000000000002</v>
      </c>
      <c r="BA1498" s="6"/>
      <c r="BB1498" s="6"/>
      <c r="BC1498" s="6"/>
      <c r="BD1498" s="6"/>
      <c r="BE1498" s="6"/>
      <c r="BF1498" s="6"/>
      <c r="BG1498" s="6"/>
      <c r="BH1498" s="6"/>
      <c r="BI1498" s="6">
        <v>8</v>
      </c>
      <c r="BJ1498" s="6"/>
      <c r="BK1498" s="6"/>
      <c r="BL1498" s="6">
        <v>13</v>
      </c>
      <c r="BM1498" s="6"/>
      <c r="BN1498" s="6"/>
      <c r="BO1498" s="6">
        <v>24</v>
      </c>
      <c r="BP1498" s="6"/>
      <c r="BQ1498" s="6" t="s">
        <v>3708</v>
      </c>
      <c r="BR1498" s="6" t="s">
        <v>67</v>
      </c>
      <c r="BS1498" s="7">
        <v>44964</v>
      </c>
      <c r="BT1498" s="6" t="s">
        <v>3669</v>
      </c>
      <c r="BU1498" s="57" t="s">
        <v>3702</v>
      </c>
      <c r="BV1498" s="6"/>
      <c r="BW1498" s="6"/>
      <c r="BX1498" s="6"/>
      <c r="BY1498" s="6"/>
      <c r="BZ1498" s="6"/>
    </row>
    <row r="1499" spans="1:78" x14ac:dyDescent="0.2">
      <c r="A1499" s="11" t="s">
        <v>1700</v>
      </c>
      <c r="B1499" s="11"/>
      <c r="C1499" s="11" t="s">
        <v>1483</v>
      </c>
      <c r="D1499" s="11" t="s">
        <v>61</v>
      </c>
      <c r="E1499" s="11" t="s">
        <v>440</v>
      </c>
      <c r="F1499" s="11" t="s">
        <v>1644</v>
      </c>
      <c r="G1499" s="11" t="s">
        <v>440</v>
      </c>
      <c r="H1499" s="11" t="s">
        <v>1644</v>
      </c>
      <c r="I1499" s="11"/>
      <c r="J1499" s="11"/>
      <c r="K1499" s="11"/>
      <c r="L1499" s="11"/>
      <c r="M1499" s="11"/>
      <c r="N1499" s="11"/>
      <c r="O1499" s="11"/>
      <c r="P1499" s="11"/>
      <c r="Q1499" s="11"/>
      <c r="R1499" s="11"/>
      <c r="S1499" s="11"/>
      <c r="T1499" s="11"/>
      <c r="U1499" s="11"/>
      <c r="V1499" s="11"/>
      <c r="W1499" s="11"/>
      <c r="X1499" s="11"/>
      <c r="Y1499" s="11"/>
      <c r="Z1499" s="11"/>
      <c r="AA1499" s="11"/>
      <c r="AB1499" s="11"/>
      <c r="AC1499" s="11"/>
      <c r="AD1499" s="11"/>
      <c r="AE1499" s="11"/>
      <c r="AF1499" s="11"/>
      <c r="AG1499" s="11"/>
      <c r="AH1499" s="11"/>
      <c r="AI1499" s="11"/>
      <c r="AJ1499" s="11"/>
      <c r="AK1499" s="11"/>
      <c r="AL1499" s="11"/>
      <c r="AM1499" s="11"/>
      <c r="AN1499" s="11"/>
      <c r="AO1499" s="11"/>
      <c r="AP1499" s="11"/>
      <c r="AQ1499" s="11"/>
      <c r="AR1499" s="11"/>
      <c r="AS1499" s="11"/>
      <c r="AT1499" s="11"/>
      <c r="AU1499" s="11"/>
      <c r="AV1499" s="11"/>
      <c r="AW1499" s="11"/>
      <c r="AX1499" s="11"/>
      <c r="AY1499" s="11"/>
      <c r="AZ1499" s="11"/>
      <c r="BA1499" s="11"/>
      <c r="BB1499" s="11"/>
      <c r="BC1499" s="11"/>
      <c r="BD1499" s="11"/>
      <c r="BE1499" s="11"/>
      <c r="BF1499" s="11"/>
      <c r="BG1499" s="11"/>
      <c r="BH1499" s="11"/>
      <c r="BI1499" s="11"/>
      <c r="BJ1499" s="11"/>
      <c r="BK1499" s="11"/>
      <c r="BL1499" s="11"/>
      <c r="BM1499" s="11"/>
      <c r="BN1499" s="11"/>
      <c r="BO1499" s="11"/>
      <c r="BP1499" s="11"/>
      <c r="BQ1499" s="11"/>
      <c r="BR1499" s="11"/>
      <c r="BS1499" s="11"/>
      <c r="BT1499" s="11"/>
      <c r="BU1499" s="11"/>
      <c r="BV1499" s="11"/>
      <c r="BW1499" s="11"/>
      <c r="BX1499" s="11"/>
      <c r="BY1499" s="11"/>
      <c r="BZ1499" s="11"/>
    </row>
    <row r="1500" spans="1:78" x14ac:dyDescent="0.2">
      <c r="A1500" t="s">
        <v>2110</v>
      </c>
      <c r="C1500" t="s">
        <v>1483</v>
      </c>
      <c r="D1500" t="s">
        <v>61</v>
      </c>
      <c r="E1500" t="s">
        <v>440</v>
      </c>
      <c r="F1500" t="s">
        <v>1644</v>
      </c>
      <c r="G1500" t="s">
        <v>440</v>
      </c>
      <c r="H1500" t="s">
        <v>1644</v>
      </c>
      <c r="U1500">
        <v>7.5</v>
      </c>
      <c r="X1500">
        <v>6.9</v>
      </c>
      <c r="Y1500">
        <v>6.6</v>
      </c>
      <c r="Z1500">
        <v>5.7</v>
      </c>
      <c r="AA1500">
        <v>5.7</v>
      </c>
      <c r="AB1500">
        <v>5.7</v>
      </c>
      <c r="BQ1500" t="s">
        <v>3414</v>
      </c>
      <c r="BR1500" t="s">
        <v>67</v>
      </c>
      <c r="BS1500" s="1">
        <v>44816</v>
      </c>
      <c r="BT1500" t="s">
        <v>1910</v>
      </c>
      <c r="BU1500">
        <v>2585</v>
      </c>
      <c r="BX1500" s="11"/>
      <c r="BY1500" s="11"/>
      <c r="BZ1500" s="11"/>
    </row>
    <row r="1501" spans="1:78" x14ac:dyDescent="0.2">
      <c r="A1501" t="s">
        <v>2111</v>
      </c>
      <c r="C1501" t="s">
        <v>1483</v>
      </c>
      <c r="D1501" t="s">
        <v>61</v>
      </c>
      <c r="E1501" t="s">
        <v>440</v>
      </c>
      <c r="F1501" t="s">
        <v>1644</v>
      </c>
      <c r="G1501" t="s">
        <v>440</v>
      </c>
      <c r="H1501" t="s">
        <v>1644</v>
      </c>
      <c r="U1501">
        <v>7.7</v>
      </c>
      <c r="X1501">
        <v>6.1</v>
      </c>
      <c r="BQ1501" t="s">
        <v>3415</v>
      </c>
      <c r="BR1501" t="s">
        <v>67</v>
      </c>
      <c r="BS1501" s="1">
        <v>44816</v>
      </c>
      <c r="BT1501" t="s">
        <v>1910</v>
      </c>
      <c r="BU1501">
        <v>2585</v>
      </c>
      <c r="BX1501" s="11"/>
      <c r="BY1501" s="11"/>
      <c r="BZ1501" s="11"/>
    </row>
    <row r="1502" spans="1:78" x14ac:dyDescent="0.2">
      <c r="A1502" t="s">
        <v>1811</v>
      </c>
      <c r="C1502" t="s">
        <v>1483</v>
      </c>
      <c r="D1502" t="s">
        <v>61</v>
      </c>
      <c r="E1502" t="s">
        <v>440</v>
      </c>
      <c r="F1502" t="s">
        <v>1644</v>
      </c>
      <c r="G1502" t="s">
        <v>440</v>
      </c>
      <c r="H1502" t="s">
        <v>1644</v>
      </c>
      <c r="M1502">
        <v>6.6</v>
      </c>
      <c r="P1502">
        <v>5</v>
      </c>
      <c r="Q1502">
        <v>7.8</v>
      </c>
      <c r="T1502">
        <v>6.1</v>
      </c>
      <c r="U1502">
        <v>7.5</v>
      </c>
      <c r="X1502">
        <v>6</v>
      </c>
      <c r="Y1502">
        <v>6.6</v>
      </c>
      <c r="Z1502">
        <v>5.4</v>
      </c>
      <c r="AA1502">
        <v>5.3</v>
      </c>
      <c r="AB1502">
        <v>5.4</v>
      </c>
      <c r="AC1502">
        <v>5.9</v>
      </c>
      <c r="AD1502">
        <v>5.5</v>
      </c>
      <c r="AE1502">
        <v>5.4</v>
      </c>
      <c r="AF1502">
        <v>5.5</v>
      </c>
      <c r="AG1502">
        <v>6.5</v>
      </c>
      <c r="AH1502">
        <v>4.7</v>
      </c>
      <c r="AI1502">
        <v>4.2</v>
      </c>
      <c r="AJ1502">
        <v>4.7</v>
      </c>
      <c r="BQ1502" t="s">
        <v>3416</v>
      </c>
      <c r="BR1502" t="s">
        <v>67</v>
      </c>
      <c r="BS1502" s="1">
        <v>44816</v>
      </c>
      <c r="BT1502" t="s">
        <v>1910</v>
      </c>
      <c r="BU1502">
        <v>2585</v>
      </c>
      <c r="BX1502" s="11"/>
      <c r="BY1502" s="11"/>
      <c r="BZ1502" s="11"/>
    </row>
    <row r="1503" spans="1:78" x14ac:dyDescent="0.2">
      <c r="A1503" t="s">
        <v>2112</v>
      </c>
      <c r="C1503" t="s">
        <v>1483</v>
      </c>
      <c r="D1503" t="s">
        <v>61</v>
      </c>
      <c r="E1503" t="s">
        <v>440</v>
      </c>
      <c r="F1503" t="s">
        <v>1644</v>
      </c>
      <c r="G1503" t="s">
        <v>440</v>
      </c>
      <c r="H1503" t="s">
        <v>1644</v>
      </c>
      <c r="M1503">
        <v>6.6</v>
      </c>
      <c r="P1503">
        <v>5.3</v>
      </c>
      <c r="U1503">
        <v>7.6</v>
      </c>
      <c r="X1503">
        <v>6.2</v>
      </c>
      <c r="BQ1503" t="s">
        <v>1914</v>
      </c>
      <c r="BR1503" t="s">
        <v>67</v>
      </c>
      <c r="BS1503" s="1">
        <v>44816</v>
      </c>
      <c r="BT1503" t="s">
        <v>1910</v>
      </c>
      <c r="BU1503">
        <v>2585</v>
      </c>
      <c r="BX1503" s="11"/>
      <c r="BY1503" s="11"/>
      <c r="BZ1503" s="11"/>
    </row>
    <row r="1504" spans="1:78" x14ac:dyDescent="0.2">
      <c r="A1504" t="s">
        <v>2113</v>
      </c>
      <c r="C1504" t="s">
        <v>1483</v>
      </c>
      <c r="D1504" t="s">
        <v>61</v>
      </c>
      <c r="E1504" t="s">
        <v>440</v>
      </c>
      <c r="F1504" t="s">
        <v>1644</v>
      </c>
      <c r="G1504" t="s">
        <v>440</v>
      </c>
      <c r="H1504" t="s">
        <v>1644</v>
      </c>
      <c r="Y1504">
        <v>6.5</v>
      </c>
      <c r="Z1504">
        <v>5.5</v>
      </c>
      <c r="AA1504">
        <v>5.5</v>
      </c>
      <c r="AB1504">
        <v>5.5</v>
      </c>
      <c r="AC1504">
        <v>5.7</v>
      </c>
      <c r="AD1504">
        <v>5.5</v>
      </c>
      <c r="AE1504">
        <v>5.2</v>
      </c>
      <c r="AF1504">
        <v>5.5</v>
      </c>
      <c r="AG1504">
        <v>6.7</v>
      </c>
      <c r="AH1504">
        <v>4.7</v>
      </c>
      <c r="AI1504">
        <v>4.2</v>
      </c>
      <c r="AJ1504">
        <v>4.7</v>
      </c>
      <c r="BR1504" t="s">
        <v>67</v>
      </c>
      <c r="BS1504" s="1">
        <v>44816</v>
      </c>
      <c r="BT1504" t="s">
        <v>1910</v>
      </c>
      <c r="BU1504">
        <v>2585</v>
      </c>
      <c r="BX1504" s="11"/>
      <c r="BY1504" s="11"/>
      <c r="BZ1504" s="11"/>
    </row>
    <row r="1505" spans="1:78" x14ac:dyDescent="0.2">
      <c r="A1505" t="s">
        <v>1811</v>
      </c>
      <c r="C1505" t="s">
        <v>1483</v>
      </c>
      <c r="D1505" t="s">
        <v>61</v>
      </c>
      <c r="E1505" t="s">
        <v>440</v>
      </c>
      <c r="F1505" t="s">
        <v>1644</v>
      </c>
      <c r="G1505" t="s">
        <v>1803</v>
      </c>
      <c r="H1505" t="s">
        <v>1644</v>
      </c>
      <c r="L1505" t="s">
        <v>1815</v>
      </c>
      <c r="AK1505">
        <v>6.6849999999999996</v>
      </c>
      <c r="AN1505">
        <v>4.2</v>
      </c>
      <c r="AO1505">
        <v>7.758</v>
      </c>
      <c r="AR1505">
        <v>5.3</v>
      </c>
      <c r="AS1505">
        <v>7.6360000000000001</v>
      </c>
      <c r="AV1505">
        <v>5.2</v>
      </c>
      <c r="AW1505">
        <v>6.532</v>
      </c>
      <c r="AX1505">
        <v>4.8</v>
      </c>
      <c r="AY1505">
        <v>4.5999999999999996</v>
      </c>
      <c r="AZ1505">
        <v>4.8</v>
      </c>
      <c r="BA1505">
        <v>5.7240000000000002</v>
      </c>
      <c r="BB1505">
        <v>4.9000000000000004</v>
      </c>
      <c r="BC1505">
        <v>4.8</v>
      </c>
      <c r="BD1505">
        <v>4.9000000000000004</v>
      </c>
      <c r="BE1505">
        <v>6.5060000000000002</v>
      </c>
      <c r="BF1505">
        <v>4.2</v>
      </c>
      <c r="BG1505">
        <v>3.8</v>
      </c>
      <c r="BH1505">
        <v>4.2</v>
      </c>
      <c r="BQ1505" t="s">
        <v>1812</v>
      </c>
      <c r="BR1505" t="s">
        <v>67</v>
      </c>
      <c r="BS1505" s="1">
        <v>44812</v>
      </c>
      <c r="BT1505" t="s">
        <v>1701</v>
      </c>
      <c r="BU1505">
        <v>1420</v>
      </c>
      <c r="BX1505" s="11"/>
      <c r="BY1505" s="11"/>
      <c r="BZ1505" s="11"/>
    </row>
    <row r="1506" spans="1:78" x14ac:dyDescent="0.2">
      <c r="A1506" t="s">
        <v>1816</v>
      </c>
      <c r="C1506" t="s">
        <v>1483</v>
      </c>
      <c r="D1506" t="s">
        <v>61</v>
      </c>
      <c r="E1506" t="s">
        <v>440</v>
      </c>
      <c r="F1506" t="s">
        <v>1644</v>
      </c>
      <c r="G1506" s="13" t="s">
        <v>1803</v>
      </c>
      <c r="H1506" s="13" t="s">
        <v>1644</v>
      </c>
      <c r="I1506" s="13"/>
      <c r="L1506" t="s">
        <v>1704</v>
      </c>
      <c r="BA1506">
        <v>5.9809999999999999</v>
      </c>
      <c r="BB1506">
        <v>5.1420000000000003</v>
      </c>
      <c r="BC1506">
        <v>5.0469999999999997</v>
      </c>
      <c r="BD1506">
        <v>5.1420000000000003</v>
      </c>
      <c r="BR1506" t="s">
        <v>67</v>
      </c>
      <c r="BS1506" s="1">
        <v>44812</v>
      </c>
      <c r="BT1506" t="s">
        <v>1701</v>
      </c>
      <c r="BU1506">
        <v>1420</v>
      </c>
      <c r="BV1506" t="s">
        <v>60</v>
      </c>
      <c r="BW1506" t="s">
        <v>1701</v>
      </c>
      <c r="BX1506" s="11"/>
      <c r="BY1506" s="11"/>
      <c r="BZ1506" s="11"/>
    </row>
    <row r="1507" spans="1:78" x14ac:dyDescent="0.2">
      <c r="A1507" s="11" t="s">
        <v>1700</v>
      </c>
      <c r="B1507" s="11"/>
      <c r="C1507" s="11" t="s">
        <v>1483</v>
      </c>
      <c r="D1507" s="11" t="s">
        <v>61</v>
      </c>
      <c r="E1507" s="11" t="s">
        <v>440</v>
      </c>
      <c r="F1507" s="11" t="s">
        <v>1648</v>
      </c>
      <c r="G1507" s="11" t="s">
        <v>440</v>
      </c>
      <c r="H1507" s="11" t="s">
        <v>1648</v>
      </c>
      <c r="I1507" s="11"/>
      <c r="J1507" s="11"/>
      <c r="K1507" s="11"/>
      <c r="L1507" s="11"/>
      <c r="M1507" s="11"/>
      <c r="N1507" s="11"/>
      <c r="O1507" s="11"/>
      <c r="P1507" s="11"/>
      <c r="Q1507" s="11"/>
      <c r="R1507" s="11"/>
      <c r="S1507" s="11"/>
      <c r="T1507" s="11"/>
      <c r="U1507" s="11"/>
      <c r="V1507" s="11"/>
      <c r="W1507" s="11"/>
      <c r="X1507" s="11"/>
      <c r="Y1507" s="11"/>
      <c r="Z1507" s="11"/>
      <c r="AA1507" s="11"/>
      <c r="AB1507" s="11"/>
      <c r="AC1507" s="11"/>
      <c r="AD1507" s="11"/>
      <c r="AE1507" s="11"/>
      <c r="AF1507" s="11"/>
      <c r="AG1507" s="11"/>
      <c r="AH1507" s="11"/>
      <c r="AI1507" s="11"/>
      <c r="AJ1507" s="11"/>
      <c r="AK1507" s="11"/>
      <c r="AL1507" s="11"/>
      <c r="AM1507" s="11"/>
      <c r="AN1507" s="11"/>
      <c r="AO1507" s="11"/>
      <c r="AP1507" s="11"/>
      <c r="AQ1507" s="11"/>
      <c r="AR1507" s="11"/>
      <c r="AS1507" s="11"/>
      <c r="AT1507" s="11"/>
      <c r="AU1507" s="11"/>
      <c r="AV1507" s="11"/>
      <c r="AW1507" s="11"/>
      <c r="AX1507" s="11"/>
      <c r="AY1507" s="11"/>
      <c r="AZ1507" s="11"/>
      <c r="BA1507" s="11"/>
      <c r="BB1507" s="11"/>
      <c r="BC1507" s="11"/>
      <c r="BD1507" s="11"/>
      <c r="BE1507" s="11"/>
      <c r="BF1507" s="11"/>
      <c r="BG1507" s="11"/>
      <c r="BH1507" s="11"/>
      <c r="BI1507" s="11"/>
      <c r="BJ1507" s="11"/>
      <c r="BK1507" s="11"/>
      <c r="BL1507" s="11"/>
      <c r="BM1507" s="11"/>
      <c r="BN1507" s="11"/>
      <c r="BO1507" s="11"/>
      <c r="BP1507" s="11"/>
      <c r="BQ1507" s="11"/>
      <c r="BR1507" s="11"/>
      <c r="BS1507" s="11"/>
      <c r="BT1507" s="11"/>
      <c r="BU1507" s="11"/>
      <c r="BV1507" s="11"/>
      <c r="BW1507" s="11"/>
      <c r="BX1507" s="11"/>
      <c r="BY1507" s="11"/>
      <c r="BZ1507" s="11"/>
    </row>
    <row r="1508" spans="1:78" x14ac:dyDescent="0.2">
      <c r="A1508" t="s">
        <v>1887</v>
      </c>
      <c r="C1508" t="s">
        <v>1483</v>
      </c>
      <c r="D1508" t="s">
        <v>61</v>
      </c>
      <c r="E1508" t="s">
        <v>440</v>
      </c>
      <c r="F1508" t="s">
        <v>1648</v>
      </c>
      <c r="G1508" t="s">
        <v>440</v>
      </c>
      <c r="H1508" t="s">
        <v>1648</v>
      </c>
      <c r="AW1508">
        <v>4.46</v>
      </c>
      <c r="AX1508">
        <v>3.5</v>
      </c>
      <c r="AY1508">
        <v>3.22</v>
      </c>
      <c r="AZ1508">
        <v>3.5</v>
      </c>
      <c r="BA1508">
        <v>4.46</v>
      </c>
      <c r="BB1508">
        <v>3.87</v>
      </c>
      <c r="BC1508">
        <v>3.44</v>
      </c>
      <c r="BD1508">
        <v>3.87</v>
      </c>
      <c r="BE1508">
        <v>5.0599999999999996</v>
      </c>
      <c r="BF1508">
        <v>3.41</v>
      </c>
      <c r="BG1508">
        <v>2.8</v>
      </c>
      <c r="BH1508">
        <v>3.41</v>
      </c>
      <c r="BQ1508" t="s">
        <v>1890</v>
      </c>
      <c r="BR1508" t="s">
        <v>67</v>
      </c>
      <c r="BS1508" s="1">
        <v>44813</v>
      </c>
      <c r="BT1508" t="s">
        <v>1869</v>
      </c>
      <c r="BU1508">
        <v>77694</v>
      </c>
      <c r="BV1508" t="s">
        <v>60</v>
      </c>
      <c r="BW1508" t="s">
        <v>1869</v>
      </c>
      <c r="BX1508" s="11"/>
      <c r="BY1508" s="11"/>
      <c r="BZ1508" s="11"/>
    </row>
    <row r="1509" spans="1:78" x14ac:dyDescent="0.2">
      <c r="A1509" t="s">
        <v>1888</v>
      </c>
      <c r="C1509" t="s">
        <v>1483</v>
      </c>
      <c r="D1509" t="s">
        <v>61</v>
      </c>
      <c r="E1509" t="s">
        <v>440</v>
      </c>
      <c r="F1509" t="s">
        <v>1648</v>
      </c>
      <c r="G1509" t="s">
        <v>440</v>
      </c>
      <c r="H1509" t="s">
        <v>1648</v>
      </c>
      <c r="AW1509">
        <v>4.2</v>
      </c>
      <c r="AX1509">
        <v>3.4</v>
      </c>
      <c r="AY1509">
        <v>3.28</v>
      </c>
      <c r="AZ1509">
        <v>3.4</v>
      </c>
      <c r="BA1509">
        <v>4.22</v>
      </c>
      <c r="BB1509">
        <v>3.92</v>
      </c>
      <c r="BC1509">
        <v>3.57</v>
      </c>
      <c r="BD1509">
        <v>3.92</v>
      </c>
      <c r="BE1509">
        <v>4.79</v>
      </c>
      <c r="BF1509">
        <v>3.46</v>
      </c>
      <c r="BG1509">
        <v>3.16</v>
      </c>
      <c r="BH1509">
        <v>3.46</v>
      </c>
      <c r="BQ1509" t="s">
        <v>1891</v>
      </c>
      <c r="BR1509" t="s">
        <v>67</v>
      </c>
      <c r="BS1509" s="1">
        <v>44813</v>
      </c>
      <c r="BT1509" t="s">
        <v>1869</v>
      </c>
      <c r="BU1509">
        <v>77694</v>
      </c>
      <c r="BX1509" s="11"/>
      <c r="BY1509" s="11"/>
      <c r="BZ1509" s="11"/>
    </row>
    <row r="1510" spans="1:78" x14ac:dyDescent="0.2">
      <c r="A1510" t="s">
        <v>1889</v>
      </c>
      <c r="C1510" t="s">
        <v>1483</v>
      </c>
      <c r="D1510" t="s">
        <v>61</v>
      </c>
      <c r="E1510" t="s">
        <v>440</v>
      </c>
      <c r="F1510" t="s">
        <v>1648</v>
      </c>
      <c r="G1510" t="s">
        <v>440</v>
      </c>
      <c r="H1510" t="s">
        <v>1648</v>
      </c>
      <c r="BA1510">
        <v>4.55</v>
      </c>
      <c r="BB1510">
        <v>4.1900000000000004</v>
      </c>
      <c r="BC1510">
        <v>3.91</v>
      </c>
      <c r="BD1510">
        <v>4.1900000000000004</v>
      </c>
      <c r="BE1510">
        <v>5.0999999999999996</v>
      </c>
      <c r="BF1510">
        <v>3.63</v>
      </c>
      <c r="BG1510">
        <v>2.96</v>
      </c>
      <c r="BH1510">
        <v>3.63</v>
      </c>
      <c r="BR1510" t="s">
        <v>67</v>
      </c>
      <c r="BS1510" s="1">
        <v>44813</v>
      </c>
      <c r="BT1510" t="s">
        <v>1869</v>
      </c>
      <c r="BU1510">
        <v>77694</v>
      </c>
      <c r="BX1510" s="11"/>
      <c r="BY1510" s="11"/>
      <c r="BZ1510" s="11"/>
    </row>
    <row r="1511" spans="1:78" x14ac:dyDescent="0.2">
      <c r="A1511" t="s">
        <v>1817</v>
      </c>
      <c r="B1511" t="s">
        <v>322</v>
      </c>
      <c r="C1511" t="s">
        <v>1483</v>
      </c>
      <c r="D1511" t="s">
        <v>61</v>
      </c>
      <c r="E1511" t="s">
        <v>440</v>
      </c>
      <c r="F1511" t="s">
        <v>1648</v>
      </c>
      <c r="G1511" t="s">
        <v>1803</v>
      </c>
      <c r="H1511" t="s">
        <v>1648</v>
      </c>
      <c r="AK1511">
        <v>4.5010000000000003</v>
      </c>
      <c r="AL1511">
        <v>3.4929999999999999</v>
      </c>
      <c r="AN1511">
        <v>3.4929999999999999</v>
      </c>
      <c r="AO1511">
        <v>4.8949999999999996</v>
      </c>
      <c r="AP1511">
        <v>4.0410000000000004</v>
      </c>
      <c r="AR1511">
        <v>4.0410000000000004</v>
      </c>
      <c r="AS1511">
        <v>4.9009999999999998</v>
      </c>
      <c r="AT1511">
        <v>4.165</v>
      </c>
      <c r="AV1511">
        <v>4.165</v>
      </c>
      <c r="AW1511">
        <v>4.8499999999999996</v>
      </c>
      <c r="AX1511">
        <v>3.7490000000000001</v>
      </c>
      <c r="AY1511">
        <v>3.8460000000000001</v>
      </c>
      <c r="AZ1511">
        <v>3.8460000000000001</v>
      </c>
      <c r="BA1511">
        <v>4.7439999999999998</v>
      </c>
      <c r="BB1511">
        <v>4.0999999999999996</v>
      </c>
      <c r="BC1511">
        <v>4.1210000000000004</v>
      </c>
      <c r="BD1511">
        <v>4.1210000000000004</v>
      </c>
      <c r="BE1511">
        <v>5.5170000000000003</v>
      </c>
      <c r="BF1511">
        <v>3.9279999999999999</v>
      </c>
      <c r="BG1511">
        <v>3.5539999999999998</v>
      </c>
      <c r="BH1511">
        <v>3.9279999999999999</v>
      </c>
      <c r="BR1511" t="s">
        <v>67</v>
      </c>
      <c r="BS1511" s="1">
        <v>44812</v>
      </c>
      <c r="BT1511" t="s">
        <v>1701</v>
      </c>
      <c r="BU1511">
        <v>1420</v>
      </c>
      <c r="BV1511" t="s">
        <v>60</v>
      </c>
      <c r="BW1511" t="s">
        <v>1701</v>
      </c>
      <c r="BX1511" s="11"/>
      <c r="BY1511" s="11"/>
      <c r="BZ1511" s="11"/>
    </row>
    <row r="1512" spans="1:78" x14ac:dyDescent="0.2">
      <c r="A1512" t="s">
        <v>1818</v>
      </c>
      <c r="C1512" t="s">
        <v>1483</v>
      </c>
      <c r="D1512" t="s">
        <v>61</v>
      </c>
      <c r="E1512" t="s">
        <v>440</v>
      </c>
      <c r="F1512" t="s">
        <v>1648</v>
      </c>
      <c r="G1512" s="13" t="s">
        <v>1803</v>
      </c>
      <c r="H1512" s="13" t="s">
        <v>1648</v>
      </c>
      <c r="I1512" s="13"/>
      <c r="L1512" t="s">
        <v>1704</v>
      </c>
      <c r="AO1512">
        <v>4.4720000000000004</v>
      </c>
      <c r="AR1512">
        <v>3.9049999999999998</v>
      </c>
      <c r="BR1512" t="s">
        <v>67</v>
      </c>
      <c r="BS1512" s="1">
        <v>44812</v>
      </c>
      <c r="BT1512" t="s">
        <v>1701</v>
      </c>
      <c r="BU1512">
        <v>1420</v>
      </c>
      <c r="BV1512" t="s">
        <v>60</v>
      </c>
      <c r="BW1512" t="s">
        <v>1701</v>
      </c>
      <c r="BX1512" s="11"/>
      <c r="BY1512" s="11"/>
      <c r="BZ1512" s="11"/>
    </row>
    <row r="1513" spans="1:78" x14ac:dyDescent="0.2">
      <c r="A1513" t="s">
        <v>1819</v>
      </c>
      <c r="C1513" t="s">
        <v>1483</v>
      </c>
      <c r="D1513" t="s">
        <v>61</v>
      </c>
      <c r="E1513" t="s">
        <v>440</v>
      </c>
      <c r="F1513" t="s">
        <v>1648</v>
      </c>
      <c r="G1513" t="s">
        <v>1803</v>
      </c>
      <c r="H1513" t="s">
        <v>1648</v>
      </c>
      <c r="L1513" t="s">
        <v>1704</v>
      </c>
      <c r="AS1513">
        <v>4.8310000000000004</v>
      </c>
      <c r="AV1513">
        <v>3.68</v>
      </c>
      <c r="BR1513" t="s">
        <v>67</v>
      </c>
      <c r="BS1513" s="1">
        <v>44812</v>
      </c>
      <c r="BT1513" t="s">
        <v>1701</v>
      </c>
      <c r="BU1513">
        <v>1420</v>
      </c>
      <c r="BV1513" t="s">
        <v>60</v>
      </c>
      <c r="BW1513" t="s">
        <v>1701</v>
      </c>
      <c r="BX1513" s="11"/>
      <c r="BY1513" s="11"/>
      <c r="BZ1513" s="11"/>
    </row>
    <row r="1514" spans="1:78" x14ac:dyDescent="0.2">
      <c r="A1514" s="11" t="s">
        <v>1700</v>
      </c>
      <c r="B1514" s="11"/>
      <c r="C1514" s="11" t="s">
        <v>1483</v>
      </c>
      <c r="D1514" s="11" t="s">
        <v>61</v>
      </c>
      <c r="E1514" s="11" t="s">
        <v>440</v>
      </c>
      <c r="F1514" s="11" t="s">
        <v>1647</v>
      </c>
      <c r="G1514" s="11" t="s">
        <v>440</v>
      </c>
      <c r="H1514" s="11" t="s">
        <v>1647</v>
      </c>
      <c r="I1514" s="11"/>
      <c r="J1514" s="11"/>
      <c r="K1514" s="11"/>
      <c r="L1514" s="11"/>
      <c r="M1514" s="11"/>
      <c r="N1514" s="11"/>
      <c r="O1514" s="11"/>
      <c r="P1514" s="11"/>
      <c r="Q1514" s="11"/>
      <c r="R1514" s="11"/>
      <c r="S1514" s="11"/>
      <c r="T1514" s="11"/>
      <c r="U1514" s="11"/>
      <c r="V1514" s="11"/>
      <c r="W1514" s="11"/>
      <c r="X1514" s="11"/>
      <c r="Y1514" s="11"/>
      <c r="Z1514" s="11"/>
      <c r="AA1514" s="11"/>
      <c r="AB1514" s="11"/>
      <c r="AC1514" s="11"/>
      <c r="AD1514" s="11"/>
      <c r="AE1514" s="11"/>
      <c r="AF1514" s="11"/>
      <c r="AG1514" s="11"/>
      <c r="AH1514" s="11"/>
      <c r="AI1514" s="11"/>
      <c r="AJ1514" s="11"/>
      <c r="AK1514" s="11"/>
      <c r="AL1514" s="11"/>
      <c r="AM1514" s="11"/>
      <c r="AN1514" s="11"/>
      <c r="AO1514" s="11"/>
      <c r="AP1514" s="11"/>
      <c r="AQ1514" s="11"/>
      <c r="AR1514" s="11"/>
      <c r="AS1514" s="11"/>
      <c r="AT1514" s="11"/>
      <c r="AU1514" s="11"/>
      <c r="AV1514" s="11"/>
      <c r="AW1514" s="11"/>
      <c r="AX1514" s="11"/>
      <c r="AY1514" s="11"/>
      <c r="AZ1514" s="11"/>
      <c r="BA1514" s="11"/>
      <c r="BB1514" s="11"/>
      <c r="BC1514" s="11"/>
      <c r="BD1514" s="11"/>
      <c r="BE1514" s="11"/>
      <c r="BF1514" s="11"/>
      <c r="BG1514" s="11"/>
      <c r="BH1514" s="11"/>
      <c r="BI1514" s="11"/>
      <c r="BJ1514" s="11"/>
      <c r="BK1514" s="11"/>
      <c r="BL1514" s="11"/>
      <c r="BM1514" s="11"/>
      <c r="BN1514" s="11"/>
      <c r="BO1514" s="11"/>
      <c r="BP1514" s="11"/>
      <c r="BQ1514" s="11"/>
      <c r="BR1514" s="11"/>
      <c r="BS1514" s="11"/>
      <c r="BT1514" s="11"/>
      <c r="BU1514" s="11"/>
      <c r="BV1514" s="11"/>
      <c r="BW1514" s="11"/>
      <c r="BX1514" s="11"/>
      <c r="BY1514" s="11"/>
      <c r="BZ1514" s="11"/>
    </row>
    <row r="1515" spans="1:78" x14ac:dyDescent="0.2">
      <c r="A1515" t="s">
        <v>1885</v>
      </c>
      <c r="B1515" t="s">
        <v>322</v>
      </c>
      <c r="C1515" t="s">
        <v>1483</v>
      </c>
      <c r="D1515" t="s">
        <v>61</v>
      </c>
      <c r="E1515" t="s">
        <v>440</v>
      </c>
      <c r="F1515" t="s">
        <v>1647</v>
      </c>
      <c r="G1515" t="s">
        <v>440</v>
      </c>
      <c r="H1515" t="s">
        <v>1647</v>
      </c>
      <c r="AO1515">
        <v>5.72</v>
      </c>
      <c r="AR1515">
        <v>4.7300000000000004</v>
      </c>
      <c r="AS1515">
        <f>AVERAGE(5.32,5.27)</f>
        <v>5.2949999999999999</v>
      </c>
      <c r="AV1515">
        <f>AVERAGE(4.94,4.88)</f>
        <v>4.91</v>
      </c>
      <c r="AW1515">
        <f>AVERAGE(5.48,5.3)</f>
        <v>5.3900000000000006</v>
      </c>
      <c r="AX1515">
        <f>AVERAGE(4.2,4.11)</f>
        <v>4.1550000000000002</v>
      </c>
      <c r="AY1515">
        <f>AVERAGE(4.25,4.27)</f>
        <v>4.26</v>
      </c>
      <c r="AZ1515">
        <f>MAX(AX1515:AY1515)</f>
        <v>4.26</v>
      </c>
      <c r="BA1515">
        <f>AVERAGE(5.31,5.19)</f>
        <v>5.25</v>
      </c>
      <c r="BB1515">
        <f>AVERAGE(4.88,4.77)</f>
        <v>4.8249999999999993</v>
      </c>
      <c r="BC1515">
        <f>AVERAGE(4.54,4.5)</f>
        <v>4.5199999999999996</v>
      </c>
      <c r="BD1515">
        <f>MAX(BB1515:BC1515)</f>
        <v>4.8249999999999993</v>
      </c>
      <c r="BE1515">
        <f>AVERAGE(6.13,6.41)</f>
        <v>6.27</v>
      </c>
      <c r="BF1515">
        <f>AVERAGE(4.59,4.57)</f>
        <v>4.58</v>
      </c>
      <c r="BG1515">
        <f>AVERAGE(3.98,3.9)</f>
        <v>3.94</v>
      </c>
      <c r="BH1515">
        <f>MAX(BF1515:BG1515)</f>
        <v>4.58</v>
      </c>
      <c r="BQ1515" t="s">
        <v>1886</v>
      </c>
      <c r="BR1515" t="s">
        <v>67</v>
      </c>
      <c r="BS1515" s="1">
        <v>44813</v>
      </c>
      <c r="BT1515" t="s">
        <v>1869</v>
      </c>
      <c r="BU1515">
        <v>77694</v>
      </c>
      <c r="BV1515" t="s">
        <v>60</v>
      </c>
      <c r="BW1515" t="s">
        <v>1869</v>
      </c>
      <c r="BX1515" s="11"/>
      <c r="BY1515" s="11"/>
      <c r="BZ1515" s="11"/>
    </row>
    <row r="1516" spans="1:78" x14ac:dyDescent="0.2">
      <c r="A1516" s="11" t="s">
        <v>1700</v>
      </c>
      <c r="B1516" s="11"/>
      <c r="C1516" s="11" t="s">
        <v>1483</v>
      </c>
      <c r="D1516" s="11" t="s">
        <v>61</v>
      </c>
      <c r="E1516" s="11" t="s">
        <v>440</v>
      </c>
      <c r="F1516" s="11" t="s">
        <v>1645</v>
      </c>
      <c r="G1516" s="11" t="s">
        <v>440</v>
      </c>
      <c r="H1516" s="11" t="s">
        <v>1645</v>
      </c>
      <c r="I1516" s="11"/>
      <c r="J1516" s="11"/>
      <c r="K1516" s="11"/>
      <c r="L1516" s="11"/>
      <c r="M1516" s="11"/>
      <c r="N1516" s="11"/>
      <c r="O1516" s="11"/>
      <c r="P1516" s="11"/>
      <c r="Q1516" s="11"/>
      <c r="R1516" s="11"/>
      <c r="S1516" s="11"/>
      <c r="T1516" s="11"/>
      <c r="U1516" s="11"/>
      <c r="V1516" s="11"/>
      <c r="W1516" s="11"/>
      <c r="X1516" s="11"/>
      <c r="Y1516" s="11"/>
      <c r="Z1516" s="11"/>
      <c r="AA1516" s="11"/>
      <c r="AB1516" s="11"/>
      <c r="AC1516" s="11"/>
      <c r="AD1516" s="11"/>
      <c r="AE1516" s="11"/>
      <c r="AF1516" s="11"/>
      <c r="AG1516" s="11"/>
      <c r="AH1516" s="11"/>
      <c r="AI1516" s="11"/>
      <c r="AJ1516" s="11"/>
      <c r="AK1516" s="11"/>
      <c r="AL1516" s="11"/>
      <c r="AM1516" s="11"/>
      <c r="AN1516" s="11"/>
      <c r="AO1516" s="11"/>
      <c r="AP1516" s="11"/>
      <c r="AQ1516" s="11"/>
      <c r="AR1516" s="11"/>
      <c r="AS1516" s="11"/>
      <c r="AT1516" s="11"/>
      <c r="AU1516" s="11"/>
      <c r="AV1516" s="11"/>
      <c r="AW1516" s="11"/>
      <c r="AX1516" s="11"/>
      <c r="AY1516" s="11"/>
      <c r="AZ1516" s="11"/>
      <c r="BA1516" s="11"/>
      <c r="BB1516" s="11"/>
      <c r="BC1516" s="11"/>
      <c r="BD1516" s="11"/>
      <c r="BE1516" s="11"/>
      <c r="BF1516" s="11"/>
      <c r="BG1516" s="11"/>
      <c r="BH1516" s="11"/>
      <c r="BI1516" s="11"/>
      <c r="BJ1516" s="11"/>
      <c r="BK1516" s="11"/>
      <c r="BL1516" s="11"/>
      <c r="BM1516" s="11"/>
      <c r="BN1516" s="11"/>
      <c r="BO1516" s="11"/>
      <c r="BP1516" s="11"/>
      <c r="BQ1516" s="11"/>
      <c r="BR1516" s="11"/>
      <c r="BS1516" s="11"/>
      <c r="BT1516" s="11"/>
      <c r="BU1516" s="11"/>
      <c r="BV1516" s="11"/>
      <c r="BW1516" s="11"/>
      <c r="BX1516" s="11"/>
      <c r="BY1516" s="11"/>
      <c r="BZ1516" s="11"/>
    </row>
    <row r="1517" spans="1:78" x14ac:dyDescent="0.2">
      <c r="A1517" t="s">
        <v>2316</v>
      </c>
      <c r="C1517" t="s">
        <v>1483</v>
      </c>
      <c r="D1517" t="s">
        <v>61</v>
      </c>
      <c r="E1517" t="s">
        <v>440</v>
      </c>
      <c r="F1517" t="s">
        <v>1645</v>
      </c>
      <c r="G1517" t="s">
        <v>440</v>
      </c>
      <c r="H1517" t="s">
        <v>1645</v>
      </c>
      <c r="Q1517">
        <v>4.3</v>
      </c>
      <c r="T1517">
        <v>5.3</v>
      </c>
      <c r="U1517">
        <v>4.5</v>
      </c>
      <c r="X1517">
        <v>6.8</v>
      </c>
      <c r="Y1517">
        <v>3.9</v>
      </c>
      <c r="AC1517">
        <v>3.9</v>
      </c>
      <c r="AD1517">
        <v>4.8</v>
      </c>
      <c r="AE1517">
        <v>6.2</v>
      </c>
      <c r="AF1517">
        <v>6.2</v>
      </c>
      <c r="AG1517">
        <v>3.3</v>
      </c>
      <c r="AH1517">
        <v>4.5</v>
      </c>
      <c r="AI1517">
        <v>5</v>
      </c>
      <c r="AJ1517">
        <v>5</v>
      </c>
      <c r="BQ1517" t="s">
        <v>2318</v>
      </c>
      <c r="BR1517" t="s">
        <v>67</v>
      </c>
      <c r="BS1517" s="1">
        <v>44824</v>
      </c>
      <c r="BT1517" t="s">
        <v>980</v>
      </c>
      <c r="BU1517">
        <v>966</v>
      </c>
      <c r="BX1517" s="11"/>
      <c r="BY1517" s="11"/>
      <c r="BZ1517" s="11"/>
    </row>
    <row r="1518" spans="1:78" x14ac:dyDescent="0.2">
      <c r="A1518" t="s">
        <v>2316</v>
      </c>
      <c r="C1518" t="s">
        <v>1483</v>
      </c>
      <c r="D1518" t="s">
        <v>61</v>
      </c>
      <c r="E1518" t="s">
        <v>440</v>
      </c>
      <c r="F1518" t="s">
        <v>1645</v>
      </c>
      <c r="G1518" t="s">
        <v>440</v>
      </c>
      <c r="H1518" t="s">
        <v>1645</v>
      </c>
      <c r="U1518">
        <v>4.5</v>
      </c>
      <c r="X1518">
        <v>6.1</v>
      </c>
      <c r="Y1518">
        <v>3.8</v>
      </c>
      <c r="Z1518">
        <v>4.8</v>
      </c>
      <c r="AA1518">
        <v>5.8</v>
      </c>
      <c r="AB1518">
        <v>5.8</v>
      </c>
      <c r="AC1518">
        <v>3.8</v>
      </c>
      <c r="AD1518">
        <v>5.0999999999999996</v>
      </c>
      <c r="AE1518">
        <v>6.4</v>
      </c>
      <c r="AF1518">
        <v>6.4</v>
      </c>
      <c r="BQ1518" t="s">
        <v>2319</v>
      </c>
      <c r="BR1518" t="s">
        <v>67</v>
      </c>
      <c r="BS1518" s="1">
        <v>44824</v>
      </c>
      <c r="BT1518" t="s">
        <v>980</v>
      </c>
      <c r="BU1518">
        <v>966</v>
      </c>
      <c r="BX1518" s="11"/>
      <c r="BY1518" s="11"/>
      <c r="BZ1518" s="11"/>
    </row>
    <row r="1519" spans="1:78" x14ac:dyDescent="0.2">
      <c r="A1519" t="s">
        <v>2317</v>
      </c>
      <c r="C1519" t="s">
        <v>1483</v>
      </c>
      <c r="D1519" t="s">
        <v>61</v>
      </c>
      <c r="E1519" t="s">
        <v>440</v>
      </c>
      <c r="F1519" t="s">
        <v>1645</v>
      </c>
      <c r="G1519" t="s">
        <v>440</v>
      </c>
      <c r="H1519" t="s">
        <v>1645</v>
      </c>
      <c r="U1519">
        <v>4.0999999999999996</v>
      </c>
      <c r="X1519">
        <v>6</v>
      </c>
      <c r="Y1519">
        <v>3.8</v>
      </c>
      <c r="Z1519">
        <v>4.7</v>
      </c>
      <c r="AA1519">
        <v>5.7</v>
      </c>
      <c r="AB1519">
        <v>5.7</v>
      </c>
      <c r="AC1519">
        <v>3.8</v>
      </c>
      <c r="AD1519">
        <v>4.8</v>
      </c>
      <c r="AE1519">
        <v>6.5</v>
      </c>
      <c r="AF1519">
        <v>6.5</v>
      </c>
      <c r="BR1519" t="s">
        <v>67</v>
      </c>
      <c r="BS1519" s="1">
        <v>44824</v>
      </c>
      <c r="BT1519" t="s">
        <v>980</v>
      </c>
      <c r="BU1519">
        <v>966</v>
      </c>
      <c r="BV1519" t="s">
        <v>60</v>
      </c>
      <c r="BW1519" t="s">
        <v>980</v>
      </c>
      <c r="BX1519" s="11"/>
      <c r="BY1519" s="11"/>
      <c r="BZ1519" s="11"/>
    </row>
    <row r="1520" spans="1:78" x14ac:dyDescent="0.2">
      <c r="A1520" t="s">
        <v>2315</v>
      </c>
      <c r="C1520" t="s">
        <v>1483</v>
      </c>
      <c r="D1520" t="s">
        <v>61</v>
      </c>
      <c r="E1520" t="s">
        <v>440</v>
      </c>
      <c r="F1520" t="s">
        <v>1645</v>
      </c>
      <c r="G1520" t="s">
        <v>440</v>
      </c>
      <c r="H1520" t="s">
        <v>1645</v>
      </c>
      <c r="AS1520">
        <v>4.0999999999999996</v>
      </c>
      <c r="AV1520">
        <v>3.4</v>
      </c>
      <c r="AW1520">
        <v>4.0999999999999996</v>
      </c>
      <c r="AX1520">
        <v>3.2</v>
      </c>
      <c r="AY1520">
        <v>3</v>
      </c>
      <c r="AZ1520">
        <v>3.2</v>
      </c>
      <c r="BA1520">
        <v>3.8</v>
      </c>
      <c r="BB1520">
        <v>3.3</v>
      </c>
      <c r="BC1520">
        <v>3.2</v>
      </c>
      <c r="BD1520">
        <v>3.3</v>
      </c>
      <c r="BE1520">
        <v>4.4000000000000004</v>
      </c>
      <c r="BF1520">
        <v>3.1</v>
      </c>
      <c r="BG1520">
        <v>2.7</v>
      </c>
      <c r="BH1520">
        <v>3.1</v>
      </c>
      <c r="BR1520" t="s">
        <v>67</v>
      </c>
      <c r="BS1520" s="1">
        <v>44824</v>
      </c>
      <c r="BT1520" t="s">
        <v>980</v>
      </c>
      <c r="BU1520">
        <v>966</v>
      </c>
      <c r="BX1520" s="11"/>
      <c r="BY1520" s="11"/>
      <c r="BZ1520" s="11"/>
    </row>
    <row r="1521" spans="1:78" x14ac:dyDescent="0.2">
      <c r="A1521" t="s">
        <v>94</v>
      </c>
      <c r="C1521" t="s">
        <v>1483</v>
      </c>
      <c r="D1521" t="s">
        <v>61</v>
      </c>
      <c r="E1521" t="s">
        <v>440</v>
      </c>
      <c r="F1521" t="s">
        <v>1645</v>
      </c>
      <c r="G1521" t="s">
        <v>440</v>
      </c>
      <c r="H1521" t="s">
        <v>1645</v>
      </c>
      <c r="Q1521">
        <v>4.2</v>
      </c>
      <c r="T1521">
        <v>4.8</v>
      </c>
      <c r="U1521">
        <v>4.3</v>
      </c>
      <c r="X1521">
        <v>6.2</v>
      </c>
      <c r="Y1521">
        <v>3.8</v>
      </c>
      <c r="Z1521">
        <v>4.8</v>
      </c>
      <c r="AA1521">
        <v>6</v>
      </c>
      <c r="AB1521">
        <v>6</v>
      </c>
      <c r="AC1521">
        <v>3.8</v>
      </c>
      <c r="AD1521">
        <v>5</v>
      </c>
      <c r="AE1521">
        <v>6.5</v>
      </c>
      <c r="AF1521">
        <v>6.5</v>
      </c>
      <c r="AS1521">
        <v>4.0999999999999996</v>
      </c>
      <c r="AV1521">
        <v>3.4</v>
      </c>
      <c r="AW1521">
        <v>4.0999999999999996</v>
      </c>
      <c r="AX1521">
        <v>3.2</v>
      </c>
      <c r="AY1521">
        <v>3</v>
      </c>
      <c r="AZ1521">
        <v>3.2</v>
      </c>
      <c r="BA1521">
        <v>3.7</v>
      </c>
      <c r="BB1521">
        <v>3.3</v>
      </c>
      <c r="BC1521">
        <v>3.2</v>
      </c>
      <c r="BD1521">
        <v>3.3</v>
      </c>
      <c r="BE1521">
        <v>4.3</v>
      </c>
      <c r="BF1521">
        <v>3.1</v>
      </c>
      <c r="BG1521">
        <v>2.8</v>
      </c>
      <c r="BH1521">
        <v>3.1</v>
      </c>
      <c r="BQ1521" t="s">
        <v>2320</v>
      </c>
      <c r="BR1521" t="s">
        <v>67</v>
      </c>
      <c r="BS1521" s="1">
        <v>44824</v>
      </c>
      <c r="BT1521" t="s">
        <v>980</v>
      </c>
      <c r="BU1521">
        <v>966</v>
      </c>
      <c r="BX1521" s="11"/>
      <c r="BY1521" s="11"/>
      <c r="BZ1521" s="11"/>
    </row>
    <row r="1522" spans="1:78" x14ac:dyDescent="0.2">
      <c r="A1522" t="s">
        <v>2314</v>
      </c>
      <c r="B1522" t="s">
        <v>322</v>
      </c>
      <c r="C1522" t="s">
        <v>1483</v>
      </c>
      <c r="D1522" t="s">
        <v>61</v>
      </c>
      <c r="E1522" t="s">
        <v>440</v>
      </c>
      <c r="F1522" t="s">
        <v>1645</v>
      </c>
      <c r="G1522" t="s">
        <v>440</v>
      </c>
      <c r="H1522" t="s">
        <v>1645</v>
      </c>
      <c r="M1522">
        <v>3.7</v>
      </c>
      <c r="P1522">
        <v>3.7</v>
      </c>
      <c r="Q1522">
        <v>4</v>
      </c>
      <c r="T1522">
        <v>4.4000000000000004</v>
      </c>
      <c r="U1522">
        <v>4.2</v>
      </c>
      <c r="X1522">
        <v>6.2</v>
      </c>
      <c r="Y1522">
        <v>3.8</v>
      </c>
      <c r="Z1522">
        <v>4.9000000000000004</v>
      </c>
      <c r="AA1522">
        <v>6.2</v>
      </c>
      <c r="AB1522">
        <v>6.2</v>
      </c>
      <c r="AC1522">
        <v>3.7</v>
      </c>
      <c r="AD1522">
        <v>5</v>
      </c>
      <c r="AE1522">
        <v>6.8</v>
      </c>
      <c r="AF1522">
        <v>6.8</v>
      </c>
      <c r="AK1522">
        <v>4</v>
      </c>
      <c r="AN1522">
        <v>2.8</v>
      </c>
      <c r="AS1522">
        <v>4.0999999999999996</v>
      </c>
      <c r="AV1522">
        <v>3.4</v>
      </c>
      <c r="AW1522">
        <v>4.0999999999999996</v>
      </c>
      <c r="AX1522">
        <v>3.1</v>
      </c>
      <c r="AY1522">
        <v>2.9</v>
      </c>
      <c r="AZ1522">
        <v>3.1</v>
      </c>
      <c r="BA1522">
        <v>3.6</v>
      </c>
      <c r="BB1522">
        <v>3.2</v>
      </c>
      <c r="BC1522">
        <v>3.2</v>
      </c>
      <c r="BD1522">
        <v>3.2</v>
      </c>
      <c r="BE1522">
        <v>4.0999999999999996</v>
      </c>
      <c r="BF1522">
        <v>3.1</v>
      </c>
      <c r="BG1522">
        <v>2.8</v>
      </c>
      <c r="BH1522">
        <v>3.1</v>
      </c>
      <c r="BQ1522" t="s">
        <v>2318</v>
      </c>
      <c r="BR1522" t="s">
        <v>67</v>
      </c>
      <c r="BS1522" s="1">
        <v>44824</v>
      </c>
      <c r="BT1522" t="s">
        <v>980</v>
      </c>
      <c r="BU1522">
        <v>966</v>
      </c>
      <c r="BV1522" t="s">
        <v>60</v>
      </c>
      <c r="BW1522" t="s">
        <v>980</v>
      </c>
      <c r="BX1522" s="11"/>
      <c r="BY1522" s="11"/>
      <c r="BZ1522" s="11"/>
    </row>
    <row r="1523" spans="1:78" x14ac:dyDescent="0.2">
      <c r="A1523" t="s">
        <v>2314</v>
      </c>
      <c r="B1523" t="s">
        <v>322</v>
      </c>
      <c r="C1523" t="s">
        <v>1483</v>
      </c>
      <c r="D1523" t="s">
        <v>61</v>
      </c>
      <c r="E1523" t="s">
        <v>440</v>
      </c>
      <c r="F1523" t="s">
        <v>1645</v>
      </c>
      <c r="G1523" t="s">
        <v>440</v>
      </c>
      <c r="H1523" t="s">
        <v>1645</v>
      </c>
      <c r="Q1523">
        <v>4.2</v>
      </c>
      <c r="T1523">
        <v>4.7</v>
      </c>
      <c r="U1523">
        <v>4.2</v>
      </c>
      <c r="X1523">
        <v>5.9</v>
      </c>
      <c r="Y1523">
        <v>3.8</v>
      </c>
      <c r="Z1523">
        <v>4.9000000000000004</v>
      </c>
      <c r="AA1523">
        <v>6.1</v>
      </c>
      <c r="AB1523">
        <v>6.1</v>
      </c>
      <c r="AC1523">
        <v>3.6</v>
      </c>
      <c r="AD1523">
        <v>5.0999999999999996</v>
      </c>
      <c r="AE1523">
        <v>6.7</v>
      </c>
      <c r="AF1523">
        <v>6.7</v>
      </c>
      <c r="AO1523">
        <v>4.5</v>
      </c>
      <c r="AR1523">
        <v>3.2</v>
      </c>
      <c r="AS1523">
        <v>4.0999999999999996</v>
      </c>
      <c r="AV1523">
        <v>3.4</v>
      </c>
      <c r="AW1523">
        <v>4</v>
      </c>
      <c r="AX1523">
        <v>3.2</v>
      </c>
      <c r="AY1523">
        <v>3</v>
      </c>
      <c r="AZ1523">
        <v>3.2</v>
      </c>
      <c r="BQ1523" t="s">
        <v>2319</v>
      </c>
      <c r="BR1523" t="s">
        <v>67</v>
      </c>
      <c r="BS1523" s="1">
        <v>44824</v>
      </c>
      <c r="BT1523" t="s">
        <v>980</v>
      </c>
      <c r="BU1523">
        <v>966</v>
      </c>
      <c r="BV1523" t="s">
        <v>60</v>
      </c>
      <c r="BW1523" t="s">
        <v>980</v>
      </c>
      <c r="BX1523" s="11"/>
      <c r="BY1523" s="11"/>
      <c r="BZ1523" s="11"/>
    </row>
    <row r="1524" spans="1:78" x14ac:dyDescent="0.2">
      <c r="A1524" s="11" t="s">
        <v>1700</v>
      </c>
      <c r="B1524" s="11"/>
      <c r="C1524" s="11" t="s">
        <v>1483</v>
      </c>
      <c r="D1524" s="11" t="s">
        <v>61</v>
      </c>
      <c r="E1524" s="11" t="s">
        <v>440</v>
      </c>
      <c r="F1524" s="11" t="s">
        <v>1645</v>
      </c>
      <c r="G1524" s="11" t="s">
        <v>440</v>
      </c>
      <c r="H1524" s="11" t="s">
        <v>1646</v>
      </c>
      <c r="I1524" s="11"/>
      <c r="J1524" s="11"/>
      <c r="K1524" s="11"/>
      <c r="L1524" s="11"/>
      <c r="M1524" s="11"/>
      <c r="N1524" s="11"/>
      <c r="O1524" s="11"/>
      <c r="P1524" s="11"/>
      <c r="Q1524" s="11"/>
      <c r="R1524" s="11"/>
      <c r="S1524" s="11"/>
      <c r="T1524" s="11"/>
      <c r="U1524" s="11"/>
      <c r="V1524" s="11"/>
      <c r="W1524" s="11"/>
      <c r="X1524" s="11"/>
      <c r="Y1524" s="11"/>
      <c r="Z1524" s="11"/>
      <c r="AA1524" s="11"/>
      <c r="AB1524" s="11"/>
      <c r="AC1524" s="11"/>
      <c r="AD1524" s="11"/>
      <c r="AE1524" s="11"/>
      <c r="AF1524" s="11"/>
      <c r="AG1524" s="11"/>
      <c r="AH1524" s="11"/>
      <c r="AI1524" s="11"/>
      <c r="AJ1524" s="11"/>
      <c r="AK1524" s="11"/>
      <c r="AL1524" s="11"/>
      <c r="AM1524" s="11"/>
      <c r="AN1524" s="11"/>
      <c r="AO1524" s="11"/>
      <c r="AP1524" s="11"/>
      <c r="AQ1524" s="11"/>
      <c r="AR1524" s="11"/>
      <c r="AS1524" s="11"/>
      <c r="AT1524" s="11"/>
      <c r="AU1524" s="11"/>
      <c r="AV1524" s="11"/>
      <c r="AW1524" s="11"/>
      <c r="AX1524" s="11"/>
      <c r="AY1524" s="11"/>
      <c r="AZ1524" s="11"/>
      <c r="BA1524" s="11"/>
      <c r="BB1524" s="11"/>
      <c r="BC1524" s="11"/>
      <c r="BD1524" s="11"/>
      <c r="BE1524" s="11"/>
      <c r="BF1524" s="11"/>
      <c r="BG1524" s="11"/>
      <c r="BH1524" s="11"/>
      <c r="BI1524" s="11"/>
      <c r="BJ1524" s="11"/>
      <c r="BK1524" s="11"/>
      <c r="BL1524" s="11"/>
      <c r="BM1524" s="11"/>
      <c r="BN1524" s="11"/>
      <c r="BO1524" s="11"/>
      <c r="BP1524" s="11"/>
      <c r="BQ1524" s="11"/>
      <c r="BR1524" s="11"/>
      <c r="BS1524" s="11"/>
      <c r="BT1524" s="11"/>
      <c r="BU1524" s="11"/>
      <c r="BV1524" s="11"/>
      <c r="BW1524" s="11"/>
      <c r="BX1524" s="11"/>
      <c r="BY1524" s="11"/>
      <c r="BZ1524" s="11"/>
    </row>
    <row r="1525" spans="1:78" x14ac:dyDescent="0.2">
      <c r="A1525" t="s">
        <v>2366</v>
      </c>
      <c r="C1525" t="s">
        <v>1483</v>
      </c>
      <c r="D1525" t="s">
        <v>61</v>
      </c>
      <c r="E1525" t="s">
        <v>440</v>
      </c>
      <c r="F1525" t="s">
        <v>1645</v>
      </c>
      <c r="G1525" t="s">
        <v>440</v>
      </c>
      <c r="H1525" t="s">
        <v>1646</v>
      </c>
      <c r="BE1525">
        <v>4.5</v>
      </c>
      <c r="BF1525">
        <v>2.9</v>
      </c>
      <c r="BG1525">
        <v>2.75</v>
      </c>
      <c r="BH1525">
        <v>2.9</v>
      </c>
      <c r="BR1525" t="s">
        <v>67</v>
      </c>
      <c r="BS1525" s="1">
        <v>44824</v>
      </c>
      <c r="BT1525" t="s">
        <v>2329</v>
      </c>
      <c r="BU1525">
        <v>2930</v>
      </c>
      <c r="BX1525" s="11"/>
      <c r="BY1525" s="11"/>
      <c r="BZ1525" s="11"/>
    </row>
    <row r="1526" spans="1:78" x14ac:dyDescent="0.2">
      <c r="A1526" t="s">
        <v>2335</v>
      </c>
      <c r="B1526" t="s">
        <v>322</v>
      </c>
      <c r="C1526" t="s">
        <v>1483</v>
      </c>
      <c r="D1526" t="s">
        <v>61</v>
      </c>
      <c r="E1526" t="s">
        <v>440</v>
      </c>
      <c r="F1526" t="s">
        <v>1645</v>
      </c>
      <c r="G1526" t="s">
        <v>440</v>
      </c>
      <c r="H1526" t="s">
        <v>1646</v>
      </c>
      <c r="AW1526">
        <v>4.0999999999999996</v>
      </c>
      <c r="AX1526">
        <v>2.75</v>
      </c>
      <c r="AY1526">
        <v>2.8</v>
      </c>
      <c r="AZ1526">
        <v>2.8</v>
      </c>
      <c r="BR1526" t="s">
        <v>67</v>
      </c>
      <c r="BS1526" s="1">
        <v>44824</v>
      </c>
      <c r="BT1526" t="s">
        <v>2329</v>
      </c>
      <c r="BU1526">
        <v>2930</v>
      </c>
      <c r="BV1526" t="s">
        <v>60</v>
      </c>
      <c r="BX1526" s="11"/>
      <c r="BY1526" s="11"/>
      <c r="BZ1526" s="11"/>
    </row>
    <row r="1527" spans="1:78" x14ac:dyDescent="0.2">
      <c r="A1527" t="s">
        <v>2336</v>
      </c>
      <c r="B1527" t="s">
        <v>320</v>
      </c>
      <c r="C1527" t="s">
        <v>1483</v>
      </c>
      <c r="D1527" t="s">
        <v>61</v>
      </c>
      <c r="E1527" t="s">
        <v>440</v>
      </c>
      <c r="F1527" t="s">
        <v>1645</v>
      </c>
      <c r="G1527" t="s">
        <v>440</v>
      </c>
      <c r="H1527" t="s">
        <v>1646</v>
      </c>
      <c r="BC1527">
        <v>3.1</v>
      </c>
      <c r="BD1527">
        <v>3.1</v>
      </c>
      <c r="BE1527">
        <v>4.5</v>
      </c>
      <c r="BF1527">
        <v>2.9</v>
      </c>
      <c r="BG1527">
        <v>2.75</v>
      </c>
      <c r="BH1527">
        <v>2.9</v>
      </c>
      <c r="BR1527" t="s">
        <v>67</v>
      </c>
      <c r="BS1527" s="1">
        <v>44824</v>
      </c>
      <c r="BT1527" t="s">
        <v>2329</v>
      </c>
      <c r="BU1527">
        <v>2930</v>
      </c>
      <c r="BV1527" t="s">
        <v>60</v>
      </c>
      <c r="BX1527" s="11"/>
      <c r="BY1527" s="11"/>
      <c r="BZ1527" s="11"/>
    </row>
    <row r="1528" spans="1:78" x14ac:dyDescent="0.2">
      <c r="A1528" s="11" t="s">
        <v>1700</v>
      </c>
      <c r="B1528" s="11"/>
      <c r="C1528" s="11" t="s">
        <v>1483</v>
      </c>
      <c r="D1528" s="11" t="s">
        <v>61</v>
      </c>
      <c r="E1528" s="11" t="s">
        <v>440</v>
      </c>
      <c r="F1528" s="11" t="s">
        <v>441</v>
      </c>
      <c r="G1528" s="11" t="s">
        <v>440</v>
      </c>
      <c r="H1528" s="11" t="s">
        <v>441</v>
      </c>
      <c r="I1528" s="11"/>
      <c r="J1528" s="11"/>
      <c r="K1528" s="11"/>
      <c r="L1528" s="11"/>
      <c r="M1528" s="11"/>
      <c r="N1528" s="11"/>
      <c r="O1528" s="11"/>
      <c r="P1528" s="11"/>
      <c r="Q1528" s="11"/>
      <c r="R1528" s="11"/>
      <c r="S1528" s="11"/>
      <c r="T1528" s="11"/>
      <c r="U1528" s="11"/>
      <c r="V1528" s="11"/>
      <c r="W1528" s="11"/>
      <c r="X1528" s="11"/>
      <c r="Y1528" s="11"/>
      <c r="Z1528" s="11"/>
      <c r="AA1528" s="11"/>
      <c r="AB1528" s="11"/>
      <c r="AC1528" s="11"/>
      <c r="AD1528" s="11"/>
      <c r="AE1528" s="11"/>
      <c r="AF1528" s="11"/>
      <c r="AG1528" s="11"/>
      <c r="AH1528" s="11"/>
      <c r="AI1528" s="11"/>
      <c r="AJ1528" s="11"/>
      <c r="AK1528" s="11"/>
      <c r="AL1528" s="11"/>
      <c r="AM1528" s="11"/>
      <c r="AN1528" s="11"/>
      <c r="AO1528" s="11"/>
      <c r="AP1528" s="11"/>
      <c r="AQ1528" s="11"/>
      <c r="AR1528" s="11"/>
      <c r="AS1528" s="11"/>
      <c r="AT1528" s="11"/>
      <c r="AU1528" s="11"/>
      <c r="AV1528" s="11"/>
      <c r="AW1528" s="11"/>
      <c r="AX1528" s="11"/>
      <c r="AY1528" s="11"/>
      <c r="AZ1528" s="11"/>
      <c r="BA1528" s="11"/>
      <c r="BB1528" s="11"/>
      <c r="BC1528" s="11"/>
      <c r="BD1528" s="11"/>
      <c r="BE1528" s="11"/>
      <c r="BF1528" s="11"/>
      <c r="BG1528" s="11"/>
      <c r="BH1528" s="11"/>
      <c r="BI1528" s="11"/>
      <c r="BJ1528" s="11"/>
      <c r="BK1528" s="11"/>
      <c r="BL1528" s="11"/>
      <c r="BM1528" s="11"/>
      <c r="BN1528" s="11"/>
      <c r="BO1528" s="11"/>
      <c r="BP1528" s="11"/>
      <c r="BQ1528" s="11"/>
      <c r="BR1528" s="11"/>
      <c r="BS1528" s="11"/>
      <c r="BT1528" s="11"/>
      <c r="BU1528" s="11"/>
      <c r="BV1528" s="11"/>
      <c r="BW1528" s="11"/>
      <c r="BX1528" s="11"/>
      <c r="BY1528" s="11"/>
      <c r="BZ1528" s="11"/>
    </row>
    <row r="1529" spans="1:78" x14ac:dyDescent="0.2">
      <c r="A1529" t="s">
        <v>442</v>
      </c>
      <c r="C1529" t="s">
        <v>1483</v>
      </c>
      <c r="D1529" t="s">
        <v>61</v>
      </c>
      <c r="E1529" t="s">
        <v>440</v>
      </c>
      <c r="F1529" t="s">
        <v>441</v>
      </c>
      <c r="G1529" t="s">
        <v>440</v>
      </c>
      <c r="H1529" t="s">
        <v>441</v>
      </c>
      <c r="AK1529">
        <v>4.5</v>
      </c>
      <c r="AN1529">
        <v>3</v>
      </c>
      <c r="AO1529">
        <v>5.2</v>
      </c>
      <c r="AR1529">
        <v>3.6</v>
      </c>
      <c r="AS1529">
        <v>5.5</v>
      </c>
      <c r="AV1529">
        <v>4</v>
      </c>
      <c r="AW1529">
        <v>6</v>
      </c>
      <c r="AX1529">
        <v>3.7</v>
      </c>
      <c r="AY1529">
        <v>4</v>
      </c>
      <c r="AZ1529">
        <v>4</v>
      </c>
      <c r="BA1529">
        <v>5.9</v>
      </c>
      <c r="BB1529">
        <v>4.4000000000000004</v>
      </c>
      <c r="BC1529">
        <v>4.3</v>
      </c>
      <c r="BD1529">
        <v>4.4000000000000004</v>
      </c>
      <c r="BE1529">
        <v>5.7</v>
      </c>
      <c r="BF1529">
        <v>3.9</v>
      </c>
      <c r="BG1529">
        <v>3.3</v>
      </c>
      <c r="BH1529">
        <v>3.9</v>
      </c>
      <c r="BQ1529" t="s">
        <v>443</v>
      </c>
      <c r="BR1529" t="s">
        <v>58</v>
      </c>
      <c r="BS1529"/>
      <c r="BT1529" t="s">
        <v>261</v>
      </c>
      <c r="BU1529">
        <v>19561</v>
      </c>
      <c r="BV1529" t="s">
        <v>69</v>
      </c>
      <c r="BW1529" t="s">
        <v>261</v>
      </c>
      <c r="BX1529" s="11"/>
      <c r="BY1529" s="11"/>
      <c r="BZ1529" s="11"/>
    </row>
    <row r="1530" spans="1:78" x14ac:dyDescent="0.2">
      <c r="A1530" t="s">
        <v>444</v>
      </c>
      <c r="C1530" t="s">
        <v>1483</v>
      </c>
      <c r="D1530" t="s">
        <v>61</v>
      </c>
      <c r="E1530" t="s">
        <v>440</v>
      </c>
      <c r="F1530" t="s">
        <v>441</v>
      </c>
      <c r="G1530" t="s">
        <v>440</v>
      </c>
      <c r="H1530" t="s">
        <v>441</v>
      </c>
      <c r="AK1530">
        <v>4.4000000000000004</v>
      </c>
      <c r="AN1530">
        <v>3</v>
      </c>
      <c r="AO1530">
        <v>5.3</v>
      </c>
      <c r="AR1530">
        <v>4</v>
      </c>
      <c r="AV1530">
        <v>4.5</v>
      </c>
      <c r="BA1530">
        <v>6.2</v>
      </c>
      <c r="BB1530">
        <v>5</v>
      </c>
      <c r="BC1530">
        <v>4.4000000000000004</v>
      </c>
      <c r="BD1530">
        <v>5</v>
      </c>
      <c r="BE1530">
        <v>6.1</v>
      </c>
      <c r="BF1530">
        <v>4.2</v>
      </c>
      <c r="BG1530">
        <v>3.3</v>
      </c>
      <c r="BH1530">
        <v>4.2</v>
      </c>
      <c r="BQ1530" t="s">
        <v>443</v>
      </c>
      <c r="BR1530" t="s">
        <v>58</v>
      </c>
      <c r="BS1530"/>
      <c r="BT1530" t="s">
        <v>261</v>
      </c>
      <c r="BU1530">
        <v>19561</v>
      </c>
      <c r="BX1530" s="11"/>
      <c r="BY1530" s="11"/>
      <c r="BZ1530" s="11"/>
    </row>
    <row r="1531" spans="1:78" x14ac:dyDescent="0.2">
      <c r="A1531" t="s">
        <v>445</v>
      </c>
      <c r="C1531" t="s">
        <v>1483</v>
      </c>
      <c r="D1531" t="s">
        <v>61</v>
      </c>
      <c r="E1531" t="s">
        <v>440</v>
      </c>
      <c r="F1531" t="s">
        <v>441</v>
      </c>
      <c r="G1531" t="s">
        <v>440</v>
      </c>
      <c r="H1531" t="s">
        <v>441</v>
      </c>
      <c r="AS1531">
        <v>6.1</v>
      </c>
      <c r="AV1531">
        <v>4.7</v>
      </c>
      <c r="AW1531">
        <v>6.3</v>
      </c>
      <c r="AX1531">
        <v>4.8</v>
      </c>
      <c r="AY1531">
        <v>5.2</v>
      </c>
      <c r="AZ1531">
        <v>5.2</v>
      </c>
      <c r="BR1531" t="s">
        <v>58</v>
      </c>
      <c r="BS1531"/>
      <c r="BT1531" t="s">
        <v>261</v>
      </c>
      <c r="BU1531">
        <v>19561</v>
      </c>
      <c r="BX1531" s="11"/>
      <c r="BY1531" s="11"/>
      <c r="BZ1531" s="11"/>
    </row>
    <row r="1532" spans="1:78" s="10" customFormat="1" x14ac:dyDescent="0.2">
      <c r="A1532" t="s">
        <v>446</v>
      </c>
      <c r="B1532"/>
      <c r="C1532" t="s">
        <v>1483</v>
      </c>
      <c r="D1532" t="s">
        <v>61</v>
      </c>
      <c r="E1532" t="s">
        <v>440</v>
      </c>
      <c r="F1532" t="s">
        <v>441</v>
      </c>
      <c r="G1532" t="s">
        <v>440</v>
      </c>
      <c r="H1532" t="s">
        <v>441</v>
      </c>
      <c r="I1532"/>
      <c r="J1532"/>
      <c r="K1532"/>
      <c r="L1532"/>
      <c r="M1532"/>
      <c r="N1532"/>
      <c r="O1532"/>
      <c r="P1532"/>
      <c r="Q1532"/>
      <c r="R1532"/>
      <c r="S1532"/>
      <c r="T1532"/>
      <c r="U1532"/>
      <c r="V1532"/>
      <c r="W1532"/>
      <c r="X1532"/>
      <c r="Y1532"/>
      <c r="Z1532"/>
      <c r="AA1532"/>
      <c r="AB1532"/>
      <c r="AC1532"/>
      <c r="AD1532"/>
      <c r="AE1532"/>
      <c r="AF1532"/>
      <c r="AG1532"/>
      <c r="AH1532"/>
      <c r="AI1532"/>
      <c r="AJ1532"/>
      <c r="AK1532"/>
      <c r="AL1532"/>
      <c r="AM1532"/>
      <c r="AN1532"/>
      <c r="AO1532"/>
      <c r="AP1532"/>
      <c r="AQ1532"/>
      <c r="AR1532"/>
      <c r="AS1532">
        <v>5.7</v>
      </c>
      <c r="AT1532"/>
      <c r="AU1532"/>
      <c r="AV1532">
        <v>4.2</v>
      </c>
      <c r="AW1532"/>
      <c r="AX1532"/>
      <c r="AY1532"/>
      <c r="AZ1532"/>
      <c r="BA1532"/>
      <c r="BB1532"/>
      <c r="BC1532"/>
      <c r="BD1532"/>
      <c r="BE1532"/>
      <c r="BF1532"/>
      <c r="BG1532"/>
      <c r="BH1532"/>
      <c r="BI1532"/>
      <c r="BJ1532"/>
      <c r="BK1532"/>
      <c r="BL1532"/>
      <c r="BM1532"/>
      <c r="BN1532"/>
      <c r="BO1532"/>
      <c r="BP1532"/>
      <c r="BQ1532"/>
      <c r="BR1532" t="s">
        <v>58</v>
      </c>
      <c r="BS1532"/>
      <c r="BT1532" t="s">
        <v>261</v>
      </c>
      <c r="BU1532">
        <v>19561</v>
      </c>
      <c r="BV1532"/>
      <c r="BW1532"/>
      <c r="BX1532" s="11"/>
      <c r="BY1532" s="11"/>
      <c r="BZ1532" s="11"/>
    </row>
    <row r="1533" spans="1:78" x14ac:dyDescent="0.2">
      <c r="A1533" t="s">
        <v>447</v>
      </c>
      <c r="C1533" t="s">
        <v>1483</v>
      </c>
      <c r="D1533" t="s">
        <v>61</v>
      </c>
      <c r="E1533" t="s">
        <v>440</v>
      </c>
      <c r="F1533" t="s">
        <v>441</v>
      </c>
      <c r="G1533" t="s">
        <v>440</v>
      </c>
      <c r="H1533" t="s">
        <v>441</v>
      </c>
      <c r="AW1533">
        <v>5.9</v>
      </c>
      <c r="AX1533">
        <v>4.3</v>
      </c>
      <c r="AY1533">
        <v>4.5999999999999996</v>
      </c>
      <c r="AZ1533">
        <v>4.5999999999999996</v>
      </c>
      <c r="BR1533" t="s">
        <v>58</v>
      </c>
      <c r="BS1533"/>
      <c r="BT1533" t="s">
        <v>261</v>
      </c>
      <c r="BU1533">
        <v>19561</v>
      </c>
      <c r="BX1533" s="11"/>
      <c r="BY1533" s="11"/>
      <c r="BZ1533" s="11"/>
    </row>
    <row r="1534" spans="1:78" x14ac:dyDescent="0.2">
      <c r="A1534" t="s">
        <v>2102</v>
      </c>
      <c r="C1534" t="s">
        <v>1483</v>
      </c>
      <c r="D1534" t="s">
        <v>61</v>
      </c>
      <c r="E1534" t="s">
        <v>440</v>
      </c>
      <c r="F1534" t="s">
        <v>441</v>
      </c>
      <c r="G1534" t="s">
        <v>440</v>
      </c>
      <c r="H1534" t="s">
        <v>441</v>
      </c>
      <c r="AK1534">
        <v>4.5</v>
      </c>
      <c r="AN1534">
        <v>3</v>
      </c>
      <c r="AO1534">
        <v>5.2</v>
      </c>
      <c r="AR1534">
        <v>3.6</v>
      </c>
      <c r="AS1534">
        <v>5.5</v>
      </c>
      <c r="AV1534">
        <v>4</v>
      </c>
      <c r="AW1534">
        <v>6</v>
      </c>
      <c r="AX1534">
        <v>3.7</v>
      </c>
      <c r="AY1534">
        <v>4</v>
      </c>
      <c r="AZ1534">
        <v>4</v>
      </c>
      <c r="BA1534">
        <v>5.9</v>
      </c>
      <c r="BB1534">
        <v>4.4000000000000004</v>
      </c>
      <c r="BC1534">
        <v>4.3</v>
      </c>
      <c r="BD1534">
        <v>4.4000000000000004</v>
      </c>
      <c r="BE1534">
        <v>5.7</v>
      </c>
      <c r="BF1534">
        <v>3.9</v>
      </c>
      <c r="BG1534">
        <v>3.3</v>
      </c>
      <c r="BH1534">
        <v>3.9</v>
      </c>
      <c r="BQ1534" t="s">
        <v>3417</v>
      </c>
      <c r="BR1534" t="s">
        <v>67</v>
      </c>
      <c r="BS1534" s="1">
        <v>44816</v>
      </c>
      <c r="BT1534" t="s">
        <v>1910</v>
      </c>
      <c r="BU1534">
        <v>2585</v>
      </c>
      <c r="BX1534" s="11"/>
      <c r="BY1534" s="11"/>
      <c r="BZ1534" s="11"/>
    </row>
    <row r="1535" spans="1:78" x14ac:dyDescent="0.2">
      <c r="A1535" t="s">
        <v>2103</v>
      </c>
      <c r="C1535" t="s">
        <v>1483</v>
      </c>
      <c r="D1535" t="s">
        <v>61</v>
      </c>
      <c r="E1535" t="s">
        <v>440</v>
      </c>
      <c r="F1535" t="s">
        <v>441</v>
      </c>
      <c r="G1535" t="s">
        <v>440</v>
      </c>
      <c r="H1535" t="s">
        <v>441</v>
      </c>
      <c r="AK1535">
        <v>4.4000000000000004</v>
      </c>
      <c r="AN1535">
        <v>3</v>
      </c>
      <c r="AO1535">
        <v>5.3</v>
      </c>
      <c r="AR1535">
        <v>4</v>
      </c>
      <c r="AV1535">
        <v>4.5</v>
      </c>
      <c r="BA1535">
        <v>6.2</v>
      </c>
      <c r="BB1535">
        <v>5</v>
      </c>
      <c r="BC1535">
        <v>4.4000000000000004</v>
      </c>
      <c r="BD1535">
        <v>5</v>
      </c>
      <c r="BE1535">
        <v>6.1</v>
      </c>
      <c r="BF1535">
        <v>4.2</v>
      </c>
      <c r="BG1535">
        <v>3.3</v>
      </c>
      <c r="BH1535">
        <v>4.2</v>
      </c>
      <c r="BQ1535" t="s">
        <v>3418</v>
      </c>
      <c r="BR1535" t="s">
        <v>67</v>
      </c>
      <c r="BS1535" s="1">
        <v>44816</v>
      </c>
      <c r="BT1535" t="s">
        <v>1910</v>
      </c>
      <c r="BU1535">
        <v>2585</v>
      </c>
      <c r="BX1535" s="11"/>
      <c r="BY1535" s="11"/>
      <c r="BZ1535" s="11"/>
    </row>
    <row r="1536" spans="1:78" x14ac:dyDescent="0.2">
      <c r="A1536" s="8" t="s">
        <v>2104</v>
      </c>
      <c r="C1536" t="s">
        <v>1483</v>
      </c>
      <c r="D1536" t="s">
        <v>61</v>
      </c>
      <c r="E1536" t="s">
        <v>440</v>
      </c>
      <c r="F1536" t="s">
        <v>441</v>
      </c>
      <c r="G1536" t="s">
        <v>440</v>
      </c>
      <c r="H1536" t="s">
        <v>441</v>
      </c>
      <c r="AW1536">
        <v>5.9</v>
      </c>
      <c r="AX1536">
        <v>4.3</v>
      </c>
      <c r="AY1536">
        <v>4.5999999999999996</v>
      </c>
      <c r="AZ1536">
        <v>4.5999999999999996</v>
      </c>
      <c r="BR1536" t="s">
        <v>67</v>
      </c>
      <c r="BS1536" s="1">
        <v>44816</v>
      </c>
      <c r="BT1536" t="s">
        <v>1910</v>
      </c>
      <c r="BU1536">
        <v>2585</v>
      </c>
      <c r="BX1536" s="11"/>
      <c r="BY1536" s="11"/>
      <c r="BZ1536" s="11"/>
    </row>
    <row r="1537" spans="1:78" x14ac:dyDescent="0.2">
      <c r="A1537" s="11" t="s">
        <v>1700</v>
      </c>
      <c r="B1537" s="11"/>
      <c r="C1537" s="11" t="s">
        <v>1483</v>
      </c>
      <c r="D1537" s="11" t="s">
        <v>61</v>
      </c>
      <c r="E1537" s="11" t="s">
        <v>440</v>
      </c>
      <c r="F1537" s="11"/>
      <c r="G1537" s="11" t="s">
        <v>440</v>
      </c>
      <c r="H1537" s="11"/>
      <c r="I1537" s="11"/>
      <c r="J1537" s="11"/>
      <c r="K1537" s="11"/>
      <c r="L1537" s="11"/>
      <c r="M1537" s="11"/>
      <c r="N1537" s="11"/>
      <c r="O1537" s="11"/>
      <c r="P1537" s="11"/>
      <c r="Q1537" s="11"/>
      <c r="R1537" s="11"/>
      <c r="S1537" s="11"/>
      <c r="T1537" s="11"/>
      <c r="U1537" s="11"/>
      <c r="V1537" s="11"/>
      <c r="W1537" s="11"/>
      <c r="X1537" s="11"/>
      <c r="Y1537" s="11"/>
      <c r="Z1537" s="11"/>
      <c r="AA1537" s="11"/>
      <c r="AB1537" s="11"/>
      <c r="AC1537" s="11"/>
      <c r="AD1537" s="11"/>
      <c r="AE1537" s="11"/>
      <c r="AF1537" s="11"/>
      <c r="AG1537" s="11"/>
      <c r="AH1537" s="11"/>
      <c r="AI1537" s="11"/>
      <c r="AJ1537" s="11"/>
      <c r="AK1537" s="11"/>
      <c r="AL1537" s="11"/>
      <c r="AM1537" s="11"/>
      <c r="AN1537" s="11"/>
      <c r="AO1537" s="11"/>
      <c r="AP1537" s="11"/>
      <c r="AQ1537" s="11"/>
      <c r="AR1537" s="11"/>
      <c r="AS1537" s="11"/>
      <c r="AT1537" s="11"/>
      <c r="AU1537" s="11"/>
      <c r="AV1537" s="11"/>
      <c r="AW1537" s="11"/>
      <c r="AX1537" s="11"/>
      <c r="AY1537" s="11"/>
      <c r="AZ1537" s="11"/>
      <c r="BA1537" s="11"/>
      <c r="BB1537" s="11"/>
      <c r="BC1537" s="11"/>
      <c r="BD1537" s="11"/>
      <c r="BE1537" s="11"/>
      <c r="BF1537" s="11"/>
      <c r="BG1537" s="11"/>
      <c r="BH1537" s="11"/>
      <c r="BI1537" s="11"/>
      <c r="BJ1537" s="11"/>
      <c r="BK1537" s="11"/>
      <c r="BL1537" s="11"/>
      <c r="BM1537" s="11"/>
      <c r="BN1537" s="11"/>
      <c r="BO1537" s="11"/>
      <c r="BP1537" s="11"/>
      <c r="BQ1537" s="11"/>
      <c r="BR1537" s="11"/>
      <c r="BS1537" s="11"/>
      <c r="BT1537" s="11"/>
      <c r="BU1537" s="11"/>
      <c r="BV1537" s="11"/>
      <c r="BW1537" s="11"/>
      <c r="BX1537" s="11"/>
      <c r="BY1537" s="11"/>
      <c r="BZ1537" s="11"/>
    </row>
    <row r="1538" spans="1:78" x14ac:dyDescent="0.2">
      <c r="A1538" s="11" t="s">
        <v>1700</v>
      </c>
      <c r="B1538" s="11"/>
      <c r="C1538" s="11" t="s">
        <v>1483</v>
      </c>
      <c r="D1538" s="11" t="s">
        <v>61</v>
      </c>
      <c r="E1538" s="11" t="s">
        <v>1641</v>
      </c>
      <c r="F1538" s="11"/>
      <c r="G1538" s="11" t="s">
        <v>1641</v>
      </c>
      <c r="H1538" s="11"/>
      <c r="I1538" s="11"/>
      <c r="J1538" s="11"/>
      <c r="K1538" s="11"/>
      <c r="L1538" s="11"/>
      <c r="M1538" s="11"/>
      <c r="N1538" s="11"/>
      <c r="O1538" s="11"/>
      <c r="P1538" s="11"/>
      <c r="Q1538" s="11"/>
      <c r="R1538" s="11"/>
      <c r="S1538" s="11"/>
      <c r="T1538" s="11"/>
      <c r="U1538" s="11"/>
      <c r="V1538" s="11"/>
      <c r="W1538" s="11"/>
      <c r="X1538" s="11"/>
      <c r="Y1538" s="11"/>
      <c r="Z1538" s="11"/>
      <c r="AA1538" s="11"/>
      <c r="AB1538" s="11"/>
      <c r="AC1538" s="11"/>
      <c r="AD1538" s="11"/>
      <c r="AE1538" s="11"/>
      <c r="AF1538" s="11"/>
      <c r="AG1538" s="11"/>
      <c r="AH1538" s="11"/>
      <c r="AI1538" s="11"/>
      <c r="AJ1538" s="11"/>
      <c r="AK1538" s="11"/>
      <c r="AL1538" s="11"/>
      <c r="AM1538" s="11"/>
      <c r="AN1538" s="11"/>
      <c r="AO1538" s="11"/>
      <c r="AP1538" s="11"/>
      <c r="AQ1538" s="11"/>
      <c r="AR1538" s="11"/>
      <c r="AS1538" s="11"/>
      <c r="AT1538" s="11"/>
      <c r="AU1538" s="11"/>
      <c r="AV1538" s="11"/>
      <c r="AW1538" s="11"/>
      <c r="AX1538" s="11"/>
      <c r="AY1538" s="11"/>
      <c r="AZ1538" s="11"/>
      <c r="BA1538" s="11"/>
      <c r="BB1538" s="11"/>
      <c r="BC1538" s="11"/>
      <c r="BD1538" s="11"/>
      <c r="BE1538" s="11"/>
      <c r="BF1538" s="11"/>
      <c r="BG1538" s="11"/>
      <c r="BH1538" s="11"/>
      <c r="BI1538" s="11"/>
      <c r="BJ1538" s="11"/>
      <c r="BK1538" s="11"/>
      <c r="BL1538" s="11"/>
      <c r="BM1538" s="11"/>
      <c r="BN1538" s="11"/>
      <c r="BO1538" s="11"/>
      <c r="BP1538" s="11"/>
      <c r="BQ1538" s="11"/>
      <c r="BR1538" s="11"/>
      <c r="BS1538" s="11"/>
      <c r="BT1538" s="11"/>
      <c r="BU1538" s="11"/>
      <c r="BV1538" s="11"/>
      <c r="BW1538" s="11"/>
      <c r="BX1538" s="11"/>
      <c r="BY1538" s="11"/>
      <c r="BZ1538" s="11"/>
    </row>
    <row r="1539" spans="1:78" x14ac:dyDescent="0.2">
      <c r="A1539" s="11" t="s">
        <v>1700</v>
      </c>
      <c r="B1539" s="11"/>
      <c r="C1539" s="11" t="s">
        <v>1483</v>
      </c>
      <c r="D1539" s="11" t="s">
        <v>61</v>
      </c>
      <c r="E1539" s="11" t="s">
        <v>565</v>
      </c>
      <c r="F1539" s="11" t="s">
        <v>1659</v>
      </c>
      <c r="G1539" s="11" t="s">
        <v>565</v>
      </c>
      <c r="H1539" s="11" t="s">
        <v>1659</v>
      </c>
      <c r="I1539" s="11"/>
      <c r="J1539" s="11"/>
      <c r="K1539" s="11"/>
      <c r="L1539" s="11"/>
      <c r="M1539" s="11"/>
      <c r="N1539" s="11"/>
      <c r="O1539" s="11"/>
      <c r="P1539" s="11"/>
      <c r="Q1539" s="11"/>
      <c r="R1539" s="11"/>
      <c r="S1539" s="11"/>
      <c r="T1539" s="11"/>
      <c r="U1539" s="11"/>
      <c r="V1539" s="11"/>
      <c r="W1539" s="11"/>
      <c r="X1539" s="11"/>
      <c r="Y1539" s="11"/>
      <c r="Z1539" s="11"/>
      <c r="AA1539" s="11"/>
      <c r="AB1539" s="11"/>
      <c r="AC1539" s="11"/>
      <c r="AD1539" s="11"/>
      <c r="AE1539" s="11"/>
      <c r="AF1539" s="11"/>
      <c r="AG1539" s="11"/>
      <c r="AH1539" s="11"/>
      <c r="AI1539" s="11"/>
      <c r="AJ1539" s="11"/>
      <c r="AK1539" s="11"/>
      <c r="AL1539" s="11"/>
      <c r="AM1539" s="11"/>
      <c r="AN1539" s="11"/>
      <c r="AO1539" s="11"/>
      <c r="AP1539" s="11"/>
      <c r="AQ1539" s="11"/>
      <c r="AR1539" s="11"/>
      <c r="AS1539" s="11"/>
      <c r="AT1539" s="11"/>
      <c r="AU1539" s="11"/>
      <c r="AV1539" s="11"/>
      <c r="AW1539" s="11"/>
      <c r="AX1539" s="11"/>
      <c r="AY1539" s="11"/>
      <c r="AZ1539" s="11"/>
      <c r="BA1539" s="11"/>
      <c r="BB1539" s="11"/>
      <c r="BC1539" s="11"/>
      <c r="BD1539" s="11"/>
      <c r="BE1539" s="11"/>
      <c r="BF1539" s="11"/>
      <c r="BG1539" s="11"/>
      <c r="BH1539" s="11"/>
      <c r="BI1539" s="11"/>
      <c r="BJ1539" s="11"/>
      <c r="BK1539" s="11"/>
      <c r="BL1539" s="11"/>
      <c r="BM1539" s="11"/>
      <c r="BN1539" s="11"/>
      <c r="BO1539" s="11"/>
      <c r="BP1539" s="11"/>
      <c r="BQ1539" s="11"/>
      <c r="BR1539" s="11"/>
      <c r="BS1539" s="11"/>
      <c r="BT1539" s="11"/>
      <c r="BU1539" s="11"/>
      <c r="BV1539" s="11"/>
      <c r="BW1539" s="11"/>
      <c r="BX1539" s="11"/>
      <c r="BY1539" s="11"/>
      <c r="BZ1539" s="11"/>
    </row>
    <row r="1540" spans="1:78" x14ac:dyDescent="0.2">
      <c r="A1540" t="s">
        <v>1828</v>
      </c>
      <c r="B1540" t="s">
        <v>322</v>
      </c>
      <c r="C1540" t="s">
        <v>1483</v>
      </c>
      <c r="D1540" t="s">
        <v>61</v>
      </c>
      <c r="E1540" t="s">
        <v>565</v>
      </c>
      <c r="F1540" t="s">
        <v>1659</v>
      </c>
      <c r="G1540" s="13" t="s">
        <v>565</v>
      </c>
      <c r="H1540" s="13" t="s">
        <v>1659</v>
      </c>
      <c r="I1540" s="13"/>
      <c r="L1540" t="s">
        <v>1742</v>
      </c>
      <c r="AG1540">
        <v>6.9539999999999997</v>
      </c>
      <c r="BR1540" t="s">
        <v>67</v>
      </c>
      <c r="BS1540" s="1">
        <v>44812</v>
      </c>
      <c r="BT1540" t="s">
        <v>1701</v>
      </c>
      <c r="BU1540">
        <v>1420</v>
      </c>
      <c r="BV1540" t="s">
        <v>60</v>
      </c>
      <c r="BW1540" t="s">
        <v>1701</v>
      </c>
      <c r="BX1540" s="11"/>
      <c r="BY1540" s="11"/>
      <c r="BZ1540" s="11"/>
    </row>
    <row r="1541" spans="1:78" x14ac:dyDescent="0.2">
      <c r="A1541" s="6" t="s">
        <v>1827</v>
      </c>
      <c r="B1541" s="6"/>
      <c r="C1541" s="6" t="s">
        <v>1483</v>
      </c>
      <c r="D1541" s="6" t="s">
        <v>61</v>
      </c>
      <c r="E1541" s="6" t="s">
        <v>565</v>
      </c>
      <c r="F1541" s="6" t="s">
        <v>1659</v>
      </c>
      <c r="G1541" s="6" t="s">
        <v>565</v>
      </c>
      <c r="H1541" s="6" t="s">
        <v>1659</v>
      </c>
      <c r="I1541" s="6"/>
      <c r="J1541" s="6"/>
      <c r="K1541" s="6"/>
      <c r="L1541" s="6" t="s">
        <v>1742</v>
      </c>
      <c r="M1541" s="6"/>
      <c r="N1541" s="6"/>
      <c r="O1541" s="6"/>
      <c r="P1541" s="6"/>
      <c r="Q1541" s="6"/>
      <c r="R1541" s="6"/>
      <c r="S1541" s="6"/>
      <c r="T1541" s="6"/>
      <c r="U1541" s="6"/>
      <c r="V1541" s="6"/>
      <c r="W1541" s="6"/>
      <c r="X1541" s="6"/>
      <c r="Y1541" s="6"/>
      <c r="Z1541" s="6"/>
      <c r="AA1541" s="6"/>
      <c r="AB1541" s="6"/>
      <c r="AC1541" s="6"/>
      <c r="AD1541" s="6"/>
      <c r="AE1541" s="6"/>
      <c r="AF1541" s="6"/>
      <c r="AG1541" s="6"/>
      <c r="AH1541" s="6"/>
      <c r="AI1541" s="6"/>
      <c r="AJ1541" s="6"/>
      <c r="AK1541" s="6"/>
      <c r="AL1541" s="6"/>
      <c r="AM1541" s="6"/>
      <c r="AN1541" s="6"/>
      <c r="AO1541" s="6"/>
      <c r="AP1541" s="6"/>
      <c r="AQ1541" s="6"/>
      <c r="AR1541" s="6"/>
      <c r="AS1541" s="6"/>
      <c r="AT1541" s="6"/>
      <c r="AU1541" s="6"/>
      <c r="AV1541" s="6"/>
      <c r="AW1541" s="6"/>
      <c r="AX1541" s="6"/>
      <c r="AY1541" s="6"/>
      <c r="AZ1541" s="6"/>
      <c r="BA1541" s="6"/>
      <c r="BB1541" s="6"/>
      <c r="BC1541" s="6"/>
      <c r="BD1541" s="6"/>
      <c r="BE1541" s="6"/>
      <c r="BF1541" s="6"/>
      <c r="BG1541" s="6"/>
      <c r="BH1541" s="6"/>
      <c r="BI1541" s="6"/>
      <c r="BJ1541" s="6"/>
      <c r="BK1541" s="6"/>
      <c r="BL1541" s="6"/>
      <c r="BM1541" s="6"/>
      <c r="BN1541" s="6"/>
      <c r="BO1541" s="6"/>
      <c r="BP1541" s="6"/>
      <c r="BQ1541" s="6" t="s">
        <v>1829</v>
      </c>
      <c r="BR1541" s="6" t="s">
        <v>67</v>
      </c>
      <c r="BS1541" s="7">
        <v>44812</v>
      </c>
      <c r="BT1541" s="6" t="s">
        <v>1701</v>
      </c>
      <c r="BU1541" s="6">
        <v>1420</v>
      </c>
      <c r="BV1541" s="6" t="s">
        <v>60</v>
      </c>
      <c r="BW1541" s="6" t="s">
        <v>1701</v>
      </c>
      <c r="BX1541" s="6"/>
      <c r="BY1541" s="6"/>
      <c r="BZ1541" s="6"/>
    </row>
    <row r="1542" spans="1:78" s="10" customFormat="1" x14ac:dyDescent="0.2">
      <c r="A1542" s="10" t="s">
        <v>1830</v>
      </c>
      <c r="C1542" s="10" t="s">
        <v>1483</v>
      </c>
      <c r="D1542" s="10" t="s">
        <v>61</v>
      </c>
      <c r="E1542" s="10" t="s">
        <v>565</v>
      </c>
      <c r="F1542" s="10" t="s">
        <v>1659</v>
      </c>
      <c r="G1542" s="10" t="s">
        <v>565</v>
      </c>
      <c r="H1542" s="10" t="s">
        <v>1659</v>
      </c>
      <c r="BR1542" s="10" t="s">
        <v>67</v>
      </c>
      <c r="BS1542" s="12">
        <v>44812</v>
      </c>
      <c r="BT1542" s="10" t="s">
        <v>1701</v>
      </c>
      <c r="BU1542" s="10">
        <v>1420</v>
      </c>
      <c r="BV1542" s="10" t="s">
        <v>60</v>
      </c>
      <c r="BW1542" s="10" t="s">
        <v>1701</v>
      </c>
      <c r="BX1542" s="11"/>
      <c r="BY1542" s="11"/>
      <c r="BZ1542" s="11"/>
    </row>
    <row r="1543" spans="1:78" s="10" customFormat="1" ht="20.25" customHeight="1" x14ac:dyDescent="0.2">
      <c r="A1543" s="11" t="s">
        <v>1700</v>
      </c>
      <c r="B1543" s="11"/>
      <c r="C1543" s="11" t="s">
        <v>1483</v>
      </c>
      <c r="D1543" s="11" t="s">
        <v>61</v>
      </c>
      <c r="E1543" s="11" t="s">
        <v>565</v>
      </c>
      <c r="F1543" s="11" t="s">
        <v>566</v>
      </c>
      <c r="G1543" s="11" t="s">
        <v>565</v>
      </c>
      <c r="H1543" s="11" t="s">
        <v>566</v>
      </c>
      <c r="I1543" s="11"/>
      <c r="J1543" s="11"/>
      <c r="K1543" s="11"/>
      <c r="L1543" s="11"/>
      <c r="M1543" s="11"/>
      <c r="N1543" s="11"/>
      <c r="O1543" s="11"/>
      <c r="P1543" s="11"/>
      <c r="Q1543" s="11"/>
      <c r="R1543" s="11"/>
      <c r="S1543" s="11"/>
      <c r="T1543" s="11"/>
      <c r="U1543" s="11"/>
      <c r="V1543" s="11"/>
      <c r="W1543" s="11"/>
      <c r="X1543" s="11"/>
      <c r="Y1543" s="11"/>
      <c r="Z1543" s="11"/>
      <c r="AA1543" s="11"/>
      <c r="AB1543" s="11"/>
      <c r="AC1543" s="11"/>
      <c r="AD1543" s="11"/>
      <c r="AE1543" s="11"/>
      <c r="AF1543" s="11"/>
      <c r="AG1543" s="11"/>
      <c r="AH1543" s="11"/>
      <c r="AI1543" s="11"/>
      <c r="AJ1543" s="11"/>
      <c r="AK1543" s="11"/>
      <c r="AL1543" s="11"/>
      <c r="AM1543" s="11"/>
      <c r="AN1543" s="11"/>
      <c r="AO1543" s="11"/>
      <c r="AP1543" s="11"/>
      <c r="AQ1543" s="11"/>
      <c r="AR1543" s="11"/>
      <c r="AS1543" s="11"/>
      <c r="AT1543" s="11"/>
      <c r="AU1543" s="11"/>
      <c r="AV1543" s="11"/>
      <c r="AW1543" s="11"/>
      <c r="AX1543" s="11"/>
      <c r="AY1543" s="11"/>
      <c r="AZ1543" s="11"/>
      <c r="BA1543" s="11"/>
      <c r="BB1543" s="11"/>
      <c r="BC1543" s="11"/>
      <c r="BD1543" s="11"/>
      <c r="BE1543" s="11"/>
      <c r="BF1543" s="11"/>
      <c r="BG1543" s="11"/>
      <c r="BH1543" s="11"/>
      <c r="BI1543" s="11"/>
      <c r="BJ1543" s="11"/>
      <c r="BK1543" s="11"/>
      <c r="BL1543" s="11"/>
      <c r="BM1543" s="11"/>
      <c r="BN1543" s="11"/>
      <c r="BO1543" s="11"/>
      <c r="BP1543" s="11"/>
      <c r="BQ1543" s="11"/>
      <c r="BR1543" s="11"/>
      <c r="BS1543" s="11"/>
      <c r="BT1543" s="11"/>
      <c r="BU1543" s="11"/>
      <c r="BV1543" s="11"/>
      <c r="BW1543" s="11"/>
      <c r="BX1543" s="11"/>
      <c r="BY1543" s="11"/>
      <c r="BZ1543" s="11"/>
    </row>
    <row r="1544" spans="1:78" x14ac:dyDescent="0.2">
      <c r="A1544" t="s">
        <v>568</v>
      </c>
      <c r="C1544" t="s">
        <v>1483</v>
      </c>
      <c r="D1544" t="s">
        <v>61</v>
      </c>
      <c r="E1544" t="s">
        <v>565</v>
      </c>
      <c r="F1544" t="s">
        <v>566</v>
      </c>
      <c r="G1544" t="s">
        <v>565</v>
      </c>
      <c r="H1544" t="s">
        <v>566</v>
      </c>
      <c r="BE1544">
        <v>14.6</v>
      </c>
      <c r="BH1544">
        <v>9.4</v>
      </c>
      <c r="BR1544" t="s">
        <v>67</v>
      </c>
      <c r="BS1544"/>
      <c r="BT1544" t="s">
        <v>275</v>
      </c>
      <c r="BU1544">
        <v>17228</v>
      </c>
      <c r="BV1544" t="s">
        <v>60</v>
      </c>
      <c r="BW1544" t="s">
        <v>275</v>
      </c>
      <c r="BX1544" s="11"/>
      <c r="BY1544" s="11"/>
      <c r="BZ1544" s="11"/>
    </row>
    <row r="1545" spans="1:78" x14ac:dyDescent="0.2">
      <c r="A1545" t="s">
        <v>569</v>
      </c>
      <c r="C1545" t="s">
        <v>1483</v>
      </c>
      <c r="D1545" t="s">
        <v>61</v>
      </c>
      <c r="E1545" t="s">
        <v>565</v>
      </c>
      <c r="F1545" t="s">
        <v>566</v>
      </c>
      <c r="G1545" t="s">
        <v>565</v>
      </c>
      <c r="H1545" t="s">
        <v>566</v>
      </c>
      <c r="U1545">
        <v>9.1999999999999993</v>
      </c>
      <c r="X1545">
        <v>11.7</v>
      </c>
      <c r="BR1545" t="s">
        <v>67</v>
      </c>
      <c r="BS1545"/>
      <c r="BT1545" t="s">
        <v>275</v>
      </c>
      <c r="BU1545">
        <v>17228</v>
      </c>
      <c r="BV1545" t="s">
        <v>60</v>
      </c>
      <c r="BW1545" t="s">
        <v>275</v>
      </c>
      <c r="BX1545" s="11"/>
      <c r="BY1545" s="11"/>
      <c r="BZ1545" s="11"/>
    </row>
    <row r="1546" spans="1:78" x14ac:dyDescent="0.2">
      <c r="A1546" t="s">
        <v>570</v>
      </c>
      <c r="C1546" t="s">
        <v>1483</v>
      </c>
      <c r="D1546" t="s">
        <v>61</v>
      </c>
      <c r="E1546" t="s">
        <v>565</v>
      </c>
      <c r="F1546" t="s">
        <v>566</v>
      </c>
      <c r="G1546" t="s">
        <v>565</v>
      </c>
      <c r="H1546" t="s">
        <v>566</v>
      </c>
      <c r="Y1546">
        <v>9.6</v>
      </c>
      <c r="AB1546">
        <v>13.5</v>
      </c>
      <c r="BQ1546" t="s">
        <v>571</v>
      </c>
      <c r="BR1546" t="s">
        <v>67</v>
      </c>
      <c r="BS1546"/>
      <c r="BT1546" t="s">
        <v>90</v>
      </c>
      <c r="BU1546">
        <v>1216</v>
      </c>
      <c r="BV1546" t="s">
        <v>60</v>
      </c>
      <c r="BW1546" t="s">
        <v>90</v>
      </c>
      <c r="BX1546" s="11"/>
      <c r="BY1546" s="11"/>
      <c r="BZ1546" s="11"/>
    </row>
    <row r="1547" spans="1:78" x14ac:dyDescent="0.2">
      <c r="A1547" t="s">
        <v>94</v>
      </c>
      <c r="C1547" t="s">
        <v>1483</v>
      </c>
      <c r="D1547" t="s">
        <v>61</v>
      </c>
      <c r="E1547" t="s">
        <v>565</v>
      </c>
      <c r="F1547" t="s">
        <v>566</v>
      </c>
      <c r="G1547" t="s">
        <v>565</v>
      </c>
      <c r="H1547" t="s">
        <v>566</v>
      </c>
      <c r="Y1547">
        <v>9.4499999999999993</v>
      </c>
      <c r="AB1547">
        <v>13</v>
      </c>
      <c r="AC1547">
        <v>10.15</v>
      </c>
      <c r="AF1547">
        <v>13.25</v>
      </c>
      <c r="AG1547">
        <v>8.43</v>
      </c>
      <c r="AJ1547">
        <v>11</v>
      </c>
      <c r="AS1547">
        <v>8.6999999999999993</v>
      </c>
      <c r="AV1547">
        <v>7.8</v>
      </c>
      <c r="AW1547">
        <v>10.02</v>
      </c>
      <c r="AZ1547">
        <v>9.1300000000000008</v>
      </c>
      <c r="BA1547">
        <v>12.15</v>
      </c>
      <c r="BD1547">
        <v>10.4</v>
      </c>
      <c r="BE1547">
        <v>13.43</v>
      </c>
      <c r="BH1547">
        <v>9.3000000000000007</v>
      </c>
      <c r="BR1547" t="s">
        <v>67</v>
      </c>
      <c r="BS1547" s="1">
        <v>44824</v>
      </c>
      <c r="BT1547" t="s">
        <v>2329</v>
      </c>
      <c r="BU1547">
        <v>2930</v>
      </c>
      <c r="BV1547" t="s">
        <v>60</v>
      </c>
      <c r="BW1547" t="s">
        <v>2329</v>
      </c>
      <c r="BX1547" s="19"/>
      <c r="BY1547" s="19"/>
      <c r="BZ1547" s="19"/>
    </row>
    <row r="1548" spans="1:78" x14ac:dyDescent="0.2">
      <c r="A1548" s="6" t="s">
        <v>94</v>
      </c>
      <c r="B1548" s="6"/>
      <c r="C1548" s="6" t="s">
        <v>1483</v>
      </c>
      <c r="D1548" s="6" t="s">
        <v>61</v>
      </c>
      <c r="E1548" s="6" t="s">
        <v>565</v>
      </c>
      <c r="F1548" s="6" t="s">
        <v>566</v>
      </c>
      <c r="G1548" s="6" t="s">
        <v>565</v>
      </c>
      <c r="H1548" s="6" t="s">
        <v>566</v>
      </c>
      <c r="I1548" s="6"/>
      <c r="J1548" s="6"/>
      <c r="K1548" s="6"/>
      <c r="L1548" s="6"/>
      <c r="M1548" s="6"/>
      <c r="N1548" s="6"/>
      <c r="O1548" s="6"/>
      <c r="P1548" s="6"/>
      <c r="Q1548" s="6"/>
      <c r="R1548" s="6"/>
      <c r="S1548" s="6"/>
      <c r="T1548" s="6"/>
      <c r="U1548" s="6">
        <v>7</v>
      </c>
      <c r="V1548" s="6"/>
      <c r="W1548" s="6"/>
      <c r="X1548" s="6">
        <v>11</v>
      </c>
      <c r="Y1548" s="6">
        <v>10</v>
      </c>
      <c r="Z1548" s="6"/>
      <c r="AA1548" s="6"/>
      <c r="AB1548" s="6">
        <v>13</v>
      </c>
      <c r="AC1548" s="6">
        <v>10</v>
      </c>
      <c r="AD1548" s="6"/>
      <c r="AE1548" s="6"/>
      <c r="AF1548" s="6">
        <v>13</v>
      </c>
      <c r="AG1548" s="6">
        <v>9</v>
      </c>
      <c r="AH1548" s="6"/>
      <c r="AI1548" s="6"/>
      <c r="AJ1548" s="6">
        <v>12</v>
      </c>
      <c r="AK1548" s="6"/>
      <c r="AL1548" s="6"/>
      <c r="AM1548" s="6"/>
      <c r="AN1548" s="6"/>
      <c r="AO1548" s="6"/>
      <c r="AP1548" s="6"/>
      <c r="AQ1548" s="6"/>
      <c r="AR1548" s="6"/>
      <c r="AS1548" s="6"/>
      <c r="AT1548" s="6"/>
      <c r="AU1548" s="6"/>
      <c r="AV1548" s="6"/>
      <c r="AW1548" s="6"/>
      <c r="AX1548" s="6"/>
      <c r="AY1548" s="6"/>
      <c r="AZ1548" s="6"/>
      <c r="BA1548" s="6">
        <v>10.5</v>
      </c>
      <c r="BB1548" s="6"/>
      <c r="BC1548" s="6"/>
      <c r="BD1548" s="6">
        <v>10</v>
      </c>
      <c r="BE1548" s="6">
        <v>12</v>
      </c>
      <c r="BF1548" s="6"/>
      <c r="BG1548" s="6"/>
      <c r="BH1548" s="6">
        <v>9</v>
      </c>
      <c r="BI1548" s="6"/>
      <c r="BJ1548" s="6">
        <v>34</v>
      </c>
      <c r="BK1548" s="6"/>
      <c r="BL1548" s="6"/>
      <c r="BM1548" s="6"/>
      <c r="BN1548" s="6"/>
      <c r="BO1548" s="6"/>
      <c r="BP1548" s="6"/>
      <c r="BQ1548" s="6"/>
      <c r="BR1548" s="6" t="s">
        <v>67</v>
      </c>
      <c r="BS1548" s="7">
        <v>44965</v>
      </c>
      <c r="BT1548" s="6" t="s">
        <v>3669</v>
      </c>
      <c r="BU1548" s="57" t="s">
        <v>3702</v>
      </c>
      <c r="BV1548" s="6"/>
      <c r="BW1548" s="6"/>
      <c r="BX1548" s="6"/>
      <c r="BY1548" s="6"/>
      <c r="BZ1548" s="6"/>
    </row>
    <row r="1549" spans="1:78" x14ac:dyDescent="0.2">
      <c r="A1549" t="s">
        <v>2057</v>
      </c>
      <c r="C1549" t="s">
        <v>1483</v>
      </c>
      <c r="D1549" t="s">
        <v>61</v>
      </c>
      <c r="E1549" t="s">
        <v>565</v>
      </c>
      <c r="F1549" t="s">
        <v>566</v>
      </c>
      <c r="G1549" t="s">
        <v>565</v>
      </c>
      <c r="H1549" t="s">
        <v>566</v>
      </c>
      <c r="AK1549">
        <v>7.4</v>
      </c>
      <c r="AN1549">
        <v>6.5</v>
      </c>
      <c r="AO1549">
        <v>8.9</v>
      </c>
      <c r="AR1549">
        <v>8.1999999999999993</v>
      </c>
      <c r="AS1549">
        <v>8.4</v>
      </c>
      <c r="AV1549">
        <v>9.4</v>
      </c>
      <c r="AW1549">
        <v>10.4</v>
      </c>
      <c r="AX1549">
        <v>10.7</v>
      </c>
      <c r="AY1549">
        <f>AVERAGE(9.2,9.3)</f>
        <v>9.25</v>
      </c>
      <c r="AZ1549">
        <v>10.7</v>
      </c>
      <c r="BA1549">
        <v>10.199999999999999</v>
      </c>
      <c r="BB1549">
        <v>10.6</v>
      </c>
      <c r="BC1549">
        <f>AVERAGE(9.6,9.7)</f>
        <v>9.6499999999999986</v>
      </c>
      <c r="BD1549">
        <v>10.6</v>
      </c>
      <c r="BE1549">
        <v>11.7</v>
      </c>
      <c r="BF1549">
        <v>9.1999999999999993</v>
      </c>
      <c r="BG1549">
        <v>8.3000000000000007</v>
      </c>
      <c r="BH1549">
        <v>9.1999999999999993</v>
      </c>
      <c r="BQ1549" s="9" t="s">
        <v>3419</v>
      </c>
      <c r="BR1549" t="s">
        <v>67</v>
      </c>
      <c r="BS1549" s="1">
        <v>44816</v>
      </c>
      <c r="BT1549" t="s">
        <v>1910</v>
      </c>
      <c r="BU1549">
        <v>2585</v>
      </c>
      <c r="BX1549" s="19"/>
      <c r="BY1549" s="19"/>
      <c r="BZ1549" s="19"/>
    </row>
    <row r="1550" spans="1:78" x14ac:dyDescent="0.2">
      <c r="A1550" t="s">
        <v>2060</v>
      </c>
      <c r="C1550" t="s">
        <v>1483</v>
      </c>
      <c r="D1550" t="s">
        <v>61</v>
      </c>
      <c r="E1550" t="s">
        <v>565</v>
      </c>
      <c r="F1550" t="s">
        <v>566</v>
      </c>
      <c r="G1550" t="s">
        <v>565</v>
      </c>
      <c r="H1550" t="s">
        <v>566</v>
      </c>
      <c r="BF1550">
        <v>9.4</v>
      </c>
      <c r="BG1550">
        <v>8.6</v>
      </c>
      <c r="BH1550">
        <v>9.4</v>
      </c>
      <c r="BR1550" t="s">
        <v>67</v>
      </c>
      <c r="BS1550" s="1">
        <v>44816</v>
      </c>
      <c r="BT1550" t="s">
        <v>1910</v>
      </c>
      <c r="BU1550">
        <v>2585</v>
      </c>
      <c r="BX1550" s="11"/>
      <c r="BY1550" s="11"/>
      <c r="BZ1550" s="11"/>
    </row>
    <row r="1551" spans="1:78" s="10" customFormat="1" x14ac:dyDescent="0.2">
      <c r="A1551" t="s">
        <v>2059</v>
      </c>
      <c r="B1551"/>
      <c r="C1551" t="s">
        <v>1483</v>
      </c>
      <c r="D1551" t="s">
        <v>61</v>
      </c>
      <c r="E1551" t="s">
        <v>565</v>
      </c>
      <c r="F1551" t="s">
        <v>566</v>
      </c>
      <c r="G1551" t="s">
        <v>565</v>
      </c>
      <c r="H1551" s="8" t="s">
        <v>566</v>
      </c>
      <c r="I1551" s="8"/>
      <c r="J1551"/>
      <c r="K1551"/>
      <c r="L1551"/>
      <c r="M1551"/>
      <c r="N1551"/>
      <c r="O1551"/>
      <c r="P1551"/>
      <c r="Q1551">
        <v>9</v>
      </c>
      <c r="R1551"/>
      <c r="S1551"/>
      <c r="T1551">
        <v>11.9</v>
      </c>
      <c r="U1551"/>
      <c r="V1551"/>
      <c r="W1551"/>
      <c r="X1551"/>
      <c r="Y1551"/>
      <c r="Z1551"/>
      <c r="AA1551"/>
      <c r="AB1551"/>
      <c r="AC1551">
        <v>10.8</v>
      </c>
      <c r="AD1551">
        <v>15.6</v>
      </c>
      <c r="AE1551">
        <v>15</v>
      </c>
      <c r="AF1551">
        <v>15.6</v>
      </c>
      <c r="AG1551"/>
      <c r="AH1551"/>
      <c r="AI1551"/>
      <c r="AJ1551"/>
      <c r="AK1551"/>
      <c r="AL1551"/>
      <c r="AM1551"/>
      <c r="AN1551"/>
      <c r="AO1551"/>
      <c r="AP1551"/>
      <c r="AQ1551"/>
      <c r="AR1551"/>
      <c r="AS1551"/>
      <c r="AT1551"/>
      <c r="AU1551"/>
      <c r="AV1551"/>
      <c r="AW1551"/>
      <c r="AX1551"/>
      <c r="AY1551"/>
      <c r="AZ1551"/>
      <c r="BA1551"/>
      <c r="BB1551"/>
      <c r="BC1551"/>
      <c r="BD1551"/>
      <c r="BE1551"/>
      <c r="BF1551"/>
      <c r="BG1551"/>
      <c r="BH1551"/>
      <c r="BI1551"/>
      <c r="BJ1551"/>
      <c r="BK1551"/>
      <c r="BL1551"/>
      <c r="BM1551"/>
      <c r="BN1551"/>
      <c r="BO1551"/>
      <c r="BP1551"/>
      <c r="BQ1551"/>
      <c r="BR1551" t="s">
        <v>67</v>
      </c>
      <c r="BS1551" s="1">
        <v>44816</v>
      </c>
      <c r="BT1551" t="s">
        <v>1910</v>
      </c>
      <c r="BU1551">
        <v>2585</v>
      </c>
      <c r="BV1551"/>
      <c r="BW1551"/>
      <c r="BX1551" s="19"/>
      <c r="BY1551" s="19"/>
      <c r="BZ1551" s="19"/>
    </row>
    <row r="1552" spans="1:78" x14ac:dyDescent="0.2">
      <c r="A1552" t="s">
        <v>2058</v>
      </c>
      <c r="C1552" t="s">
        <v>1483</v>
      </c>
      <c r="D1552" t="s">
        <v>61</v>
      </c>
      <c r="E1552" t="s">
        <v>565</v>
      </c>
      <c r="F1552" t="s">
        <v>566</v>
      </c>
      <c r="G1552" t="s">
        <v>565</v>
      </c>
      <c r="H1552" t="s">
        <v>566</v>
      </c>
      <c r="Q1552">
        <v>8.1999999999999993</v>
      </c>
      <c r="T1552">
        <v>10.6</v>
      </c>
      <c r="U1552">
        <v>8.5</v>
      </c>
      <c r="X1552">
        <v>12.3</v>
      </c>
      <c r="Y1552">
        <v>9.9</v>
      </c>
      <c r="Z1552">
        <v>12.3</v>
      </c>
      <c r="AA1552">
        <v>12.6</v>
      </c>
      <c r="AB1552">
        <v>12.6</v>
      </c>
      <c r="AC1552">
        <v>10.5</v>
      </c>
      <c r="AD1552">
        <v>13.8</v>
      </c>
      <c r="AE1552">
        <v>12.9</v>
      </c>
      <c r="AF1552">
        <v>13.8</v>
      </c>
      <c r="AG1552">
        <v>8.5</v>
      </c>
      <c r="AH1552">
        <v>12.5</v>
      </c>
      <c r="AI1552">
        <v>10.4</v>
      </c>
      <c r="AJ1552">
        <v>12.5</v>
      </c>
      <c r="BR1552" t="s">
        <v>67</v>
      </c>
      <c r="BS1552" s="1">
        <v>44816</v>
      </c>
      <c r="BT1552" t="s">
        <v>1910</v>
      </c>
      <c r="BU1552">
        <v>2585</v>
      </c>
      <c r="BX1552" s="19"/>
      <c r="BY1552" s="19"/>
      <c r="BZ1552" s="19"/>
    </row>
    <row r="1553" spans="1:78" x14ac:dyDescent="0.2">
      <c r="A1553" t="s">
        <v>1823</v>
      </c>
      <c r="C1553" t="s">
        <v>1483</v>
      </c>
      <c r="D1553" t="s">
        <v>61</v>
      </c>
      <c r="E1553" t="s">
        <v>565</v>
      </c>
      <c r="F1553" t="s">
        <v>566</v>
      </c>
      <c r="G1553" t="s">
        <v>565</v>
      </c>
      <c r="H1553" t="s">
        <v>566</v>
      </c>
      <c r="L1553" t="s">
        <v>1705</v>
      </c>
      <c r="BE1553">
        <v>14.03</v>
      </c>
      <c r="BF1553">
        <v>9.5</v>
      </c>
      <c r="BG1553">
        <v>8.9</v>
      </c>
      <c r="BH1553">
        <v>9.5</v>
      </c>
      <c r="BQ1553" t="s">
        <v>1825</v>
      </c>
      <c r="BR1553" t="s">
        <v>67</v>
      </c>
      <c r="BS1553" s="1">
        <v>44812</v>
      </c>
      <c r="BT1553" t="s">
        <v>1701</v>
      </c>
      <c r="BU1553">
        <v>1420</v>
      </c>
      <c r="BX1553" s="11"/>
      <c r="BY1553" s="11"/>
      <c r="BZ1553" s="11"/>
    </row>
    <row r="1554" spans="1:78" x14ac:dyDescent="0.2">
      <c r="A1554" t="s">
        <v>1822</v>
      </c>
      <c r="C1554" t="s">
        <v>1483</v>
      </c>
      <c r="D1554" t="s">
        <v>61</v>
      </c>
      <c r="E1554" t="s">
        <v>565</v>
      </c>
      <c r="F1554" t="s">
        <v>566</v>
      </c>
      <c r="G1554" s="13" t="s">
        <v>565</v>
      </c>
      <c r="H1554" s="13" t="s">
        <v>566</v>
      </c>
      <c r="I1554" s="13"/>
      <c r="L1554" t="s">
        <v>1824</v>
      </c>
      <c r="AO1554">
        <v>9.3219999999999992</v>
      </c>
      <c r="AR1554">
        <v>7.5</v>
      </c>
      <c r="AS1554">
        <v>9.9309999999999992</v>
      </c>
      <c r="AV1554">
        <v>8.8439999999999994</v>
      </c>
      <c r="AW1554">
        <v>10.250999999999999</v>
      </c>
      <c r="AX1554">
        <v>8.2799999999999994</v>
      </c>
      <c r="AY1554">
        <v>8.1379999999999999</v>
      </c>
      <c r="AZ1554">
        <v>8.2799999999999994</v>
      </c>
      <c r="BQ1554" t="s">
        <v>1826</v>
      </c>
      <c r="BR1554" t="s">
        <v>67</v>
      </c>
      <c r="BS1554" s="1">
        <v>44812</v>
      </c>
      <c r="BT1554" t="s">
        <v>1701</v>
      </c>
      <c r="BU1554">
        <v>1420</v>
      </c>
      <c r="BV1554" t="s">
        <v>60</v>
      </c>
      <c r="BW1554" t="s">
        <v>1701</v>
      </c>
      <c r="BX1554" s="11"/>
      <c r="BY1554" s="11"/>
      <c r="BZ1554" s="11"/>
    </row>
    <row r="1555" spans="1:78" x14ac:dyDescent="0.2">
      <c r="A1555" s="11" t="s">
        <v>1700</v>
      </c>
      <c r="B1555" s="11"/>
      <c r="C1555" s="11" t="s">
        <v>1483</v>
      </c>
      <c r="D1555" s="11" t="s">
        <v>61</v>
      </c>
      <c r="E1555" s="11" t="s">
        <v>565</v>
      </c>
      <c r="F1555" s="11" t="s">
        <v>566</v>
      </c>
      <c r="G1555" s="11" t="s">
        <v>565</v>
      </c>
      <c r="H1555" s="11" t="s">
        <v>1660</v>
      </c>
      <c r="I1555" s="11"/>
      <c r="J1555" s="11"/>
      <c r="K1555" s="11"/>
      <c r="L1555" s="11"/>
      <c r="M1555" s="11"/>
      <c r="N1555" s="11"/>
      <c r="O1555" s="11"/>
      <c r="P1555" s="11"/>
      <c r="Q1555" s="11"/>
      <c r="R1555" s="11"/>
      <c r="S1555" s="11"/>
      <c r="T1555" s="11"/>
      <c r="U1555" s="11"/>
      <c r="V1555" s="11"/>
      <c r="W1555" s="11"/>
      <c r="X1555" s="11"/>
      <c r="Y1555" s="11"/>
      <c r="Z1555" s="11"/>
      <c r="AA1555" s="11"/>
      <c r="AB1555" s="11"/>
      <c r="AC1555" s="11"/>
      <c r="AD1555" s="11"/>
      <c r="AE1555" s="11"/>
      <c r="AF1555" s="11"/>
      <c r="AG1555" s="11"/>
      <c r="AH1555" s="11"/>
      <c r="AI1555" s="11"/>
      <c r="AJ1555" s="11"/>
      <c r="AK1555" s="11"/>
      <c r="AL1555" s="11"/>
      <c r="AM1555" s="11"/>
      <c r="AN1555" s="11"/>
      <c r="AO1555" s="11"/>
      <c r="AP1555" s="11"/>
      <c r="AQ1555" s="11"/>
      <c r="AR1555" s="11"/>
      <c r="AS1555" s="11"/>
      <c r="AT1555" s="11"/>
      <c r="AU1555" s="11"/>
      <c r="AV1555" s="11"/>
      <c r="AW1555" s="11"/>
      <c r="AX1555" s="11"/>
      <c r="AY1555" s="11"/>
      <c r="AZ1555" s="11"/>
      <c r="BA1555" s="11"/>
      <c r="BB1555" s="11"/>
      <c r="BC1555" s="11"/>
      <c r="BD1555" s="11"/>
      <c r="BE1555" s="11"/>
      <c r="BF1555" s="11"/>
      <c r="BG1555" s="11"/>
      <c r="BH1555" s="11"/>
      <c r="BI1555" s="11"/>
      <c r="BJ1555" s="11"/>
      <c r="BK1555" s="11"/>
      <c r="BL1555" s="11"/>
      <c r="BM1555" s="11"/>
      <c r="BN1555" s="11"/>
      <c r="BO1555" s="11"/>
      <c r="BP1555" s="11"/>
      <c r="BQ1555" s="11"/>
      <c r="BR1555" s="11"/>
      <c r="BS1555" s="11"/>
      <c r="BT1555" s="11"/>
      <c r="BU1555" s="11"/>
      <c r="BV1555" s="11"/>
      <c r="BW1555" s="11"/>
      <c r="BX1555" s="11"/>
      <c r="BY1555" s="11"/>
      <c r="BZ1555" s="11"/>
    </row>
    <row r="1556" spans="1:78" x14ac:dyDescent="0.2">
      <c r="C1556" t="s">
        <v>1483</v>
      </c>
      <c r="D1556" t="s">
        <v>61</v>
      </c>
      <c r="E1556" t="s">
        <v>565</v>
      </c>
      <c r="F1556" t="s">
        <v>566</v>
      </c>
      <c r="G1556" t="s">
        <v>567</v>
      </c>
      <c r="H1556" t="s">
        <v>566</v>
      </c>
      <c r="BA1556">
        <v>11</v>
      </c>
      <c r="BD1556">
        <v>10</v>
      </c>
      <c r="BR1556" t="s">
        <v>67</v>
      </c>
      <c r="BS1556" s="1">
        <v>44797</v>
      </c>
      <c r="BT1556" t="s">
        <v>73</v>
      </c>
      <c r="BU1556">
        <v>36083</v>
      </c>
      <c r="BV1556" t="s">
        <v>60</v>
      </c>
      <c r="BW1556" t="s">
        <v>73</v>
      </c>
      <c r="BX1556" s="11"/>
      <c r="BY1556" s="11"/>
      <c r="BZ1556" s="11"/>
    </row>
    <row r="1557" spans="1:78" x14ac:dyDescent="0.2">
      <c r="A1557" t="s">
        <v>2330</v>
      </c>
      <c r="C1557" t="s">
        <v>1483</v>
      </c>
      <c r="D1557" t="s">
        <v>61</v>
      </c>
      <c r="E1557" t="s">
        <v>565</v>
      </c>
      <c r="F1557" t="s">
        <v>267</v>
      </c>
      <c r="G1557" t="s">
        <v>565</v>
      </c>
      <c r="H1557" t="s">
        <v>267</v>
      </c>
      <c r="AK1557">
        <v>7.1</v>
      </c>
      <c r="AN1557">
        <v>6</v>
      </c>
      <c r="BR1557" t="s">
        <v>67</v>
      </c>
      <c r="BS1557" s="1">
        <v>44824</v>
      </c>
      <c r="BT1557" t="s">
        <v>2329</v>
      </c>
      <c r="BU1557">
        <v>2930</v>
      </c>
      <c r="BX1557" s="11"/>
      <c r="BY1557" s="11"/>
      <c r="BZ1557" s="11"/>
    </row>
    <row r="1558" spans="1:78" x14ac:dyDescent="0.2">
      <c r="A1558" t="s">
        <v>1832</v>
      </c>
      <c r="C1558" t="s">
        <v>1483</v>
      </c>
      <c r="D1558" t="s">
        <v>61</v>
      </c>
      <c r="E1558" t="s">
        <v>565</v>
      </c>
      <c r="F1558" t="s">
        <v>267</v>
      </c>
      <c r="G1558" t="s">
        <v>565</v>
      </c>
      <c r="H1558" t="s">
        <v>267</v>
      </c>
      <c r="L1558" t="s">
        <v>1704</v>
      </c>
      <c r="M1558">
        <v>5.08</v>
      </c>
      <c r="P1558">
        <v>7.6559999999999997</v>
      </c>
      <c r="BR1558" t="s">
        <v>67</v>
      </c>
      <c r="BS1558" s="1">
        <v>44812</v>
      </c>
      <c r="BT1558" t="s">
        <v>1701</v>
      </c>
      <c r="BU1558">
        <v>1420</v>
      </c>
      <c r="BX1558" s="11"/>
      <c r="BY1558" s="11"/>
      <c r="BZ1558" s="11"/>
    </row>
    <row r="1559" spans="1:78" x14ac:dyDescent="0.2">
      <c r="A1559" t="s">
        <v>1831</v>
      </c>
      <c r="C1559" t="s">
        <v>1483</v>
      </c>
      <c r="D1559" t="s">
        <v>61</v>
      </c>
      <c r="E1559" t="s">
        <v>565</v>
      </c>
      <c r="F1559" t="s">
        <v>267</v>
      </c>
      <c r="G1559" t="s">
        <v>565</v>
      </c>
      <c r="H1559" t="s">
        <v>267</v>
      </c>
      <c r="L1559" t="s">
        <v>1704</v>
      </c>
      <c r="Y1559">
        <v>5.8</v>
      </c>
      <c r="AB1559">
        <v>8.5</v>
      </c>
      <c r="BQ1559" t="s">
        <v>1833</v>
      </c>
      <c r="BR1559" t="s">
        <v>67</v>
      </c>
      <c r="BS1559" s="1">
        <v>44812</v>
      </c>
      <c r="BT1559" t="s">
        <v>1701</v>
      </c>
      <c r="BU1559">
        <v>1420</v>
      </c>
      <c r="BV1559" t="s">
        <v>60</v>
      </c>
      <c r="BW1559" t="s">
        <v>1701</v>
      </c>
      <c r="BX1559" s="11"/>
      <c r="BY1559" s="11"/>
      <c r="BZ1559" s="11"/>
    </row>
    <row r="1560" spans="1:78" ht="16" customHeight="1" x14ac:dyDescent="0.2">
      <c r="A1560" s="11" t="s">
        <v>1700</v>
      </c>
      <c r="B1560" s="11"/>
      <c r="C1560" s="11" t="s">
        <v>1483</v>
      </c>
      <c r="D1560" s="11" t="s">
        <v>61</v>
      </c>
      <c r="E1560" s="11" t="s">
        <v>565</v>
      </c>
      <c r="F1560" s="11" t="s">
        <v>1658</v>
      </c>
      <c r="G1560" s="11" t="s">
        <v>565</v>
      </c>
      <c r="H1560" s="11" t="s">
        <v>1658</v>
      </c>
      <c r="I1560" s="11"/>
      <c r="J1560" s="11"/>
      <c r="K1560" s="11"/>
      <c r="L1560" s="11"/>
      <c r="M1560" s="11"/>
      <c r="N1560" s="11"/>
      <c r="O1560" s="11"/>
      <c r="P1560" s="11"/>
      <c r="Q1560" s="11"/>
      <c r="R1560" s="11"/>
      <c r="S1560" s="11"/>
      <c r="T1560" s="11"/>
      <c r="U1560" s="11"/>
      <c r="V1560" s="11"/>
      <c r="W1560" s="11"/>
      <c r="X1560" s="11"/>
      <c r="Y1560" s="11"/>
      <c r="Z1560" s="11"/>
      <c r="AA1560" s="11"/>
      <c r="AB1560" s="11"/>
      <c r="AC1560" s="11"/>
      <c r="AD1560" s="11"/>
      <c r="AE1560" s="11"/>
      <c r="AF1560" s="11"/>
      <c r="AG1560" s="11"/>
      <c r="AH1560" s="11"/>
      <c r="AI1560" s="11"/>
      <c r="AJ1560" s="11"/>
      <c r="AK1560" s="11"/>
      <c r="AL1560" s="11"/>
      <c r="AM1560" s="11"/>
      <c r="AN1560" s="11"/>
      <c r="AO1560" s="11"/>
      <c r="AP1560" s="11"/>
      <c r="AQ1560" s="11"/>
      <c r="AR1560" s="11"/>
      <c r="AS1560" s="11"/>
      <c r="AT1560" s="11"/>
      <c r="AU1560" s="11"/>
      <c r="AV1560" s="11"/>
      <c r="AW1560" s="11"/>
      <c r="AX1560" s="11"/>
      <c r="AY1560" s="11"/>
      <c r="AZ1560" s="11"/>
      <c r="BA1560" s="11"/>
      <c r="BB1560" s="11"/>
      <c r="BC1560" s="11"/>
      <c r="BD1560" s="11"/>
      <c r="BE1560" s="11"/>
      <c r="BF1560" s="11"/>
      <c r="BG1560" s="11"/>
      <c r="BH1560" s="11"/>
      <c r="BI1560" s="11"/>
      <c r="BJ1560" s="11"/>
      <c r="BK1560" s="11"/>
      <c r="BL1560" s="11"/>
      <c r="BM1560" s="11"/>
      <c r="BN1560" s="11"/>
      <c r="BO1560" s="11"/>
      <c r="BP1560" s="11"/>
      <c r="BQ1560" s="11"/>
      <c r="BR1560" s="11"/>
      <c r="BS1560" s="11"/>
      <c r="BT1560" s="11"/>
      <c r="BU1560" s="11"/>
      <c r="BV1560" s="11"/>
      <c r="BW1560" s="11"/>
      <c r="BX1560" s="11"/>
      <c r="BY1560" s="11"/>
      <c r="BZ1560" s="11"/>
    </row>
    <row r="1561" spans="1:78" x14ac:dyDescent="0.2">
      <c r="A1561" t="s">
        <v>94</v>
      </c>
      <c r="C1561" t="s">
        <v>1483</v>
      </c>
      <c r="D1561" t="s">
        <v>61</v>
      </c>
      <c r="E1561" t="s">
        <v>565</v>
      </c>
      <c r="F1561" t="s">
        <v>1658</v>
      </c>
      <c r="G1561" t="s">
        <v>565</v>
      </c>
      <c r="H1561" t="s">
        <v>1658</v>
      </c>
      <c r="AC1561">
        <v>9.1</v>
      </c>
      <c r="AF1561">
        <v>11.9</v>
      </c>
      <c r="AO1561">
        <v>7.5</v>
      </c>
      <c r="AR1561">
        <v>6.5</v>
      </c>
      <c r="AS1561">
        <v>7.45</v>
      </c>
      <c r="AV1561">
        <v>7.22</v>
      </c>
      <c r="AW1561">
        <v>8.65</v>
      </c>
      <c r="AZ1561">
        <v>8.0299999999999994</v>
      </c>
      <c r="BA1561">
        <v>9.6300000000000008</v>
      </c>
      <c r="BD1561">
        <v>8.31</v>
      </c>
      <c r="BE1561">
        <v>11.2</v>
      </c>
      <c r="BH1561">
        <v>8.8000000000000007</v>
      </c>
      <c r="BR1561" t="s">
        <v>67</v>
      </c>
      <c r="BS1561" s="1">
        <v>44824</v>
      </c>
      <c r="BT1561" t="s">
        <v>2329</v>
      </c>
      <c r="BU1561">
        <v>2930</v>
      </c>
      <c r="BV1561" t="s">
        <v>60</v>
      </c>
      <c r="BW1561" t="s">
        <v>2329</v>
      </c>
      <c r="BX1561" s="11"/>
      <c r="BY1561" s="11"/>
      <c r="BZ1561" s="11"/>
    </row>
    <row r="1562" spans="1:78" x14ac:dyDescent="0.2">
      <c r="A1562" t="s">
        <v>2297</v>
      </c>
      <c r="C1562" t="s">
        <v>1483</v>
      </c>
      <c r="D1562" t="s">
        <v>61</v>
      </c>
      <c r="E1562" t="s">
        <v>565</v>
      </c>
      <c r="F1562" t="s">
        <v>1658</v>
      </c>
      <c r="G1562" t="s">
        <v>565</v>
      </c>
      <c r="H1562" t="s">
        <v>1658</v>
      </c>
      <c r="U1562">
        <v>6.8</v>
      </c>
      <c r="X1562">
        <v>10</v>
      </c>
      <c r="Y1562">
        <v>8.4</v>
      </c>
      <c r="AB1562">
        <v>10</v>
      </c>
      <c r="BR1562" t="s">
        <v>67</v>
      </c>
      <c r="BS1562" s="1">
        <v>44820</v>
      </c>
      <c r="BT1562" t="s">
        <v>2276</v>
      </c>
      <c r="BU1562" t="s">
        <v>2308</v>
      </c>
      <c r="BV1562" t="s">
        <v>60</v>
      </c>
      <c r="BW1562" t="s">
        <v>2276</v>
      </c>
      <c r="BX1562" s="11"/>
      <c r="BY1562" s="11"/>
      <c r="BZ1562" s="11"/>
    </row>
    <row r="1563" spans="1:78" x14ac:dyDescent="0.2">
      <c r="A1563" t="s">
        <v>2296</v>
      </c>
      <c r="B1563" t="s">
        <v>322</v>
      </c>
      <c r="C1563" t="s">
        <v>1483</v>
      </c>
      <c r="D1563" t="s">
        <v>61</v>
      </c>
      <c r="E1563" t="s">
        <v>565</v>
      </c>
      <c r="F1563" t="s">
        <v>1658</v>
      </c>
      <c r="G1563" t="s">
        <v>565</v>
      </c>
      <c r="H1563" t="s">
        <v>1658</v>
      </c>
      <c r="Y1563">
        <v>8.1</v>
      </c>
      <c r="AB1563">
        <v>10.5</v>
      </c>
      <c r="AC1563">
        <v>8.6999999999999993</v>
      </c>
      <c r="AF1563">
        <v>12.5</v>
      </c>
      <c r="BR1563" t="s">
        <v>67</v>
      </c>
      <c r="BS1563" s="1">
        <v>44820</v>
      </c>
      <c r="BT1563" t="s">
        <v>2276</v>
      </c>
      <c r="BU1563" t="s">
        <v>2308</v>
      </c>
      <c r="BV1563" t="s">
        <v>60</v>
      </c>
      <c r="BW1563" t="s">
        <v>2276</v>
      </c>
      <c r="BX1563" s="11"/>
      <c r="BY1563" s="11"/>
      <c r="BZ1563" s="11"/>
    </row>
    <row r="1564" spans="1:78" x14ac:dyDescent="0.2">
      <c r="A1564" t="s">
        <v>2298</v>
      </c>
      <c r="C1564" t="s">
        <v>1483</v>
      </c>
      <c r="D1564" t="s">
        <v>61</v>
      </c>
      <c r="E1564" t="s">
        <v>565</v>
      </c>
      <c r="F1564" t="s">
        <v>1658</v>
      </c>
      <c r="G1564" t="s">
        <v>565</v>
      </c>
      <c r="H1564" t="s">
        <v>1658</v>
      </c>
      <c r="BA1564">
        <v>9.6</v>
      </c>
      <c r="BD1564">
        <v>8.8000000000000007</v>
      </c>
      <c r="BE1564">
        <v>10.6</v>
      </c>
      <c r="BH1564">
        <v>8.1999999999999993</v>
      </c>
      <c r="BR1564" t="s">
        <v>67</v>
      </c>
      <c r="BS1564" s="1">
        <v>44820</v>
      </c>
      <c r="BT1564" t="s">
        <v>2276</v>
      </c>
      <c r="BU1564" t="s">
        <v>2308</v>
      </c>
      <c r="BV1564" t="s">
        <v>60</v>
      </c>
      <c r="BW1564" t="s">
        <v>2276</v>
      </c>
      <c r="BX1564" s="11"/>
      <c r="BY1564" s="11"/>
      <c r="BZ1564" s="11"/>
    </row>
    <row r="1565" spans="1:78" x14ac:dyDescent="0.2">
      <c r="A1565" s="11" t="s">
        <v>1700</v>
      </c>
      <c r="B1565" s="11"/>
      <c r="C1565" s="11" t="s">
        <v>1483</v>
      </c>
      <c r="D1565" s="11" t="s">
        <v>61</v>
      </c>
      <c r="E1565" s="11" t="s">
        <v>565</v>
      </c>
      <c r="F1565" s="11"/>
      <c r="G1565" s="11" t="s">
        <v>565</v>
      </c>
      <c r="H1565" s="11"/>
      <c r="I1565" s="11"/>
      <c r="J1565" s="11"/>
      <c r="K1565" s="11"/>
      <c r="L1565" s="11"/>
      <c r="M1565" s="11"/>
      <c r="N1565" s="11"/>
      <c r="O1565" s="11"/>
      <c r="P1565" s="11"/>
      <c r="Q1565" s="11"/>
      <c r="R1565" s="11"/>
      <c r="S1565" s="11"/>
      <c r="T1565" s="11"/>
      <c r="U1565" s="11"/>
      <c r="V1565" s="11"/>
      <c r="W1565" s="11"/>
      <c r="X1565" s="11"/>
      <c r="Y1565" s="11"/>
      <c r="Z1565" s="11"/>
      <c r="AA1565" s="11"/>
      <c r="AB1565" s="11"/>
      <c r="AC1565" s="11"/>
      <c r="AD1565" s="11"/>
      <c r="AE1565" s="11"/>
      <c r="AF1565" s="11"/>
      <c r="AG1565" s="11"/>
      <c r="AH1565" s="11"/>
      <c r="AI1565" s="11"/>
      <c r="AJ1565" s="11"/>
      <c r="AK1565" s="11"/>
      <c r="AL1565" s="11"/>
      <c r="AM1565" s="11"/>
      <c r="AN1565" s="11"/>
      <c r="AO1565" s="11"/>
      <c r="AP1565" s="11"/>
      <c r="AQ1565" s="11"/>
      <c r="AR1565" s="11"/>
      <c r="AS1565" s="11"/>
      <c r="AT1565" s="11"/>
      <c r="AU1565" s="11"/>
      <c r="AV1565" s="11"/>
      <c r="AW1565" s="11"/>
      <c r="AX1565" s="11"/>
      <c r="AY1565" s="11"/>
      <c r="AZ1565" s="11"/>
      <c r="BA1565" s="11"/>
      <c r="BB1565" s="11"/>
      <c r="BC1565" s="11"/>
      <c r="BD1565" s="11"/>
      <c r="BE1565" s="11"/>
      <c r="BF1565" s="11"/>
      <c r="BG1565" s="11"/>
      <c r="BH1565" s="11"/>
      <c r="BI1565" s="11"/>
      <c r="BJ1565" s="11"/>
      <c r="BK1565" s="11"/>
      <c r="BL1565" s="11"/>
      <c r="BM1565" s="11"/>
      <c r="BN1565" s="11"/>
      <c r="BO1565" s="11"/>
      <c r="BP1565" s="11"/>
      <c r="BQ1565" s="11"/>
      <c r="BR1565" s="11"/>
      <c r="BS1565" s="11"/>
      <c r="BT1565" s="11"/>
      <c r="BU1565" s="11"/>
      <c r="BV1565" s="11"/>
      <c r="BW1565" s="11"/>
    </row>
    <row r="1566" spans="1:78" x14ac:dyDescent="0.2">
      <c r="A1566" s="11" t="s">
        <v>1700</v>
      </c>
      <c r="B1566" s="11"/>
      <c r="C1566" s="11" t="s">
        <v>1483</v>
      </c>
      <c r="D1566" s="11" t="s">
        <v>61</v>
      </c>
      <c r="E1566" s="11" t="s">
        <v>1674</v>
      </c>
      <c r="F1566" s="11" t="s">
        <v>1675</v>
      </c>
      <c r="G1566" s="11" t="s">
        <v>1674</v>
      </c>
      <c r="H1566" s="11" t="s">
        <v>1675</v>
      </c>
      <c r="I1566" s="11"/>
      <c r="J1566" s="11"/>
      <c r="K1566" s="11"/>
      <c r="L1566" s="11"/>
      <c r="M1566" s="11"/>
      <c r="N1566" s="11"/>
      <c r="O1566" s="11"/>
      <c r="P1566" s="11"/>
      <c r="Q1566" s="11"/>
      <c r="R1566" s="11"/>
      <c r="S1566" s="11"/>
      <c r="T1566" s="11"/>
      <c r="U1566" s="11"/>
      <c r="V1566" s="11"/>
      <c r="W1566" s="11"/>
      <c r="X1566" s="11"/>
      <c r="Y1566" s="11"/>
      <c r="Z1566" s="11"/>
      <c r="AA1566" s="11"/>
      <c r="AB1566" s="11"/>
      <c r="AC1566" s="11"/>
      <c r="AD1566" s="11"/>
      <c r="AE1566" s="11"/>
      <c r="AF1566" s="11"/>
      <c r="AG1566" s="11"/>
      <c r="AH1566" s="11"/>
      <c r="AI1566" s="11"/>
      <c r="AJ1566" s="11"/>
      <c r="AK1566" s="11"/>
      <c r="AL1566" s="11"/>
      <c r="AM1566" s="11"/>
      <c r="AN1566" s="11"/>
      <c r="AO1566" s="11"/>
      <c r="AP1566" s="11"/>
      <c r="AQ1566" s="11"/>
      <c r="AR1566" s="11"/>
      <c r="AS1566" s="11"/>
      <c r="AT1566" s="11"/>
      <c r="AU1566" s="11"/>
      <c r="AV1566" s="11"/>
      <c r="AW1566" s="11"/>
      <c r="AX1566" s="11"/>
      <c r="AY1566" s="11"/>
      <c r="AZ1566" s="11"/>
      <c r="BA1566" s="11"/>
      <c r="BB1566" s="11"/>
      <c r="BC1566" s="11"/>
      <c r="BD1566" s="11"/>
      <c r="BE1566" s="11"/>
      <c r="BF1566" s="11"/>
      <c r="BG1566" s="11"/>
      <c r="BH1566" s="11"/>
      <c r="BI1566" s="11"/>
      <c r="BJ1566" s="11"/>
      <c r="BK1566" s="11"/>
      <c r="BL1566" s="11"/>
      <c r="BM1566" s="11"/>
      <c r="BN1566" s="11"/>
      <c r="BO1566" s="11"/>
      <c r="BP1566" s="11"/>
      <c r="BQ1566" s="11"/>
      <c r="BR1566" s="11"/>
      <c r="BS1566" s="11"/>
      <c r="BT1566" s="11"/>
      <c r="BU1566" s="11"/>
      <c r="BV1566" s="11"/>
      <c r="BW1566" s="11"/>
      <c r="BX1566" s="11"/>
      <c r="BY1566" s="11"/>
      <c r="BZ1566" s="11"/>
    </row>
    <row r="1567" spans="1:78" x14ac:dyDescent="0.2">
      <c r="A1567" t="s">
        <v>2322</v>
      </c>
      <c r="C1567" t="s">
        <v>1483</v>
      </c>
      <c r="D1567" t="s">
        <v>61</v>
      </c>
      <c r="E1567" t="s">
        <v>1674</v>
      </c>
      <c r="F1567" t="s">
        <v>1675</v>
      </c>
      <c r="G1567" t="s">
        <v>1674</v>
      </c>
      <c r="H1567" t="s">
        <v>1675</v>
      </c>
      <c r="M1567">
        <v>4</v>
      </c>
      <c r="P1567">
        <v>1.1000000000000001</v>
      </c>
      <c r="Q1567">
        <v>3.6</v>
      </c>
      <c r="T1567">
        <v>2.5</v>
      </c>
      <c r="U1567">
        <v>4</v>
      </c>
      <c r="X1567">
        <v>3.6</v>
      </c>
      <c r="Y1567">
        <v>4</v>
      </c>
      <c r="AB1567">
        <v>3.6</v>
      </c>
      <c r="AC1567">
        <v>3.6</v>
      </c>
      <c r="BR1567" t="s">
        <v>67</v>
      </c>
      <c r="BS1567" s="1">
        <v>44824</v>
      </c>
      <c r="BT1567" t="s">
        <v>2321</v>
      </c>
      <c r="BU1567">
        <v>2895</v>
      </c>
      <c r="BV1567" t="s">
        <v>60</v>
      </c>
      <c r="BW1567" t="s">
        <v>2321</v>
      </c>
      <c r="BX1567" s="11"/>
      <c r="BY1567" s="11"/>
      <c r="BZ1567" s="11"/>
    </row>
    <row r="1568" spans="1:78" x14ac:dyDescent="0.2">
      <c r="A1568" s="11" t="s">
        <v>1700</v>
      </c>
      <c r="B1568" s="11"/>
      <c r="C1568" s="11" t="s">
        <v>1483</v>
      </c>
      <c r="D1568" s="11" t="s">
        <v>61</v>
      </c>
      <c r="E1568" s="11" t="s">
        <v>1674</v>
      </c>
      <c r="F1568" s="11"/>
      <c r="G1568" s="11" t="s">
        <v>1674</v>
      </c>
      <c r="H1568" s="11"/>
      <c r="I1568" s="11"/>
      <c r="J1568" s="11"/>
      <c r="K1568" s="11"/>
      <c r="L1568" s="11"/>
      <c r="M1568" s="11"/>
      <c r="N1568" s="11"/>
      <c r="O1568" s="11"/>
      <c r="P1568" s="11"/>
      <c r="Q1568" s="11"/>
      <c r="R1568" s="11"/>
      <c r="S1568" s="11"/>
      <c r="T1568" s="11"/>
      <c r="U1568" s="11"/>
      <c r="V1568" s="11"/>
      <c r="W1568" s="11"/>
      <c r="X1568" s="11"/>
      <c r="Y1568" s="11"/>
      <c r="Z1568" s="11"/>
      <c r="AA1568" s="11"/>
      <c r="AB1568" s="11"/>
      <c r="AC1568" s="11"/>
      <c r="AD1568" s="11"/>
      <c r="AE1568" s="11"/>
      <c r="AF1568" s="11"/>
      <c r="AG1568" s="11"/>
      <c r="AH1568" s="11"/>
      <c r="AI1568" s="11"/>
      <c r="AJ1568" s="11"/>
      <c r="AK1568" s="11"/>
      <c r="AL1568" s="11"/>
      <c r="AM1568" s="11"/>
      <c r="AN1568" s="11"/>
      <c r="AO1568" s="11"/>
      <c r="AP1568" s="11"/>
      <c r="AQ1568" s="11"/>
      <c r="AR1568" s="11"/>
      <c r="AS1568" s="11"/>
      <c r="AT1568" s="11"/>
      <c r="AU1568" s="11"/>
      <c r="AV1568" s="11"/>
      <c r="AW1568" s="11"/>
      <c r="AX1568" s="11"/>
      <c r="AY1568" s="11"/>
      <c r="AZ1568" s="11"/>
      <c r="BA1568" s="11"/>
      <c r="BB1568" s="11"/>
      <c r="BC1568" s="11"/>
      <c r="BD1568" s="11"/>
      <c r="BE1568" s="11"/>
      <c r="BF1568" s="11"/>
      <c r="BG1568" s="11"/>
      <c r="BH1568" s="11"/>
      <c r="BI1568" s="11"/>
      <c r="BJ1568" s="11"/>
      <c r="BK1568" s="11"/>
      <c r="BL1568" s="11"/>
      <c r="BM1568" s="11"/>
      <c r="BN1568" s="11"/>
      <c r="BO1568" s="11"/>
      <c r="BP1568" s="11"/>
      <c r="BQ1568" s="11"/>
      <c r="BR1568" s="11"/>
      <c r="BS1568" s="11"/>
      <c r="BT1568" s="11"/>
      <c r="BU1568" s="11"/>
      <c r="BV1568" s="11"/>
      <c r="BW1568" s="11"/>
      <c r="BX1568" s="11"/>
      <c r="BY1568" s="11"/>
      <c r="BZ1568" s="11"/>
    </row>
    <row r="1569" spans="1:78" x14ac:dyDescent="0.2">
      <c r="A1569" s="11" t="s">
        <v>1700</v>
      </c>
      <c r="B1569" s="11"/>
      <c r="C1569" s="11" t="s">
        <v>1483</v>
      </c>
      <c r="D1569" s="11" t="s">
        <v>61</v>
      </c>
      <c r="E1569" s="11" t="s">
        <v>1650</v>
      </c>
      <c r="F1569" s="11" t="s">
        <v>1651</v>
      </c>
      <c r="G1569" s="11" t="s">
        <v>1650</v>
      </c>
      <c r="H1569" s="11" t="s">
        <v>1651</v>
      </c>
      <c r="I1569" s="11"/>
      <c r="J1569" s="11"/>
      <c r="K1569" s="11"/>
      <c r="L1569" s="11"/>
      <c r="M1569" s="11"/>
      <c r="N1569" s="11"/>
      <c r="O1569" s="11"/>
      <c r="P1569" s="11"/>
      <c r="Q1569" s="11"/>
      <c r="R1569" s="11"/>
      <c r="S1569" s="11"/>
      <c r="T1569" s="11"/>
      <c r="U1569" s="11"/>
      <c r="V1569" s="11"/>
      <c r="W1569" s="11"/>
      <c r="X1569" s="11"/>
      <c r="Y1569" s="11"/>
      <c r="Z1569" s="11"/>
      <c r="AA1569" s="11"/>
      <c r="AB1569" s="11"/>
      <c r="AC1569" s="11"/>
      <c r="AD1569" s="11"/>
      <c r="AE1569" s="11"/>
      <c r="AF1569" s="11"/>
      <c r="AG1569" s="11"/>
      <c r="AH1569" s="11"/>
      <c r="AI1569" s="11"/>
      <c r="AJ1569" s="11"/>
      <c r="AK1569" s="11"/>
      <c r="AL1569" s="11"/>
      <c r="AM1569" s="11"/>
      <c r="AN1569" s="11"/>
      <c r="AO1569" s="11"/>
      <c r="AP1569" s="11"/>
      <c r="AQ1569" s="11"/>
      <c r="AR1569" s="11"/>
      <c r="AS1569" s="11"/>
      <c r="AT1569" s="11"/>
      <c r="AU1569" s="11"/>
      <c r="AV1569" s="11"/>
      <c r="AW1569" s="11"/>
      <c r="AX1569" s="11"/>
      <c r="AY1569" s="11"/>
      <c r="AZ1569" s="11"/>
      <c r="BA1569" s="11"/>
      <c r="BB1569" s="11"/>
      <c r="BC1569" s="11"/>
      <c r="BD1569" s="11"/>
      <c r="BE1569" s="11"/>
      <c r="BF1569" s="11"/>
      <c r="BG1569" s="11"/>
      <c r="BH1569" s="11"/>
      <c r="BI1569" s="11"/>
      <c r="BJ1569" s="11"/>
      <c r="BK1569" s="11"/>
      <c r="BL1569" s="11"/>
      <c r="BM1569" s="11"/>
      <c r="BN1569" s="11"/>
      <c r="BO1569" s="11"/>
      <c r="BP1569" s="11"/>
      <c r="BQ1569" s="11"/>
      <c r="BR1569" s="11"/>
      <c r="BS1569" s="11"/>
      <c r="BT1569" s="11"/>
      <c r="BU1569" s="11"/>
      <c r="BV1569" s="11"/>
      <c r="BW1569" s="11"/>
      <c r="BX1569" s="11"/>
      <c r="BY1569" s="11"/>
      <c r="BZ1569" s="11"/>
    </row>
    <row r="1570" spans="1:78" x14ac:dyDescent="0.2">
      <c r="A1570" t="s">
        <v>2326</v>
      </c>
      <c r="C1570" t="s">
        <v>1483</v>
      </c>
      <c r="D1570" t="s">
        <v>61</v>
      </c>
      <c r="E1570" t="s">
        <v>1650</v>
      </c>
      <c r="F1570" t="s">
        <v>1651</v>
      </c>
      <c r="G1570" t="s">
        <v>1650</v>
      </c>
      <c r="H1570" t="s">
        <v>1651</v>
      </c>
      <c r="AO1570">
        <v>6.45</v>
      </c>
      <c r="AR1570">
        <v>5.05</v>
      </c>
      <c r="BR1570" t="s">
        <v>67</v>
      </c>
      <c r="BS1570" s="1">
        <v>44824</v>
      </c>
      <c r="BT1570" t="s">
        <v>2323</v>
      </c>
      <c r="BU1570">
        <v>64851</v>
      </c>
      <c r="BX1570" s="11"/>
      <c r="BY1570" s="11"/>
      <c r="BZ1570" s="11"/>
    </row>
    <row r="1571" spans="1:78" x14ac:dyDescent="0.2">
      <c r="A1571" t="s">
        <v>2325</v>
      </c>
      <c r="C1571" t="s">
        <v>1483</v>
      </c>
      <c r="D1571" t="s">
        <v>61</v>
      </c>
      <c r="E1571" t="s">
        <v>1650</v>
      </c>
      <c r="F1571" t="s">
        <v>1651</v>
      </c>
      <c r="G1571" t="s">
        <v>1650</v>
      </c>
      <c r="H1571" t="s">
        <v>1651</v>
      </c>
      <c r="BA1571">
        <v>5.55</v>
      </c>
      <c r="BB1571">
        <v>5</v>
      </c>
      <c r="BC1571">
        <v>4.8</v>
      </c>
      <c r="BD1571">
        <v>5</v>
      </c>
      <c r="BR1571" t="s">
        <v>67</v>
      </c>
      <c r="BS1571" s="1">
        <v>44824</v>
      </c>
      <c r="BT1571" s="15" t="s">
        <v>2323</v>
      </c>
      <c r="BU1571">
        <v>64851</v>
      </c>
      <c r="BX1571" s="11"/>
      <c r="BY1571" s="11"/>
      <c r="BZ1571" s="11"/>
    </row>
    <row r="1572" spans="1:78" x14ac:dyDescent="0.2">
      <c r="A1572" t="s">
        <v>2324</v>
      </c>
      <c r="C1572" t="s">
        <v>1483</v>
      </c>
      <c r="D1572" t="s">
        <v>61</v>
      </c>
      <c r="E1572" t="s">
        <v>1650</v>
      </c>
      <c r="F1572" t="s">
        <v>1651</v>
      </c>
      <c r="G1572" t="s">
        <v>1650</v>
      </c>
      <c r="H1572" t="s">
        <v>1651</v>
      </c>
      <c r="AS1572">
        <v>6.85</v>
      </c>
      <c r="AV1572">
        <v>4.7</v>
      </c>
      <c r="AW1572">
        <v>6.35</v>
      </c>
      <c r="AX1572">
        <v>3.95</v>
      </c>
      <c r="AY1572">
        <v>4.2</v>
      </c>
      <c r="AZ1572">
        <v>4.2</v>
      </c>
      <c r="BA1572">
        <v>5.75</v>
      </c>
      <c r="BB1572">
        <v>4.8</v>
      </c>
      <c r="BC1572">
        <v>5</v>
      </c>
      <c r="BD1572">
        <v>5</v>
      </c>
      <c r="BR1572" t="s">
        <v>67</v>
      </c>
      <c r="BS1572" s="1">
        <v>44824</v>
      </c>
      <c r="BT1572" t="s">
        <v>2323</v>
      </c>
      <c r="BU1572">
        <v>64851</v>
      </c>
      <c r="BV1572" t="s">
        <v>60</v>
      </c>
      <c r="BW1572" t="s">
        <v>2321</v>
      </c>
      <c r="BX1572" s="11"/>
      <c r="BY1572" s="11"/>
      <c r="BZ1572" s="11"/>
    </row>
    <row r="1573" spans="1:78" x14ac:dyDescent="0.2">
      <c r="A1573" t="s">
        <v>2328</v>
      </c>
      <c r="C1573" t="s">
        <v>1483</v>
      </c>
      <c r="D1573" t="s">
        <v>61</v>
      </c>
      <c r="E1573" t="s">
        <v>1650</v>
      </c>
      <c r="F1573" t="s">
        <v>1651</v>
      </c>
      <c r="G1573" t="s">
        <v>1650</v>
      </c>
      <c r="H1573" t="s">
        <v>1651</v>
      </c>
      <c r="BA1573">
        <v>5.2</v>
      </c>
      <c r="BB1573">
        <v>4.5</v>
      </c>
      <c r="BC1573">
        <v>4.0999999999999996</v>
      </c>
      <c r="BD1573">
        <v>4.5</v>
      </c>
      <c r="BR1573" t="s">
        <v>67</v>
      </c>
      <c r="BS1573" s="1">
        <v>44824</v>
      </c>
      <c r="BT1573" t="s">
        <v>2323</v>
      </c>
      <c r="BU1573">
        <v>64851</v>
      </c>
      <c r="BX1573" s="11"/>
      <c r="BY1573" s="11"/>
      <c r="BZ1573" s="11"/>
    </row>
    <row r="1574" spans="1:78" x14ac:dyDescent="0.2">
      <c r="A1574" t="s">
        <v>2327</v>
      </c>
      <c r="C1574" t="s">
        <v>1483</v>
      </c>
      <c r="D1574" t="s">
        <v>61</v>
      </c>
      <c r="E1574" t="s">
        <v>1650</v>
      </c>
      <c r="F1574" t="s">
        <v>1651</v>
      </c>
      <c r="G1574" t="s">
        <v>1650</v>
      </c>
      <c r="H1574" t="s">
        <v>1651</v>
      </c>
      <c r="BE1574">
        <v>6</v>
      </c>
      <c r="BF1574">
        <v>4.4000000000000004</v>
      </c>
      <c r="BG1574">
        <v>4</v>
      </c>
      <c r="BH1574">
        <v>4.4000000000000004</v>
      </c>
      <c r="BR1574" t="s">
        <v>67</v>
      </c>
      <c r="BS1574" s="1">
        <v>44824</v>
      </c>
      <c r="BT1574" s="15" t="s">
        <v>2323</v>
      </c>
      <c r="BU1574">
        <v>64851</v>
      </c>
      <c r="BX1574" s="11"/>
      <c r="BY1574" s="11"/>
      <c r="BZ1574" s="11"/>
    </row>
    <row r="1575" spans="1:78" x14ac:dyDescent="0.2">
      <c r="A1575" s="11" t="s">
        <v>1700</v>
      </c>
      <c r="B1575" s="11"/>
      <c r="C1575" s="11" t="s">
        <v>1483</v>
      </c>
      <c r="D1575" s="11" t="s">
        <v>61</v>
      </c>
      <c r="E1575" s="11" t="s">
        <v>1650</v>
      </c>
      <c r="F1575" s="11"/>
      <c r="G1575" s="11" t="s">
        <v>1650</v>
      </c>
      <c r="H1575" s="11"/>
      <c r="I1575" s="11"/>
      <c r="J1575" s="11"/>
      <c r="K1575" s="11"/>
      <c r="L1575" s="11"/>
      <c r="M1575" s="11"/>
      <c r="N1575" s="11"/>
      <c r="O1575" s="11"/>
      <c r="P1575" s="11"/>
      <c r="Q1575" s="11"/>
      <c r="R1575" s="11"/>
      <c r="S1575" s="11"/>
      <c r="T1575" s="11"/>
      <c r="U1575" s="11"/>
      <c r="V1575" s="11"/>
      <c r="W1575" s="11"/>
      <c r="X1575" s="11"/>
      <c r="Y1575" s="11"/>
      <c r="Z1575" s="11"/>
      <c r="AA1575" s="11"/>
      <c r="AB1575" s="11"/>
      <c r="AC1575" s="11"/>
      <c r="AD1575" s="11"/>
      <c r="AE1575" s="11"/>
      <c r="AF1575" s="11"/>
      <c r="AG1575" s="11"/>
      <c r="AH1575" s="11"/>
      <c r="AI1575" s="11"/>
      <c r="AJ1575" s="11"/>
      <c r="AK1575" s="11"/>
      <c r="AL1575" s="11"/>
      <c r="AM1575" s="11"/>
      <c r="AN1575" s="11"/>
      <c r="AO1575" s="11"/>
      <c r="AP1575" s="11"/>
      <c r="AQ1575" s="11"/>
      <c r="AR1575" s="11"/>
      <c r="AS1575" s="11"/>
      <c r="AT1575" s="11"/>
      <c r="AU1575" s="11"/>
      <c r="AV1575" s="11"/>
      <c r="AW1575" s="11"/>
      <c r="AX1575" s="11"/>
      <c r="AY1575" s="11"/>
      <c r="AZ1575" s="11"/>
      <c r="BA1575" s="11"/>
      <c r="BB1575" s="11"/>
      <c r="BC1575" s="11"/>
      <c r="BD1575" s="11"/>
      <c r="BE1575" s="11"/>
      <c r="BF1575" s="11"/>
      <c r="BG1575" s="11"/>
      <c r="BH1575" s="11"/>
      <c r="BI1575" s="11"/>
      <c r="BJ1575" s="11"/>
      <c r="BK1575" s="11"/>
      <c r="BL1575" s="11"/>
      <c r="BM1575" s="11"/>
      <c r="BN1575" s="11"/>
      <c r="BO1575" s="11"/>
      <c r="BP1575" s="11"/>
      <c r="BQ1575" s="11"/>
      <c r="BR1575" s="11"/>
      <c r="BS1575" s="11"/>
      <c r="BT1575" s="11"/>
      <c r="BU1575" s="11"/>
      <c r="BV1575" s="11"/>
      <c r="BW1575" s="11"/>
      <c r="BX1575" s="11"/>
      <c r="BY1575" s="11"/>
      <c r="BZ1575" s="11"/>
    </row>
    <row r="1576" spans="1:78" x14ac:dyDescent="0.2">
      <c r="A1576" s="11" t="s">
        <v>1700</v>
      </c>
      <c r="B1576" s="11"/>
      <c r="C1576" s="11" t="s">
        <v>1483</v>
      </c>
      <c r="D1576" s="11" t="s">
        <v>61</v>
      </c>
      <c r="E1576" s="11" t="s">
        <v>738</v>
      </c>
      <c r="F1576" s="11" t="s">
        <v>739</v>
      </c>
      <c r="G1576" s="11" t="s">
        <v>738</v>
      </c>
      <c r="H1576" s="11" t="s">
        <v>739</v>
      </c>
      <c r="I1576" s="11"/>
      <c r="J1576" s="11"/>
      <c r="K1576" s="11"/>
      <c r="L1576" s="11"/>
      <c r="M1576" s="11"/>
      <c r="N1576" s="11"/>
      <c r="O1576" s="11"/>
      <c r="P1576" s="11"/>
      <c r="Q1576" s="11"/>
      <c r="R1576" s="11"/>
      <c r="S1576" s="11"/>
      <c r="T1576" s="11"/>
      <c r="U1576" s="11"/>
      <c r="V1576" s="11"/>
      <c r="W1576" s="11"/>
      <c r="X1576" s="11"/>
      <c r="Y1576" s="11"/>
      <c r="Z1576" s="11"/>
      <c r="AA1576" s="11"/>
      <c r="AB1576" s="11"/>
      <c r="AC1576" s="11"/>
      <c r="AD1576" s="11"/>
      <c r="AE1576" s="11"/>
      <c r="AF1576" s="11"/>
      <c r="AG1576" s="11"/>
      <c r="AH1576" s="11"/>
      <c r="AI1576" s="11"/>
      <c r="AJ1576" s="11"/>
      <c r="AK1576" s="11"/>
      <c r="AL1576" s="11"/>
      <c r="AM1576" s="11"/>
      <c r="AN1576" s="11"/>
      <c r="AO1576" s="11"/>
      <c r="AP1576" s="11"/>
      <c r="AQ1576" s="11"/>
      <c r="AR1576" s="11"/>
      <c r="AS1576" s="11"/>
      <c r="AT1576" s="11"/>
      <c r="AU1576" s="11"/>
      <c r="AV1576" s="11"/>
      <c r="AW1576" s="11"/>
      <c r="AX1576" s="11"/>
      <c r="AY1576" s="11"/>
      <c r="AZ1576" s="11"/>
      <c r="BA1576" s="11"/>
      <c r="BB1576" s="11"/>
      <c r="BC1576" s="11"/>
      <c r="BD1576" s="11"/>
      <c r="BE1576" s="11"/>
      <c r="BF1576" s="11"/>
      <c r="BG1576" s="11"/>
      <c r="BH1576" s="11"/>
      <c r="BI1576" s="11"/>
      <c r="BJ1576" s="11"/>
      <c r="BK1576" s="11"/>
      <c r="BL1576" s="11"/>
      <c r="BM1576" s="11"/>
      <c r="BN1576" s="11"/>
      <c r="BO1576" s="11"/>
      <c r="BP1576" s="11"/>
      <c r="BQ1576" s="11"/>
      <c r="BR1576" s="11"/>
      <c r="BS1576" s="11"/>
      <c r="BT1576" s="11"/>
      <c r="BU1576" s="11"/>
      <c r="BV1576" s="11"/>
      <c r="BW1576" s="11"/>
      <c r="BX1576" s="11"/>
      <c r="BY1576" s="11"/>
      <c r="BZ1576" s="11"/>
    </row>
    <row r="1577" spans="1:78" x14ac:dyDescent="0.2">
      <c r="C1577" t="s">
        <v>1483</v>
      </c>
      <c r="D1577" t="s">
        <v>61</v>
      </c>
      <c r="E1577" t="s">
        <v>738</v>
      </c>
      <c r="F1577" t="s">
        <v>739</v>
      </c>
      <c r="G1577" t="s">
        <v>738</v>
      </c>
      <c r="H1577" t="s">
        <v>739</v>
      </c>
      <c r="AS1577">
        <v>5</v>
      </c>
      <c r="AV1577">
        <v>3.5</v>
      </c>
      <c r="AW1577">
        <v>5</v>
      </c>
      <c r="AZ1577">
        <v>3.5</v>
      </c>
      <c r="BA1577">
        <v>4</v>
      </c>
      <c r="BD1577">
        <v>3.2</v>
      </c>
      <c r="BE1577">
        <v>4.5</v>
      </c>
      <c r="BH1577">
        <v>3</v>
      </c>
      <c r="BR1577" t="s">
        <v>67</v>
      </c>
      <c r="BS1577" s="1">
        <v>44797</v>
      </c>
      <c r="BT1577" t="s">
        <v>73</v>
      </c>
      <c r="BU1577">
        <v>36083</v>
      </c>
      <c r="BV1577" t="s">
        <v>60</v>
      </c>
      <c r="BW1577" t="s">
        <v>73</v>
      </c>
      <c r="BX1577" s="11"/>
      <c r="BY1577" s="11"/>
      <c r="BZ1577" s="11"/>
    </row>
    <row r="1578" spans="1:78" x14ac:dyDescent="0.2">
      <c r="A1578" s="6"/>
      <c r="B1578" s="6"/>
      <c r="C1578" s="6" t="s">
        <v>1483</v>
      </c>
      <c r="D1578" s="6" t="s">
        <v>61</v>
      </c>
      <c r="E1578" s="6" t="s">
        <v>738</v>
      </c>
      <c r="F1578" s="6" t="s">
        <v>739</v>
      </c>
      <c r="G1578" s="6" t="s">
        <v>738</v>
      </c>
      <c r="H1578" s="6" t="s">
        <v>739</v>
      </c>
      <c r="I1578" s="6"/>
      <c r="J1578" s="6"/>
      <c r="K1578" s="6"/>
      <c r="L1578" s="6"/>
      <c r="M1578" s="6"/>
      <c r="N1578" s="6"/>
      <c r="O1578" s="6"/>
      <c r="P1578" s="6"/>
      <c r="Q1578" s="6"/>
      <c r="R1578" s="6"/>
      <c r="S1578" s="6"/>
      <c r="T1578" s="6"/>
      <c r="U1578" s="6"/>
      <c r="V1578" s="6"/>
      <c r="W1578" s="6"/>
      <c r="X1578" s="6"/>
      <c r="Y1578" s="6"/>
      <c r="Z1578" s="6"/>
      <c r="AA1578" s="6"/>
      <c r="AB1578" s="6"/>
      <c r="AC1578" s="6"/>
      <c r="AD1578" s="6"/>
      <c r="AE1578" s="6"/>
      <c r="AF1578" s="6"/>
      <c r="AG1578" s="6"/>
      <c r="AH1578" s="6"/>
      <c r="AI1578" s="6"/>
      <c r="AJ1578" s="6"/>
      <c r="AK1578" s="6"/>
      <c r="AL1578" s="6"/>
      <c r="AM1578" s="6"/>
      <c r="AN1578" s="6"/>
      <c r="AO1578" s="6"/>
      <c r="AP1578" s="6"/>
      <c r="AQ1578" s="6"/>
      <c r="AR1578" s="6"/>
      <c r="AS1578" s="6"/>
      <c r="AT1578" s="6"/>
      <c r="AU1578" s="6"/>
      <c r="AV1578" s="6"/>
      <c r="AW1578" s="6"/>
      <c r="AX1578" s="6"/>
      <c r="AY1578" s="6"/>
      <c r="AZ1578" s="6"/>
      <c r="BA1578" s="6"/>
      <c r="BB1578" s="6"/>
      <c r="BC1578" s="6"/>
      <c r="BD1578" s="6"/>
      <c r="BE1578" s="6"/>
      <c r="BF1578" s="6"/>
      <c r="BG1578" s="6"/>
      <c r="BH1578" s="6"/>
      <c r="BI1578" s="6"/>
      <c r="BJ1578" s="6"/>
      <c r="BK1578" s="6"/>
      <c r="BL1578" s="6"/>
      <c r="BM1578" s="6"/>
      <c r="BN1578" s="6"/>
      <c r="BO1578" s="6"/>
      <c r="BP1578" s="6"/>
      <c r="BQ1578" s="6" t="s">
        <v>3704</v>
      </c>
      <c r="BR1578" s="6" t="s">
        <v>67</v>
      </c>
      <c r="BS1578" s="7">
        <v>44964</v>
      </c>
      <c r="BT1578" s="6" t="s">
        <v>3669</v>
      </c>
      <c r="BU1578" s="57" t="s">
        <v>3702</v>
      </c>
      <c r="BV1578" s="6"/>
      <c r="BW1578" s="6"/>
      <c r="BX1578" s="6"/>
      <c r="BY1578" s="6"/>
      <c r="BZ1578" s="6"/>
    </row>
    <row r="1579" spans="1:78" x14ac:dyDescent="0.2">
      <c r="A1579" s="11" t="s">
        <v>1700</v>
      </c>
      <c r="B1579" s="11"/>
      <c r="C1579" s="11" t="s">
        <v>1483</v>
      </c>
      <c r="D1579" s="11" t="s">
        <v>61</v>
      </c>
      <c r="E1579" s="11" t="s">
        <v>738</v>
      </c>
      <c r="F1579" s="11" t="s">
        <v>739</v>
      </c>
      <c r="G1579" s="11" t="s">
        <v>738</v>
      </c>
      <c r="H1579" s="11" t="s">
        <v>1682</v>
      </c>
      <c r="I1579" s="11"/>
      <c r="J1579" s="11"/>
      <c r="K1579" s="11"/>
      <c r="L1579" s="11"/>
      <c r="M1579" s="11"/>
      <c r="N1579" s="11"/>
      <c r="O1579" s="11"/>
      <c r="P1579" s="11"/>
      <c r="Q1579" s="11"/>
      <c r="R1579" s="11"/>
      <c r="S1579" s="11"/>
      <c r="T1579" s="11"/>
      <c r="U1579" s="11"/>
      <c r="V1579" s="11"/>
      <c r="W1579" s="11"/>
      <c r="X1579" s="11"/>
      <c r="Y1579" s="11"/>
      <c r="Z1579" s="11"/>
      <c r="AA1579" s="11"/>
      <c r="AB1579" s="11"/>
      <c r="AC1579" s="11"/>
      <c r="AD1579" s="11"/>
      <c r="AE1579" s="11"/>
      <c r="AF1579" s="11"/>
      <c r="AG1579" s="11"/>
      <c r="AH1579" s="11"/>
      <c r="AI1579" s="11"/>
      <c r="AJ1579" s="11"/>
      <c r="AK1579" s="11"/>
      <c r="AL1579" s="11"/>
      <c r="AM1579" s="11"/>
      <c r="AN1579" s="11"/>
      <c r="AO1579" s="11"/>
      <c r="AP1579" s="11"/>
      <c r="AQ1579" s="11"/>
      <c r="AR1579" s="11"/>
      <c r="AS1579" s="11"/>
      <c r="AT1579" s="11"/>
      <c r="AU1579" s="11"/>
      <c r="AV1579" s="11"/>
      <c r="AW1579" s="11"/>
      <c r="AX1579" s="11"/>
      <c r="AY1579" s="11"/>
      <c r="AZ1579" s="11"/>
      <c r="BA1579" s="11"/>
      <c r="BB1579" s="11"/>
      <c r="BC1579" s="11"/>
      <c r="BD1579" s="11"/>
      <c r="BE1579" s="11"/>
      <c r="BF1579" s="11"/>
      <c r="BG1579" s="11"/>
      <c r="BH1579" s="11"/>
      <c r="BI1579" s="11"/>
      <c r="BJ1579" s="11"/>
      <c r="BK1579" s="11"/>
      <c r="BL1579" s="11"/>
      <c r="BM1579" s="11"/>
      <c r="BN1579" s="11"/>
      <c r="BO1579" s="11"/>
      <c r="BP1579" s="11"/>
      <c r="BQ1579" s="11"/>
      <c r="BR1579" s="11"/>
      <c r="BS1579" s="11"/>
      <c r="BT1579" s="11"/>
      <c r="BU1579" s="11"/>
      <c r="BV1579" s="11"/>
      <c r="BW1579" s="11"/>
      <c r="BX1579" s="2"/>
      <c r="BY1579" s="2"/>
      <c r="BZ1579" s="2"/>
    </row>
    <row r="1580" spans="1:78" x14ac:dyDescent="0.2">
      <c r="A1580" s="6"/>
      <c r="B1580" s="6"/>
      <c r="C1580" s="6" t="s">
        <v>1483</v>
      </c>
      <c r="D1580" s="6" t="s">
        <v>61</v>
      </c>
      <c r="E1580" s="6" t="s">
        <v>738</v>
      </c>
      <c r="F1580" s="6" t="s">
        <v>739</v>
      </c>
      <c r="G1580" s="6" t="s">
        <v>738</v>
      </c>
      <c r="H1580" s="6" t="s">
        <v>1682</v>
      </c>
      <c r="I1580" s="6"/>
      <c r="J1580" s="6"/>
      <c r="K1580" s="6"/>
      <c r="L1580" s="6"/>
      <c r="M1580" s="6"/>
      <c r="N1580" s="6"/>
      <c r="O1580" s="6"/>
      <c r="P1580" s="6"/>
      <c r="Q1580" s="6"/>
      <c r="R1580" s="6"/>
      <c r="S1580" s="6"/>
      <c r="T1580" s="6"/>
      <c r="U1580" s="6"/>
      <c r="V1580" s="6"/>
      <c r="W1580" s="6"/>
      <c r="X1580" s="6"/>
      <c r="Y1580" s="6"/>
      <c r="Z1580" s="6"/>
      <c r="AA1580" s="6"/>
      <c r="AB1580" s="6"/>
      <c r="AC1580" s="6"/>
      <c r="AD1580" s="6"/>
      <c r="AE1580" s="6"/>
      <c r="AF1580" s="6"/>
      <c r="AG1580" s="6"/>
      <c r="AH1580" s="6"/>
      <c r="AI1580" s="6"/>
      <c r="AJ1580" s="6"/>
      <c r="AK1580" s="6"/>
      <c r="AL1580" s="6"/>
      <c r="AM1580" s="6"/>
      <c r="AN1580" s="6"/>
      <c r="AO1580" s="6"/>
      <c r="AP1580" s="6"/>
      <c r="AQ1580" s="6"/>
      <c r="AR1580" s="6"/>
      <c r="AS1580" s="6"/>
      <c r="AT1580" s="6"/>
      <c r="AU1580" s="6"/>
      <c r="AV1580" s="6"/>
      <c r="AW1580" s="6"/>
      <c r="AX1580" s="6"/>
      <c r="AY1580" s="6"/>
      <c r="AZ1580" s="6"/>
      <c r="BA1580" s="6"/>
      <c r="BB1580" s="6"/>
      <c r="BC1580" s="6"/>
      <c r="BD1580" s="6"/>
      <c r="BE1580" s="6"/>
      <c r="BF1580" s="6"/>
      <c r="BG1580" s="6"/>
      <c r="BH1580" s="6"/>
      <c r="BI1580" s="6"/>
      <c r="BJ1580" s="6"/>
      <c r="BK1580" s="6"/>
      <c r="BL1580" s="6"/>
      <c r="BM1580" s="6"/>
      <c r="BN1580" s="6"/>
      <c r="BO1580" s="6"/>
      <c r="BP1580" s="6"/>
      <c r="BQ1580" s="6" t="s">
        <v>3706</v>
      </c>
      <c r="BR1580" s="6" t="s">
        <v>67</v>
      </c>
      <c r="BS1580" s="7">
        <v>44964</v>
      </c>
      <c r="BT1580" s="6" t="s">
        <v>3669</v>
      </c>
      <c r="BU1580" s="57" t="s">
        <v>3702</v>
      </c>
      <c r="BV1580" s="6"/>
      <c r="BW1580" s="6"/>
      <c r="BX1580" s="6"/>
      <c r="BY1580" s="6"/>
      <c r="BZ1580" s="6"/>
    </row>
    <row r="1581" spans="1:78" x14ac:dyDescent="0.2">
      <c r="A1581" s="11" t="s">
        <v>1700</v>
      </c>
      <c r="B1581" s="11"/>
      <c r="C1581" s="11" t="s">
        <v>1483</v>
      </c>
      <c r="D1581" s="11" t="s">
        <v>61</v>
      </c>
      <c r="E1581" s="11" t="s">
        <v>738</v>
      </c>
      <c r="F1581" s="11" t="s">
        <v>739</v>
      </c>
      <c r="G1581" s="11" t="s">
        <v>738</v>
      </c>
      <c r="H1581" s="11" t="s">
        <v>1428</v>
      </c>
      <c r="I1581" s="11"/>
      <c r="J1581" s="11"/>
      <c r="K1581" s="11"/>
      <c r="L1581" s="11"/>
      <c r="M1581" s="11"/>
      <c r="N1581" s="11"/>
      <c r="O1581" s="11"/>
      <c r="P1581" s="11"/>
      <c r="Q1581" s="11"/>
      <c r="R1581" s="11"/>
      <c r="S1581" s="11"/>
      <c r="T1581" s="11"/>
      <c r="U1581" s="11"/>
      <c r="V1581" s="11"/>
      <c r="W1581" s="11"/>
      <c r="X1581" s="11"/>
      <c r="Y1581" s="11"/>
      <c r="Z1581" s="11"/>
      <c r="AA1581" s="11"/>
      <c r="AB1581" s="11"/>
      <c r="AC1581" s="11"/>
      <c r="AD1581" s="11"/>
      <c r="AE1581" s="11"/>
      <c r="AF1581" s="11"/>
      <c r="AG1581" s="11"/>
      <c r="AH1581" s="11"/>
      <c r="AI1581" s="11"/>
      <c r="AJ1581" s="11"/>
      <c r="AK1581" s="11"/>
      <c r="AL1581" s="11"/>
      <c r="AM1581" s="11"/>
      <c r="AN1581" s="11"/>
      <c r="AO1581" s="11"/>
      <c r="AP1581" s="11"/>
      <c r="AQ1581" s="11"/>
      <c r="AR1581" s="11"/>
      <c r="AS1581" s="11"/>
      <c r="AT1581" s="11"/>
      <c r="AU1581" s="11"/>
      <c r="AV1581" s="11"/>
      <c r="AW1581" s="11"/>
      <c r="AX1581" s="11"/>
      <c r="AY1581" s="11"/>
      <c r="AZ1581" s="11"/>
      <c r="BA1581" s="11"/>
      <c r="BB1581" s="11"/>
      <c r="BC1581" s="11"/>
      <c r="BD1581" s="11"/>
      <c r="BE1581" s="11"/>
      <c r="BF1581" s="11"/>
      <c r="BG1581" s="11"/>
      <c r="BH1581" s="11"/>
      <c r="BI1581" s="11"/>
      <c r="BJ1581" s="11"/>
      <c r="BK1581" s="11"/>
      <c r="BL1581" s="11"/>
      <c r="BM1581" s="11"/>
      <c r="BN1581" s="11"/>
      <c r="BO1581" s="11"/>
      <c r="BP1581" s="11"/>
      <c r="BQ1581" s="11"/>
      <c r="BR1581" s="11"/>
      <c r="BS1581" s="11"/>
      <c r="BT1581" s="11"/>
      <c r="BU1581" s="11"/>
      <c r="BV1581" s="11"/>
      <c r="BW1581" s="11"/>
      <c r="BX1581" s="11"/>
      <c r="BY1581" s="11"/>
      <c r="BZ1581" s="11"/>
    </row>
    <row r="1582" spans="1:78" x14ac:dyDescent="0.2">
      <c r="A1582" t="s">
        <v>1429</v>
      </c>
      <c r="B1582" t="s">
        <v>1</v>
      </c>
      <c r="C1582" t="s">
        <v>1483</v>
      </c>
      <c r="D1582" t="s">
        <v>61</v>
      </c>
      <c r="E1582" t="s">
        <v>738</v>
      </c>
      <c r="F1582" t="s">
        <v>739</v>
      </c>
      <c r="G1582" t="s">
        <v>738</v>
      </c>
      <c r="H1582" t="s">
        <v>1428</v>
      </c>
      <c r="Y1582">
        <v>4.3</v>
      </c>
      <c r="AB1582">
        <v>6.1</v>
      </c>
      <c r="AF1582">
        <v>7.1</v>
      </c>
      <c r="BR1582" t="s">
        <v>67</v>
      </c>
      <c r="BS1582" s="1">
        <v>44806</v>
      </c>
      <c r="BT1582" t="s">
        <v>1422</v>
      </c>
      <c r="BU1582">
        <v>6619</v>
      </c>
      <c r="BV1582" t="s">
        <v>60</v>
      </c>
      <c r="BW1582" t="s">
        <v>1422</v>
      </c>
      <c r="BX1582" s="11"/>
      <c r="BY1582" s="11"/>
      <c r="BZ1582" s="11"/>
    </row>
    <row r="1583" spans="1:78" x14ac:dyDescent="0.2">
      <c r="A1583" t="s">
        <v>1429</v>
      </c>
      <c r="B1583" t="s">
        <v>322</v>
      </c>
      <c r="C1583" t="s">
        <v>1483</v>
      </c>
      <c r="D1583" t="s">
        <v>61</v>
      </c>
      <c r="E1583" t="s">
        <v>738</v>
      </c>
      <c r="F1583" t="s">
        <v>739</v>
      </c>
      <c r="G1583" t="s">
        <v>738</v>
      </c>
      <c r="H1583" t="s">
        <v>1428</v>
      </c>
      <c r="I1583" t="b">
        <v>0</v>
      </c>
      <c r="Y1583">
        <v>4.3</v>
      </c>
      <c r="AB1583">
        <v>6.1</v>
      </c>
      <c r="AF1583">
        <v>7.1</v>
      </c>
      <c r="BR1583" t="s">
        <v>67</v>
      </c>
      <c r="BS1583" s="1">
        <v>44820</v>
      </c>
      <c r="BT1583" t="s">
        <v>2276</v>
      </c>
      <c r="BU1583" t="s">
        <v>2308</v>
      </c>
      <c r="BV1583" t="s">
        <v>60</v>
      </c>
      <c r="BW1583" t="s">
        <v>2276</v>
      </c>
      <c r="BX1583" s="11"/>
      <c r="BY1583" s="11"/>
      <c r="BZ1583" s="11"/>
    </row>
    <row r="1584" spans="1:78" x14ac:dyDescent="0.2">
      <c r="A1584" s="11" t="s">
        <v>1700</v>
      </c>
      <c r="B1584" s="11"/>
      <c r="C1584" s="11" t="s">
        <v>1483</v>
      </c>
      <c r="D1584" s="11" t="s">
        <v>61</v>
      </c>
      <c r="E1584" s="11" t="s">
        <v>738</v>
      </c>
      <c r="F1584" s="11" t="s">
        <v>739</v>
      </c>
      <c r="G1584" s="11" t="s">
        <v>738</v>
      </c>
      <c r="H1584" s="11" t="s">
        <v>743</v>
      </c>
      <c r="I1584" s="11"/>
      <c r="J1584" s="11"/>
      <c r="K1584" s="11"/>
      <c r="L1584" s="11"/>
      <c r="M1584" s="11"/>
      <c r="N1584" s="11"/>
      <c r="O1584" s="11"/>
      <c r="P1584" s="11"/>
      <c r="Q1584" s="11"/>
      <c r="R1584" s="11"/>
      <c r="S1584" s="11"/>
      <c r="T1584" s="11"/>
      <c r="U1584" s="11"/>
      <c r="V1584" s="11"/>
      <c r="W1584" s="11"/>
      <c r="X1584" s="11"/>
      <c r="Y1584" s="11"/>
      <c r="Z1584" s="11"/>
      <c r="AA1584" s="11"/>
      <c r="AB1584" s="11"/>
      <c r="AC1584" s="11"/>
      <c r="AD1584" s="11"/>
      <c r="AE1584" s="11"/>
      <c r="AF1584" s="11"/>
      <c r="AG1584" s="11"/>
      <c r="AH1584" s="11"/>
      <c r="AI1584" s="11"/>
      <c r="AJ1584" s="11"/>
      <c r="AK1584" s="11"/>
      <c r="AL1584" s="11"/>
      <c r="AM1584" s="11"/>
      <c r="AN1584" s="11"/>
      <c r="AO1584" s="11"/>
      <c r="AP1584" s="11"/>
      <c r="AQ1584" s="11"/>
      <c r="AR1584" s="11"/>
      <c r="AS1584" s="11"/>
      <c r="AT1584" s="11"/>
      <c r="AU1584" s="11"/>
      <c r="AV1584" s="11"/>
      <c r="AW1584" s="11"/>
      <c r="AX1584" s="11"/>
      <c r="AY1584" s="11"/>
      <c r="AZ1584" s="11"/>
      <c r="BA1584" s="11"/>
      <c r="BB1584" s="11"/>
      <c r="BC1584" s="11"/>
      <c r="BD1584" s="11"/>
      <c r="BE1584" s="11"/>
      <c r="BF1584" s="11"/>
      <c r="BG1584" s="11"/>
      <c r="BH1584" s="11"/>
      <c r="BI1584" s="11"/>
      <c r="BJ1584" s="11"/>
      <c r="BK1584" s="11"/>
      <c r="BL1584" s="11"/>
      <c r="BM1584" s="11"/>
      <c r="BN1584" s="11"/>
      <c r="BO1584" s="11"/>
      <c r="BP1584" s="11"/>
      <c r="BQ1584" s="11"/>
      <c r="BR1584" s="11"/>
      <c r="BS1584" s="11"/>
      <c r="BT1584" s="11"/>
      <c r="BU1584" s="11"/>
      <c r="BV1584" s="11"/>
      <c r="BW1584" s="11"/>
      <c r="BX1584" s="11"/>
      <c r="BY1584" s="11"/>
      <c r="BZ1584" s="11"/>
    </row>
    <row r="1585" spans="1:78" x14ac:dyDescent="0.2">
      <c r="C1585" t="s">
        <v>1483</v>
      </c>
      <c r="D1585" t="s">
        <v>61</v>
      </c>
      <c r="E1585" t="s">
        <v>738</v>
      </c>
      <c r="F1585" t="s">
        <v>739</v>
      </c>
      <c r="G1585" t="s">
        <v>738</v>
      </c>
      <c r="H1585" t="s">
        <v>743</v>
      </c>
      <c r="AO1585">
        <v>5</v>
      </c>
      <c r="AS1585">
        <v>6.6</v>
      </c>
      <c r="BA1585">
        <v>5</v>
      </c>
      <c r="BD1585">
        <v>3.2</v>
      </c>
      <c r="BE1585">
        <v>5</v>
      </c>
      <c r="BR1585" t="s">
        <v>67</v>
      </c>
      <c r="BS1585" s="1">
        <v>44797</v>
      </c>
      <c r="BT1585" t="s">
        <v>73</v>
      </c>
      <c r="BU1585">
        <v>36083</v>
      </c>
      <c r="BV1585" t="s">
        <v>60</v>
      </c>
      <c r="BW1585" t="s">
        <v>73</v>
      </c>
      <c r="BX1585" s="11"/>
      <c r="BY1585" s="11"/>
      <c r="BZ1585" s="11"/>
    </row>
    <row r="1586" spans="1:78" x14ac:dyDescent="0.2">
      <c r="A1586" s="6"/>
      <c r="B1586" s="6"/>
      <c r="C1586" s="6" t="s">
        <v>1483</v>
      </c>
      <c r="D1586" s="6" t="s">
        <v>61</v>
      </c>
      <c r="E1586" s="6" t="s">
        <v>738</v>
      </c>
      <c r="F1586" s="6" t="s">
        <v>739</v>
      </c>
      <c r="G1586" s="6" t="s">
        <v>738</v>
      </c>
      <c r="H1586" s="6" t="s">
        <v>743</v>
      </c>
      <c r="I1586" s="6"/>
      <c r="J1586" s="6"/>
      <c r="K1586" s="6"/>
      <c r="L1586" s="6"/>
      <c r="M1586" s="6"/>
      <c r="N1586" s="6"/>
      <c r="O1586" s="6"/>
      <c r="P1586" s="6"/>
      <c r="Q1586" s="6"/>
      <c r="R1586" s="6"/>
      <c r="S1586" s="6"/>
      <c r="T1586" s="6"/>
      <c r="U1586" s="6"/>
      <c r="V1586" s="6"/>
      <c r="W1586" s="6"/>
      <c r="X1586" s="6"/>
      <c r="Y1586" s="6"/>
      <c r="Z1586" s="6"/>
      <c r="AA1586" s="6"/>
      <c r="AB1586" s="6"/>
      <c r="AC1586" s="6"/>
      <c r="AD1586" s="6"/>
      <c r="AE1586" s="6"/>
      <c r="AF1586" s="6"/>
      <c r="AG1586" s="6"/>
      <c r="AH1586" s="6"/>
      <c r="AI1586" s="6"/>
      <c r="AJ1586" s="6"/>
      <c r="AK1586" s="6"/>
      <c r="AL1586" s="6"/>
      <c r="AM1586" s="6"/>
      <c r="AN1586" s="6"/>
      <c r="AO1586" s="6"/>
      <c r="AP1586" s="6"/>
      <c r="AQ1586" s="6"/>
      <c r="AR1586" s="6"/>
      <c r="AS1586" s="6"/>
      <c r="AT1586" s="6"/>
      <c r="AU1586" s="6"/>
      <c r="AV1586" s="6"/>
      <c r="AW1586" s="6"/>
      <c r="AX1586" s="6"/>
      <c r="AY1586" s="6"/>
      <c r="AZ1586" s="6"/>
      <c r="BA1586" s="6"/>
      <c r="BB1586" s="6"/>
      <c r="BC1586" s="6"/>
      <c r="BD1586" s="6"/>
      <c r="BE1586" s="6"/>
      <c r="BF1586" s="6"/>
      <c r="BG1586" s="6"/>
      <c r="BH1586" s="6"/>
      <c r="BI1586" s="6"/>
      <c r="BJ1586" s="6"/>
      <c r="BK1586" s="6"/>
      <c r="BL1586" s="6"/>
      <c r="BM1586" s="6"/>
      <c r="BN1586" s="6"/>
      <c r="BO1586" s="6"/>
      <c r="BP1586" s="6"/>
      <c r="BQ1586" s="6" t="s">
        <v>3703</v>
      </c>
      <c r="BR1586" s="6" t="s">
        <v>67</v>
      </c>
      <c r="BS1586" s="7">
        <v>44964</v>
      </c>
      <c r="BT1586" s="6" t="s">
        <v>3669</v>
      </c>
      <c r="BU1586" s="57" t="s">
        <v>3702</v>
      </c>
      <c r="BV1586" s="6" t="s">
        <v>60</v>
      </c>
      <c r="BW1586" s="6" t="s">
        <v>3669</v>
      </c>
      <c r="BX1586" s="6"/>
      <c r="BY1586" s="6"/>
      <c r="BZ1586" s="6"/>
    </row>
    <row r="1587" spans="1:78" x14ac:dyDescent="0.2">
      <c r="A1587" s="11" t="s">
        <v>1700</v>
      </c>
      <c r="B1587" s="11"/>
      <c r="C1587" s="11" t="s">
        <v>1483</v>
      </c>
      <c r="D1587" s="11" t="s">
        <v>61</v>
      </c>
      <c r="E1587" s="11" t="s">
        <v>738</v>
      </c>
      <c r="F1587" s="11" t="s">
        <v>745</v>
      </c>
      <c r="G1587" s="11" t="s">
        <v>738</v>
      </c>
      <c r="H1587" s="11" t="s">
        <v>745</v>
      </c>
      <c r="I1587" s="11"/>
      <c r="J1587" s="11"/>
      <c r="K1587" s="11"/>
      <c r="L1587" s="11"/>
      <c r="M1587" s="11"/>
      <c r="N1587" s="11"/>
      <c r="O1587" s="11"/>
      <c r="P1587" s="11"/>
      <c r="Q1587" s="11"/>
      <c r="R1587" s="11"/>
      <c r="S1587" s="11"/>
      <c r="T1587" s="11"/>
      <c r="U1587" s="11"/>
      <c r="V1587" s="11"/>
      <c r="W1587" s="11"/>
      <c r="X1587" s="11"/>
      <c r="Y1587" s="11"/>
      <c r="Z1587" s="11"/>
      <c r="AA1587" s="11"/>
      <c r="AB1587" s="11"/>
      <c r="AC1587" s="11"/>
      <c r="AD1587" s="11"/>
      <c r="AE1587" s="11"/>
      <c r="AF1587" s="11"/>
      <c r="AG1587" s="11"/>
      <c r="AH1587" s="11"/>
      <c r="AI1587" s="11"/>
      <c r="AJ1587" s="11"/>
      <c r="AK1587" s="11"/>
      <c r="AL1587" s="11"/>
      <c r="AM1587" s="11"/>
      <c r="AN1587" s="11"/>
      <c r="AO1587" s="11"/>
      <c r="AP1587" s="11"/>
      <c r="AQ1587" s="11"/>
      <c r="AR1587" s="11"/>
      <c r="AS1587" s="11"/>
      <c r="AT1587" s="11"/>
      <c r="AU1587" s="11"/>
      <c r="AV1587" s="11"/>
      <c r="AW1587" s="11"/>
      <c r="AX1587" s="11"/>
      <c r="AY1587" s="11"/>
      <c r="AZ1587" s="11"/>
      <c r="BA1587" s="11"/>
      <c r="BB1587" s="11"/>
      <c r="BC1587" s="11"/>
      <c r="BD1587" s="11"/>
      <c r="BE1587" s="11"/>
      <c r="BF1587" s="11"/>
      <c r="BG1587" s="11"/>
      <c r="BH1587" s="11"/>
      <c r="BI1587" s="11"/>
      <c r="BJ1587" s="11"/>
      <c r="BK1587" s="11"/>
      <c r="BL1587" s="11"/>
      <c r="BM1587" s="11"/>
      <c r="BN1587" s="11"/>
      <c r="BO1587" s="11"/>
      <c r="BP1587" s="11"/>
      <c r="BQ1587" s="11"/>
      <c r="BR1587" s="11"/>
      <c r="BS1587" s="11"/>
      <c r="BT1587" s="11"/>
      <c r="BU1587" s="11"/>
      <c r="BV1587" s="11"/>
      <c r="BW1587" s="11"/>
      <c r="BX1587" s="11"/>
      <c r="BY1587" s="11"/>
      <c r="BZ1587" s="11"/>
    </row>
    <row r="1588" spans="1:78" x14ac:dyDescent="0.2">
      <c r="A1588" t="s">
        <v>2363</v>
      </c>
      <c r="C1588" t="s">
        <v>1483</v>
      </c>
      <c r="D1588" t="s">
        <v>61</v>
      </c>
      <c r="E1588" t="s">
        <v>738</v>
      </c>
      <c r="F1588" t="s">
        <v>745</v>
      </c>
      <c r="G1588" t="s">
        <v>738</v>
      </c>
      <c r="H1588" t="s">
        <v>745</v>
      </c>
      <c r="Y1588">
        <v>3.7</v>
      </c>
      <c r="AB1588">
        <v>5.2</v>
      </c>
      <c r="AC1588">
        <v>3.7</v>
      </c>
      <c r="AF1588">
        <v>5.7</v>
      </c>
      <c r="BR1588" t="s">
        <v>67</v>
      </c>
      <c r="BS1588" s="1">
        <v>44824</v>
      </c>
      <c r="BT1588" t="s">
        <v>2329</v>
      </c>
      <c r="BU1588">
        <v>2930</v>
      </c>
      <c r="BX1588" s="11"/>
      <c r="BY1588" s="11"/>
      <c r="BZ1588" s="11"/>
    </row>
    <row r="1589" spans="1:78" x14ac:dyDescent="0.2">
      <c r="A1589" t="s">
        <v>744</v>
      </c>
      <c r="C1589" t="s">
        <v>1483</v>
      </c>
      <c r="D1589" t="s">
        <v>61</v>
      </c>
      <c r="E1589" t="s">
        <v>738</v>
      </c>
      <c r="F1589" t="s">
        <v>745</v>
      </c>
      <c r="G1589" t="s">
        <v>738</v>
      </c>
      <c r="H1589" t="s">
        <v>745</v>
      </c>
      <c r="AW1589">
        <v>3.8</v>
      </c>
      <c r="AX1589">
        <v>2.7</v>
      </c>
      <c r="AY1589">
        <v>2.8</v>
      </c>
      <c r="AZ1589">
        <v>2.8</v>
      </c>
      <c r="BA1589">
        <v>3.95</v>
      </c>
      <c r="BB1589">
        <v>3.15</v>
      </c>
      <c r="BC1589">
        <v>2.95</v>
      </c>
      <c r="BD1589">
        <v>3.15</v>
      </c>
      <c r="BR1589" t="s">
        <v>67</v>
      </c>
      <c r="BS1589"/>
      <c r="BT1589" t="s">
        <v>90</v>
      </c>
      <c r="BU1589">
        <v>1216</v>
      </c>
      <c r="BV1589" t="s">
        <v>60</v>
      </c>
      <c r="BW1589" t="s">
        <v>90</v>
      </c>
      <c r="BX1589" s="11"/>
      <c r="BY1589" s="11"/>
      <c r="BZ1589" s="11"/>
    </row>
    <row r="1590" spans="1:78" x14ac:dyDescent="0.2">
      <c r="A1590" t="s">
        <v>746</v>
      </c>
      <c r="C1590" t="s">
        <v>1483</v>
      </c>
      <c r="D1590" t="s">
        <v>61</v>
      </c>
      <c r="E1590" t="s">
        <v>738</v>
      </c>
      <c r="F1590" t="s">
        <v>745</v>
      </c>
      <c r="G1590" t="s">
        <v>738</v>
      </c>
      <c r="H1590" t="s">
        <v>745</v>
      </c>
      <c r="AS1590">
        <v>4.5</v>
      </c>
      <c r="AV1590">
        <v>3.3</v>
      </c>
      <c r="BR1590" t="s">
        <v>67</v>
      </c>
      <c r="BS1590"/>
      <c r="BT1590" t="s">
        <v>90</v>
      </c>
      <c r="BU1590">
        <v>1216</v>
      </c>
      <c r="BV1590" t="s">
        <v>60</v>
      </c>
      <c r="BW1590" t="s">
        <v>90</v>
      </c>
      <c r="BX1590" s="11"/>
      <c r="BY1590" s="11"/>
      <c r="BZ1590" s="11"/>
    </row>
    <row r="1591" spans="1:78" x14ac:dyDescent="0.2">
      <c r="A1591" t="s">
        <v>747</v>
      </c>
      <c r="C1591" t="s">
        <v>1483</v>
      </c>
      <c r="D1591" t="s">
        <v>61</v>
      </c>
      <c r="E1591" t="s">
        <v>738</v>
      </c>
      <c r="F1591" t="s">
        <v>745</v>
      </c>
      <c r="G1591" t="s">
        <v>738</v>
      </c>
      <c r="H1591" t="s">
        <v>745</v>
      </c>
      <c r="AO1591">
        <v>4.5</v>
      </c>
      <c r="AR1591">
        <v>2.8</v>
      </c>
      <c r="BQ1591" t="s">
        <v>748</v>
      </c>
      <c r="BR1591" t="s">
        <v>67</v>
      </c>
      <c r="BS1591"/>
      <c r="BT1591" t="s">
        <v>90</v>
      </c>
      <c r="BU1591">
        <v>1216</v>
      </c>
      <c r="BV1591" t="s">
        <v>60</v>
      </c>
      <c r="BW1591" t="s">
        <v>90</v>
      </c>
      <c r="BX1591" s="11"/>
      <c r="BY1591" s="11"/>
      <c r="BZ1591" s="11"/>
    </row>
    <row r="1592" spans="1:78" x14ac:dyDescent="0.2">
      <c r="A1592" t="s">
        <v>2307</v>
      </c>
      <c r="B1592" t="s">
        <v>322</v>
      </c>
      <c r="C1592" t="s">
        <v>1483</v>
      </c>
      <c r="D1592" t="s">
        <v>61</v>
      </c>
      <c r="E1592" t="s">
        <v>738</v>
      </c>
      <c r="F1592" t="s">
        <v>745</v>
      </c>
      <c r="G1592" t="s">
        <v>2306</v>
      </c>
      <c r="H1592" t="s">
        <v>745</v>
      </c>
      <c r="AC1592">
        <v>3.6</v>
      </c>
      <c r="AF1592">
        <v>6.1</v>
      </c>
      <c r="BR1592" t="s">
        <v>67</v>
      </c>
      <c r="BS1592" s="1">
        <v>44820</v>
      </c>
      <c r="BT1592" t="s">
        <v>2276</v>
      </c>
      <c r="BU1592" t="s">
        <v>2308</v>
      </c>
      <c r="BV1592" t="s">
        <v>60</v>
      </c>
      <c r="BW1592" t="s">
        <v>2276</v>
      </c>
      <c r="BX1592" s="11"/>
      <c r="BY1592" s="11"/>
      <c r="BZ1592" s="11"/>
    </row>
    <row r="1593" spans="1:78" x14ac:dyDescent="0.2">
      <c r="A1593" s="11" t="s">
        <v>1700</v>
      </c>
      <c r="B1593" s="11"/>
      <c r="C1593" s="11" t="s">
        <v>1483</v>
      </c>
      <c r="D1593" s="11" t="s">
        <v>61</v>
      </c>
      <c r="E1593" s="11" t="s">
        <v>738</v>
      </c>
      <c r="F1593" s="11" t="s">
        <v>750</v>
      </c>
      <c r="G1593" s="11" t="s">
        <v>75</v>
      </c>
      <c r="H1593" s="11" t="s">
        <v>763</v>
      </c>
      <c r="I1593" s="11"/>
      <c r="J1593" s="11"/>
      <c r="K1593" s="11"/>
      <c r="L1593" s="11"/>
      <c r="M1593" s="11"/>
      <c r="N1593" s="11"/>
      <c r="O1593" s="11"/>
      <c r="P1593" s="11"/>
      <c r="Q1593" s="11"/>
      <c r="R1593" s="11"/>
      <c r="S1593" s="11"/>
      <c r="T1593" s="11"/>
      <c r="U1593" s="11"/>
      <c r="V1593" s="11"/>
      <c r="W1593" s="11"/>
      <c r="X1593" s="11"/>
      <c r="Y1593" s="11"/>
      <c r="Z1593" s="11"/>
      <c r="AA1593" s="11"/>
      <c r="AB1593" s="11"/>
      <c r="AC1593" s="11"/>
      <c r="AD1593" s="11"/>
      <c r="AE1593" s="11"/>
      <c r="AF1593" s="11"/>
      <c r="AG1593" s="11"/>
      <c r="AH1593" s="11"/>
      <c r="AI1593" s="11"/>
      <c r="AJ1593" s="11"/>
      <c r="AK1593" s="11"/>
      <c r="AL1593" s="11"/>
      <c r="AM1593" s="11"/>
      <c r="AN1593" s="11"/>
      <c r="AO1593" s="11"/>
      <c r="AP1593" s="11"/>
      <c r="AQ1593" s="11"/>
      <c r="AR1593" s="11"/>
      <c r="AS1593" s="11"/>
      <c r="AT1593" s="11"/>
      <c r="AU1593" s="11"/>
      <c r="AV1593" s="11"/>
      <c r="AW1593" s="11"/>
      <c r="AX1593" s="11"/>
      <c r="AY1593" s="11"/>
      <c r="AZ1593" s="11"/>
      <c r="BA1593" s="11"/>
      <c r="BB1593" s="11"/>
      <c r="BC1593" s="11"/>
      <c r="BD1593" s="11"/>
      <c r="BE1593" s="11"/>
      <c r="BF1593" s="11"/>
      <c r="BG1593" s="11"/>
      <c r="BH1593" s="11"/>
      <c r="BI1593" s="11"/>
      <c r="BJ1593" s="11"/>
      <c r="BK1593" s="11"/>
      <c r="BL1593" s="11"/>
      <c r="BM1593" s="11"/>
      <c r="BN1593" s="11"/>
      <c r="BO1593" s="11"/>
      <c r="BP1593" s="11"/>
      <c r="BQ1593" s="11"/>
      <c r="BR1593" s="11"/>
      <c r="BS1593" s="11"/>
      <c r="BT1593" s="11"/>
      <c r="BU1593" s="11"/>
      <c r="BV1593" s="11"/>
      <c r="BW1593" s="11"/>
      <c r="BX1593" s="11"/>
      <c r="BY1593" s="11"/>
      <c r="BZ1593" s="11"/>
    </row>
    <row r="1594" spans="1:78" x14ac:dyDescent="0.2">
      <c r="A1594" t="s">
        <v>737</v>
      </c>
      <c r="C1594" t="s">
        <v>1483</v>
      </c>
      <c r="D1594" t="s">
        <v>61</v>
      </c>
      <c r="E1594" t="s">
        <v>738</v>
      </c>
      <c r="F1594" t="s">
        <v>750</v>
      </c>
      <c r="G1594" t="s">
        <v>75</v>
      </c>
      <c r="H1594" t="s">
        <v>763</v>
      </c>
      <c r="Q1594">
        <v>6.3</v>
      </c>
      <c r="T1594">
        <v>7.5</v>
      </c>
      <c r="U1594">
        <v>6.5</v>
      </c>
      <c r="X1594">
        <v>9.5</v>
      </c>
      <c r="Y1594">
        <v>4.5</v>
      </c>
      <c r="AB1594">
        <v>9</v>
      </c>
      <c r="BR1594" t="s">
        <v>67</v>
      </c>
      <c r="BS1594" s="1">
        <v>44797</v>
      </c>
      <c r="BT1594" t="s">
        <v>73</v>
      </c>
      <c r="BU1594">
        <v>36083</v>
      </c>
      <c r="BV1594" t="s">
        <v>60</v>
      </c>
      <c r="BW1594" t="s">
        <v>73</v>
      </c>
      <c r="BX1594" s="11"/>
      <c r="BY1594" s="11"/>
      <c r="BZ1594" s="11"/>
    </row>
    <row r="1595" spans="1:78" x14ac:dyDescent="0.2">
      <c r="A1595" t="s">
        <v>741</v>
      </c>
      <c r="C1595" t="s">
        <v>1483</v>
      </c>
      <c r="D1595" t="s">
        <v>61</v>
      </c>
      <c r="E1595" t="s">
        <v>738</v>
      </c>
      <c r="F1595" t="s">
        <v>750</v>
      </c>
      <c r="G1595" t="s">
        <v>75</v>
      </c>
      <c r="H1595" t="s">
        <v>763</v>
      </c>
      <c r="AK1595">
        <v>5</v>
      </c>
      <c r="AN1595">
        <v>6</v>
      </c>
      <c r="BA1595">
        <v>4.5</v>
      </c>
      <c r="BD1595">
        <v>4.5</v>
      </c>
      <c r="BE1595">
        <v>3.7</v>
      </c>
      <c r="BH1595">
        <v>7.6</v>
      </c>
      <c r="BR1595" t="s">
        <v>67</v>
      </c>
      <c r="BS1595" s="1">
        <v>44797</v>
      </c>
      <c r="BT1595" t="s">
        <v>73</v>
      </c>
      <c r="BU1595">
        <v>36083</v>
      </c>
      <c r="BV1595" t="s">
        <v>60</v>
      </c>
      <c r="BW1595" t="s">
        <v>73</v>
      </c>
      <c r="BX1595" s="11"/>
      <c r="BY1595" s="11"/>
      <c r="BZ1595" s="11"/>
    </row>
    <row r="1596" spans="1:78" x14ac:dyDescent="0.2">
      <c r="A1596" t="s">
        <v>2106</v>
      </c>
      <c r="C1596" t="s">
        <v>1483</v>
      </c>
      <c r="D1596" t="s">
        <v>61</v>
      </c>
      <c r="E1596" t="s">
        <v>738</v>
      </c>
      <c r="F1596" t="s">
        <v>750</v>
      </c>
      <c r="G1596" t="s">
        <v>440</v>
      </c>
      <c r="H1596" t="s">
        <v>2105</v>
      </c>
      <c r="AK1596">
        <v>5.9</v>
      </c>
      <c r="AN1596">
        <v>4.3</v>
      </c>
      <c r="AS1596">
        <v>6.2</v>
      </c>
      <c r="AV1596">
        <v>5.0999999999999996</v>
      </c>
      <c r="BR1596" t="s">
        <v>67</v>
      </c>
      <c r="BS1596" s="1">
        <v>44816</v>
      </c>
      <c r="BT1596" t="s">
        <v>1910</v>
      </c>
      <c r="BU1596">
        <v>2585</v>
      </c>
      <c r="BX1596" s="11"/>
      <c r="BY1596" s="11"/>
      <c r="BZ1596" s="11"/>
    </row>
    <row r="1597" spans="1:78" x14ac:dyDescent="0.2">
      <c r="A1597" t="s">
        <v>2107</v>
      </c>
      <c r="C1597" t="s">
        <v>1483</v>
      </c>
      <c r="D1597" t="s">
        <v>61</v>
      </c>
      <c r="E1597" t="s">
        <v>738</v>
      </c>
      <c r="F1597" t="s">
        <v>750</v>
      </c>
      <c r="G1597" t="s">
        <v>440</v>
      </c>
      <c r="H1597" t="s">
        <v>2108</v>
      </c>
      <c r="Y1597">
        <v>5.6</v>
      </c>
      <c r="AA1597">
        <v>8.5</v>
      </c>
      <c r="AB1597">
        <v>8.5</v>
      </c>
      <c r="AG1597">
        <v>4.3</v>
      </c>
      <c r="AH1597">
        <v>8</v>
      </c>
      <c r="AJ1597">
        <v>8</v>
      </c>
      <c r="BQ1597" t="s">
        <v>3420</v>
      </c>
      <c r="BR1597" t="s">
        <v>67</v>
      </c>
      <c r="BS1597" s="1">
        <v>44816</v>
      </c>
      <c r="BT1597" t="s">
        <v>1910</v>
      </c>
      <c r="BU1597">
        <v>2585</v>
      </c>
      <c r="BX1597" s="11"/>
      <c r="BY1597" s="11"/>
      <c r="BZ1597" s="11"/>
    </row>
    <row r="1598" spans="1:78" x14ac:dyDescent="0.2">
      <c r="A1598" t="s">
        <v>749</v>
      </c>
      <c r="C1598" t="s">
        <v>1483</v>
      </c>
      <c r="D1598" t="s">
        <v>61</v>
      </c>
      <c r="E1598" t="s">
        <v>738</v>
      </c>
      <c r="F1598" t="s">
        <v>750</v>
      </c>
      <c r="G1598" t="s">
        <v>440</v>
      </c>
      <c r="H1598" t="s">
        <v>750</v>
      </c>
      <c r="Q1598">
        <v>7</v>
      </c>
      <c r="T1598">
        <v>7.6</v>
      </c>
      <c r="U1598">
        <v>6.4</v>
      </c>
      <c r="X1598">
        <v>9</v>
      </c>
      <c r="Y1598">
        <v>5.2</v>
      </c>
      <c r="AB1598">
        <v>9</v>
      </c>
      <c r="AC1598">
        <v>5</v>
      </c>
      <c r="AF1598">
        <v>10.199999999999999</v>
      </c>
      <c r="AG1598">
        <v>3.5</v>
      </c>
      <c r="AJ1598">
        <v>8</v>
      </c>
      <c r="AK1598">
        <v>5.9</v>
      </c>
      <c r="AN1598">
        <v>4.8</v>
      </c>
      <c r="AO1598">
        <v>6.9</v>
      </c>
      <c r="AR1598">
        <v>5.4</v>
      </c>
      <c r="AS1598">
        <v>6.9</v>
      </c>
      <c r="AV1598">
        <v>5.4</v>
      </c>
      <c r="AW1598">
        <v>5.5</v>
      </c>
      <c r="AZ1598">
        <v>5</v>
      </c>
      <c r="BA1598">
        <v>5.3</v>
      </c>
      <c r="BD1598">
        <v>5</v>
      </c>
      <c r="BE1598">
        <v>5.9</v>
      </c>
      <c r="BH1598">
        <v>4.2</v>
      </c>
      <c r="BR1598" t="s">
        <v>67</v>
      </c>
      <c r="BS1598"/>
      <c r="BT1598" t="s">
        <v>200</v>
      </c>
      <c r="BU1598">
        <v>7016</v>
      </c>
      <c r="BX1598" s="11"/>
      <c r="BY1598" s="11"/>
      <c r="BZ1598" s="11"/>
    </row>
    <row r="1599" spans="1:78" x14ac:dyDescent="0.2">
      <c r="A1599" t="s">
        <v>751</v>
      </c>
      <c r="C1599" t="s">
        <v>1483</v>
      </c>
      <c r="D1599" t="s">
        <v>61</v>
      </c>
      <c r="E1599" t="s">
        <v>738</v>
      </c>
      <c r="F1599" t="s">
        <v>750</v>
      </c>
      <c r="G1599" t="s">
        <v>440</v>
      </c>
      <c r="H1599" t="s">
        <v>750</v>
      </c>
      <c r="M1599">
        <v>6.2</v>
      </c>
      <c r="Q1599">
        <v>7</v>
      </c>
      <c r="T1599">
        <v>8.1999999999999993</v>
      </c>
      <c r="U1599">
        <v>6.9</v>
      </c>
      <c r="X1599">
        <v>9.5</v>
      </c>
      <c r="Y1599">
        <v>5.3</v>
      </c>
      <c r="AB1599">
        <v>9.4</v>
      </c>
      <c r="AC1599">
        <v>5</v>
      </c>
      <c r="AF1599">
        <v>10.7</v>
      </c>
      <c r="AG1599">
        <v>4</v>
      </c>
      <c r="AJ1599">
        <v>9</v>
      </c>
      <c r="AK1599">
        <v>6.3</v>
      </c>
      <c r="AN1599">
        <v>4.5</v>
      </c>
      <c r="AO1599">
        <v>6.8</v>
      </c>
      <c r="AR1599">
        <v>5.5</v>
      </c>
      <c r="BR1599" t="s">
        <v>67</v>
      </c>
      <c r="BS1599"/>
      <c r="BT1599" t="s">
        <v>200</v>
      </c>
      <c r="BU1599">
        <v>7016</v>
      </c>
      <c r="BX1599" s="11"/>
      <c r="BY1599" s="11"/>
      <c r="BZ1599" s="11"/>
    </row>
    <row r="1600" spans="1:78" x14ac:dyDescent="0.2">
      <c r="A1600" t="s">
        <v>752</v>
      </c>
      <c r="C1600" t="s">
        <v>1483</v>
      </c>
      <c r="D1600" t="s">
        <v>61</v>
      </c>
      <c r="E1600" t="s">
        <v>738</v>
      </c>
      <c r="F1600" t="s">
        <v>750</v>
      </c>
      <c r="G1600" t="s">
        <v>440</v>
      </c>
      <c r="H1600" t="s">
        <v>750</v>
      </c>
      <c r="M1600">
        <v>5.8</v>
      </c>
      <c r="P1600">
        <v>5.3</v>
      </c>
      <c r="Q1600">
        <v>7.3</v>
      </c>
      <c r="T1600">
        <v>7.3</v>
      </c>
      <c r="U1600">
        <v>6</v>
      </c>
      <c r="X1600">
        <v>8.8000000000000007</v>
      </c>
      <c r="Y1600">
        <v>5.4</v>
      </c>
      <c r="AB1600">
        <v>8.6999999999999993</v>
      </c>
      <c r="AC1600">
        <v>4.7</v>
      </c>
      <c r="AF1600">
        <v>10</v>
      </c>
      <c r="AG1600">
        <v>3.9</v>
      </c>
      <c r="AJ1600">
        <v>8.1999999999999993</v>
      </c>
      <c r="BR1600" t="s">
        <v>67</v>
      </c>
      <c r="BS1600"/>
      <c r="BT1600" t="s">
        <v>200</v>
      </c>
      <c r="BU1600">
        <v>7016</v>
      </c>
      <c r="BX1600" s="11"/>
      <c r="BY1600" s="11"/>
      <c r="BZ1600" s="11"/>
    </row>
    <row r="1601" spans="1:78" x14ac:dyDescent="0.2">
      <c r="A1601" t="s">
        <v>753</v>
      </c>
      <c r="C1601" t="s">
        <v>1483</v>
      </c>
      <c r="D1601" t="s">
        <v>61</v>
      </c>
      <c r="E1601" t="s">
        <v>738</v>
      </c>
      <c r="F1601" t="s">
        <v>750</v>
      </c>
      <c r="G1601" t="s">
        <v>440</v>
      </c>
      <c r="H1601" t="s">
        <v>750</v>
      </c>
      <c r="AK1601">
        <v>5.9</v>
      </c>
      <c r="AN1601">
        <v>4.5</v>
      </c>
      <c r="AO1601">
        <v>6.6</v>
      </c>
      <c r="AR1601">
        <v>5</v>
      </c>
      <c r="AS1601">
        <v>6.7</v>
      </c>
      <c r="AV1601">
        <v>5</v>
      </c>
      <c r="AW1601">
        <v>5.6</v>
      </c>
      <c r="AZ1601">
        <v>4.4000000000000004</v>
      </c>
      <c r="BA1601">
        <v>5.5</v>
      </c>
      <c r="BD1601">
        <v>4.5999999999999996</v>
      </c>
      <c r="BE1601">
        <v>5.9</v>
      </c>
      <c r="BH1601">
        <v>4</v>
      </c>
      <c r="BR1601" t="s">
        <v>67</v>
      </c>
      <c r="BS1601"/>
      <c r="BT1601" t="s">
        <v>200</v>
      </c>
      <c r="BU1601">
        <v>7016</v>
      </c>
      <c r="BX1601" s="11"/>
      <c r="BY1601" s="11"/>
      <c r="BZ1601" s="11"/>
    </row>
    <row r="1602" spans="1:78" x14ac:dyDescent="0.2">
      <c r="A1602" t="s">
        <v>754</v>
      </c>
      <c r="C1602" t="s">
        <v>1483</v>
      </c>
      <c r="D1602" t="s">
        <v>61</v>
      </c>
      <c r="E1602" t="s">
        <v>738</v>
      </c>
      <c r="F1602" t="s">
        <v>750</v>
      </c>
      <c r="G1602" t="s">
        <v>440</v>
      </c>
      <c r="H1602" t="s">
        <v>750</v>
      </c>
      <c r="AK1602">
        <v>5.8</v>
      </c>
      <c r="AN1602">
        <v>4</v>
      </c>
      <c r="AO1602">
        <v>6.7</v>
      </c>
      <c r="AR1602">
        <v>4.7</v>
      </c>
      <c r="AS1602">
        <v>6.4</v>
      </c>
      <c r="AV1602">
        <v>4.7</v>
      </c>
      <c r="AW1602">
        <v>5.7</v>
      </c>
      <c r="AZ1602">
        <v>4.4000000000000004</v>
      </c>
      <c r="BA1602">
        <v>5.2</v>
      </c>
      <c r="BD1602">
        <v>4.5</v>
      </c>
      <c r="BE1602">
        <v>6.1</v>
      </c>
      <c r="BH1602">
        <v>4</v>
      </c>
      <c r="BR1602" t="s">
        <v>67</v>
      </c>
      <c r="BS1602"/>
      <c r="BT1602" t="s">
        <v>200</v>
      </c>
      <c r="BU1602">
        <v>7016</v>
      </c>
      <c r="BX1602" s="11"/>
      <c r="BY1602" s="11"/>
      <c r="BZ1602" s="11"/>
    </row>
    <row r="1603" spans="1:78" x14ac:dyDescent="0.2">
      <c r="A1603" t="s">
        <v>755</v>
      </c>
      <c r="C1603" t="s">
        <v>1483</v>
      </c>
      <c r="D1603" t="s">
        <v>61</v>
      </c>
      <c r="E1603" t="s">
        <v>738</v>
      </c>
      <c r="F1603" t="s">
        <v>750</v>
      </c>
      <c r="G1603" t="s">
        <v>440</v>
      </c>
      <c r="H1603" t="s">
        <v>750</v>
      </c>
      <c r="AO1603">
        <v>6.2</v>
      </c>
      <c r="AR1603">
        <v>5</v>
      </c>
      <c r="AS1603">
        <v>6.4</v>
      </c>
      <c r="AV1603">
        <v>5.3</v>
      </c>
      <c r="AW1603">
        <v>5.3</v>
      </c>
      <c r="AZ1603">
        <v>4.5</v>
      </c>
      <c r="BA1603">
        <v>4.7</v>
      </c>
      <c r="BD1603">
        <v>4.8</v>
      </c>
      <c r="BE1603">
        <v>5.6</v>
      </c>
      <c r="BH1603">
        <v>4.0999999999999996</v>
      </c>
      <c r="BR1603" t="s">
        <v>67</v>
      </c>
      <c r="BS1603"/>
      <c r="BT1603" t="s">
        <v>200</v>
      </c>
      <c r="BU1603">
        <v>7016</v>
      </c>
      <c r="BX1603" s="11"/>
      <c r="BY1603" s="11"/>
      <c r="BZ1603" s="11"/>
    </row>
    <row r="1604" spans="1:78" x14ac:dyDescent="0.2">
      <c r="A1604" t="s">
        <v>756</v>
      </c>
      <c r="C1604" t="s">
        <v>1483</v>
      </c>
      <c r="D1604" t="s">
        <v>61</v>
      </c>
      <c r="E1604" t="s">
        <v>738</v>
      </c>
      <c r="F1604" t="s">
        <v>750</v>
      </c>
      <c r="G1604" t="s">
        <v>440</v>
      </c>
      <c r="H1604" t="s">
        <v>750</v>
      </c>
      <c r="M1604">
        <v>6.2</v>
      </c>
      <c r="P1604">
        <v>6.9</v>
      </c>
      <c r="AO1604">
        <v>7.5</v>
      </c>
      <c r="AR1604">
        <v>5.9</v>
      </c>
      <c r="AS1604">
        <v>7</v>
      </c>
      <c r="AV1604">
        <v>5.8</v>
      </c>
      <c r="AW1604">
        <v>5.6</v>
      </c>
      <c r="AZ1604">
        <v>4.8</v>
      </c>
      <c r="BA1604">
        <v>5.4</v>
      </c>
      <c r="BD1604">
        <v>5</v>
      </c>
      <c r="BR1604" t="s">
        <v>67</v>
      </c>
      <c r="BS1604"/>
      <c r="BT1604" t="s">
        <v>200</v>
      </c>
      <c r="BU1604">
        <v>7016</v>
      </c>
      <c r="BX1604" s="11"/>
      <c r="BY1604" s="11"/>
      <c r="BZ1604" s="11"/>
    </row>
    <row r="1605" spans="1:78" x14ac:dyDescent="0.2">
      <c r="A1605" t="s">
        <v>757</v>
      </c>
      <c r="C1605" t="s">
        <v>1483</v>
      </c>
      <c r="D1605" t="s">
        <v>61</v>
      </c>
      <c r="E1605" t="s">
        <v>738</v>
      </c>
      <c r="F1605" t="s">
        <v>750</v>
      </c>
      <c r="G1605" t="s">
        <v>440</v>
      </c>
      <c r="H1605" t="s">
        <v>750</v>
      </c>
      <c r="Q1605">
        <v>6.7</v>
      </c>
      <c r="T1605">
        <v>7.2</v>
      </c>
      <c r="U1605">
        <v>6.3</v>
      </c>
      <c r="X1605">
        <v>8.1</v>
      </c>
      <c r="Y1605">
        <v>5.2</v>
      </c>
      <c r="AB1605">
        <v>8.5</v>
      </c>
      <c r="AC1605">
        <v>5</v>
      </c>
      <c r="AF1605">
        <v>8</v>
      </c>
      <c r="AG1605">
        <v>3.6</v>
      </c>
      <c r="AJ1605">
        <v>7.9</v>
      </c>
      <c r="BH1605">
        <v>4</v>
      </c>
      <c r="BR1605" t="s">
        <v>67</v>
      </c>
      <c r="BS1605"/>
      <c r="BT1605" t="s">
        <v>200</v>
      </c>
      <c r="BU1605">
        <v>7016</v>
      </c>
      <c r="BX1605" s="11"/>
      <c r="BY1605" s="11"/>
      <c r="BZ1605" s="11"/>
    </row>
    <row r="1606" spans="1:78" x14ac:dyDescent="0.2">
      <c r="A1606" t="s">
        <v>758</v>
      </c>
      <c r="C1606" t="s">
        <v>1483</v>
      </c>
      <c r="D1606" t="s">
        <v>61</v>
      </c>
      <c r="E1606" t="s">
        <v>738</v>
      </c>
      <c r="F1606" t="s">
        <v>750</v>
      </c>
      <c r="G1606" t="s">
        <v>440</v>
      </c>
      <c r="H1606" t="s">
        <v>750</v>
      </c>
      <c r="M1606">
        <v>5.9</v>
      </c>
      <c r="P1606">
        <v>5.5</v>
      </c>
      <c r="Q1606">
        <v>6.4</v>
      </c>
      <c r="T1606">
        <v>7.1</v>
      </c>
      <c r="U1606">
        <v>6.4</v>
      </c>
      <c r="X1606">
        <v>8.6</v>
      </c>
      <c r="Y1606">
        <v>5.2</v>
      </c>
      <c r="AB1606">
        <v>8.8000000000000007</v>
      </c>
      <c r="AC1606">
        <v>5</v>
      </c>
      <c r="AF1606">
        <v>9.6999999999999993</v>
      </c>
      <c r="AK1606">
        <v>6</v>
      </c>
      <c r="AN1606">
        <v>4.4000000000000004</v>
      </c>
      <c r="AO1606">
        <v>6.9</v>
      </c>
      <c r="AR1606">
        <v>4.7</v>
      </c>
      <c r="AS1606">
        <v>6.6</v>
      </c>
      <c r="AV1606">
        <v>5</v>
      </c>
      <c r="BR1606" t="s">
        <v>67</v>
      </c>
      <c r="BS1606"/>
      <c r="BT1606" t="s">
        <v>200</v>
      </c>
      <c r="BU1606">
        <v>7016</v>
      </c>
      <c r="BV1606" t="s">
        <v>69</v>
      </c>
      <c r="BW1606" t="s">
        <v>200</v>
      </c>
      <c r="BX1606" s="11"/>
      <c r="BY1606" s="11"/>
      <c r="BZ1606" s="11"/>
    </row>
    <row r="1607" spans="1:78" x14ac:dyDescent="0.2">
      <c r="A1607" t="s">
        <v>759</v>
      </c>
      <c r="C1607" t="s">
        <v>1483</v>
      </c>
      <c r="D1607" t="s">
        <v>61</v>
      </c>
      <c r="E1607" t="s">
        <v>738</v>
      </c>
      <c r="F1607" t="s">
        <v>750</v>
      </c>
      <c r="G1607" t="s">
        <v>440</v>
      </c>
      <c r="H1607" t="s">
        <v>750</v>
      </c>
      <c r="U1607">
        <v>6.4</v>
      </c>
      <c r="X1607">
        <v>8</v>
      </c>
      <c r="Y1607">
        <v>5.4</v>
      </c>
      <c r="AB1607">
        <v>8.6999999999999993</v>
      </c>
      <c r="AC1607">
        <v>4.8</v>
      </c>
      <c r="AF1607">
        <v>10</v>
      </c>
      <c r="AG1607">
        <v>4</v>
      </c>
      <c r="AJ1607">
        <v>8.1999999999999993</v>
      </c>
      <c r="AO1607">
        <v>7</v>
      </c>
      <c r="AR1607">
        <v>5</v>
      </c>
      <c r="AS1607">
        <v>6.5</v>
      </c>
      <c r="AV1607">
        <v>4.9000000000000004</v>
      </c>
      <c r="BA1607">
        <v>4.9000000000000004</v>
      </c>
      <c r="BD1607">
        <v>4.5999999999999996</v>
      </c>
      <c r="BE1607">
        <v>5.0999999999999996</v>
      </c>
      <c r="BH1607">
        <v>3.6</v>
      </c>
      <c r="BR1607" t="s">
        <v>67</v>
      </c>
      <c r="BS1607"/>
      <c r="BT1607" t="s">
        <v>200</v>
      </c>
      <c r="BU1607">
        <v>7016</v>
      </c>
      <c r="BX1607" s="11"/>
      <c r="BY1607" s="11"/>
      <c r="BZ1607" s="11"/>
    </row>
    <row r="1608" spans="1:78" x14ac:dyDescent="0.2">
      <c r="A1608" t="s">
        <v>760</v>
      </c>
      <c r="C1608" t="s">
        <v>1483</v>
      </c>
      <c r="D1608" t="s">
        <v>61</v>
      </c>
      <c r="E1608" t="s">
        <v>738</v>
      </c>
      <c r="F1608" t="s">
        <v>750</v>
      </c>
      <c r="G1608" t="s">
        <v>440</v>
      </c>
      <c r="H1608" t="s">
        <v>750</v>
      </c>
      <c r="Q1608">
        <v>7</v>
      </c>
      <c r="T1608">
        <v>7.3</v>
      </c>
      <c r="AK1608">
        <v>5.5</v>
      </c>
      <c r="AN1608">
        <v>4</v>
      </c>
      <c r="AO1608">
        <v>6.5</v>
      </c>
      <c r="AR1608">
        <v>4.8</v>
      </c>
      <c r="AS1608">
        <v>6.5</v>
      </c>
      <c r="AV1608">
        <v>5.0999999999999996</v>
      </c>
      <c r="AW1608">
        <v>5.7</v>
      </c>
      <c r="AZ1608">
        <v>4.4000000000000004</v>
      </c>
      <c r="BA1608">
        <v>5.2</v>
      </c>
      <c r="BD1608">
        <v>4.8</v>
      </c>
      <c r="BE1608">
        <v>6.2</v>
      </c>
      <c r="BH1608">
        <v>4.0999999999999996</v>
      </c>
      <c r="BR1608" t="s">
        <v>67</v>
      </c>
      <c r="BS1608"/>
      <c r="BT1608" t="s">
        <v>200</v>
      </c>
      <c r="BU1608">
        <v>7016</v>
      </c>
      <c r="BV1608" t="s">
        <v>69</v>
      </c>
      <c r="BW1608" t="s">
        <v>200</v>
      </c>
      <c r="BX1608" s="11"/>
      <c r="BY1608" s="11"/>
      <c r="BZ1608" s="11"/>
    </row>
    <row r="1609" spans="1:78" x14ac:dyDescent="0.2">
      <c r="A1609" t="s">
        <v>761</v>
      </c>
      <c r="C1609" t="s">
        <v>1483</v>
      </c>
      <c r="D1609" t="s">
        <v>61</v>
      </c>
      <c r="E1609" t="s">
        <v>738</v>
      </c>
      <c r="F1609" t="s">
        <v>750</v>
      </c>
      <c r="G1609" t="s">
        <v>440</v>
      </c>
      <c r="H1609" t="s">
        <v>750</v>
      </c>
      <c r="Q1609">
        <v>7</v>
      </c>
      <c r="T1609">
        <v>7.4</v>
      </c>
      <c r="U1609">
        <v>6.5</v>
      </c>
      <c r="X1609">
        <v>9.1</v>
      </c>
      <c r="Y1609">
        <v>5.0999999999999996</v>
      </c>
      <c r="AB1609">
        <v>9.3000000000000007</v>
      </c>
      <c r="AC1609">
        <v>4.8</v>
      </c>
      <c r="AF1609">
        <v>10</v>
      </c>
      <c r="BR1609" t="s">
        <v>67</v>
      </c>
      <c r="BS1609"/>
      <c r="BT1609" t="s">
        <v>200</v>
      </c>
      <c r="BU1609">
        <v>7016</v>
      </c>
      <c r="BX1609" s="11"/>
      <c r="BY1609" s="11"/>
      <c r="BZ1609" s="11"/>
    </row>
    <row r="1610" spans="1:78" x14ac:dyDescent="0.2">
      <c r="A1610" t="s">
        <v>762</v>
      </c>
      <c r="C1610" t="s">
        <v>1483</v>
      </c>
      <c r="D1610" t="s">
        <v>61</v>
      </c>
      <c r="E1610" t="s">
        <v>738</v>
      </c>
      <c r="F1610" t="s">
        <v>750</v>
      </c>
      <c r="G1610" t="s">
        <v>440</v>
      </c>
      <c r="H1610" t="s">
        <v>750</v>
      </c>
      <c r="U1610">
        <v>6.2</v>
      </c>
      <c r="X1610">
        <v>9.4</v>
      </c>
      <c r="Y1610">
        <v>4.5</v>
      </c>
      <c r="AB1610">
        <v>8.6999999999999993</v>
      </c>
      <c r="BR1610" t="s">
        <v>67</v>
      </c>
      <c r="BS1610"/>
      <c r="BT1610" t="s">
        <v>275</v>
      </c>
      <c r="BU1610">
        <v>17228</v>
      </c>
      <c r="BV1610" t="s">
        <v>60</v>
      </c>
      <c r="BW1610" t="s">
        <v>275</v>
      </c>
      <c r="BX1610" s="11"/>
      <c r="BY1610" s="11"/>
      <c r="BZ1610" s="11"/>
    </row>
    <row r="1611" spans="1:78" x14ac:dyDescent="0.2">
      <c r="A1611" t="s">
        <v>2109</v>
      </c>
      <c r="C1611" t="s">
        <v>1483</v>
      </c>
      <c r="D1611" t="s">
        <v>61</v>
      </c>
      <c r="E1611" t="s">
        <v>738</v>
      </c>
      <c r="F1611" t="s">
        <v>750</v>
      </c>
      <c r="G1611" t="s">
        <v>440</v>
      </c>
      <c r="H1611" t="s">
        <v>750</v>
      </c>
      <c r="AC1611">
        <v>5</v>
      </c>
      <c r="AK1611">
        <v>5.9</v>
      </c>
      <c r="AN1611">
        <v>4.4000000000000004</v>
      </c>
      <c r="AO1611">
        <v>6.5</v>
      </c>
      <c r="AR1611">
        <v>5.2</v>
      </c>
      <c r="AW1611">
        <v>5.6</v>
      </c>
      <c r="AX1611">
        <v>4.8</v>
      </c>
      <c r="AY1611">
        <v>5</v>
      </c>
      <c r="AZ1611">
        <v>5</v>
      </c>
      <c r="BA1611">
        <v>4.8</v>
      </c>
      <c r="BB1611">
        <v>5.2</v>
      </c>
      <c r="BC1611">
        <v>4.9000000000000004</v>
      </c>
      <c r="BD1611">
        <v>5.2</v>
      </c>
      <c r="BE1611">
        <v>5.7</v>
      </c>
      <c r="BF1611">
        <v>4.3</v>
      </c>
      <c r="BG1611">
        <v>3.9</v>
      </c>
      <c r="BH1611">
        <v>4.3</v>
      </c>
      <c r="BQ1611" t="s">
        <v>3421</v>
      </c>
      <c r="BR1611" t="s">
        <v>67</v>
      </c>
      <c r="BS1611" s="1">
        <v>44816</v>
      </c>
      <c r="BT1611" t="s">
        <v>1910</v>
      </c>
      <c r="BU1611">
        <v>2585</v>
      </c>
      <c r="BX1611" s="11"/>
      <c r="BY1611" s="11"/>
      <c r="BZ1611" s="11"/>
    </row>
    <row r="1612" spans="1:78" x14ac:dyDescent="0.2">
      <c r="A1612" s="11" t="s">
        <v>1700</v>
      </c>
      <c r="B1612" s="11"/>
      <c r="C1612" s="11" t="s">
        <v>1483</v>
      </c>
      <c r="D1612" s="11" t="s">
        <v>61</v>
      </c>
      <c r="E1612" s="11" t="s">
        <v>738</v>
      </c>
      <c r="F1612" s="11" t="s">
        <v>750</v>
      </c>
      <c r="G1612" s="11" t="s">
        <v>738</v>
      </c>
      <c r="H1612" s="11" t="s">
        <v>750</v>
      </c>
      <c r="I1612" s="11"/>
      <c r="J1612" s="11"/>
      <c r="K1612" s="11"/>
      <c r="L1612" s="11"/>
      <c r="M1612" s="11"/>
      <c r="N1612" s="11"/>
      <c r="O1612" s="11"/>
      <c r="P1612" s="11"/>
      <c r="Q1612" s="11"/>
      <c r="R1612" s="11"/>
      <c r="S1612" s="11"/>
      <c r="T1612" s="11"/>
      <c r="U1612" s="11"/>
      <c r="V1612" s="11"/>
      <c r="W1612" s="11"/>
      <c r="X1612" s="11"/>
      <c r="Y1612" s="11"/>
      <c r="Z1612" s="11"/>
      <c r="AA1612" s="11"/>
      <c r="AB1612" s="11"/>
      <c r="AC1612" s="11"/>
      <c r="AD1612" s="11"/>
      <c r="AE1612" s="11"/>
      <c r="AF1612" s="11"/>
      <c r="AG1612" s="11"/>
      <c r="AH1612" s="11"/>
      <c r="AI1612" s="11"/>
      <c r="AJ1612" s="11"/>
      <c r="AK1612" s="11"/>
      <c r="AL1612" s="11"/>
      <c r="AM1612" s="11"/>
      <c r="AN1612" s="11"/>
      <c r="AO1612" s="11"/>
      <c r="AP1612" s="11"/>
      <c r="AQ1612" s="11"/>
      <c r="AR1612" s="11"/>
      <c r="AS1612" s="11"/>
      <c r="AT1612" s="11"/>
      <c r="AU1612" s="11"/>
      <c r="AV1612" s="11"/>
      <c r="AW1612" s="11"/>
      <c r="AX1612" s="11"/>
      <c r="AY1612" s="11"/>
      <c r="AZ1612" s="11"/>
      <c r="BA1612" s="11"/>
      <c r="BB1612" s="11"/>
      <c r="BC1612" s="11"/>
      <c r="BD1612" s="11"/>
      <c r="BE1612" s="11"/>
      <c r="BF1612" s="11"/>
      <c r="BG1612" s="11"/>
      <c r="BH1612" s="11"/>
      <c r="BI1612" s="11"/>
      <c r="BJ1612" s="11"/>
      <c r="BK1612" s="11"/>
      <c r="BL1612" s="11"/>
      <c r="BM1612" s="11"/>
      <c r="BN1612" s="11"/>
      <c r="BO1612" s="11"/>
      <c r="BP1612" s="11"/>
      <c r="BQ1612" s="11"/>
      <c r="BR1612" s="11"/>
      <c r="BS1612" s="11"/>
      <c r="BT1612" s="11"/>
      <c r="BU1612" s="11"/>
      <c r="BV1612" s="11"/>
      <c r="BW1612" s="11"/>
      <c r="BX1612" s="11"/>
      <c r="BY1612" s="11"/>
      <c r="BZ1612" s="11"/>
    </row>
    <row r="1613" spans="1:78" x14ac:dyDescent="0.2">
      <c r="A1613" t="s">
        <v>737</v>
      </c>
      <c r="C1613" t="s">
        <v>1483</v>
      </c>
      <c r="D1613" t="s">
        <v>61</v>
      </c>
      <c r="E1613" t="s">
        <v>738</v>
      </c>
      <c r="F1613" t="s">
        <v>750</v>
      </c>
      <c r="G1613" t="s">
        <v>738</v>
      </c>
      <c r="H1613" t="s">
        <v>750</v>
      </c>
      <c r="Q1613">
        <v>6.5</v>
      </c>
      <c r="T1613">
        <v>7</v>
      </c>
      <c r="U1613">
        <v>5.5</v>
      </c>
      <c r="X1613">
        <v>8</v>
      </c>
      <c r="Y1613">
        <v>5</v>
      </c>
      <c r="AB1613">
        <v>8.5</v>
      </c>
      <c r="AG1613">
        <v>3.5</v>
      </c>
      <c r="AJ1613">
        <v>8</v>
      </c>
      <c r="BR1613" t="s">
        <v>67</v>
      </c>
      <c r="BS1613" s="1">
        <v>44797</v>
      </c>
      <c r="BT1613" t="s">
        <v>73</v>
      </c>
      <c r="BU1613">
        <v>36083</v>
      </c>
      <c r="BV1613" t="s">
        <v>60</v>
      </c>
      <c r="BW1613" t="s">
        <v>73</v>
      </c>
      <c r="BX1613" s="11"/>
      <c r="BY1613" s="11"/>
      <c r="BZ1613" s="11"/>
    </row>
    <row r="1614" spans="1:78" x14ac:dyDescent="0.2">
      <c r="A1614" t="s">
        <v>741</v>
      </c>
      <c r="C1614" t="s">
        <v>1483</v>
      </c>
      <c r="D1614" t="s">
        <v>61</v>
      </c>
      <c r="E1614" t="s">
        <v>738</v>
      </c>
      <c r="F1614" t="s">
        <v>750</v>
      </c>
      <c r="G1614" t="s">
        <v>738</v>
      </c>
      <c r="H1614" t="s">
        <v>750</v>
      </c>
      <c r="AW1614">
        <v>5.5</v>
      </c>
      <c r="AZ1614">
        <v>4.5</v>
      </c>
      <c r="BE1614">
        <v>5.5</v>
      </c>
      <c r="BH1614">
        <v>3.8</v>
      </c>
      <c r="BR1614" t="s">
        <v>67</v>
      </c>
      <c r="BS1614" s="1">
        <v>44797</v>
      </c>
      <c r="BT1614" t="s">
        <v>73</v>
      </c>
      <c r="BU1614">
        <v>36083</v>
      </c>
      <c r="BV1614" t="s">
        <v>60</v>
      </c>
      <c r="BW1614" t="s">
        <v>73</v>
      </c>
      <c r="BX1614" s="11"/>
      <c r="BY1614" s="11"/>
      <c r="BZ1614" s="11"/>
    </row>
    <row r="1615" spans="1:78" x14ac:dyDescent="0.2">
      <c r="A1615" t="s">
        <v>742</v>
      </c>
      <c r="C1615" t="s">
        <v>1483</v>
      </c>
      <c r="D1615" t="s">
        <v>61</v>
      </c>
      <c r="E1615" t="s">
        <v>738</v>
      </c>
      <c r="F1615" t="s">
        <v>750</v>
      </c>
      <c r="G1615" t="s">
        <v>738</v>
      </c>
      <c r="H1615" t="s">
        <v>750</v>
      </c>
      <c r="AK1615">
        <v>5.4</v>
      </c>
      <c r="AO1615">
        <v>6.8</v>
      </c>
      <c r="AR1615">
        <v>5</v>
      </c>
      <c r="AS1615">
        <v>6.8</v>
      </c>
      <c r="AV1615">
        <v>5</v>
      </c>
      <c r="BR1615" t="s">
        <v>67</v>
      </c>
      <c r="BS1615" s="1">
        <v>44797</v>
      </c>
      <c r="BT1615" t="s">
        <v>73</v>
      </c>
      <c r="BU1615">
        <v>36083</v>
      </c>
      <c r="BV1615" t="s">
        <v>60</v>
      </c>
      <c r="BW1615" t="s">
        <v>73</v>
      </c>
      <c r="BX1615" s="11"/>
      <c r="BY1615" s="11"/>
      <c r="BZ1615" s="11"/>
    </row>
    <row r="1616" spans="1:78" x14ac:dyDescent="0.2">
      <c r="A1616" s="6"/>
      <c r="B1616" s="6"/>
      <c r="C1616" s="6" t="s">
        <v>1483</v>
      </c>
      <c r="D1616" s="6" t="s">
        <v>61</v>
      </c>
      <c r="E1616" s="6" t="s">
        <v>738</v>
      </c>
      <c r="F1616" s="6" t="s">
        <v>750</v>
      </c>
      <c r="G1616" s="6" t="s">
        <v>738</v>
      </c>
      <c r="H1616" s="6" t="s">
        <v>750</v>
      </c>
      <c r="I1616" s="6"/>
      <c r="J1616" s="6"/>
      <c r="K1616" s="6"/>
      <c r="L1616" s="6"/>
      <c r="M1616" s="6"/>
      <c r="N1616" s="6"/>
      <c r="O1616" s="6"/>
      <c r="P1616" s="6"/>
      <c r="Q1616" s="6"/>
      <c r="R1616" s="6"/>
      <c r="S1616" s="6"/>
      <c r="T1616" s="6"/>
      <c r="U1616" s="6"/>
      <c r="V1616" s="6"/>
      <c r="W1616" s="6"/>
      <c r="X1616" s="6"/>
      <c r="Y1616" s="6"/>
      <c r="Z1616" s="6"/>
      <c r="AA1616" s="6"/>
      <c r="AB1616" s="6"/>
      <c r="AC1616" s="6"/>
      <c r="AD1616" s="6"/>
      <c r="AE1616" s="6"/>
      <c r="AF1616" s="6"/>
      <c r="AG1616" s="6"/>
      <c r="AH1616" s="6"/>
      <c r="AI1616" s="6"/>
      <c r="AJ1616" s="6"/>
      <c r="AK1616" s="6"/>
      <c r="AL1616" s="6"/>
      <c r="AM1616" s="6"/>
      <c r="AN1616" s="6"/>
      <c r="AO1616" s="6"/>
      <c r="AP1616" s="6"/>
      <c r="AQ1616" s="6"/>
      <c r="AR1616" s="6"/>
      <c r="AS1616" s="6"/>
      <c r="AT1616" s="6"/>
      <c r="AU1616" s="6"/>
      <c r="AV1616" s="6"/>
      <c r="AW1616" s="6"/>
      <c r="AX1616" s="6"/>
      <c r="AY1616" s="6"/>
      <c r="AZ1616" s="6"/>
      <c r="BA1616" s="6"/>
      <c r="BB1616" s="6"/>
      <c r="BC1616" s="6"/>
      <c r="BD1616" s="6"/>
      <c r="BE1616" s="6"/>
      <c r="BF1616" s="6"/>
      <c r="BG1616" s="6"/>
      <c r="BH1616" s="6"/>
      <c r="BI1616" s="6"/>
      <c r="BJ1616" s="6"/>
      <c r="BK1616" s="6"/>
      <c r="BL1616" s="6"/>
      <c r="BM1616" s="6"/>
      <c r="BN1616" s="6"/>
      <c r="BO1616" s="6"/>
      <c r="BP1616" s="6"/>
      <c r="BQ1616" s="6" t="s">
        <v>3707</v>
      </c>
      <c r="BR1616" s="6" t="s">
        <v>67</v>
      </c>
      <c r="BS1616" s="7">
        <v>44964</v>
      </c>
      <c r="BT1616" s="6" t="s">
        <v>3669</v>
      </c>
      <c r="BU1616" s="57" t="s">
        <v>3702</v>
      </c>
      <c r="BV1616" s="6"/>
      <c r="BW1616" s="6"/>
      <c r="BX1616" s="6"/>
      <c r="BY1616" s="6"/>
      <c r="BZ1616" s="6"/>
    </row>
    <row r="1617" spans="1:78" x14ac:dyDescent="0.2">
      <c r="A1617" s="11" t="s">
        <v>1700</v>
      </c>
      <c r="B1617" s="11"/>
      <c r="C1617" s="11" t="s">
        <v>1483</v>
      </c>
      <c r="D1617" s="11" t="s">
        <v>61</v>
      </c>
      <c r="E1617" s="11" t="s">
        <v>738</v>
      </c>
      <c r="F1617" s="11" t="s">
        <v>740</v>
      </c>
      <c r="G1617" s="11" t="s">
        <v>738</v>
      </c>
      <c r="H1617" s="11" t="s">
        <v>740</v>
      </c>
      <c r="I1617" s="11"/>
      <c r="J1617" s="11"/>
      <c r="K1617" s="11"/>
      <c r="L1617" s="11"/>
      <c r="M1617" s="11"/>
      <c r="N1617" s="11"/>
      <c r="O1617" s="11"/>
      <c r="P1617" s="11"/>
      <c r="Q1617" s="11"/>
      <c r="R1617" s="11"/>
      <c r="S1617" s="11"/>
      <c r="T1617" s="11"/>
      <c r="U1617" s="11"/>
      <c r="V1617" s="11"/>
      <c r="W1617" s="11"/>
      <c r="X1617" s="11"/>
      <c r="Y1617" s="11"/>
      <c r="Z1617" s="11"/>
      <c r="AA1617" s="11"/>
      <c r="AB1617" s="11"/>
      <c r="AC1617" s="11"/>
      <c r="AD1617" s="11"/>
      <c r="AE1617" s="11"/>
      <c r="AF1617" s="11"/>
      <c r="AG1617" s="11"/>
      <c r="AH1617" s="11"/>
      <c r="AI1617" s="11"/>
      <c r="AJ1617" s="11"/>
      <c r="AK1617" s="11"/>
      <c r="AL1617" s="11"/>
      <c r="AM1617" s="11"/>
      <c r="AN1617" s="11"/>
      <c r="AO1617" s="11"/>
      <c r="AP1617" s="11"/>
      <c r="AQ1617" s="11"/>
      <c r="AR1617" s="11"/>
      <c r="AS1617" s="11"/>
      <c r="AT1617" s="11"/>
      <c r="AU1617" s="11"/>
      <c r="AV1617" s="11"/>
      <c r="AW1617" s="11"/>
      <c r="AX1617" s="11"/>
      <c r="AY1617" s="11"/>
      <c r="AZ1617" s="11"/>
      <c r="BA1617" s="11"/>
      <c r="BB1617" s="11"/>
      <c r="BC1617" s="11"/>
      <c r="BD1617" s="11"/>
      <c r="BE1617" s="11"/>
      <c r="BF1617" s="11"/>
      <c r="BG1617" s="11"/>
      <c r="BH1617" s="11"/>
      <c r="BI1617" s="11"/>
      <c r="BJ1617" s="11"/>
      <c r="BK1617" s="11"/>
      <c r="BL1617" s="11"/>
      <c r="BM1617" s="11"/>
      <c r="BN1617" s="11"/>
      <c r="BO1617" s="11"/>
      <c r="BP1617" s="11"/>
      <c r="BQ1617" s="11"/>
      <c r="BR1617" s="11"/>
      <c r="BS1617" s="11"/>
      <c r="BT1617" s="11"/>
      <c r="BU1617" s="11"/>
      <c r="BV1617" s="11"/>
      <c r="BW1617" s="11"/>
      <c r="BX1617" s="11"/>
      <c r="BY1617" s="11"/>
      <c r="BZ1617" s="11"/>
    </row>
    <row r="1618" spans="1:78" x14ac:dyDescent="0.2">
      <c r="A1618" t="s">
        <v>737</v>
      </c>
      <c r="C1618" t="s">
        <v>1483</v>
      </c>
      <c r="D1618" t="s">
        <v>61</v>
      </c>
      <c r="E1618" t="s">
        <v>738</v>
      </c>
      <c r="F1618" t="s">
        <v>740</v>
      </c>
      <c r="G1618" t="s">
        <v>738</v>
      </c>
      <c r="H1618" t="s">
        <v>740</v>
      </c>
      <c r="Q1618">
        <v>4.5</v>
      </c>
      <c r="T1618">
        <v>4</v>
      </c>
      <c r="U1618">
        <v>5</v>
      </c>
      <c r="X1618">
        <v>5.5</v>
      </c>
      <c r="Y1618">
        <v>4.5</v>
      </c>
      <c r="AB1618">
        <v>5.8</v>
      </c>
      <c r="AG1618">
        <v>3.5</v>
      </c>
      <c r="AJ1618">
        <v>5.6</v>
      </c>
      <c r="BR1618" t="s">
        <v>67</v>
      </c>
      <c r="BS1618" s="1">
        <v>44797</v>
      </c>
      <c r="BT1618" t="s">
        <v>73</v>
      </c>
      <c r="BU1618">
        <v>36083</v>
      </c>
      <c r="BV1618" t="s">
        <v>60</v>
      </c>
      <c r="BW1618" t="s">
        <v>73</v>
      </c>
      <c r="BX1618" s="11"/>
      <c r="BY1618" s="11"/>
      <c r="BZ1618" s="11"/>
    </row>
    <row r="1619" spans="1:78" x14ac:dyDescent="0.2">
      <c r="A1619" t="s">
        <v>741</v>
      </c>
      <c r="C1619" t="s">
        <v>1483</v>
      </c>
      <c r="D1619" t="s">
        <v>61</v>
      </c>
      <c r="E1619" t="s">
        <v>738</v>
      </c>
      <c r="F1619" t="s">
        <v>740</v>
      </c>
      <c r="G1619" t="s">
        <v>738</v>
      </c>
      <c r="H1619" t="s">
        <v>740</v>
      </c>
      <c r="AK1619">
        <v>4.5</v>
      </c>
      <c r="AO1619">
        <v>7</v>
      </c>
      <c r="AS1619">
        <v>4</v>
      </c>
      <c r="AW1619">
        <v>5</v>
      </c>
      <c r="AZ1619">
        <v>3</v>
      </c>
      <c r="BA1619">
        <v>5</v>
      </c>
      <c r="BD1619">
        <v>3.8</v>
      </c>
      <c r="BE1619">
        <v>5.2</v>
      </c>
      <c r="BR1619" t="s">
        <v>67</v>
      </c>
      <c r="BS1619" s="1">
        <v>44797</v>
      </c>
      <c r="BT1619" t="s">
        <v>73</v>
      </c>
      <c r="BU1619">
        <v>36083</v>
      </c>
      <c r="BV1619" t="s">
        <v>60</v>
      </c>
      <c r="BW1619" t="s">
        <v>73</v>
      </c>
      <c r="BX1619" s="11"/>
      <c r="BY1619" s="11"/>
      <c r="BZ1619" s="11"/>
    </row>
    <row r="1620" spans="1:78" x14ac:dyDescent="0.2">
      <c r="A1620" t="s">
        <v>742</v>
      </c>
      <c r="C1620" t="s">
        <v>1483</v>
      </c>
      <c r="D1620" t="s">
        <v>61</v>
      </c>
      <c r="E1620" t="s">
        <v>738</v>
      </c>
      <c r="F1620" t="s">
        <v>740</v>
      </c>
      <c r="G1620" t="s">
        <v>738</v>
      </c>
      <c r="H1620" t="s">
        <v>740</v>
      </c>
      <c r="BR1620" t="s">
        <v>67</v>
      </c>
      <c r="BS1620" s="1">
        <v>44797</v>
      </c>
      <c r="BT1620" t="s">
        <v>73</v>
      </c>
      <c r="BU1620">
        <v>36083</v>
      </c>
      <c r="BV1620" t="s">
        <v>60</v>
      </c>
      <c r="BW1620" t="s">
        <v>73</v>
      </c>
      <c r="BX1620" s="11"/>
      <c r="BY1620" s="11"/>
      <c r="BZ1620" s="11"/>
    </row>
    <row r="1621" spans="1:78" x14ac:dyDescent="0.2">
      <c r="A1621" s="6"/>
      <c r="B1621" s="6"/>
      <c r="C1621" s="6" t="s">
        <v>1483</v>
      </c>
      <c r="D1621" s="6" t="s">
        <v>61</v>
      </c>
      <c r="E1621" s="6" t="s">
        <v>738</v>
      </c>
      <c r="F1621" s="6" t="s">
        <v>740</v>
      </c>
      <c r="G1621" s="6" t="s">
        <v>738</v>
      </c>
      <c r="H1621" s="6" t="s">
        <v>740</v>
      </c>
      <c r="I1621" s="6"/>
      <c r="J1621" s="6"/>
      <c r="K1621" s="6"/>
      <c r="L1621" s="6"/>
      <c r="M1621" s="6"/>
      <c r="N1621" s="6"/>
      <c r="O1621" s="6"/>
      <c r="P1621" s="6"/>
      <c r="Q1621" s="6"/>
      <c r="R1621" s="6"/>
      <c r="S1621" s="6"/>
      <c r="T1621" s="6"/>
      <c r="U1621" s="6"/>
      <c r="V1621" s="6"/>
      <c r="W1621" s="6"/>
      <c r="X1621" s="6"/>
      <c r="Y1621" s="6"/>
      <c r="Z1621" s="6"/>
      <c r="AA1621" s="6"/>
      <c r="AB1621" s="6"/>
      <c r="AC1621" s="6"/>
      <c r="AD1621" s="6"/>
      <c r="AE1621" s="6"/>
      <c r="AF1621" s="6"/>
      <c r="AG1621" s="6"/>
      <c r="AH1621" s="6"/>
      <c r="AI1621" s="6"/>
      <c r="AJ1621" s="6"/>
      <c r="AK1621" s="6"/>
      <c r="AL1621" s="6"/>
      <c r="AM1621" s="6"/>
      <c r="AN1621" s="6"/>
      <c r="AO1621" s="6"/>
      <c r="AP1621" s="6"/>
      <c r="AQ1621" s="6"/>
      <c r="AR1621" s="6"/>
      <c r="AS1621" s="6"/>
      <c r="AT1621" s="6"/>
      <c r="AU1621" s="6"/>
      <c r="AV1621" s="6"/>
      <c r="AW1621" s="6"/>
      <c r="AX1621" s="6"/>
      <c r="AY1621" s="6"/>
      <c r="AZ1621" s="6"/>
      <c r="BA1621" s="6"/>
      <c r="BB1621" s="6"/>
      <c r="BC1621" s="6"/>
      <c r="BD1621" s="6"/>
      <c r="BE1621" s="6"/>
      <c r="BF1621" s="6"/>
      <c r="BG1621" s="6"/>
      <c r="BH1621" s="6"/>
      <c r="BI1621" s="6"/>
      <c r="BJ1621" s="6"/>
      <c r="BK1621" s="6"/>
      <c r="BL1621" s="6"/>
      <c r="BM1621" s="6"/>
      <c r="BN1621" s="6"/>
      <c r="BO1621" s="6"/>
      <c r="BP1621" s="6"/>
      <c r="BQ1621" s="6" t="s">
        <v>3705</v>
      </c>
      <c r="BR1621" s="6" t="s">
        <v>67</v>
      </c>
      <c r="BS1621" s="7">
        <v>44964</v>
      </c>
      <c r="BT1621" s="6" t="s">
        <v>3669</v>
      </c>
      <c r="BU1621" s="57" t="s">
        <v>3702</v>
      </c>
      <c r="BV1621" s="6"/>
      <c r="BW1621" s="6"/>
      <c r="BX1621" s="6"/>
      <c r="BY1621" s="6"/>
      <c r="BZ1621" s="6"/>
    </row>
    <row r="1622" spans="1:78" x14ac:dyDescent="0.2">
      <c r="A1622" t="s">
        <v>2212</v>
      </c>
      <c r="C1622" t="s">
        <v>1483</v>
      </c>
      <c r="D1622" t="s">
        <v>61</v>
      </c>
      <c r="E1622" t="s">
        <v>738</v>
      </c>
      <c r="F1622" t="s">
        <v>267</v>
      </c>
      <c r="G1622" t="s">
        <v>738</v>
      </c>
      <c r="H1622" t="s">
        <v>267</v>
      </c>
      <c r="BA1622">
        <v>4.1500000000000004</v>
      </c>
      <c r="BB1622">
        <v>3.55</v>
      </c>
      <c r="BC1622">
        <v>3.4</v>
      </c>
      <c r="BD1622">
        <v>3.55</v>
      </c>
      <c r="BR1622" t="s">
        <v>67</v>
      </c>
      <c r="BS1622" s="1">
        <v>44820</v>
      </c>
      <c r="BT1622" t="s">
        <v>2196</v>
      </c>
      <c r="BU1622">
        <v>2905</v>
      </c>
      <c r="BV1622" t="s">
        <v>60</v>
      </c>
      <c r="BW1622" t="s">
        <v>2196</v>
      </c>
      <c r="BX1622" s="11"/>
      <c r="BY1622" s="11"/>
      <c r="BZ1622" s="11"/>
    </row>
    <row r="1623" spans="1:78" ht="18" x14ac:dyDescent="0.2">
      <c r="A1623" t="s">
        <v>2364</v>
      </c>
      <c r="C1623" t="s">
        <v>1483</v>
      </c>
      <c r="D1623" t="s">
        <v>61</v>
      </c>
      <c r="E1623" t="s">
        <v>738</v>
      </c>
      <c r="F1623" t="s">
        <v>267</v>
      </c>
      <c r="G1623" t="s">
        <v>738</v>
      </c>
      <c r="H1623" t="s">
        <v>267</v>
      </c>
      <c r="BC1623">
        <v>3.1</v>
      </c>
      <c r="BD1623">
        <v>3.1</v>
      </c>
      <c r="BF1623">
        <v>3.2</v>
      </c>
      <c r="BH1623">
        <v>3.2</v>
      </c>
      <c r="BQ1623" t="s">
        <v>2365</v>
      </c>
      <c r="BR1623" t="s">
        <v>67</v>
      </c>
      <c r="BS1623" s="1">
        <v>44824</v>
      </c>
      <c r="BT1623" t="s">
        <v>2329</v>
      </c>
      <c r="BU1623">
        <v>2930</v>
      </c>
      <c r="BX1623" s="11"/>
      <c r="BY1623" s="11"/>
      <c r="BZ1623" s="11"/>
    </row>
    <row r="1624" spans="1:78" x14ac:dyDescent="0.2">
      <c r="A1624" t="s">
        <v>2337</v>
      </c>
      <c r="C1624" t="s">
        <v>1483</v>
      </c>
      <c r="D1624" t="s">
        <v>61</v>
      </c>
      <c r="E1624" t="s">
        <v>738</v>
      </c>
      <c r="F1624" t="s">
        <v>267</v>
      </c>
      <c r="G1624" t="s">
        <v>738</v>
      </c>
      <c r="H1624" t="s">
        <v>267</v>
      </c>
      <c r="BA1624">
        <v>4.0999999999999996</v>
      </c>
      <c r="BB1624">
        <v>3.35</v>
      </c>
      <c r="BC1624">
        <v>3.4</v>
      </c>
      <c r="BD1624">
        <v>3.4</v>
      </c>
      <c r="BR1624" t="s">
        <v>67</v>
      </c>
      <c r="BS1624" s="1">
        <v>44824</v>
      </c>
      <c r="BT1624" t="s">
        <v>2329</v>
      </c>
      <c r="BU1624">
        <v>2930</v>
      </c>
      <c r="BX1624" s="11"/>
      <c r="BY1624" s="11"/>
      <c r="BZ1624" s="11"/>
    </row>
    <row r="1625" spans="1:78" x14ac:dyDescent="0.2">
      <c r="A1625" t="s">
        <v>764</v>
      </c>
      <c r="C1625" t="s">
        <v>1483</v>
      </c>
      <c r="D1625" t="s">
        <v>61</v>
      </c>
      <c r="E1625" t="s">
        <v>738</v>
      </c>
      <c r="F1625" t="s">
        <v>267</v>
      </c>
      <c r="G1625" t="s">
        <v>738</v>
      </c>
      <c r="H1625" t="s">
        <v>267</v>
      </c>
      <c r="AK1625">
        <v>3.4</v>
      </c>
      <c r="AN1625">
        <v>1.92</v>
      </c>
      <c r="AO1625">
        <v>4.5</v>
      </c>
      <c r="AR1625">
        <v>2.9</v>
      </c>
      <c r="BR1625" t="s">
        <v>67</v>
      </c>
      <c r="BS1625"/>
      <c r="BT1625" t="s">
        <v>275</v>
      </c>
      <c r="BU1625">
        <v>17228</v>
      </c>
      <c r="BV1625" t="s">
        <v>60</v>
      </c>
      <c r="BW1625" t="s">
        <v>275</v>
      </c>
      <c r="BX1625" s="11"/>
      <c r="BY1625" s="11"/>
      <c r="BZ1625" s="11"/>
    </row>
    <row r="1626" spans="1:78" x14ac:dyDescent="0.2">
      <c r="A1626" t="s">
        <v>765</v>
      </c>
      <c r="C1626" t="s">
        <v>1483</v>
      </c>
      <c r="D1626" t="s">
        <v>61</v>
      </c>
      <c r="E1626" t="s">
        <v>738</v>
      </c>
      <c r="F1626" t="s">
        <v>267</v>
      </c>
      <c r="G1626" t="s">
        <v>738</v>
      </c>
      <c r="H1626" t="s">
        <v>267</v>
      </c>
      <c r="BE1626">
        <v>4.8</v>
      </c>
      <c r="BF1626">
        <v>3.15</v>
      </c>
      <c r="BG1626">
        <v>2.65</v>
      </c>
      <c r="BH1626">
        <v>3.15</v>
      </c>
      <c r="BR1626" t="s">
        <v>67</v>
      </c>
      <c r="BS1626"/>
      <c r="BT1626" t="s">
        <v>275</v>
      </c>
      <c r="BU1626">
        <v>17228</v>
      </c>
      <c r="BV1626" t="s">
        <v>60</v>
      </c>
      <c r="BW1626" t="s">
        <v>275</v>
      </c>
      <c r="BX1626" s="11"/>
      <c r="BY1626" s="11"/>
      <c r="BZ1626" s="11"/>
    </row>
    <row r="1627" spans="1:78" x14ac:dyDescent="0.2">
      <c r="A1627" s="11" t="s">
        <v>1700</v>
      </c>
      <c r="B1627" s="11"/>
      <c r="C1627" s="11" t="s">
        <v>1483</v>
      </c>
      <c r="D1627" s="11" t="s">
        <v>61</v>
      </c>
      <c r="E1627" s="11" t="s">
        <v>775</v>
      </c>
      <c r="F1627" s="11" t="s">
        <v>1673</v>
      </c>
      <c r="G1627" s="11" t="s">
        <v>775</v>
      </c>
      <c r="H1627" s="11" t="s">
        <v>1673</v>
      </c>
      <c r="I1627" s="11"/>
      <c r="J1627" s="11"/>
      <c r="K1627" s="11"/>
      <c r="L1627" s="11"/>
      <c r="M1627" s="11"/>
      <c r="N1627" s="11"/>
      <c r="O1627" s="11"/>
      <c r="P1627" s="11"/>
      <c r="Q1627" s="11"/>
      <c r="R1627" s="11"/>
      <c r="S1627" s="11"/>
      <c r="T1627" s="11"/>
      <c r="U1627" s="11"/>
      <c r="V1627" s="11"/>
      <c r="W1627" s="11"/>
      <c r="X1627" s="11"/>
      <c r="Y1627" s="11"/>
      <c r="Z1627" s="11"/>
      <c r="AA1627" s="11"/>
      <c r="AB1627" s="11"/>
      <c r="AC1627" s="11"/>
      <c r="AD1627" s="11"/>
      <c r="AE1627" s="11"/>
      <c r="AF1627" s="11"/>
      <c r="AG1627" s="11"/>
      <c r="AH1627" s="11"/>
      <c r="AI1627" s="11"/>
      <c r="AJ1627" s="11"/>
      <c r="AK1627" s="11"/>
      <c r="AL1627" s="11"/>
      <c r="AM1627" s="11"/>
      <c r="AN1627" s="11"/>
      <c r="AO1627" s="11"/>
      <c r="AP1627" s="11"/>
      <c r="AQ1627" s="11"/>
      <c r="AR1627" s="11"/>
      <c r="AS1627" s="11"/>
      <c r="AT1627" s="11"/>
      <c r="AU1627" s="11"/>
      <c r="AV1627" s="11"/>
      <c r="AW1627" s="11"/>
      <c r="AX1627" s="11"/>
      <c r="AY1627" s="11"/>
      <c r="AZ1627" s="11"/>
      <c r="BA1627" s="11"/>
      <c r="BB1627" s="11"/>
      <c r="BC1627" s="11"/>
      <c r="BD1627" s="11"/>
      <c r="BE1627" s="11"/>
      <c r="BF1627" s="11"/>
      <c r="BG1627" s="11"/>
      <c r="BH1627" s="11"/>
      <c r="BI1627" s="11"/>
      <c r="BJ1627" s="11"/>
      <c r="BK1627" s="11"/>
      <c r="BL1627" s="11"/>
      <c r="BM1627" s="11"/>
      <c r="BN1627" s="11"/>
      <c r="BO1627" s="11"/>
      <c r="BP1627" s="11"/>
      <c r="BQ1627" s="11"/>
      <c r="BR1627" s="11"/>
      <c r="BS1627" s="11"/>
      <c r="BT1627" s="11"/>
      <c r="BU1627" s="11"/>
      <c r="BV1627" s="11"/>
      <c r="BW1627" s="11"/>
      <c r="BX1627" s="11"/>
      <c r="BY1627" s="11"/>
      <c r="BZ1627" s="11"/>
    </row>
    <row r="1628" spans="1:78" x14ac:dyDescent="0.2">
      <c r="A1628" t="s">
        <v>2172</v>
      </c>
      <c r="B1628" t="s">
        <v>322</v>
      </c>
      <c r="C1628" t="s">
        <v>1483</v>
      </c>
      <c r="D1628" t="s">
        <v>61</v>
      </c>
      <c r="E1628" t="s">
        <v>775</v>
      </c>
      <c r="F1628" t="s">
        <v>1673</v>
      </c>
      <c r="G1628" t="s">
        <v>978</v>
      </c>
      <c r="H1628" t="s">
        <v>1673</v>
      </c>
      <c r="AC1628">
        <v>3.5</v>
      </c>
      <c r="AF1628">
        <v>5</v>
      </c>
      <c r="BQ1628" t="s">
        <v>2173</v>
      </c>
      <c r="BR1628" t="s">
        <v>67</v>
      </c>
      <c r="BS1628" s="1">
        <v>44819</v>
      </c>
      <c r="BT1628" t="s">
        <v>59</v>
      </c>
      <c r="BU1628">
        <v>3485</v>
      </c>
      <c r="BV1628" t="s">
        <v>60</v>
      </c>
      <c r="BW1628" t="s">
        <v>59</v>
      </c>
      <c r="BX1628" s="11"/>
      <c r="BY1628" s="11"/>
      <c r="BZ1628" s="11"/>
    </row>
    <row r="1629" spans="1:78" x14ac:dyDescent="0.2">
      <c r="A1629" s="11" t="s">
        <v>1700</v>
      </c>
      <c r="B1629" s="11"/>
      <c r="C1629" s="11" t="s">
        <v>1483</v>
      </c>
      <c r="D1629" s="11" t="s">
        <v>61</v>
      </c>
      <c r="E1629" s="11" t="s">
        <v>775</v>
      </c>
      <c r="F1629" s="11" t="s">
        <v>777</v>
      </c>
      <c r="G1629" s="11" t="s">
        <v>775</v>
      </c>
      <c r="H1629" s="11" t="s">
        <v>777</v>
      </c>
      <c r="I1629" s="11"/>
      <c r="J1629" s="11"/>
      <c r="K1629" s="11"/>
      <c r="L1629" s="11"/>
      <c r="M1629" s="11"/>
      <c r="N1629" s="11"/>
      <c r="O1629" s="11"/>
      <c r="P1629" s="11"/>
      <c r="Q1629" s="11"/>
      <c r="R1629" s="11"/>
      <c r="S1629" s="11"/>
      <c r="T1629" s="11"/>
      <c r="U1629" s="11"/>
      <c r="V1629" s="11"/>
      <c r="W1629" s="11"/>
      <c r="X1629" s="11"/>
      <c r="Y1629" s="11"/>
      <c r="Z1629" s="11"/>
      <c r="AA1629" s="11"/>
      <c r="AB1629" s="11"/>
      <c r="AC1629" s="11"/>
      <c r="AD1629" s="11"/>
      <c r="AE1629" s="11"/>
      <c r="AF1629" s="11"/>
      <c r="AG1629" s="11"/>
      <c r="AH1629" s="11"/>
      <c r="AI1629" s="11"/>
      <c r="AJ1629" s="11"/>
      <c r="AK1629" s="11"/>
      <c r="AL1629" s="11"/>
      <c r="AM1629" s="11"/>
      <c r="AN1629" s="11"/>
      <c r="AO1629" s="11"/>
      <c r="AP1629" s="11"/>
      <c r="AQ1629" s="11"/>
      <c r="AR1629" s="11"/>
      <c r="AS1629" s="11"/>
      <c r="AT1629" s="11"/>
      <c r="AU1629" s="11"/>
      <c r="AV1629" s="11"/>
      <c r="AW1629" s="11"/>
      <c r="AX1629" s="11"/>
      <c r="AY1629" s="11"/>
      <c r="AZ1629" s="11"/>
      <c r="BA1629" s="11"/>
      <c r="BB1629" s="11"/>
      <c r="BC1629" s="11"/>
      <c r="BD1629" s="11"/>
      <c r="BE1629" s="11"/>
      <c r="BF1629" s="11"/>
      <c r="BG1629" s="11"/>
      <c r="BH1629" s="11"/>
      <c r="BI1629" s="11"/>
      <c r="BJ1629" s="11"/>
      <c r="BK1629" s="11"/>
      <c r="BL1629" s="11"/>
      <c r="BM1629" s="11"/>
      <c r="BN1629" s="11"/>
      <c r="BO1629" s="11"/>
      <c r="BP1629" s="11"/>
      <c r="BQ1629" s="11"/>
      <c r="BR1629" s="11"/>
      <c r="BS1629" s="11"/>
      <c r="BT1629" s="11"/>
      <c r="BU1629" s="11"/>
      <c r="BV1629" s="11"/>
      <c r="BW1629" s="11"/>
      <c r="BX1629" s="11"/>
      <c r="BY1629" s="11"/>
      <c r="BZ1629" s="11"/>
    </row>
    <row r="1630" spans="1:78" x14ac:dyDescent="0.2">
      <c r="A1630" t="s">
        <v>776</v>
      </c>
      <c r="C1630" t="s">
        <v>1483</v>
      </c>
      <c r="D1630" t="s">
        <v>61</v>
      </c>
      <c r="E1630" t="s">
        <v>775</v>
      </c>
      <c r="F1630" t="s">
        <v>777</v>
      </c>
      <c r="G1630" t="s">
        <v>775</v>
      </c>
      <c r="H1630" t="s">
        <v>777</v>
      </c>
      <c r="AS1630">
        <v>5</v>
      </c>
      <c r="AV1630">
        <v>7</v>
      </c>
      <c r="BA1630">
        <v>4.5999999999999996</v>
      </c>
      <c r="BD1630">
        <v>7</v>
      </c>
      <c r="BQ1630" t="s">
        <v>778</v>
      </c>
      <c r="BR1630" t="s">
        <v>67</v>
      </c>
      <c r="BS1630" s="1">
        <v>44796</v>
      </c>
      <c r="BT1630" t="s">
        <v>200</v>
      </c>
      <c r="BU1630">
        <v>7016</v>
      </c>
      <c r="BV1630" t="s">
        <v>69</v>
      </c>
      <c r="BW1630" t="s">
        <v>200</v>
      </c>
      <c r="BX1630" s="11"/>
      <c r="BY1630" s="11"/>
      <c r="BZ1630" s="11"/>
    </row>
    <row r="1631" spans="1:78" s="6" customFormat="1" ht="15" customHeight="1" x14ac:dyDescent="0.2">
      <c r="A1631" t="s">
        <v>737</v>
      </c>
      <c r="B1631"/>
      <c r="C1631" t="s">
        <v>1483</v>
      </c>
      <c r="D1631" t="s">
        <v>61</v>
      </c>
      <c r="E1631" t="s">
        <v>775</v>
      </c>
      <c r="F1631" t="s">
        <v>777</v>
      </c>
      <c r="G1631" t="s">
        <v>775</v>
      </c>
      <c r="H1631" t="s">
        <v>777</v>
      </c>
      <c r="I1631"/>
      <c r="J1631"/>
      <c r="K1631"/>
      <c r="L1631"/>
      <c r="M1631">
        <v>4.5</v>
      </c>
      <c r="N1631"/>
      <c r="O1631"/>
      <c r="P1631"/>
      <c r="Q1631">
        <v>5</v>
      </c>
      <c r="R1631"/>
      <c r="S1631"/>
      <c r="T1631">
        <v>7</v>
      </c>
      <c r="U1631">
        <v>5</v>
      </c>
      <c r="V1631"/>
      <c r="W1631"/>
      <c r="X1631">
        <v>7</v>
      </c>
      <c r="Y1631"/>
      <c r="Z1631"/>
      <c r="AA1631"/>
      <c r="AB1631"/>
      <c r="AC1631"/>
      <c r="AD1631"/>
      <c r="AE1631"/>
      <c r="AF1631"/>
      <c r="AG1631"/>
      <c r="AH1631"/>
      <c r="AI1631"/>
      <c r="AJ1631"/>
      <c r="AK1631"/>
      <c r="AL1631"/>
      <c r="AM1631"/>
      <c r="AN1631"/>
      <c r="AO1631"/>
      <c r="AP1631"/>
      <c r="AQ1631"/>
      <c r="AR1631"/>
      <c r="AS1631"/>
      <c r="AT1631"/>
      <c r="AU1631"/>
      <c r="AV1631"/>
      <c r="AW1631"/>
      <c r="AX1631"/>
      <c r="AY1631"/>
      <c r="AZ1631"/>
      <c r="BA1631">
        <v>4.5999999999999996</v>
      </c>
      <c r="BB1631"/>
      <c r="BC1631"/>
      <c r="BD1631">
        <v>4</v>
      </c>
      <c r="BE1631"/>
      <c r="BF1631"/>
      <c r="BG1631"/>
      <c r="BH1631"/>
      <c r="BI1631"/>
      <c r="BJ1631"/>
      <c r="BK1631"/>
      <c r="BL1631"/>
      <c r="BM1631"/>
      <c r="BN1631"/>
      <c r="BO1631"/>
      <c r="BP1631"/>
      <c r="BQ1631"/>
      <c r="BR1631" t="s">
        <v>67</v>
      </c>
      <c r="BS1631" s="1">
        <v>44797</v>
      </c>
      <c r="BT1631" t="s">
        <v>73</v>
      </c>
      <c r="BU1631">
        <v>36083</v>
      </c>
      <c r="BV1631" t="s">
        <v>60</v>
      </c>
      <c r="BW1631" t="s">
        <v>73</v>
      </c>
      <c r="BX1631" s="11"/>
      <c r="BY1631" s="11"/>
      <c r="BZ1631" s="11"/>
    </row>
    <row r="1632" spans="1:78" s="6" customFormat="1" ht="15" customHeight="1" x14ac:dyDescent="0.2">
      <c r="A1632" t="s">
        <v>741</v>
      </c>
      <c r="B1632"/>
      <c r="C1632" t="s">
        <v>1483</v>
      </c>
      <c r="D1632" t="s">
        <v>61</v>
      </c>
      <c r="E1632" t="s">
        <v>775</v>
      </c>
      <c r="F1632" t="s">
        <v>777</v>
      </c>
      <c r="G1632" t="s">
        <v>775</v>
      </c>
      <c r="H1632" t="s">
        <v>777</v>
      </c>
      <c r="I1632"/>
      <c r="J1632"/>
      <c r="K1632"/>
      <c r="L1632"/>
      <c r="M1632"/>
      <c r="N1632"/>
      <c r="O1632"/>
      <c r="P1632"/>
      <c r="Q1632"/>
      <c r="R1632"/>
      <c r="S1632"/>
      <c r="T1632"/>
      <c r="U1632">
        <v>5</v>
      </c>
      <c r="V1632"/>
      <c r="W1632"/>
      <c r="X1632">
        <v>7</v>
      </c>
      <c r="Y1632"/>
      <c r="Z1632"/>
      <c r="AA1632"/>
      <c r="AB1632"/>
      <c r="AC1632">
        <v>4.5</v>
      </c>
      <c r="AD1632"/>
      <c r="AE1632"/>
      <c r="AF1632">
        <v>7</v>
      </c>
      <c r="AG1632">
        <v>4</v>
      </c>
      <c r="AH1632"/>
      <c r="AI1632"/>
      <c r="AJ1632">
        <v>6</v>
      </c>
      <c r="AK1632"/>
      <c r="AL1632"/>
      <c r="AM1632"/>
      <c r="AN1632"/>
      <c r="AO1632"/>
      <c r="AP1632"/>
      <c r="AQ1632"/>
      <c r="AR1632"/>
      <c r="AS1632"/>
      <c r="AT1632"/>
      <c r="AU1632"/>
      <c r="AV1632"/>
      <c r="AW1632"/>
      <c r="AX1632"/>
      <c r="AY1632"/>
      <c r="AZ1632"/>
      <c r="BA1632"/>
      <c r="BB1632"/>
      <c r="BC1632"/>
      <c r="BD1632"/>
      <c r="BE1632"/>
      <c r="BF1632"/>
      <c r="BG1632"/>
      <c r="BH1632"/>
      <c r="BI1632"/>
      <c r="BJ1632"/>
      <c r="BK1632"/>
      <c r="BL1632"/>
      <c r="BM1632"/>
      <c r="BN1632"/>
      <c r="BO1632"/>
      <c r="BP1632"/>
      <c r="BQ1632"/>
      <c r="BR1632" t="s">
        <v>67</v>
      </c>
      <c r="BS1632" s="1">
        <v>44797</v>
      </c>
      <c r="BT1632" t="s">
        <v>73</v>
      </c>
      <c r="BU1632">
        <v>36083</v>
      </c>
      <c r="BV1632" t="s">
        <v>60</v>
      </c>
      <c r="BW1632" t="s">
        <v>73</v>
      </c>
      <c r="BX1632" s="11"/>
      <c r="BY1632" s="11"/>
      <c r="BZ1632" s="11"/>
    </row>
    <row r="1633" spans="1:78" s="6" customFormat="1" x14ac:dyDescent="0.2">
      <c r="C1633" s="6" t="s">
        <v>1483</v>
      </c>
      <c r="D1633" s="6" t="s">
        <v>61</v>
      </c>
      <c r="E1633" s="6" t="s">
        <v>775</v>
      </c>
      <c r="F1633" s="6" t="s">
        <v>777</v>
      </c>
      <c r="G1633" s="6" t="s">
        <v>775</v>
      </c>
      <c r="H1633" s="6" t="s">
        <v>777</v>
      </c>
      <c r="BQ1633" s="6" t="s">
        <v>3709</v>
      </c>
      <c r="BR1633" s="6" t="s">
        <v>67</v>
      </c>
      <c r="BS1633" s="7">
        <v>44964</v>
      </c>
      <c r="BT1633" s="6" t="s">
        <v>3669</v>
      </c>
      <c r="BU1633" s="57" t="s">
        <v>3702</v>
      </c>
      <c r="BV1633" s="6" t="s">
        <v>60</v>
      </c>
      <c r="BW1633" s="6" t="s">
        <v>3669</v>
      </c>
    </row>
    <row r="1634" spans="1:78" x14ac:dyDescent="0.2">
      <c r="A1634" s="11" t="s">
        <v>1700</v>
      </c>
      <c r="B1634" s="11"/>
      <c r="C1634" s="11" t="s">
        <v>1483</v>
      </c>
      <c r="D1634" s="11" t="s">
        <v>61</v>
      </c>
      <c r="E1634" s="11" t="s">
        <v>775</v>
      </c>
      <c r="F1634" s="11"/>
      <c r="G1634" s="11" t="s">
        <v>775</v>
      </c>
      <c r="H1634" s="11"/>
      <c r="I1634" s="11"/>
      <c r="J1634" s="11"/>
      <c r="K1634" s="11"/>
      <c r="L1634" s="11"/>
      <c r="M1634" s="11"/>
      <c r="N1634" s="11"/>
      <c r="O1634" s="11"/>
      <c r="P1634" s="11"/>
      <c r="Q1634" s="11"/>
      <c r="R1634" s="11"/>
      <c r="S1634" s="11"/>
      <c r="T1634" s="11"/>
      <c r="U1634" s="11"/>
      <c r="V1634" s="11"/>
      <c r="W1634" s="11"/>
      <c r="X1634" s="11"/>
      <c r="Y1634" s="11"/>
      <c r="Z1634" s="11"/>
      <c r="AA1634" s="11"/>
      <c r="AB1634" s="11"/>
      <c r="AC1634" s="11"/>
      <c r="AD1634" s="11"/>
      <c r="AE1634" s="11"/>
      <c r="AF1634" s="11"/>
      <c r="AG1634" s="11"/>
      <c r="AH1634" s="11"/>
      <c r="AI1634" s="11"/>
      <c r="AJ1634" s="11"/>
      <c r="AK1634" s="11"/>
      <c r="AL1634" s="11"/>
      <c r="AM1634" s="11"/>
      <c r="AN1634" s="11"/>
      <c r="AO1634" s="11"/>
      <c r="AP1634" s="11"/>
      <c r="AQ1634" s="11"/>
      <c r="AR1634" s="11"/>
      <c r="AS1634" s="11"/>
      <c r="AT1634" s="11"/>
      <c r="AU1634" s="11"/>
      <c r="AV1634" s="11"/>
      <c r="AW1634" s="11"/>
      <c r="AX1634" s="11"/>
      <c r="AY1634" s="11"/>
      <c r="AZ1634" s="11"/>
      <c r="BA1634" s="11"/>
      <c r="BB1634" s="11"/>
      <c r="BC1634" s="11"/>
      <c r="BD1634" s="11"/>
      <c r="BE1634" s="11"/>
      <c r="BF1634" s="11"/>
      <c r="BG1634" s="11"/>
      <c r="BH1634" s="11"/>
      <c r="BI1634" s="11"/>
      <c r="BJ1634" s="11"/>
      <c r="BK1634" s="11"/>
      <c r="BL1634" s="11"/>
      <c r="BM1634" s="11"/>
      <c r="BN1634" s="11"/>
      <c r="BO1634" s="11"/>
      <c r="BP1634" s="11"/>
      <c r="BQ1634" s="11"/>
      <c r="BR1634" s="11"/>
      <c r="BS1634" s="11"/>
      <c r="BT1634" s="11"/>
      <c r="BU1634" s="11"/>
      <c r="BV1634" s="11"/>
      <c r="BW1634" s="11"/>
      <c r="BX1634" s="11"/>
      <c r="BY1634" s="11"/>
      <c r="BZ1634" s="11"/>
    </row>
    <row r="1635" spans="1:78" x14ac:dyDescent="0.2">
      <c r="A1635" s="11" t="s">
        <v>1700</v>
      </c>
      <c r="B1635" s="11"/>
      <c r="C1635" s="11" t="s">
        <v>1483</v>
      </c>
      <c r="D1635" s="11" t="s">
        <v>61</v>
      </c>
      <c r="E1635" s="11" t="s">
        <v>1501</v>
      </c>
      <c r="F1635" s="11" t="s">
        <v>987</v>
      </c>
      <c r="G1635" s="11" t="s">
        <v>1501</v>
      </c>
      <c r="H1635" s="11" t="s">
        <v>987</v>
      </c>
      <c r="I1635" s="11"/>
      <c r="J1635" s="11"/>
      <c r="K1635" s="11"/>
      <c r="L1635" s="11"/>
      <c r="M1635" s="11"/>
      <c r="N1635" s="11"/>
      <c r="O1635" s="11"/>
      <c r="P1635" s="11"/>
      <c r="Q1635" s="11"/>
      <c r="R1635" s="11"/>
      <c r="S1635" s="11"/>
      <c r="T1635" s="11"/>
      <c r="U1635" s="11"/>
      <c r="V1635" s="11"/>
      <c r="W1635" s="11"/>
      <c r="X1635" s="11"/>
      <c r="Y1635" s="11"/>
      <c r="Z1635" s="11"/>
      <c r="AA1635" s="11"/>
      <c r="AB1635" s="11"/>
      <c r="AC1635" s="11"/>
      <c r="AD1635" s="11"/>
      <c r="AE1635" s="11"/>
      <c r="AF1635" s="11"/>
      <c r="AG1635" s="11"/>
      <c r="AH1635" s="11"/>
      <c r="AI1635" s="11"/>
      <c r="AJ1635" s="11"/>
      <c r="AK1635" s="11"/>
      <c r="AL1635" s="11"/>
      <c r="AM1635" s="11"/>
      <c r="AN1635" s="11"/>
      <c r="AO1635" s="11"/>
      <c r="AP1635" s="11"/>
      <c r="AQ1635" s="11"/>
      <c r="AR1635" s="11"/>
      <c r="AS1635" s="11"/>
      <c r="AT1635" s="11"/>
      <c r="AU1635" s="11"/>
      <c r="AV1635" s="11"/>
      <c r="AW1635" s="11"/>
      <c r="AX1635" s="11"/>
      <c r="AY1635" s="11"/>
      <c r="AZ1635" s="11"/>
      <c r="BA1635" s="11"/>
      <c r="BB1635" s="11"/>
      <c r="BC1635" s="11"/>
      <c r="BD1635" s="11"/>
      <c r="BE1635" s="11"/>
      <c r="BF1635" s="11"/>
      <c r="BG1635" s="11"/>
      <c r="BH1635" s="11"/>
      <c r="BI1635" s="11"/>
      <c r="BJ1635" s="11"/>
      <c r="BK1635" s="11"/>
      <c r="BL1635" s="11"/>
      <c r="BM1635" s="11"/>
      <c r="BN1635" s="11"/>
      <c r="BO1635" s="11"/>
      <c r="BP1635" s="11"/>
      <c r="BQ1635" s="11"/>
      <c r="BR1635" s="11"/>
      <c r="BS1635" s="11"/>
      <c r="BT1635" s="11"/>
      <c r="BU1635" s="11"/>
      <c r="BV1635" s="11"/>
      <c r="BW1635" s="11"/>
      <c r="BX1635" s="11"/>
      <c r="BY1635" s="11"/>
      <c r="BZ1635" s="11"/>
    </row>
    <row r="1636" spans="1:78" x14ac:dyDescent="0.2">
      <c r="A1636" t="s">
        <v>988</v>
      </c>
      <c r="C1636" t="s">
        <v>1483</v>
      </c>
      <c r="D1636" t="s">
        <v>61</v>
      </c>
      <c r="E1636" t="s">
        <v>1501</v>
      </c>
      <c r="F1636" t="s">
        <v>987</v>
      </c>
      <c r="G1636" t="s">
        <v>1501</v>
      </c>
      <c r="H1636" t="s">
        <v>987</v>
      </c>
      <c r="U1636">
        <v>4.32</v>
      </c>
      <c r="X1636">
        <v>4.8600000000000003</v>
      </c>
      <c r="BR1636" t="s">
        <v>67</v>
      </c>
      <c r="BS1636" s="1">
        <v>44813</v>
      </c>
      <c r="BT1636" t="s">
        <v>1869</v>
      </c>
      <c r="BU1636">
        <v>77694</v>
      </c>
      <c r="BX1636" s="11"/>
      <c r="BY1636" s="11"/>
      <c r="BZ1636" s="11"/>
    </row>
    <row r="1637" spans="1:78" x14ac:dyDescent="0.2">
      <c r="A1637" t="s">
        <v>989</v>
      </c>
      <c r="C1637" t="s">
        <v>1483</v>
      </c>
      <c r="D1637" t="s">
        <v>61</v>
      </c>
      <c r="E1637" t="s">
        <v>1501</v>
      </c>
      <c r="F1637" t="s">
        <v>987</v>
      </c>
      <c r="G1637" t="s">
        <v>1501</v>
      </c>
      <c r="H1637" t="s">
        <v>987</v>
      </c>
      <c r="Q1637">
        <v>3.77</v>
      </c>
      <c r="T1637">
        <v>3.6</v>
      </c>
      <c r="BQ1637" t="s">
        <v>1879</v>
      </c>
      <c r="BR1637" t="s">
        <v>67</v>
      </c>
      <c r="BS1637" s="1">
        <v>44813</v>
      </c>
      <c r="BT1637" t="s">
        <v>1869</v>
      </c>
      <c r="BU1637">
        <v>77694</v>
      </c>
      <c r="BX1637" s="11"/>
      <c r="BY1637" s="11"/>
      <c r="BZ1637" s="11"/>
    </row>
    <row r="1638" spans="1:78" x14ac:dyDescent="0.2">
      <c r="A1638" t="s">
        <v>1880</v>
      </c>
      <c r="C1638" t="s">
        <v>1483</v>
      </c>
      <c r="D1638" t="s">
        <v>61</v>
      </c>
      <c r="E1638" t="s">
        <v>1501</v>
      </c>
      <c r="F1638" t="s">
        <v>987</v>
      </c>
      <c r="G1638" t="s">
        <v>1501</v>
      </c>
      <c r="H1638" t="s">
        <v>987</v>
      </c>
      <c r="AO1638">
        <v>4.2300000000000004</v>
      </c>
      <c r="AR1638">
        <v>2.69</v>
      </c>
      <c r="AS1638">
        <v>3.7</v>
      </c>
      <c r="AV1638">
        <v>2.5</v>
      </c>
      <c r="BQ1638" t="s">
        <v>1883</v>
      </c>
      <c r="BR1638" t="s">
        <v>67</v>
      </c>
      <c r="BS1638" s="1">
        <v>44813</v>
      </c>
      <c r="BT1638" t="s">
        <v>1869</v>
      </c>
      <c r="BU1638">
        <v>77694</v>
      </c>
      <c r="BX1638" s="11"/>
      <c r="BY1638" s="11"/>
      <c r="BZ1638" s="11"/>
    </row>
    <row r="1639" spans="1:78" x14ac:dyDescent="0.2">
      <c r="A1639" t="s">
        <v>991</v>
      </c>
      <c r="C1639" t="s">
        <v>1483</v>
      </c>
      <c r="D1639" t="s">
        <v>61</v>
      </c>
      <c r="E1639" t="s">
        <v>1501</v>
      </c>
      <c r="F1639" t="s">
        <v>987</v>
      </c>
      <c r="G1639" t="s">
        <v>1501</v>
      </c>
      <c r="H1639" t="s">
        <v>987</v>
      </c>
      <c r="AO1639">
        <v>4.4000000000000004</v>
      </c>
      <c r="AR1639">
        <v>2.5</v>
      </c>
      <c r="AS1639">
        <v>4.4000000000000004</v>
      </c>
      <c r="AV1639">
        <v>3.17</v>
      </c>
      <c r="AW1639">
        <v>4</v>
      </c>
      <c r="AX1639">
        <v>3.4</v>
      </c>
      <c r="AY1639">
        <v>3.67</v>
      </c>
      <c r="AZ1639">
        <v>3.67</v>
      </c>
      <c r="BA1639">
        <v>4.41</v>
      </c>
      <c r="BB1639">
        <v>4.74</v>
      </c>
      <c r="BC1639">
        <v>3.52</v>
      </c>
      <c r="BD1639">
        <v>4.74</v>
      </c>
      <c r="BE1639">
        <v>4.8499999999999996</v>
      </c>
      <c r="BF1639">
        <v>3.15</v>
      </c>
      <c r="BG1639">
        <v>2.77</v>
      </c>
      <c r="BH1639">
        <v>3.15</v>
      </c>
      <c r="BQ1639" t="s">
        <v>1882</v>
      </c>
      <c r="BR1639" t="s">
        <v>67</v>
      </c>
      <c r="BS1639" s="1">
        <v>44813</v>
      </c>
      <c r="BT1639" t="s">
        <v>1869</v>
      </c>
      <c r="BU1639">
        <v>77694</v>
      </c>
      <c r="BV1639" t="s">
        <v>60</v>
      </c>
      <c r="BW1639" t="s">
        <v>1869</v>
      </c>
      <c r="BX1639" s="11"/>
      <c r="BY1639" s="11"/>
      <c r="BZ1639" s="11"/>
    </row>
    <row r="1640" spans="1:78" x14ac:dyDescent="0.2">
      <c r="A1640" t="s">
        <v>993</v>
      </c>
      <c r="C1640" t="s">
        <v>1483</v>
      </c>
      <c r="D1640" t="s">
        <v>61</v>
      </c>
      <c r="E1640" t="s">
        <v>1501</v>
      </c>
      <c r="F1640" t="s">
        <v>987</v>
      </c>
      <c r="G1640" t="s">
        <v>1501</v>
      </c>
      <c r="H1640" t="s">
        <v>987</v>
      </c>
      <c r="U1640">
        <v>4</v>
      </c>
      <c r="X1640">
        <v>5.28</v>
      </c>
      <c r="BQ1640" t="s">
        <v>1878</v>
      </c>
      <c r="BR1640" t="s">
        <v>67</v>
      </c>
      <c r="BS1640" s="1">
        <v>44813</v>
      </c>
      <c r="BT1640" t="s">
        <v>1869</v>
      </c>
      <c r="BU1640">
        <v>77694</v>
      </c>
      <c r="BX1640" s="11"/>
      <c r="BY1640" s="11"/>
      <c r="BZ1640" s="11"/>
    </row>
    <row r="1641" spans="1:78" x14ac:dyDescent="0.2">
      <c r="A1641" t="s">
        <v>995</v>
      </c>
      <c r="B1641" t="s">
        <v>322</v>
      </c>
      <c r="C1641" t="s">
        <v>1483</v>
      </c>
      <c r="D1641" t="s">
        <v>61</v>
      </c>
      <c r="E1641" t="s">
        <v>1501</v>
      </c>
      <c r="F1641" t="s">
        <v>987</v>
      </c>
      <c r="G1641" t="s">
        <v>1501</v>
      </c>
      <c r="H1641" t="s">
        <v>987</v>
      </c>
      <c r="U1641">
        <v>4.41</v>
      </c>
      <c r="X1641">
        <v>5.48</v>
      </c>
      <c r="Y1641">
        <v>4.59</v>
      </c>
      <c r="AB1641">
        <v>5.55</v>
      </c>
      <c r="AC1641">
        <v>4.34</v>
      </c>
      <c r="AF1641">
        <v>7.14</v>
      </c>
      <c r="AG1641">
        <v>3.25</v>
      </c>
      <c r="AJ1641">
        <v>5.3</v>
      </c>
      <c r="BR1641" t="s">
        <v>67</v>
      </c>
      <c r="BS1641" s="1">
        <v>44813</v>
      </c>
      <c r="BT1641" t="s">
        <v>1869</v>
      </c>
      <c r="BU1641">
        <v>77694</v>
      </c>
      <c r="BV1641" t="s">
        <v>60</v>
      </c>
      <c r="BW1641" t="s">
        <v>1869</v>
      </c>
      <c r="BX1641" s="11"/>
      <c r="BY1641" s="11"/>
      <c r="BZ1641" s="11"/>
    </row>
    <row r="1642" spans="1:78" s="6" customFormat="1" x14ac:dyDescent="0.2">
      <c r="A1642" t="s">
        <v>996</v>
      </c>
      <c r="B1642"/>
      <c r="C1642" t="s">
        <v>1483</v>
      </c>
      <c r="D1642" t="s">
        <v>61</v>
      </c>
      <c r="E1642" t="s">
        <v>1501</v>
      </c>
      <c r="F1642" t="s">
        <v>987</v>
      </c>
      <c r="G1642" t="s">
        <v>1501</v>
      </c>
      <c r="H1642" t="s">
        <v>987</v>
      </c>
      <c r="I1642"/>
      <c r="J1642"/>
      <c r="K1642"/>
      <c r="L1642"/>
      <c r="M1642"/>
      <c r="N1642"/>
      <c r="O1642"/>
      <c r="P1642"/>
      <c r="Q1642"/>
      <c r="R1642"/>
      <c r="S1642"/>
      <c r="T1642"/>
      <c r="U1642"/>
      <c r="V1642"/>
      <c r="W1642"/>
      <c r="X1642"/>
      <c r="Y1642"/>
      <c r="Z1642"/>
      <c r="AA1642"/>
      <c r="AB1642"/>
      <c r="AC1642"/>
      <c r="AD1642"/>
      <c r="AE1642"/>
      <c r="AF1642"/>
      <c r="AG1642"/>
      <c r="AH1642"/>
      <c r="AI1642"/>
      <c r="AJ1642"/>
      <c r="AK1642"/>
      <c r="AL1642"/>
      <c r="AM1642"/>
      <c r="AN1642"/>
      <c r="AO1642"/>
      <c r="AP1642"/>
      <c r="AQ1642"/>
      <c r="AR1642"/>
      <c r="AS1642"/>
      <c r="AT1642"/>
      <c r="AU1642"/>
      <c r="AV1642"/>
      <c r="AW1642"/>
      <c r="AX1642"/>
      <c r="AY1642"/>
      <c r="AZ1642"/>
      <c r="BA1642">
        <v>4.43</v>
      </c>
      <c r="BB1642">
        <v>3.42</v>
      </c>
      <c r="BC1642">
        <v>3.17</v>
      </c>
      <c r="BD1642">
        <v>3.42</v>
      </c>
      <c r="BE1642">
        <v>4.6399999999999997</v>
      </c>
      <c r="BF1642">
        <v>3.16</v>
      </c>
      <c r="BG1642">
        <v>2.63</v>
      </c>
      <c r="BH1642">
        <v>3.16</v>
      </c>
      <c r="BI1642"/>
      <c r="BJ1642"/>
      <c r="BK1642"/>
      <c r="BL1642"/>
      <c r="BM1642"/>
      <c r="BN1642"/>
      <c r="BO1642"/>
      <c r="BP1642"/>
      <c r="BQ1642"/>
      <c r="BR1642" t="s">
        <v>67</v>
      </c>
      <c r="BS1642" s="1">
        <v>44813</v>
      </c>
      <c r="BT1642" t="s">
        <v>1869</v>
      </c>
      <c r="BU1642">
        <v>77694</v>
      </c>
      <c r="BV1642"/>
      <c r="BW1642"/>
      <c r="BX1642" s="11"/>
      <c r="BY1642" s="11"/>
      <c r="BZ1642" s="11"/>
    </row>
    <row r="1643" spans="1:78" x14ac:dyDescent="0.2">
      <c r="A1643" t="s">
        <v>1881</v>
      </c>
      <c r="C1643" t="s">
        <v>1483</v>
      </c>
      <c r="D1643" t="s">
        <v>61</v>
      </c>
      <c r="E1643" t="s">
        <v>1501</v>
      </c>
      <c r="F1643" t="s">
        <v>987</v>
      </c>
      <c r="G1643" t="s">
        <v>1501</v>
      </c>
      <c r="H1643" t="s">
        <v>987</v>
      </c>
      <c r="AS1643">
        <v>4.7</v>
      </c>
      <c r="AV1643">
        <v>2.82</v>
      </c>
      <c r="AW1643">
        <v>4.45</v>
      </c>
      <c r="AX1643">
        <v>3.46</v>
      </c>
      <c r="AY1643">
        <v>3.65</v>
      </c>
      <c r="AZ1643">
        <v>3.65</v>
      </c>
      <c r="BA1643">
        <v>4.0999999999999996</v>
      </c>
      <c r="BB1643">
        <v>4.04</v>
      </c>
      <c r="BC1643">
        <v>3.8</v>
      </c>
      <c r="BD1643">
        <v>4.04</v>
      </c>
      <c r="BE1643">
        <v>5.15</v>
      </c>
      <c r="BF1643">
        <v>3.32</v>
      </c>
      <c r="BG1643">
        <v>2.11</v>
      </c>
      <c r="BH1643">
        <v>3.32</v>
      </c>
      <c r="BQ1643" t="s">
        <v>1883</v>
      </c>
      <c r="BR1643" t="s">
        <v>67</v>
      </c>
      <c r="BS1643" s="1">
        <v>44813</v>
      </c>
      <c r="BT1643" t="s">
        <v>1869</v>
      </c>
      <c r="BU1643">
        <v>77694</v>
      </c>
      <c r="BX1643" s="11"/>
      <c r="BY1643" s="11"/>
      <c r="BZ1643" s="11"/>
    </row>
    <row r="1644" spans="1:78" x14ac:dyDescent="0.2">
      <c r="A1644" t="s">
        <v>988</v>
      </c>
      <c r="C1644" t="s">
        <v>1483</v>
      </c>
      <c r="D1644" t="s">
        <v>61</v>
      </c>
      <c r="E1644" t="s">
        <v>1501</v>
      </c>
      <c r="F1644" t="s">
        <v>987</v>
      </c>
      <c r="G1644" t="s">
        <v>978</v>
      </c>
      <c r="H1644" t="s">
        <v>987</v>
      </c>
      <c r="I1644" t="b">
        <v>0</v>
      </c>
      <c r="U1644">
        <v>4.4000000000000004</v>
      </c>
      <c r="X1644">
        <v>4.8</v>
      </c>
      <c r="BR1644" t="s">
        <v>67</v>
      </c>
      <c r="BS1644" s="1">
        <v>44816</v>
      </c>
      <c r="BT1644" t="s">
        <v>1910</v>
      </c>
      <c r="BU1644">
        <v>2585</v>
      </c>
      <c r="BX1644" s="11"/>
      <c r="BY1644" s="11"/>
      <c r="BZ1644" s="11"/>
    </row>
    <row r="1645" spans="1:78" x14ac:dyDescent="0.2">
      <c r="A1645" t="s">
        <v>988</v>
      </c>
      <c r="C1645" t="s">
        <v>1483</v>
      </c>
      <c r="D1645" t="s">
        <v>61</v>
      </c>
      <c r="E1645" t="s">
        <v>1501</v>
      </c>
      <c r="F1645" t="s">
        <v>987</v>
      </c>
      <c r="G1645" t="s">
        <v>978</v>
      </c>
      <c r="H1645" t="s">
        <v>987</v>
      </c>
      <c r="U1645">
        <v>4.4000000000000004</v>
      </c>
      <c r="X1645">
        <v>4.8</v>
      </c>
      <c r="BR1645" t="s">
        <v>58</v>
      </c>
      <c r="BS1645"/>
      <c r="BT1645" t="s">
        <v>261</v>
      </c>
      <c r="BU1645">
        <v>19561</v>
      </c>
      <c r="BX1645" s="11"/>
      <c r="BY1645" s="11"/>
      <c r="BZ1645" s="11"/>
    </row>
    <row r="1646" spans="1:78" s="6" customFormat="1" x14ac:dyDescent="0.2">
      <c r="A1646" t="s">
        <v>989</v>
      </c>
      <c r="B1646"/>
      <c r="C1646" t="s">
        <v>1483</v>
      </c>
      <c r="D1646" t="s">
        <v>61</v>
      </c>
      <c r="E1646" t="s">
        <v>1501</v>
      </c>
      <c r="F1646" t="s">
        <v>987</v>
      </c>
      <c r="G1646" t="s">
        <v>978</v>
      </c>
      <c r="H1646" t="s">
        <v>987</v>
      </c>
      <c r="I1646" t="b">
        <v>0</v>
      </c>
      <c r="J1646"/>
      <c r="K1646"/>
      <c r="L1646"/>
      <c r="M1646"/>
      <c r="N1646"/>
      <c r="O1646"/>
      <c r="P1646"/>
      <c r="Q1646">
        <v>3.8</v>
      </c>
      <c r="R1646"/>
      <c r="S1646"/>
      <c r="T1646">
        <v>3.8</v>
      </c>
      <c r="U1646"/>
      <c r="V1646"/>
      <c r="W1646"/>
      <c r="X1646"/>
      <c r="Y1646"/>
      <c r="Z1646"/>
      <c r="AA1646"/>
      <c r="AB1646"/>
      <c r="AC1646"/>
      <c r="AD1646"/>
      <c r="AE1646"/>
      <c r="AF1646"/>
      <c r="AG1646"/>
      <c r="AH1646"/>
      <c r="AI1646"/>
      <c r="AJ1646"/>
      <c r="AK1646"/>
      <c r="AL1646"/>
      <c r="AM1646"/>
      <c r="AN1646"/>
      <c r="AO1646"/>
      <c r="AP1646"/>
      <c r="AQ1646"/>
      <c r="AR1646"/>
      <c r="AS1646"/>
      <c r="AT1646"/>
      <c r="AU1646"/>
      <c r="AV1646"/>
      <c r="AW1646"/>
      <c r="AX1646"/>
      <c r="AY1646"/>
      <c r="AZ1646"/>
      <c r="BA1646"/>
      <c r="BB1646"/>
      <c r="BC1646"/>
      <c r="BD1646"/>
      <c r="BE1646"/>
      <c r="BF1646"/>
      <c r="BG1646"/>
      <c r="BH1646"/>
      <c r="BI1646"/>
      <c r="BJ1646"/>
      <c r="BK1646"/>
      <c r="BL1646"/>
      <c r="BM1646"/>
      <c r="BN1646"/>
      <c r="BO1646"/>
      <c r="BP1646"/>
      <c r="BQ1646" t="s">
        <v>3423</v>
      </c>
      <c r="BR1646" t="s">
        <v>67</v>
      </c>
      <c r="BS1646" s="1">
        <v>44816</v>
      </c>
      <c r="BT1646" t="s">
        <v>1910</v>
      </c>
      <c r="BU1646">
        <v>2585</v>
      </c>
      <c r="BV1646"/>
      <c r="BW1646"/>
      <c r="BX1646" s="11"/>
      <c r="BY1646" s="11"/>
      <c r="BZ1646" s="11"/>
    </row>
    <row r="1647" spans="1:78" x14ac:dyDescent="0.2">
      <c r="A1647" t="s">
        <v>989</v>
      </c>
      <c r="C1647" t="s">
        <v>1483</v>
      </c>
      <c r="D1647" t="s">
        <v>61</v>
      </c>
      <c r="E1647" t="s">
        <v>1501</v>
      </c>
      <c r="F1647" t="s">
        <v>987</v>
      </c>
      <c r="G1647" t="s">
        <v>978</v>
      </c>
      <c r="H1647" t="s">
        <v>987</v>
      </c>
      <c r="Q1647">
        <v>3.8</v>
      </c>
      <c r="T1647">
        <v>3.8</v>
      </c>
      <c r="BQ1647" t="s">
        <v>990</v>
      </c>
      <c r="BR1647" t="s">
        <v>58</v>
      </c>
      <c r="BS1647"/>
      <c r="BT1647" t="s">
        <v>261</v>
      </c>
      <c r="BU1647">
        <v>19561</v>
      </c>
      <c r="BX1647" s="11"/>
      <c r="BY1647" s="11"/>
      <c r="BZ1647" s="11"/>
    </row>
    <row r="1648" spans="1:78" x14ac:dyDescent="0.2">
      <c r="A1648" t="s">
        <v>991</v>
      </c>
      <c r="C1648" t="s">
        <v>1483</v>
      </c>
      <c r="D1648" t="s">
        <v>61</v>
      </c>
      <c r="E1648" t="s">
        <v>1501</v>
      </c>
      <c r="F1648" t="s">
        <v>987</v>
      </c>
      <c r="G1648" t="s">
        <v>978</v>
      </c>
      <c r="H1648" t="s">
        <v>987</v>
      </c>
      <c r="I1648" t="b">
        <v>0</v>
      </c>
      <c r="Q1648">
        <v>4.3</v>
      </c>
      <c r="T1648">
        <v>2.5</v>
      </c>
      <c r="U1648">
        <v>4.4000000000000004</v>
      </c>
      <c r="X1648">
        <v>3.1</v>
      </c>
      <c r="AW1648">
        <v>4.4000000000000004</v>
      </c>
      <c r="AX1648">
        <v>3.4</v>
      </c>
      <c r="AY1648">
        <v>3.5</v>
      </c>
      <c r="AZ1648">
        <v>3.5</v>
      </c>
      <c r="BA1648">
        <v>4.3</v>
      </c>
      <c r="BB1648">
        <v>3.7</v>
      </c>
      <c r="BC1648">
        <v>3.5</v>
      </c>
      <c r="BD1648">
        <v>3.7</v>
      </c>
      <c r="BE1648">
        <v>4.7</v>
      </c>
      <c r="BF1648">
        <v>3.1</v>
      </c>
      <c r="BG1648">
        <v>2.7</v>
      </c>
      <c r="BH1648">
        <v>3.1</v>
      </c>
      <c r="BQ1648" t="s">
        <v>3424</v>
      </c>
      <c r="BR1648" t="s">
        <v>67</v>
      </c>
      <c r="BS1648" s="1">
        <v>44816</v>
      </c>
      <c r="BT1648" t="s">
        <v>1910</v>
      </c>
      <c r="BU1648">
        <v>2585</v>
      </c>
      <c r="BX1648" s="11"/>
      <c r="BY1648" s="11"/>
      <c r="BZ1648" s="11"/>
    </row>
    <row r="1649" spans="1:78" x14ac:dyDescent="0.2">
      <c r="A1649" t="s">
        <v>991</v>
      </c>
      <c r="C1649" t="s">
        <v>1483</v>
      </c>
      <c r="D1649" t="s">
        <v>61</v>
      </c>
      <c r="E1649" t="s">
        <v>1501</v>
      </c>
      <c r="F1649" t="s">
        <v>987</v>
      </c>
      <c r="G1649" t="s">
        <v>978</v>
      </c>
      <c r="H1649" t="s">
        <v>987</v>
      </c>
      <c r="AO1649">
        <v>4.3</v>
      </c>
      <c r="AR1649">
        <v>2.5</v>
      </c>
      <c r="AS1649">
        <v>4.4000000000000004</v>
      </c>
      <c r="AV1649">
        <v>3.1</v>
      </c>
      <c r="AW1649">
        <v>4.4000000000000004</v>
      </c>
      <c r="AX1649">
        <v>3.4</v>
      </c>
      <c r="AY1649">
        <v>3.5</v>
      </c>
      <c r="AZ1649">
        <v>3.5</v>
      </c>
      <c r="BA1649">
        <v>4.3</v>
      </c>
      <c r="BB1649">
        <v>3.7</v>
      </c>
      <c r="BC1649">
        <v>3.5</v>
      </c>
      <c r="BD1649">
        <v>3.7</v>
      </c>
      <c r="BE1649">
        <v>4.7</v>
      </c>
      <c r="BF1649">
        <v>3.1</v>
      </c>
      <c r="BG1649">
        <v>2.7</v>
      </c>
      <c r="BH1649">
        <v>3.1</v>
      </c>
      <c r="BQ1649" t="s">
        <v>992</v>
      </c>
      <c r="BR1649" t="s">
        <v>58</v>
      </c>
      <c r="BS1649"/>
      <c r="BT1649" t="s">
        <v>261</v>
      </c>
      <c r="BU1649">
        <v>19561</v>
      </c>
      <c r="BX1649" s="11"/>
      <c r="BY1649" s="11"/>
      <c r="BZ1649" s="11"/>
    </row>
    <row r="1650" spans="1:78" x14ac:dyDescent="0.2">
      <c r="A1650" t="s">
        <v>993</v>
      </c>
      <c r="C1650" t="s">
        <v>1483</v>
      </c>
      <c r="D1650" t="s">
        <v>61</v>
      </c>
      <c r="E1650" t="s">
        <v>1501</v>
      </c>
      <c r="F1650" t="s">
        <v>987</v>
      </c>
      <c r="G1650" t="s">
        <v>978</v>
      </c>
      <c r="H1650" t="s">
        <v>987</v>
      </c>
      <c r="I1650" t="b">
        <v>0</v>
      </c>
      <c r="U1650">
        <v>4.2</v>
      </c>
      <c r="X1650">
        <v>5.3</v>
      </c>
      <c r="BR1650" t="s">
        <v>67</v>
      </c>
      <c r="BS1650" s="1">
        <v>44816</v>
      </c>
      <c r="BT1650" t="s">
        <v>1910</v>
      </c>
      <c r="BU1650">
        <v>2585</v>
      </c>
      <c r="BX1650" s="11"/>
      <c r="BY1650" s="11"/>
      <c r="BZ1650" s="11"/>
    </row>
    <row r="1651" spans="1:78" x14ac:dyDescent="0.2">
      <c r="A1651" t="s">
        <v>993</v>
      </c>
      <c r="C1651" t="s">
        <v>1483</v>
      </c>
      <c r="D1651" t="s">
        <v>61</v>
      </c>
      <c r="E1651" t="s">
        <v>1501</v>
      </c>
      <c r="F1651" t="s">
        <v>987</v>
      </c>
      <c r="G1651" t="s">
        <v>978</v>
      </c>
      <c r="H1651" t="s">
        <v>987</v>
      </c>
      <c r="U1651">
        <v>4.2</v>
      </c>
      <c r="X1651">
        <v>5.3</v>
      </c>
      <c r="BQ1651" t="s">
        <v>994</v>
      </c>
      <c r="BR1651" t="s">
        <v>58</v>
      </c>
      <c r="BS1651"/>
      <c r="BT1651" t="s">
        <v>261</v>
      </c>
      <c r="BU1651">
        <v>19561</v>
      </c>
      <c r="BX1651" s="11"/>
      <c r="BY1651" s="11"/>
      <c r="BZ1651" s="11"/>
    </row>
    <row r="1652" spans="1:78" x14ac:dyDescent="0.2">
      <c r="A1652" t="s">
        <v>995</v>
      </c>
      <c r="C1652" t="s">
        <v>1483</v>
      </c>
      <c r="D1652" t="s">
        <v>61</v>
      </c>
      <c r="E1652" t="s">
        <v>1501</v>
      </c>
      <c r="F1652" t="s">
        <v>987</v>
      </c>
      <c r="G1652" t="s">
        <v>978</v>
      </c>
      <c r="H1652" t="s">
        <v>987</v>
      </c>
      <c r="I1652" t="b">
        <v>0</v>
      </c>
      <c r="U1652">
        <v>4.4000000000000004</v>
      </c>
      <c r="X1652">
        <v>5.6</v>
      </c>
      <c r="Y1652">
        <v>4.5999999999999996</v>
      </c>
      <c r="AA1652">
        <v>6.1</v>
      </c>
      <c r="AB1652">
        <v>6.1</v>
      </c>
      <c r="AC1652">
        <v>4.3</v>
      </c>
      <c r="AD1652">
        <v>7.2</v>
      </c>
      <c r="AE1652">
        <v>7.2</v>
      </c>
      <c r="AF1652">
        <v>7.2</v>
      </c>
      <c r="AG1652">
        <v>3.1</v>
      </c>
      <c r="AH1652">
        <v>6</v>
      </c>
      <c r="AI1652">
        <v>5</v>
      </c>
      <c r="AJ1652">
        <v>6</v>
      </c>
      <c r="BQ1652" t="s">
        <v>3425</v>
      </c>
      <c r="BR1652" t="s">
        <v>67</v>
      </c>
      <c r="BS1652" s="1">
        <v>44816</v>
      </c>
      <c r="BT1652" t="s">
        <v>1910</v>
      </c>
      <c r="BU1652">
        <v>2585</v>
      </c>
      <c r="BX1652" s="11"/>
      <c r="BY1652" s="11"/>
      <c r="BZ1652" s="11"/>
    </row>
    <row r="1653" spans="1:78" x14ac:dyDescent="0.2">
      <c r="A1653" t="s">
        <v>995</v>
      </c>
      <c r="C1653" t="s">
        <v>1483</v>
      </c>
      <c r="D1653" t="s">
        <v>61</v>
      </c>
      <c r="E1653" t="s">
        <v>1501</v>
      </c>
      <c r="F1653" t="s">
        <v>987</v>
      </c>
      <c r="G1653" t="s">
        <v>978</v>
      </c>
      <c r="H1653" t="s">
        <v>987</v>
      </c>
      <c r="U1653">
        <v>4.4000000000000004</v>
      </c>
      <c r="X1653">
        <v>5.6</v>
      </c>
      <c r="Y1653">
        <v>4.5999999999999996</v>
      </c>
      <c r="AA1653">
        <v>6.1</v>
      </c>
      <c r="AB1653">
        <v>6.1</v>
      </c>
      <c r="AC1653">
        <v>4.3</v>
      </c>
      <c r="AD1653">
        <v>7.2</v>
      </c>
      <c r="AE1653">
        <v>7.2</v>
      </c>
      <c r="AF1653">
        <v>7.2</v>
      </c>
      <c r="AG1653">
        <v>3.1</v>
      </c>
      <c r="AH1653">
        <v>6</v>
      </c>
      <c r="AI1653">
        <v>5</v>
      </c>
      <c r="AJ1653">
        <v>6</v>
      </c>
      <c r="BQ1653" t="s">
        <v>994</v>
      </c>
      <c r="BR1653" t="s">
        <v>58</v>
      </c>
      <c r="BS1653"/>
      <c r="BT1653" t="s">
        <v>261</v>
      </c>
      <c r="BU1653">
        <v>19561</v>
      </c>
      <c r="BX1653" s="11"/>
      <c r="BY1653" s="11"/>
      <c r="BZ1653" s="11"/>
    </row>
    <row r="1654" spans="1:78" x14ac:dyDescent="0.2">
      <c r="A1654" t="s">
        <v>996</v>
      </c>
      <c r="C1654" t="s">
        <v>1483</v>
      </c>
      <c r="D1654" t="s">
        <v>61</v>
      </c>
      <c r="E1654" t="s">
        <v>1501</v>
      </c>
      <c r="F1654" t="s">
        <v>987</v>
      </c>
      <c r="G1654" t="s">
        <v>978</v>
      </c>
      <c r="H1654" t="s">
        <v>987</v>
      </c>
      <c r="I1654" t="b">
        <v>0</v>
      </c>
      <c r="BA1654">
        <v>4.4000000000000004</v>
      </c>
      <c r="BB1654">
        <v>3.5</v>
      </c>
      <c r="BC1654">
        <v>3.2</v>
      </c>
      <c r="BD1654">
        <v>3.5</v>
      </c>
      <c r="BE1654">
        <v>4.5999999999999996</v>
      </c>
      <c r="BF1654">
        <v>3.1</v>
      </c>
      <c r="BG1654">
        <v>2.6</v>
      </c>
      <c r="BH1654">
        <v>3.1</v>
      </c>
      <c r="BQ1654" t="s">
        <v>3426</v>
      </c>
      <c r="BR1654" t="s">
        <v>67</v>
      </c>
      <c r="BS1654" s="1">
        <v>44816</v>
      </c>
      <c r="BT1654" t="s">
        <v>1910</v>
      </c>
      <c r="BU1654">
        <v>2585</v>
      </c>
      <c r="BX1654" s="11"/>
      <c r="BY1654" s="11"/>
      <c r="BZ1654" s="11"/>
    </row>
    <row r="1655" spans="1:78" x14ac:dyDescent="0.2">
      <c r="A1655" t="s">
        <v>996</v>
      </c>
      <c r="C1655" t="s">
        <v>1483</v>
      </c>
      <c r="D1655" t="s">
        <v>61</v>
      </c>
      <c r="E1655" t="s">
        <v>1501</v>
      </c>
      <c r="F1655" t="s">
        <v>987</v>
      </c>
      <c r="G1655" t="s">
        <v>978</v>
      </c>
      <c r="H1655" t="s">
        <v>987</v>
      </c>
      <c r="I1655" s="2"/>
      <c r="BA1655">
        <v>4.4000000000000004</v>
      </c>
      <c r="BB1655">
        <v>3.5</v>
      </c>
      <c r="BC1655">
        <v>3.2</v>
      </c>
      <c r="BD1655">
        <v>3.5</v>
      </c>
      <c r="BE1655">
        <v>4.5999999999999996</v>
      </c>
      <c r="BF1655">
        <v>3.1</v>
      </c>
      <c r="BG1655">
        <v>2.6</v>
      </c>
      <c r="BH1655">
        <v>3.1</v>
      </c>
      <c r="BQ1655" t="s">
        <v>997</v>
      </c>
      <c r="BR1655" t="s">
        <v>58</v>
      </c>
      <c r="BS1655"/>
      <c r="BT1655" t="s">
        <v>261</v>
      </c>
      <c r="BU1655">
        <v>19561</v>
      </c>
      <c r="BX1655" s="11"/>
      <c r="BY1655" s="11"/>
      <c r="BZ1655" s="11"/>
    </row>
    <row r="1656" spans="1:78" x14ac:dyDescent="0.2">
      <c r="A1656" s="11" t="s">
        <v>1700</v>
      </c>
      <c r="B1656" s="11"/>
      <c r="C1656" s="11" t="s">
        <v>1483</v>
      </c>
      <c r="D1656" s="11" t="s">
        <v>61</v>
      </c>
      <c r="E1656" s="11" t="s">
        <v>1501</v>
      </c>
      <c r="F1656" s="11" t="s">
        <v>1678</v>
      </c>
      <c r="G1656" s="11" t="s">
        <v>1501</v>
      </c>
      <c r="H1656" s="11" t="s">
        <v>1678</v>
      </c>
      <c r="I1656" s="11"/>
      <c r="J1656" s="11"/>
      <c r="K1656" s="11"/>
      <c r="L1656" s="11"/>
      <c r="M1656" s="11"/>
      <c r="N1656" s="11"/>
      <c r="O1656" s="11"/>
      <c r="P1656" s="11"/>
      <c r="Q1656" s="11"/>
      <c r="R1656" s="11"/>
      <c r="S1656" s="11"/>
      <c r="T1656" s="11"/>
      <c r="U1656" s="11"/>
      <c r="V1656" s="11"/>
      <c r="W1656" s="11"/>
      <c r="X1656" s="11"/>
      <c r="Y1656" s="11"/>
      <c r="Z1656" s="11"/>
      <c r="AA1656" s="11"/>
      <c r="AB1656" s="11"/>
      <c r="AC1656" s="11"/>
      <c r="AD1656" s="11"/>
      <c r="AE1656" s="11"/>
      <c r="AF1656" s="11"/>
      <c r="AG1656" s="11"/>
      <c r="AH1656" s="11"/>
      <c r="AI1656" s="11"/>
      <c r="AJ1656" s="11"/>
      <c r="AK1656" s="11"/>
      <c r="AL1656" s="11"/>
      <c r="AM1656" s="11"/>
      <c r="AN1656" s="11"/>
      <c r="AO1656" s="11"/>
      <c r="AP1656" s="11"/>
      <c r="AQ1656" s="11"/>
      <c r="AR1656" s="11"/>
      <c r="AS1656" s="11"/>
      <c r="AT1656" s="11"/>
      <c r="AU1656" s="11"/>
      <c r="AV1656" s="11"/>
      <c r="AW1656" s="11"/>
      <c r="AX1656" s="11"/>
      <c r="AY1656" s="11"/>
      <c r="AZ1656" s="11"/>
      <c r="BA1656" s="11"/>
      <c r="BB1656" s="11"/>
      <c r="BC1656" s="11"/>
      <c r="BD1656" s="11"/>
      <c r="BE1656" s="11"/>
      <c r="BF1656" s="11"/>
      <c r="BG1656" s="11"/>
      <c r="BH1656" s="11"/>
      <c r="BI1656" s="11"/>
      <c r="BJ1656" s="11"/>
      <c r="BK1656" s="11"/>
      <c r="BL1656" s="11"/>
      <c r="BM1656" s="11"/>
      <c r="BN1656" s="11"/>
      <c r="BO1656" s="11"/>
      <c r="BP1656" s="11"/>
      <c r="BQ1656" s="11"/>
      <c r="BR1656" s="11"/>
      <c r="BS1656" s="11"/>
      <c r="BT1656" s="11"/>
      <c r="BU1656" s="11"/>
      <c r="BV1656" s="11"/>
      <c r="BW1656" s="11"/>
      <c r="BX1656" s="11"/>
      <c r="BY1656" s="11"/>
      <c r="BZ1656" s="11"/>
    </row>
    <row r="1657" spans="1:78" x14ac:dyDescent="0.2">
      <c r="A1657" t="s">
        <v>1874</v>
      </c>
      <c r="C1657" t="s">
        <v>1483</v>
      </c>
      <c r="D1657" t="s">
        <v>61</v>
      </c>
      <c r="E1657" t="s">
        <v>1501</v>
      </c>
      <c r="F1657" t="s">
        <v>1678</v>
      </c>
      <c r="G1657" t="s">
        <v>1501</v>
      </c>
      <c r="H1657" t="s">
        <v>1678</v>
      </c>
      <c r="AO1657">
        <v>3.79</v>
      </c>
      <c r="AR1657">
        <v>2.31</v>
      </c>
      <c r="AS1657">
        <v>3.93</v>
      </c>
      <c r="AV1657">
        <v>2.94</v>
      </c>
      <c r="AW1657">
        <v>4.4800000000000004</v>
      </c>
      <c r="AX1657">
        <v>3.31</v>
      </c>
      <c r="AY1657">
        <v>3.4</v>
      </c>
      <c r="AZ1657">
        <v>3.4</v>
      </c>
      <c r="BA1657">
        <v>4.29</v>
      </c>
      <c r="BB1657">
        <v>3.77</v>
      </c>
      <c r="BC1657">
        <v>3.66</v>
      </c>
      <c r="BD1657">
        <v>3.77</v>
      </c>
      <c r="BE1657">
        <v>5</v>
      </c>
      <c r="BF1657">
        <v>3.29</v>
      </c>
      <c r="BG1657">
        <v>2.87</v>
      </c>
      <c r="BH1657">
        <v>3.29</v>
      </c>
      <c r="BR1657" t="s">
        <v>67</v>
      </c>
      <c r="BS1657" s="1">
        <v>44813</v>
      </c>
      <c r="BT1657" t="s">
        <v>1869</v>
      </c>
      <c r="BU1657">
        <v>77694</v>
      </c>
      <c r="BV1657" t="s">
        <v>60</v>
      </c>
      <c r="BW1657" t="s">
        <v>1869</v>
      </c>
      <c r="BX1657" s="11"/>
      <c r="BY1657" s="11"/>
      <c r="BZ1657" s="11"/>
    </row>
    <row r="1658" spans="1:78" s="4" customFormat="1" x14ac:dyDescent="0.2">
      <c r="A1658" t="s">
        <v>1876</v>
      </c>
      <c r="B1658"/>
      <c r="C1658" t="s">
        <v>1483</v>
      </c>
      <c r="D1658" t="s">
        <v>61</v>
      </c>
      <c r="E1658" t="s">
        <v>1501</v>
      </c>
      <c r="F1658" t="s">
        <v>1678</v>
      </c>
      <c r="G1658" t="s">
        <v>1501</v>
      </c>
      <c r="H1658" t="s">
        <v>1678</v>
      </c>
      <c r="I1658"/>
      <c r="J1658"/>
      <c r="K1658"/>
      <c r="L1658"/>
      <c r="M1658"/>
      <c r="N1658"/>
      <c r="O1658"/>
      <c r="P1658"/>
      <c r="Q1658"/>
      <c r="R1658"/>
      <c r="S1658"/>
      <c r="T1658"/>
      <c r="U1658"/>
      <c r="V1658"/>
      <c r="W1658"/>
      <c r="X1658"/>
      <c r="Y1658"/>
      <c r="Z1658"/>
      <c r="AA1658"/>
      <c r="AB1658"/>
      <c r="AC1658"/>
      <c r="AD1658"/>
      <c r="AE1658"/>
      <c r="AF1658"/>
      <c r="AG1658"/>
      <c r="AH1658"/>
      <c r="AI1658"/>
      <c r="AJ1658"/>
      <c r="AK1658"/>
      <c r="AL1658"/>
      <c r="AM1658"/>
      <c r="AN1658"/>
      <c r="AO1658"/>
      <c r="AP1658"/>
      <c r="AQ1658"/>
      <c r="AR1658"/>
      <c r="AS1658">
        <v>4.74</v>
      </c>
      <c r="AT1658"/>
      <c r="AU1658"/>
      <c r="AV1658">
        <v>3.3</v>
      </c>
      <c r="AW1658">
        <v>4.6500000000000004</v>
      </c>
      <c r="AX1658">
        <v>3.56</v>
      </c>
      <c r="AY1658">
        <v>3.4</v>
      </c>
      <c r="AZ1658">
        <v>3.56</v>
      </c>
      <c r="BA1658">
        <v>4.63</v>
      </c>
      <c r="BB1658">
        <v>3.79</v>
      </c>
      <c r="BC1658">
        <v>3.62</v>
      </c>
      <c r="BD1658">
        <v>3.79</v>
      </c>
      <c r="BE1658"/>
      <c r="BF1658"/>
      <c r="BG1658"/>
      <c r="BH1658"/>
      <c r="BI1658"/>
      <c r="BJ1658"/>
      <c r="BK1658"/>
      <c r="BL1658"/>
      <c r="BM1658"/>
      <c r="BN1658"/>
      <c r="BO1658"/>
      <c r="BP1658"/>
      <c r="BQ1658" t="s">
        <v>1877</v>
      </c>
      <c r="BR1658" t="s">
        <v>67</v>
      </c>
      <c r="BS1658" s="1">
        <v>44813</v>
      </c>
      <c r="BT1658" t="s">
        <v>1869</v>
      </c>
      <c r="BU1658">
        <v>77694</v>
      </c>
      <c r="BV1658" t="s">
        <v>60</v>
      </c>
      <c r="BW1658" t="s">
        <v>1869</v>
      </c>
      <c r="BX1658" s="11"/>
      <c r="BY1658" s="11"/>
      <c r="BZ1658" s="11"/>
    </row>
    <row r="1659" spans="1:78" ht="15" customHeight="1" x14ac:dyDescent="0.2">
      <c r="A1659" t="s">
        <v>1875</v>
      </c>
      <c r="B1659" t="s">
        <v>322</v>
      </c>
      <c r="C1659" t="s">
        <v>1483</v>
      </c>
      <c r="D1659" t="s">
        <v>61</v>
      </c>
      <c r="E1659" t="s">
        <v>1501</v>
      </c>
      <c r="F1659" t="s">
        <v>1678</v>
      </c>
      <c r="G1659" t="s">
        <v>1501</v>
      </c>
      <c r="H1659" t="s">
        <v>1678</v>
      </c>
      <c r="AS1659">
        <v>4.0999999999999996</v>
      </c>
      <c r="AV1659">
        <v>3.11</v>
      </c>
      <c r="AW1659">
        <v>4.29</v>
      </c>
      <c r="AX1659">
        <v>3.19</v>
      </c>
      <c r="AY1659">
        <v>3.09</v>
      </c>
      <c r="AZ1659">
        <v>3.19</v>
      </c>
      <c r="BA1659">
        <v>4.22</v>
      </c>
      <c r="BB1659">
        <v>3.66</v>
      </c>
      <c r="BC1659">
        <v>3.36</v>
      </c>
      <c r="BD1659">
        <v>3.66</v>
      </c>
      <c r="BE1659">
        <v>5.2</v>
      </c>
      <c r="BF1659">
        <v>2.94</v>
      </c>
      <c r="BG1659">
        <v>3.48</v>
      </c>
      <c r="BH1659">
        <v>3.48</v>
      </c>
      <c r="BR1659" t="s">
        <v>67</v>
      </c>
      <c r="BS1659" s="1">
        <v>44813</v>
      </c>
      <c r="BT1659" t="s">
        <v>1869</v>
      </c>
      <c r="BU1659">
        <v>77694</v>
      </c>
      <c r="BV1659" t="s">
        <v>60</v>
      </c>
      <c r="BW1659" t="s">
        <v>1869</v>
      </c>
      <c r="BX1659" s="11"/>
      <c r="BY1659" s="11"/>
      <c r="BZ1659" s="11"/>
    </row>
    <row r="1660" spans="1:78" x14ac:dyDescent="0.2">
      <c r="A1660" s="11" t="s">
        <v>1700</v>
      </c>
      <c r="B1660" s="11"/>
      <c r="C1660" s="11" t="s">
        <v>1483</v>
      </c>
      <c r="D1660" s="11" t="s">
        <v>61</v>
      </c>
      <c r="E1660" s="11" t="s">
        <v>1501</v>
      </c>
      <c r="F1660" s="11"/>
      <c r="G1660" s="11" t="s">
        <v>1501</v>
      </c>
      <c r="H1660" s="11"/>
      <c r="I1660" s="11"/>
      <c r="J1660" s="11"/>
      <c r="K1660" s="11"/>
      <c r="L1660" s="11"/>
      <c r="M1660" s="11"/>
      <c r="N1660" s="11"/>
      <c r="O1660" s="11"/>
      <c r="P1660" s="11"/>
      <c r="Q1660" s="11"/>
      <c r="R1660" s="11"/>
      <c r="S1660" s="11"/>
      <c r="T1660" s="11"/>
      <c r="U1660" s="11"/>
      <c r="V1660" s="11"/>
      <c r="W1660" s="11"/>
      <c r="X1660" s="11"/>
      <c r="Y1660" s="11"/>
      <c r="Z1660" s="11"/>
      <c r="AA1660" s="11"/>
      <c r="AB1660" s="11"/>
      <c r="AC1660" s="11"/>
      <c r="AD1660" s="11"/>
      <c r="AE1660" s="11"/>
      <c r="AF1660" s="11"/>
      <c r="AG1660" s="11"/>
      <c r="AH1660" s="11"/>
      <c r="AI1660" s="11"/>
      <c r="AJ1660" s="11"/>
      <c r="AK1660" s="11"/>
      <c r="AL1660" s="11"/>
      <c r="AM1660" s="11"/>
      <c r="AN1660" s="11"/>
      <c r="AO1660" s="11"/>
      <c r="AP1660" s="11"/>
      <c r="AQ1660" s="11"/>
      <c r="AR1660" s="11"/>
      <c r="AS1660" s="11"/>
      <c r="AT1660" s="11"/>
      <c r="AU1660" s="11"/>
      <c r="AV1660" s="11"/>
      <c r="AW1660" s="11"/>
      <c r="AX1660" s="11"/>
      <c r="AY1660" s="11"/>
      <c r="AZ1660" s="11"/>
      <c r="BA1660" s="11"/>
      <c r="BB1660" s="11"/>
      <c r="BC1660" s="11"/>
      <c r="BD1660" s="11"/>
      <c r="BE1660" s="11"/>
      <c r="BF1660" s="11"/>
      <c r="BG1660" s="11"/>
      <c r="BH1660" s="11"/>
      <c r="BI1660" s="11"/>
      <c r="BJ1660" s="11"/>
      <c r="BK1660" s="11"/>
      <c r="BL1660" s="11"/>
      <c r="BM1660" s="11"/>
      <c r="BN1660" s="11"/>
      <c r="BO1660" s="11"/>
      <c r="BP1660" s="11"/>
      <c r="BQ1660" s="11"/>
      <c r="BR1660" s="11"/>
      <c r="BS1660" s="11"/>
      <c r="BT1660" s="11"/>
      <c r="BU1660" s="11"/>
      <c r="BV1660" s="11"/>
      <c r="BW1660" s="11"/>
      <c r="BX1660" s="11"/>
      <c r="BY1660" s="11"/>
      <c r="BZ1660" s="11"/>
    </row>
    <row r="1661" spans="1:78" x14ac:dyDescent="0.2">
      <c r="A1661" s="11" t="s">
        <v>1700</v>
      </c>
      <c r="B1661" s="11"/>
      <c r="C1661" s="11" t="s">
        <v>1483</v>
      </c>
      <c r="D1661" s="11" t="s">
        <v>61</v>
      </c>
      <c r="E1661" s="11" t="s">
        <v>961</v>
      </c>
      <c r="F1661" s="11" t="s">
        <v>962</v>
      </c>
      <c r="G1661" s="11" t="s">
        <v>75</v>
      </c>
      <c r="H1661" s="11" t="s">
        <v>983</v>
      </c>
      <c r="I1661" s="11"/>
      <c r="J1661" s="11"/>
      <c r="K1661" s="11"/>
      <c r="L1661" s="11"/>
      <c r="M1661" s="11"/>
      <c r="N1661" s="11"/>
      <c r="O1661" s="11"/>
      <c r="P1661" s="11"/>
      <c r="Q1661" s="11"/>
      <c r="R1661" s="11"/>
      <c r="S1661" s="11"/>
      <c r="T1661" s="11"/>
      <c r="U1661" s="11"/>
      <c r="V1661" s="11"/>
      <c r="W1661" s="11"/>
      <c r="X1661" s="11"/>
      <c r="Y1661" s="11"/>
      <c r="Z1661" s="11"/>
      <c r="AA1661" s="11"/>
      <c r="AB1661" s="11"/>
      <c r="AC1661" s="11"/>
      <c r="AD1661" s="11"/>
      <c r="AE1661" s="11"/>
      <c r="AF1661" s="11"/>
      <c r="AG1661" s="11"/>
      <c r="AH1661" s="11"/>
      <c r="AI1661" s="11"/>
      <c r="AJ1661" s="11"/>
      <c r="AK1661" s="11"/>
      <c r="AL1661" s="11"/>
      <c r="AM1661" s="11"/>
      <c r="AN1661" s="11"/>
      <c r="AO1661" s="11"/>
      <c r="AP1661" s="11"/>
      <c r="AQ1661" s="11"/>
      <c r="AR1661" s="11"/>
      <c r="AS1661" s="11"/>
      <c r="AT1661" s="11"/>
      <c r="AU1661" s="11"/>
      <c r="AV1661" s="11"/>
      <c r="AW1661" s="11"/>
      <c r="AX1661" s="11"/>
      <c r="AY1661" s="11"/>
      <c r="AZ1661" s="11"/>
      <c r="BA1661" s="11"/>
      <c r="BB1661" s="11"/>
      <c r="BC1661" s="11"/>
      <c r="BD1661" s="11"/>
      <c r="BE1661" s="11"/>
      <c r="BF1661" s="11"/>
      <c r="BG1661" s="11"/>
      <c r="BH1661" s="11"/>
      <c r="BI1661" s="11"/>
      <c r="BJ1661" s="11"/>
      <c r="BK1661" s="11"/>
      <c r="BL1661" s="11"/>
      <c r="BM1661" s="11"/>
      <c r="BN1661" s="11"/>
      <c r="BO1661" s="11"/>
      <c r="BP1661" s="11"/>
      <c r="BQ1661" s="11"/>
      <c r="BR1661" s="11"/>
      <c r="BS1661" s="11"/>
      <c r="BT1661" s="11"/>
      <c r="BU1661" s="11"/>
      <c r="BV1661" s="11"/>
      <c r="BW1661" s="11"/>
      <c r="BX1661" s="11"/>
      <c r="BY1661" s="11"/>
      <c r="BZ1661" s="11"/>
    </row>
    <row r="1662" spans="1:78" s="19" customFormat="1" x14ac:dyDescent="0.2">
      <c r="A1662" t="s">
        <v>737</v>
      </c>
      <c r="B1662"/>
      <c r="C1662" t="s">
        <v>1483</v>
      </c>
      <c r="D1662" t="s">
        <v>61</v>
      </c>
      <c r="E1662" t="s">
        <v>961</v>
      </c>
      <c r="F1662" t="s">
        <v>962</v>
      </c>
      <c r="G1662" t="s">
        <v>75</v>
      </c>
      <c r="H1662" t="s">
        <v>962</v>
      </c>
      <c r="I1662"/>
      <c r="J1662"/>
      <c r="K1662"/>
      <c r="L1662"/>
      <c r="M1662"/>
      <c r="N1662"/>
      <c r="O1662"/>
      <c r="P1662">
        <v>3.8</v>
      </c>
      <c r="Q1662">
        <v>4.8</v>
      </c>
      <c r="R1662"/>
      <c r="S1662"/>
      <c r="T1662">
        <v>5.2</v>
      </c>
      <c r="U1662"/>
      <c r="V1662"/>
      <c r="W1662"/>
      <c r="X1662"/>
      <c r="Y1662"/>
      <c r="Z1662"/>
      <c r="AA1662"/>
      <c r="AB1662"/>
      <c r="AC1662">
        <v>4</v>
      </c>
      <c r="AD1662"/>
      <c r="AE1662"/>
      <c r="AF1662">
        <v>6.5</v>
      </c>
      <c r="AG1662">
        <v>3.6</v>
      </c>
      <c r="AH1662"/>
      <c r="AI1662"/>
      <c r="AJ1662">
        <v>7.2</v>
      </c>
      <c r="AK1662">
        <v>4</v>
      </c>
      <c r="AL1662"/>
      <c r="AM1662"/>
      <c r="AN1662"/>
      <c r="AO1662"/>
      <c r="AP1662"/>
      <c r="AQ1662"/>
      <c r="AR1662"/>
      <c r="AS1662">
        <v>5</v>
      </c>
      <c r="AT1662"/>
      <c r="AU1662"/>
      <c r="AV1662">
        <v>3.8</v>
      </c>
      <c r="AW1662"/>
      <c r="AX1662"/>
      <c r="AY1662"/>
      <c r="AZ1662"/>
      <c r="BA1662">
        <v>4.7</v>
      </c>
      <c r="BB1662"/>
      <c r="BC1662"/>
      <c r="BD1662">
        <v>3.4</v>
      </c>
      <c r="BE1662">
        <v>5</v>
      </c>
      <c r="BF1662"/>
      <c r="BG1662"/>
      <c r="BH1662">
        <v>3.5</v>
      </c>
      <c r="BI1662"/>
      <c r="BJ1662"/>
      <c r="BK1662"/>
      <c r="BL1662"/>
      <c r="BM1662"/>
      <c r="BN1662"/>
      <c r="BO1662"/>
      <c r="BP1662"/>
      <c r="BQ1662"/>
      <c r="BR1662" t="s">
        <v>67</v>
      </c>
      <c r="BS1662" s="1">
        <v>44797</v>
      </c>
      <c r="BT1662" t="s">
        <v>73</v>
      </c>
      <c r="BU1662">
        <v>36083</v>
      </c>
      <c r="BV1662" t="s">
        <v>60</v>
      </c>
      <c r="BW1662" t="s">
        <v>73</v>
      </c>
      <c r="BX1662" s="11"/>
      <c r="BY1662" s="11"/>
      <c r="BZ1662" s="11"/>
    </row>
    <row r="1663" spans="1:78" s="19" customFormat="1" x14ac:dyDescent="0.2">
      <c r="A1663" t="s">
        <v>741</v>
      </c>
      <c r="B1663"/>
      <c r="C1663" t="s">
        <v>1483</v>
      </c>
      <c r="D1663" t="s">
        <v>61</v>
      </c>
      <c r="E1663" t="s">
        <v>961</v>
      </c>
      <c r="F1663" t="s">
        <v>962</v>
      </c>
      <c r="G1663" t="s">
        <v>75</v>
      </c>
      <c r="H1663" t="s">
        <v>962</v>
      </c>
      <c r="I1663"/>
      <c r="J1663"/>
      <c r="K1663"/>
      <c r="L1663"/>
      <c r="M1663"/>
      <c r="N1663"/>
      <c r="O1663"/>
      <c r="P1663"/>
      <c r="Q1663"/>
      <c r="R1663"/>
      <c r="S1663"/>
      <c r="T1663"/>
      <c r="U1663"/>
      <c r="V1663"/>
      <c r="W1663"/>
      <c r="X1663"/>
      <c r="Y1663">
        <v>4</v>
      </c>
      <c r="Z1663"/>
      <c r="AA1663"/>
      <c r="AB1663">
        <v>6</v>
      </c>
      <c r="AC1663"/>
      <c r="AD1663"/>
      <c r="AE1663"/>
      <c r="AF1663"/>
      <c r="AG1663"/>
      <c r="AH1663"/>
      <c r="AI1663"/>
      <c r="AJ1663"/>
      <c r="AK1663"/>
      <c r="AL1663"/>
      <c r="AM1663"/>
      <c r="AN1663"/>
      <c r="AO1663"/>
      <c r="AP1663"/>
      <c r="AQ1663"/>
      <c r="AR1663"/>
      <c r="AS1663"/>
      <c r="AT1663"/>
      <c r="AU1663"/>
      <c r="AV1663"/>
      <c r="AW1663">
        <v>4.4000000000000004</v>
      </c>
      <c r="AX1663"/>
      <c r="AY1663"/>
      <c r="AZ1663"/>
      <c r="BA1663"/>
      <c r="BB1663"/>
      <c r="BC1663"/>
      <c r="BD1663"/>
      <c r="BE1663"/>
      <c r="BF1663"/>
      <c r="BG1663"/>
      <c r="BH1663"/>
      <c r="BI1663"/>
      <c r="BJ1663"/>
      <c r="BK1663"/>
      <c r="BL1663"/>
      <c r="BM1663"/>
      <c r="BN1663"/>
      <c r="BO1663"/>
      <c r="BP1663"/>
      <c r="BQ1663" t="s">
        <v>963</v>
      </c>
      <c r="BR1663" t="s">
        <v>67</v>
      </c>
      <c r="BS1663" s="1">
        <v>44797</v>
      </c>
      <c r="BT1663" t="s">
        <v>73</v>
      </c>
      <c r="BU1663">
        <v>36083</v>
      </c>
      <c r="BV1663" t="s">
        <v>60</v>
      </c>
      <c r="BW1663" t="s">
        <v>73</v>
      </c>
      <c r="BX1663" s="11"/>
      <c r="BY1663" s="11"/>
      <c r="BZ1663" s="11"/>
    </row>
    <row r="1664" spans="1:78" s="19" customFormat="1" x14ac:dyDescent="0.2">
      <c r="A1664" s="6"/>
      <c r="B1664" s="6"/>
      <c r="C1664" s="6" t="s">
        <v>1483</v>
      </c>
      <c r="D1664" s="6" t="s">
        <v>61</v>
      </c>
      <c r="E1664" s="6" t="s">
        <v>961</v>
      </c>
      <c r="F1664" s="6" t="s">
        <v>962</v>
      </c>
      <c r="G1664" s="6" t="s">
        <v>75</v>
      </c>
      <c r="H1664" s="6" t="s">
        <v>962</v>
      </c>
      <c r="I1664" s="6"/>
      <c r="J1664" s="6"/>
      <c r="K1664" s="6"/>
      <c r="L1664" s="6"/>
      <c r="M1664" s="6"/>
      <c r="N1664" s="6"/>
      <c r="O1664" s="6"/>
      <c r="P1664" s="6"/>
      <c r="Q1664" s="6"/>
      <c r="R1664" s="6"/>
      <c r="S1664" s="6"/>
      <c r="T1664" s="6"/>
      <c r="U1664" s="6"/>
      <c r="V1664" s="6"/>
      <c r="W1664" s="6"/>
      <c r="X1664" s="6"/>
      <c r="Y1664" s="6"/>
      <c r="Z1664" s="6"/>
      <c r="AA1664" s="6"/>
      <c r="AB1664" s="6"/>
      <c r="AC1664" s="6"/>
      <c r="AD1664" s="6"/>
      <c r="AE1664" s="6"/>
      <c r="AF1664" s="6"/>
      <c r="AG1664" s="6"/>
      <c r="AH1664" s="6"/>
      <c r="AI1664" s="6"/>
      <c r="AJ1664" s="6"/>
      <c r="AK1664" s="6"/>
      <c r="AL1664" s="6"/>
      <c r="AM1664" s="6"/>
      <c r="AN1664" s="6"/>
      <c r="AO1664" s="6"/>
      <c r="AP1664" s="6"/>
      <c r="AQ1664" s="6"/>
      <c r="AR1664" s="6"/>
      <c r="AS1664" s="6"/>
      <c r="AT1664" s="6"/>
      <c r="AU1664" s="6"/>
      <c r="AV1664" s="6"/>
      <c r="AW1664" s="6"/>
      <c r="AX1664" s="6"/>
      <c r="AY1664" s="6"/>
      <c r="AZ1664" s="6"/>
      <c r="BA1664" s="6"/>
      <c r="BB1664" s="6"/>
      <c r="BC1664" s="6"/>
      <c r="BD1664" s="6"/>
      <c r="BE1664" s="6"/>
      <c r="BF1664" s="6"/>
      <c r="BG1664" s="6"/>
      <c r="BH1664" s="6"/>
      <c r="BI1664" s="6"/>
      <c r="BJ1664" s="6"/>
      <c r="BK1664" s="6"/>
      <c r="BL1664" s="6"/>
      <c r="BM1664" s="6"/>
      <c r="BN1664" s="6"/>
      <c r="BO1664" s="6"/>
      <c r="BP1664" s="6"/>
      <c r="BQ1664" s="6" t="s">
        <v>3711</v>
      </c>
      <c r="BR1664" s="6" t="s">
        <v>67</v>
      </c>
      <c r="BS1664" s="7">
        <v>44964</v>
      </c>
      <c r="BT1664" s="6" t="s">
        <v>3669</v>
      </c>
      <c r="BU1664" s="57" t="s">
        <v>3702</v>
      </c>
      <c r="BV1664" s="6"/>
      <c r="BW1664" s="6"/>
      <c r="BX1664" s="6"/>
      <c r="BY1664" s="6"/>
      <c r="BZ1664" s="6"/>
    </row>
    <row r="1665" spans="1:78" s="19" customFormat="1" x14ac:dyDescent="0.2">
      <c r="A1665" t="s">
        <v>964</v>
      </c>
      <c r="B1665"/>
      <c r="C1665" t="s">
        <v>1483</v>
      </c>
      <c r="D1665" t="s">
        <v>61</v>
      </c>
      <c r="E1665" t="s">
        <v>961</v>
      </c>
      <c r="F1665" t="s">
        <v>962</v>
      </c>
      <c r="G1665" t="s">
        <v>965</v>
      </c>
      <c r="H1665" t="s">
        <v>962</v>
      </c>
      <c r="I1665"/>
      <c r="J1665"/>
      <c r="K1665"/>
      <c r="L1665"/>
      <c r="M1665"/>
      <c r="N1665"/>
      <c r="O1665"/>
      <c r="P1665"/>
      <c r="Q1665"/>
      <c r="R1665"/>
      <c r="S1665"/>
      <c r="T1665"/>
      <c r="U1665"/>
      <c r="V1665"/>
      <c r="W1665"/>
      <c r="X1665"/>
      <c r="Y1665"/>
      <c r="Z1665"/>
      <c r="AA1665"/>
      <c r="AB1665"/>
      <c r="AC1665"/>
      <c r="AD1665"/>
      <c r="AE1665"/>
      <c r="AF1665"/>
      <c r="AG1665"/>
      <c r="AH1665"/>
      <c r="AI1665"/>
      <c r="AJ1665"/>
      <c r="AK1665"/>
      <c r="AL1665"/>
      <c r="AM1665"/>
      <c r="AN1665"/>
      <c r="AO1665"/>
      <c r="AP1665"/>
      <c r="AQ1665"/>
      <c r="AR1665"/>
      <c r="AS1665"/>
      <c r="AT1665"/>
      <c r="AU1665"/>
      <c r="AV1665"/>
      <c r="AW1665"/>
      <c r="AX1665"/>
      <c r="AY1665"/>
      <c r="AZ1665"/>
      <c r="BA1665">
        <v>4.0999999999999996</v>
      </c>
      <c r="BB1665">
        <v>3.2</v>
      </c>
      <c r="BC1665">
        <v>3.1</v>
      </c>
      <c r="BD1665">
        <v>3.2</v>
      </c>
      <c r="BE1665"/>
      <c r="BF1665"/>
      <c r="BG1665"/>
      <c r="BH1665"/>
      <c r="BI1665"/>
      <c r="BJ1665"/>
      <c r="BK1665"/>
      <c r="BL1665"/>
      <c r="BM1665"/>
      <c r="BN1665"/>
      <c r="BO1665"/>
      <c r="BP1665"/>
      <c r="BQ1665"/>
      <c r="BR1665" t="s">
        <v>67</v>
      </c>
      <c r="BS1665" s="1">
        <v>44798</v>
      </c>
      <c r="BT1665" t="s">
        <v>498</v>
      </c>
      <c r="BU1665">
        <v>831</v>
      </c>
      <c r="BV1665" t="s">
        <v>60</v>
      </c>
      <c r="BW1665" t="s">
        <v>498</v>
      </c>
      <c r="BX1665" s="11"/>
      <c r="BY1665" s="11"/>
      <c r="BZ1665" s="11"/>
    </row>
    <row r="1666" spans="1:78" x14ac:dyDescent="0.2">
      <c r="A1666" s="6"/>
      <c r="B1666" s="6"/>
      <c r="C1666" s="6" t="s">
        <v>1483</v>
      </c>
      <c r="D1666" s="6" t="s">
        <v>61</v>
      </c>
      <c r="E1666" s="6" t="s">
        <v>961</v>
      </c>
      <c r="F1666" s="6" t="s">
        <v>962</v>
      </c>
      <c r="G1666" s="6" t="s">
        <v>775</v>
      </c>
      <c r="H1666" s="6" t="s">
        <v>983</v>
      </c>
      <c r="I1666" s="6"/>
      <c r="J1666" s="6"/>
      <c r="K1666" s="6"/>
      <c r="L1666" s="6"/>
      <c r="M1666" s="6"/>
      <c r="N1666" s="6"/>
      <c r="O1666" s="6"/>
      <c r="P1666" s="6"/>
      <c r="Q1666" s="6"/>
      <c r="R1666" s="6"/>
      <c r="S1666" s="6"/>
      <c r="T1666" s="6"/>
      <c r="U1666" s="6">
        <v>4</v>
      </c>
      <c r="V1666" s="6"/>
      <c r="W1666" s="6"/>
      <c r="X1666" s="6">
        <v>6.5</v>
      </c>
      <c r="Y1666" s="6"/>
      <c r="Z1666" s="6"/>
      <c r="AA1666" s="6"/>
      <c r="AB1666" s="6"/>
      <c r="AC1666" s="6">
        <v>3.5</v>
      </c>
      <c r="AD1666" s="6"/>
      <c r="AE1666" s="6"/>
      <c r="AF1666" s="6">
        <v>7</v>
      </c>
      <c r="AG1666" s="6"/>
      <c r="AH1666" s="6"/>
      <c r="AI1666" s="6"/>
      <c r="AJ1666" s="6"/>
      <c r="AK1666" s="6"/>
      <c r="AL1666" s="6"/>
      <c r="AM1666" s="6"/>
      <c r="AN1666" s="6"/>
      <c r="AO1666" s="6"/>
      <c r="AP1666" s="6"/>
      <c r="AQ1666" s="6"/>
      <c r="AR1666" s="6"/>
      <c r="AS1666" s="6"/>
      <c r="AT1666" s="6"/>
      <c r="AU1666" s="6"/>
      <c r="AV1666" s="6"/>
      <c r="AW1666" s="6"/>
      <c r="AX1666" s="6"/>
      <c r="AY1666" s="6"/>
      <c r="AZ1666" s="6"/>
      <c r="BA1666" s="6">
        <v>4.5</v>
      </c>
      <c r="BB1666" s="6"/>
      <c r="BC1666" s="6"/>
      <c r="BD1666" s="6">
        <v>3.8</v>
      </c>
      <c r="BE1666" s="6"/>
      <c r="BF1666" s="6"/>
      <c r="BG1666" s="6"/>
      <c r="BH1666" s="6"/>
      <c r="BI1666" s="6">
        <v>11.2</v>
      </c>
      <c r="BJ1666" s="6">
        <v>12.5</v>
      </c>
      <c r="BK1666" s="6"/>
      <c r="BL1666" s="6"/>
      <c r="BM1666" s="6"/>
      <c r="BN1666" s="6"/>
      <c r="BO1666" s="6">
        <v>25</v>
      </c>
      <c r="BP1666" s="6"/>
      <c r="BQ1666" s="6" t="s">
        <v>3714</v>
      </c>
      <c r="BR1666" s="6" t="s">
        <v>67</v>
      </c>
      <c r="BS1666" s="7">
        <v>44964</v>
      </c>
      <c r="BT1666" s="6" t="s">
        <v>3669</v>
      </c>
      <c r="BU1666" s="57" t="s">
        <v>3702</v>
      </c>
      <c r="BV1666" s="6"/>
      <c r="BW1666" s="6"/>
      <c r="BX1666" s="6"/>
      <c r="BY1666" s="6"/>
      <c r="BZ1666" s="6"/>
    </row>
    <row r="1667" spans="1:78" x14ac:dyDescent="0.2">
      <c r="A1667" t="s">
        <v>1780</v>
      </c>
      <c r="C1667" t="s">
        <v>1483</v>
      </c>
      <c r="D1667" t="s">
        <v>61</v>
      </c>
      <c r="E1667" t="s">
        <v>961</v>
      </c>
      <c r="F1667" t="s">
        <v>962</v>
      </c>
      <c r="G1667" t="s">
        <v>961</v>
      </c>
      <c r="H1667" t="s">
        <v>1781</v>
      </c>
      <c r="L1667" t="s">
        <v>1706</v>
      </c>
      <c r="AO1667">
        <v>5</v>
      </c>
      <c r="AR1667">
        <v>3.802</v>
      </c>
      <c r="AS1667">
        <v>5.165</v>
      </c>
      <c r="BQ1667" t="s">
        <v>1782</v>
      </c>
      <c r="BR1667" t="s">
        <v>67</v>
      </c>
      <c r="BS1667" s="1">
        <v>44812</v>
      </c>
      <c r="BT1667" t="s">
        <v>1701</v>
      </c>
      <c r="BU1667">
        <v>1420</v>
      </c>
      <c r="BX1667" s="11"/>
      <c r="BY1667" s="11"/>
      <c r="BZ1667" s="11"/>
    </row>
    <row r="1668" spans="1:78" x14ac:dyDescent="0.2">
      <c r="A1668" s="11" t="s">
        <v>1700</v>
      </c>
      <c r="B1668" s="11"/>
      <c r="C1668" s="11" t="s">
        <v>1483</v>
      </c>
      <c r="D1668" s="11" t="s">
        <v>61</v>
      </c>
      <c r="E1668" s="11" t="s">
        <v>961</v>
      </c>
      <c r="F1668" s="11" t="s">
        <v>962</v>
      </c>
      <c r="G1668" s="11" t="s">
        <v>961</v>
      </c>
      <c r="H1668" s="11" t="s">
        <v>962</v>
      </c>
      <c r="I1668" s="11"/>
      <c r="J1668" s="11"/>
      <c r="K1668" s="11"/>
      <c r="L1668" s="11"/>
      <c r="M1668" s="11"/>
      <c r="N1668" s="11"/>
      <c r="O1668" s="11"/>
      <c r="P1668" s="11"/>
      <c r="Q1668" s="11"/>
      <c r="R1668" s="11"/>
      <c r="S1668" s="11"/>
      <c r="T1668" s="11"/>
      <c r="U1668" s="11"/>
      <c r="V1668" s="11"/>
      <c r="W1668" s="11"/>
      <c r="X1668" s="11"/>
      <c r="Y1668" s="11"/>
      <c r="Z1668" s="11"/>
      <c r="AA1668" s="11"/>
      <c r="AB1668" s="11"/>
      <c r="AC1668" s="11"/>
      <c r="AD1668" s="11"/>
      <c r="AE1668" s="11"/>
      <c r="AF1668" s="11"/>
      <c r="AG1668" s="11"/>
      <c r="AH1668" s="11"/>
      <c r="AI1668" s="11"/>
      <c r="AJ1668" s="11"/>
      <c r="AK1668" s="11"/>
      <c r="AL1668" s="11"/>
      <c r="AM1668" s="11"/>
      <c r="AN1668" s="11"/>
      <c r="AO1668" s="11"/>
      <c r="AP1668" s="11"/>
      <c r="AQ1668" s="11"/>
      <c r="AR1668" s="11"/>
      <c r="AS1668" s="11"/>
      <c r="AT1668" s="11"/>
      <c r="AU1668" s="11"/>
      <c r="AV1668" s="11"/>
      <c r="AW1668" s="11"/>
      <c r="AX1668" s="11"/>
      <c r="AY1668" s="11"/>
      <c r="AZ1668" s="11"/>
      <c r="BA1668" s="11"/>
      <c r="BB1668" s="11"/>
      <c r="BC1668" s="11"/>
      <c r="BD1668" s="11"/>
      <c r="BE1668" s="11"/>
      <c r="BF1668" s="11"/>
      <c r="BG1668" s="11"/>
      <c r="BH1668" s="11"/>
      <c r="BI1668" s="11"/>
      <c r="BJ1668" s="11"/>
      <c r="BK1668" s="11"/>
      <c r="BL1668" s="11"/>
      <c r="BM1668" s="11"/>
      <c r="BN1668" s="11"/>
      <c r="BO1668" s="11"/>
      <c r="BP1668" s="11"/>
      <c r="BQ1668" s="11"/>
      <c r="BR1668" s="11"/>
      <c r="BS1668" s="11"/>
      <c r="BT1668" s="11"/>
      <c r="BU1668" s="11"/>
      <c r="BV1668" s="11"/>
      <c r="BW1668" s="11"/>
      <c r="BX1668" s="11"/>
      <c r="BY1668" s="11"/>
      <c r="BZ1668" s="11"/>
    </row>
    <row r="1669" spans="1:78" x14ac:dyDescent="0.2">
      <c r="A1669" t="s">
        <v>94</v>
      </c>
      <c r="C1669" t="s">
        <v>1483</v>
      </c>
      <c r="D1669" t="s">
        <v>61</v>
      </c>
      <c r="E1669" t="s">
        <v>961</v>
      </c>
      <c r="F1669" t="s">
        <v>962</v>
      </c>
      <c r="G1669" t="s">
        <v>961</v>
      </c>
      <c r="H1669" t="s">
        <v>962</v>
      </c>
      <c r="AO1669">
        <v>4.4610000000000003</v>
      </c>
      <c r="AR1669">
        <v>3.2749999999999999</v>
      </c>
      <c r="AS1669">
        <v>4.593</v>
      </c>
      <c r="AV1669">
        <v>3.3740000000000001</v>
      </c>
      <c r="AW1669">
        <v>4.141</v>
      </c>
      <c r="AX1669">
        <v>2.9350000000000001</v>
      </c>
      <c r="AY1669">
        <v>3.093</v>
      </c>
      <c r="AZ1669">
        <v>3.093</v>
      </c>
      <c r="BA1669">
        <v>4.0650000000000004</v>
      </c>
      <c r="BB1669">
        <v>3.3119999999999998</v>
      </c>
      <c r="BC1669">
        <v>3.266</v>
      </c>
      <c r="BD1669">
        <v>3.3119999999999998</v>
      </c>
      <c r="BE1669">
        <v>5.1529999999999996</v>
      </c>
      <c r="BF1669">
        <v>3.1539999999999999</v>
      </c>
      <c r="BG1669">
        <v>2.8519999999999999</v>
      </c>
      <c r="BH1669">
        <v>3.1539999999999999</v>
      </c>
      <c r="BR1669" t="s">
        <v>67</v>
      </c>
      <c r="BS1669" s="1">
        <v>44812</v>
      </c>
      <c r="BT1669" t="s">
        <v>1701</v>
      </c>
      <c r="BU1669">
        <v>1420</v>
      </c>
      <c r="BX1669" s="11"/>
      <c r="BY1669" s="11"/>
      <c r="BZ1669" s="11"/>
    </row>
    <row r="1670" spans="1:78" x14ac:dyDescent="0.2">
      <c r="A1670" t="s">
        <v>1792</v>
      </c>
      <c r="C1670" t="s">
        <v>1483</v>
      </c>
      <c r="D1670" t="s">
        <v>61</v>
      </c>
      <c r="E1670" t="s">
        <v>961</v>
      </c>
      <c r="F1670" t="s">
        <v>962</v>
      </c>
      <c r="G1670" t="s">
        <v>961</v>
      </c>
      <c r="H1670" t="s">
        <v>962</v>
      </c>
      <c r="L1670" t="s">
        <v>1795</v>
      </c>
      <c r="AW1670">
        <v>4.1909999999999998</v>
      </c>
      <c r="AX1670">
        <v>2.9609999999999999</v>
      </c>
      <c r="AY1670">
        <v>3.0960000000000001</v>
      </c>
      <c r="AZ1670">
        <v>3.0960000000000001</v>
      </c>
      <c r="BA1670">
        <v>4.2542999999999997</v>
      </c>
      <c r="BB1670">
        <v>3.3460000000000001</v>
      </c>
      <c r="BC1670">
        <v>3.2410000000000001</v>
      </c>
      <c r="BD1670">
        <v>3.3460000000000001</v>
      </c>
      <c r="BE1670">
        <v>5.1820000000000004</v>
      </c>
      <c r="BF1670">
        <v>3.073</v>
      </c>
      <c r="BG1670">
        <v>2.75</v>
      </c>
      <c r="BH1670">
        <v>3.073</v>
      </c>
      <c r="BR1670" t="s">
        <v>67</v>
      </c>
      <c r="BS1670" s="1">
        <v>44812</v>
      </c>
      <c r="BT1670" t="s">
        <v>1701</v>
      </c>
      <c r="BU1670">
        <v>1420</v>
      </c>
      <c r="BX1670" s="11"/>
      <c r="BY1670" s="11"/>
      <c r="BZ1670" s="11"/>
    </row>
    <row r="1671" spans="1:78" s="6" customFormat="1" x14ac:dyDescent="0.2">
      <c r="A1671" t="s">
        <v>1788</v>
      </c>
      <c r="B1671"/>
      <c r="C1671" t="s">
        <v>1483</v>
      </c>
      <c r="D1671" t="s">
        <v>61</v>
      </c>
      <c r="E1671" t="s">
        <v>961</v>
      </c>
      <c r="F1671" t="s">
        <v>962</v>
      </c>
      <c r="G1671" t="s">
        <v>961</v>
      </c>
      <c r="H1671" t="s">
        <v>962</v>
      </c>
      <c r="I1671"/>
      <c r="J1671"/>
      <c r="K1671"/>
      <c r="L1671" t="s">
        <v>1761</v>
      </c>
      <c r="M1671"/>
      <c r="N1671"/>
      <c r="O1671"/>
      <c r="P1671"/>
      <c r="Q1671"/>
      <c r="R1671"/>
      <c r="S1671"/>
      <c r="T1671"/>
      <c r="U1671"/>
      <c r="V1671"/>
      <c r="W1671"/>
      <c r="X1671"/>
      <c r="Y1671"/>
      <c r="Z1671"/>
      <c r="AA1671"/>
      <c r="AB1671"/>
      <c r="AC1671"/>
      <c r="AD1671"/>
      <c r="AE1671"/>
      <c r="AF1671"/>
      <c r="AG1671">
        <v>3.6669999999999998</v>
      </c>
      <c r="AH1671"/>
      <c r="AI1671"/>
      <c r="AJ1671">
        <v>5.3310000000000004</v>
      </c>
      <c r="AK1671"/>
      <c r="AL1671"/>
      <c r="AM1671"/>
      <c r="AN1671"/>
      <c r="AO1671"/>
      <c r="AP1671"/>
      <c r="AQ1671"/>
      <c r="AR1671"/>
      <c r="AS1671"/>
      <c r="AT1671"/>
      <c r="AU1671"/>
      <c r="AV1671"/>
      <c r="AW1671"/>
      <c r="AX1671"/>
      <c r="AY1671"/>
      <c r="AZ1671"/>
      <c r="BA1671"/>
      <c r="BB1671"/>
      <c r="BC1671"/>
      <c r="BD1671"/>
      <c r="BE1671"/>
      <c r="BF1671"/>
      <c r="BG1671"/>
      <c r="BH1671"/>
      <c r="BI1671"/>
      <c r="BJ1671"/>
      <c r="BK1671"/>
      <c r="BL1671"/>
      <c r="BM1671"/>
      <c r="BN1671"/>
      <c r="BO1671"/>
      <c r="BP1671"/>
      <c r="BQ1671"/>
      <c r="BR1671" t="s">
        <v>67</v>
      </c>
      <c r="BS1671" s="1">
        <v>44812</v>
      </c>
      <c r="BT1671" t="s">
        <v>1701</v>
      </c>
      <c r="BU1671">
        <v>1420</v>
      </c>
      <c r="BV1671"/>
      <c r="BW1671"/>
      <c r="BX1671" s="11"/>
      <c r="BY1671" s="11"/>
      <c r="BZ1671" s="11"/>
    </row>
    <row r="1672" spans="1:78" x14ac:dyDescent="0.2">
      <c r="A1672" t="s">
        <v>1790</v>
      </c>
      <c r="C1672" t="s">
        <v>1483</v>
      </c>
      <c r="D1672" t="s">
        <v>61</v>
      </c>
      <c r="E1672" t="s">
        <v>961</v>
      </c>
      <c r="F1672" t="s">
        <v>962</v>
      </c>
      <c r="G1672" t="s">
        <v>961</v>
      </c>
      <c r="H1672" t="s">
        <v>962</v>
      </c>
      <c r="L1672" t="s">
        <v>1791</v>
      </c>
      <c r="AW1672">
        <v>4.3600000000000003</v>
      </c>
      <c r="AX1672">
        <v>2.9609999999999999</v>
      </c>
      <c r="AY1672">
        <v>3.0649999999999999</v>
      </c>
      <c r="AZ1672">
        <v>3.0649999999999999</v>
      </c>
      <c r="BR1672" t="s">
        <v>67</v>
      </c>
      <c r="BS1672" s="1">
        <v>44812</v>
      </c>
      <c r="BT1672" t="s">
        <v>1701</v>
      </c>
      <c r="BU1672">
        <v>1420</v>
      </c>
      <c r="BX1672" s="11"/>
      <c r="BY1672" s="11"/>
      <c r="BZ1672" s="11"/>
    </row>
    <row r="1673" spans="1:78" x14ac:dyDescent="0.2">
      <c r="A1673" t="s">
        <v>1778</v>
      </c>
      <c r="C1673" t="s">
        <v>1483</v>
      </c>
      <c r="D1673" t="s">
        <v>61</v>
      </c>
      <c r="E1673" t="s">
        <v>961</v>
      </c>
      <c r="F1673" t="s">
        <v>962</v>
      </c>
      <c r="G1673" t="s">
        <v>961</v>
      </c>
      <c r="H1673" t="s">
        <v>962</v>
      </c>
      <c r="L1673" t="s">
        <v>1761</v>
      </c>
      <c r="AC1673">
        <v>4.1150000000000002</v>
      </c>
      <c r="AF1673">
        <v>6.7560000000000002</v>
      </c>
      <c r="BR1673" t="s">
        <v>67</v>
      </c>
      <c r="BS1673" s="1">
        <v>44812</v>
      </c>
      <c r="BT1673" t="s">
        <v>1701</v>
      </c>
      <c r="BU1673">
        <v>1420</v>
      </c>
      <c r="BV1673" t="s">
        <v>60</v>
      </c>
      <c r="BW1673" t="s">
        <v>1701</v>
      </c>
      <c r="BX1673" s="11"/>
      <c r="BY1673" s="11"/>
      <c r="BZ1673" s="11"/>
    </row>
    <row r="1674" spans="1:78" s="6" customFormat="1" x14ac:dyDescent="0.2">
      <c r="A1674" t="s">
        <v>1789</v>
      </c>
      <c r="B1674"/>
      <c r="C1674" t="s">
        <v>1483</v>
      </c>
      <c r="D1674" t="s">
        <v>61</v>
      </c>
      <c r="E1674" t="s">
        <v>961</v>
      </c>
      <c r="F1674" t="s">
        <v>962</v>
      </c>
      <c r="G1674" t="s">
        <v>961</v>
      </c>
      <c r="H1674" t="s">
        <v>962</v>
      </c>
      <c r="I1674"/>
      <c r="J1674"/>
      <c r="K1674"/>
      <c r="L1674" t="s">
        <v>1762</v>
      </c>
      <c r="M1674"/>
      <c r="N1674"/>
      <c r="O1674"/>
      <c r="P1674"/>
      <c r="Q1674"/>
      <c r="R1674"/>
      <c r="S1674"/>
      <c r="T1674"/>
      <c r="U1674"/>
      <c r="V1674"/>
      <c r="W1674"/>
      <c r="X1674"/>
      <c r="Y1674"/>
      <c r="Z1674"/>
      <c r="AA1674"/>
      <c r="AB1674"/>
      <c r="AC1674"/>
      <c r="AD1674"/>
      <c r="AE1674"/>
      <c r="AF1674"/>
      <c r="AG1674"/>
      <c r="AH1674"/>
      <c r="AI1674"/>
      <c r="AJ1674"/>
      <c r="AK1674"/>
      <c r="AL1674"/>
      <c r="AM1674"/>
      <c r="AN1674"/>
      <c r="AO1674">
        <v>4.5579999999999998</v>
      </c>
      <c r="AP1674"/>
      <c r="AQ1674"/>
      <c r="AR1674">
        <v>3.3969999999999998</v>
      </c>
      <c r="AS1674">
        <v>4.3600000000000003</v>
      </c>
      <c r="AT1674"/>
      <c r="AU1674"/>
      <c r="AV1674">
        <v>3.609</v>
      </c>
      <c r="AW1674"/>
      <c r="AX1674"/>
      <c r="AY1674"/>
      <c r="AZ1674"/>
      <c r="BA1674"/>
      <c r="BB1674"/>
      <c r="BC1674"/>
      <c r="BD1674"/>
      <c r="BE1674"/>
      <c r="BF1674"/>
      <c r="BG1674"/>
      <c r="BH1674"/>
      <c r="BI1674"/>
      <c r="BJ1674"/>
      <c r="BK1674"/>
      <c r="BL1674"/>
      <c r="BM1674"/>
      <c r="BN1674"/>
      <c r="BO1674"/>
      <c r="BP1674"/>
      <c r="BQ1674"/>
      <c r="BR1674" t="s">
        <v>67</v>
      </c>
      <c r="BS1674" s="1">
        <v>44812</v>
      </c>
      <c r="BT1674" t="s">
        <v>1701</v>
      </c>
      <c r="BU1674">
        <v>1420</v>
      </c>
      <c r="BV1674" t="s">
        <v>60</v>
      </c>
      <c r="BW1674" t="s">
        <v>1701</v>
      </c>
      <c r="BX1674" s="11"/>
      <c r="BY1674" s="11"/>
      <c r="BZ1674" s="11"/>
    </row>
    <row r="1675" spans="1:78" x14ac:dyDescent="0.2">
      <c r="A1675" t="s">
        <v>1786</v>
      </c>
      <c r="C1675" t="s">
        <v>1483</v>
      </c>
      <c r="D1675" t="s">
        <v>61</v>
      </c>
      <c r="E1675" t="s">
        <v>961</v>
      </c>
      <c r="F1675" t="s">
        <v>962</v>
      </c>
      <c r="G1675" t="s">
        <v>961</v>
      </c>
      <c r="H1675" t="s">
        <v>962</v>
      </c>
      <c r="L1675" t="s">
        <v>1784</v>
      </c>
      <c r="U1675">
        <v>4.2</v>
      </c>
      <c r="X1675">
        <v>5.7</v>
      </c>
      <c r="BQ1675" t="s">
        <v>1787</v>
      </c>
      <c r="BR1675" t="s">
        <v>67</v>
      </c>
      <c r="BS1675" s="1">
        <v>44812</v>
      </c>
      <c r="BT1675" t="s">
        <v>1701</v>
      </c>
      <c r="BU1675">
        <v>1420</v>
      </c>
      <c r="BX1675" s="11"/>
      <c r="BY1675" s="11"/>
      <c r="BZ1675" s="11"/>
    </row>
    <row r="1676" spans="1:78" x14ac:dyDescent="0.2">
      <c r="A1676" t="s">
        <v>1783</v>
      </c>
      <c r="C1676" t="s">
        <v>1483</v>
      </c>
      <c r="D1676" t="s">
        <v>61</v>
      </c>
      <c r="E1676" t="s">
        <v>961</v>
      </c>
      <c r="F1676" t="s">
        <v>962</v>
      </c>
      <c r="G1676" t="s">
        <v>961</v>
      </c>
      <c r="H1676" t="s">
        <v>962</v>
      </c>
      <c r="L1676" t="s">
        <v>1784</v>
      </c>
      <c r="Q1676">
        <v>4.4000000000000004</v>
      </c>
      <c r="T1676">
        <v>4.8659999999999997</v>
      </c>
      <c r="BQ1676" t="s">
        <v>1785</v>
      </c>
      <c r="BR1676" t="s">
        <v>67</v>
      </c>
      <c r="BS1676" s="1">
        <v>44812</v>
      </c>
      <c r="BT1676" t="s">
        <v>1701</v>
      </c>
      <c r="BU1676">
        <v>1420</v>
      </c>
      <c r="BX1676" s="11"/>
      <c r="BY1676" s="11"/>
      <c r="BZ1676" s="11"/>
    </row>
    <row r="1677" spans="1:78" x14ac:dyDescent="0.2">
      <c r="A1677" t="s">
        <v>1779</v>
      </c>
      <c r="C1677" t="s">
        <v>1483</v>
      </c>
      <c r="D1677" t="s">
        <v>61</v>
      </c>
      <c r="E1677" t="s">
        <v>961</v>
      </c>
      <c r="F1677" t="s">
        <v>962</v>
      </c>
      <c r="G1677" t="s">
        <v>961</v>
      </c>
      <c r="H1677" t="s">
        <v>962</v>
      </c>
      <c r="L1677" t="s">
        <v>1756</v>
      </c>
      <c r="AO1677">
        <v>4.3630000000000004</v>
      </c>
      <c r="AR1677">
        <v>3.1520000000000001</v>
      </c>
      <c r="AS1677">
        <v>4.4450000000000003</v>
      </c>
      <c r="AV1677">
        <v>3.1379999999999999</v>
      </c>
      <c r="AW1677">
        <v>3.9140000000000001</v>
      </c>
      <c r="AX1677">
        <v>2.9129999999999998</v>
      </c>
      <c r="AY1677">
        <v>3.2</v>
      </c>
      <c r="AZ1677">
        <v>3.2</v>
      </c>
      <c r="BA1677">
        <v>4.0860000000000003</v>
      </c>
      <c r="BB1677">
        <v>3.452</v>
      </c>
      <c r="BC1677">
        <v>3.4420000000000002</v>
      </c>
      <c r="BD1677">
        <v>3.452</v>
      </c>
      <c r="BE1677">
        <v>5.1890000000000001</v>
      </c>
      <c r="BF1677">
        <v>3.3250000000000002</v>
      </c>
      <c r="BG1677">
        <v>3.1619999999999999</v>
      </c>
      <c r="BH1677">
        <v>3.3250000000000002</v>
      </c>
      <c r="BR1677" t="s">
        <v>67</v>
      </c>
      <c r="BS1677" s="1">
        <v>44812</v>
      </c>
      <c r="BT1677" t="s">
        <v>1701</v>
      </c>
      <c r="BU1677">
        <v>1420</v>
      </c>
      <c r="BV1677" t="s">
        <v>60</v>
      </c>
      <c r="BW1677" t="s">
        <v>1701</v>
      </c>
      <c r="BX1677" s="11"/>
      <c r="BY1677" s="11"/>
      <c r="BZ1677" s="11"/>
    </row>
    <row r="1678" spans="1:78" x14ac:dyDescent="0.2">
      <c r="A1678" t="s">
        <v>1793</v>
      </c>
      <c r="C1678" t="s">
        <v>1483</v>
      </c>
      <c r="D1678" t="s">
        <v>61</v>
      </c>
      <c r="E1678" t="s">
        <v>961</v>
      </c>
      <c r="F1678" t="s">
        <v>962</v>
      </c>
      <c r="G1678" t="s">
        <v>961</v>
      </c>
      <c r="H1678" t="s">
        <v>962</v>
      </c>
      <c r="L1678" t="s">
        <v>1784</v>
      </c>
      <c r="AW1678">
        <v>4.0999999999999996</v>
      </c>
      <c r="AX1678">
        <v>2.9060000000000001</v>
      </c>
      <c r="AY1678">
        <v>3.012</v>
      </c>
      <c r="AZ1678">
        <v>3.012</v>
      </c>
      <c r="BA1678">
        <v>3.9729999999999999</v>
      </c>
      <c r="BB1678">
        <v>3.33</v>
      </c>
      <c r="BC1678">
        <v>3.38</v>
      </c>
      <c r="BD1678">
        <v>3.38</v>
      </c>
      <c r="BE1678">
        <v>4.7699999999999996</v>
      </c>
      <c r="BF1678">
        <v>3.2069999999999999</v>
      </c>
      <c r="BG1678">
        <v>2.9159999999999999</v>
      </c>
      <c r="BH1678">
        <v>3.2069999999999999</v>
      </c>
      <c r="BR1678" t="s">
        <v>67</v>
      </c>
      <c r="BS1678" s="1">
        <v>44812</v>
      </c>
      <c r="BT1678" t="s">
        <v>1701</v>
      </c>
      <c r="BU1678">
        <v>1420</v>
      </c>
      <c r="BX1678" s="11"/>
      <c r="BY1678" s="11"/>
      <c r="BZ1678" s="11"/>
    </row>
    <row r="1679" spans="1:78" x14ac:dyDescent="0.2">
      <c r="A1679" t="s">
        <v>1794</v>
      </c>
      <c r="C1679" t="s">
        <v>1483</v>
      </c>
      <c r="D1679" t="s">
        <v>61</v>
      </c>
      <c r="E1679" t="s">
        <v>961</v>
      </c>
      <c r="F1679" t="s">
        <v>962</v>
      </c>
      <c r="G1679" t="s">
        <v>961</v>
      </c>
      <c r="H1679" t="s">
        <v>962</v>
      </c>
      <c r="L1679" t="s">
        <v>1796</v>
      </c>
      <c r="BA1679">
        <v>3.9449999999999998</v>
      </c>
      <c r="BB1679">
        <v>3.12</v>
      </c>
      <c r="BC1679">
        <v>3</v>
      </c>
      <c r="BD1679">
        <v>3.12</v>
      </c>
      <c r="BE1679">
        <v>5.4720000000000004</v>
      </c>
      <c r="BF1679">
        <v>3</v>
      </c>
      <c r="BG1679">
        <v>2.6</v>
      </c>
      <c r="BH1679">
        <v>3</v>
      </c>
      <c r="BQ1679" t="s">
        <v>1892</v>
      </c>
      <c r="BR1679" t="s">
        <v>67</v>
      </c>
      <c r="BS1679" s="1">
        <v>44812</v>
      </c>
      <c r="BT1679" t="s">
        <v>1701</v>
      </c>
      <c r="BU1679">
        <v>1420</v>
      </c>
      <c r="BX1679" s="11"/>
      <c r="BY1679" s="11"/>
      <c r="BZ1679" s="11"/>
    </row>
    <row r="1680" spans="1:78" x14ac:dyDescent="0.2">
      <c r="A1680" s="11" t="s">
        <v>1700</v>
      </c>
      <c r="B1680" s="11"/>
      <c r="C1680" s="11" t="s">
        <v>1483</v>
      </c>
      <c r="D1680" s="11" t="s">
        <v>61</v>
      </c>
      <c r="E1680" s="11" t="s">
        <v>961</v>
      </c>
      <c r="F1680" s="11"/>
      <c r="G1680" s="11" t="s">
        <v>965</v>
      </c>
      <c r="H1680" s="11"/>
      <c r="I1680" s="11"/>
      <c r="J1680" s="11"/>
      <c r="K1680" s="11"/>
      <c r="L1680" s="11"/>
      <c r="M1680" s="11"/>
      <c r="N1680" s="11"/>
      <c r="O1680" s="11"/>
      <c r="P1680" s="11"/>
      <c r="Q1680" s="11"/>
      <c r="R1680" s="11"/>
      <c r="S1680" s="11"/>
      <c r="T1680" s="11"/>
      <c r="U1680" s="11"/>
      <c r="V1680" s="11"/>
      <c r="W1680" s="11"/>
      <c r="X1680" s="11"/>
      <c r="Y1680" s="11"/>
      <c r="Z1680" s="11"/>
      <c r="AA1680" s="11"/>
      <c r="AB1680" s="11"/>
      <c r="AC1680" s="11"/>
      <c r="AD1680" s="11"/>
      <c r="AE1680" s="11"/>
      <c r="AF1680" s="11"/>
      <c r="AG1680" s="11"/>
      <c r="AH1680" s="11"/>
      <c r="AI1680" s="11"/>
      <c r="AJ1680" s="11"/>
      <c r="AK1680" s="11"/>
      <c r="AL1680" s="11"/>
      <c r="AM1680" s="11"/>
      <c r="AN1680" s="11"/>
      <c r="AO1680" s="11"/>
      <c r="AP1680" s="11"/>
      <c r="AQ1680" s="11"/>
      <c r="AR1680" s="11"/>
      <c r="AS1680" s="11"/>
      <c r="AT1680" s="11"/>
      <c r="AU1680" s="11"/>
      <c r="AV1680" s="11"/>
      <c r="AW1680" s="11"/>
      <c r="AX1680" s="11"/>
      <c r="AY1680" s="11"/>
      <c r="AZ1680" s="11"/>
      <c r="BA1680" s="11"/>
      <c r="BB1680" s="11"/>
      <c r="BC1680" s="11"/>
      <c r="BD1680" s="11"/>
      <c r="BE1680" s="11"/>
      <c r="BF1680" s="11"/>
      <c r="BG1680" s="11"/>
      <c r="BH1680" s="11"/>
      <c r="BI1680" s="11"/>
      <c r="BJ1680" s="11"/>
      <c r="BK1680" s="11"/>
      <c r="BL1680" s="11"/>
      <c r="BM1680" s="11"/>
      <c r="BN1680" s="11"/>
      <c r="BO1680" s="11"/>
      <c r="BP1680" s="11"/>
      <c r="BQ1680" s="11"/>
      <c r="BR1680" s="11"/>
      <c r="BS1680" s="11"/>
      <c r="BT1680" s="11"/>
      <c r="BU1680" s="11"/>
      <c r="BV1680" s="11"/>
      <c r="BW1680" s="11"/>
      <c r="BX1680" s="11"/>
      <c r="BY1680" s="11"/>
      <c r="BZ1680" s="11"/>
    </row>
    <row r="1681" spans="1:78" x14ac:dyDescent="0.2">
      <c r="A1681" s="11" t="s">
        <v>1700</v>
      </c>
      <c r="B1681" s="11"/>
      <c r="C1681" s="11" t="s">
        <v>1483</v>
      </c>
      <c r="D1681" s="11" t="s">
        <v>61</v>
      </c>
      <c r="E1681" s="11" t="s">
        <v>961</v>
      </c>
      <c r="F1681" s="11"/>
      <c r="G1681" s="11" t="s">
        <v>961</v>
      </c>
      <c r="H1681" s="11"/>
      <c r="I1681" s="11"/>
      <c r="J1681" s="11"/>
      <c r="K1681" s="11"/>
      <c r="L1681" s="11"/>
      <c r="M1681" s="11"/>
      <c r="N1681" s="11"/>
      <c r="O1681" s="11"/>
      <c r="P1681" s="11"/>
      <c r="Q1681" s="11"/>
      <c r="R1681" s="11"/>
      <c r="S1681" s="11"/>
      <c r="T1681" s="11"/>
      <c r="U1681" s="11"/>
      <c r="V1681" s="11"/>
      <c r="W1681" s="11"/>
      <c r="X1681" s="11"/>
      <c r="Y1681" s="11"/>
      <c r="Z1681" s="11"/>
      <c r="AA1681" s="11"/>
      <c r="AB1681" s="11"/>
      <c r="AC1681" s="11"/>
      <c r="AD1681" s="11"/>
      <c r="AE1681" s="11"/>
      <c r="AF1681" s="11"/>
      <c r="AG1681" s="11"/>
      <c r="AH1681" s="11"/>
      <c r="AI1681" s="11"/>
      <c r="AJ1681" s="11"/>
      <c r="AK1681" s="11"/>
      <c r="AL1681" s="11"/>
      <c r="AM1681" s="11"/>
      <c r="AN1681" s="11"/>
      <c r="AO1681" s="11"/>
      <c r="AP1681" s="11"/>
      <c r="AQ1681" s="11"/>
      <c r="AR1681" s="11"/>
      <c r="AS1681" s="11"/>
      <c r="AT1681" s="11"/>
      <c r="AU1681" s="11"/>
      <c r="AV1681" s="11"/>
      <c r="AW1681" s="11"/>
      <c r="AX1681" s="11"/>
      <c r="AY1681" s="11"/>
      <c r="AZ1681" s="11"/>
      <c r="BA1681" s="11"/>
      <c r="BB1681" s="11"/>
      <c r="BC1681" s="11"/>
      <c r="BD1681" s="11"/>
      <c r="BE1681" s="11"/>
      <c r="BF1681" s="11"/>
      <c r="BG1681" s="11"/>
      <c r="BH1681" s="11"/>
      <c r="BI1681" s="11"/>
      <c r="BJ1681" s="11"/>
      <c r="BK1681" s="11"/>
      <c r="BL1681" s="11"/>
      <c r="BM1681" s="11"/>
      <c r="BN1681" s="11"/>
      <c r="BO1681" s="11"/>
      <c r="BP1681" s="11"/>
      <c r="BQ1681" s="11"/>
      <c r="BR1681" s="11"/>
      <c r="BS1681" s="11"/>
      <c r="BT1681" s="11"/>
      <c r="BU1681" s="11"/>
      <c r="BV1681" s="11"/>
      <c r="BW1681" s="11"/>
      <c r="BX1681" s="11"/>
      <c r="BY1681" s="11"/>
      <c r="BZ1681" s="11"/>
    </row>
    <row r="1682" spans="1:78" x14ac:dyDescent="0.2">
      <c r="C1682" t="s">
        <v>1483</v>
      </c>
      <c r="D1682" t="s">
        <v>61</v>
      </c>
      <c r="E1682" t="s">
        <v>978</v>
      </c>
      <c r="F1682" t="s">
        <v>979</v>
      </c>
      <c r="G1682" t="s">
        <v>75</v>
      </c>
      <c r="H1682" t="s">
        <v>979</v>
      </c>
      <c r="AS1682">
        <f>0.0035*1000</f>
        <v>3.5</v>
      </c>
      <c r="BA1682">
        <f>0.0031*1000</f>
        <v>3.1</v>
      </c>
      <c r="BD1682">
        <f>0.003*1000</f>
        <v>3</v>
      </c>
      <c r="BE1682">
        <f>0.004*1000</f>
        <v>4</v>
      </c>
      <c r="BH1682">
        <f>0.0028*1000</f>
        <v>2.8</v>
      </c>
      <c r="BR1682" t="s">
        <v>67</v>
      </c>
      <c r="BS1682" s="1">
        <v>44826</v>
      </c>
      <c r="BT1682" t="s">
        <v>2504</v>
      </c>
      <c r="BU1682">
        <v>53560</v>
      </c>
      <c r="BX1682" s="11"/>
      <c r="BY1682" s="11"/>
      <c r="BZ1682" s="11"/>
    </row>
    <row r="1683" spans="1:78" x14ac:dyDescent="0.2">
      <c r="A1683" s="6"/>
      <c r="B1683" s="6"/>
      <c r="C1683" s="6" t="s">
        <v>1483</v>
      </c>
      <c r="D1683" s="6" t="s">
        <v>61</v>
      </c>
      <c r="E1683" s="6" t="s">
        <v>978</v>
      </c>
      <c r="F1683" s="6" t="s">
        <v>979</v>
      </c>
      <c r="G1683" s="6" t="s">
        <v>75</v>
      </c>
      <c r="H1683" s="6" t="s">
        <v>979</v>
      </c>
      <c r="I1683" s="6"/>
      <c r="J1683" s="6"/>
      <c r="K1683" s="6"/>
      <c r="L1683" s="6"/>
      <c r="M1683" s="6"/>
      <c r="N1683" s="6"/>
      <c r="O1683" s="6"/>
      <c r="P1683" s="6"/>
      <c r="Q1683" s="6"/>
      <c r="R1683" s="6"/>
      <c r="S1683" s="6"/>
      <c r="T1683" s="6"/>
      <c r="U1683" s="6"/>
      <c r="V1683" s="6"/>
      <c r="W1683" s="6"/>
      <c r="X1683" s="6"/>
      <c r="Y1683" s="6"/>
      <c r="Z1683" s="6"/>
      <c r="AA1683" s="6"/>
      <c r="AB1683" s="6"/>
      <c r="AC1683" s="6"/>
      <c r="AD1683" s="6"/>
      <c r="AE1683" s="6"/>
      <c r="AF1683" s="6"/>
      <c r="AG1683" s="6"/>
      <c r="AH1683" s="6"/>
      <c r="AI1683" s="6"/>
      <c r="AJ1683" s="6"/>
      <c r="AK1683" s="6"/>
      <c r="AL1683" s="6"/>
      <c r="AM1683" s="6"/>
      <c r="AN1683" s="6"/>
      <c r="AO1683" s="6"/>
      <c r="AP1683" s="6"/>
      <c r="AQ1683" s="6"/>
      <c r="AR1683" s="6"/>
      <c r="AS1683" s="6"/>
      <c r="AT1683" s="6"/>
      <c r="AU1683" s="6"/>
      <c r="AV1683" s="6"/>
      <c r="AW1683" s="6"/>
      <c r="AX1683" s="6"/>
      <c r="AY1683" s="6"/>
      <c r="AZ1683" s="6"/>
      <c r="BA1683" s="6"/>
      <c r="BB1683" s="6"/>
      <c r="BC1683" s="6"/>
      <c r="BD1683" s="6"/>
      <c r="BE1683" s="6"/>
      <c r="BF1683" s="6"/>
      <c r="BG1683" s="6"/>
      <c r="BH1683" s="6"/>
      <c r="BI1683" s="6"/>
      <c r="BJ1683" s="6"/>
      <c r="BK1683" s="6"/>
      <c r="BL1683" s="6"/>
      <c r="BM1683" s="6"/>
      <c r="BN1683" s="6"/>
      <c r="BO1683" s="6"/>
      <c r="BP1683" s="6"/>
      <c r="BQ1683" s="6" t="s">
        <v>3712</v>
      </c>
      <c r="BR1683" s="6" t="s">
        <v>67</v>
      </c>
      <c r="BS1683" s="7">
        <v>44964</v>
      </c>
      <c r="BT1683" s="6" t="s">
        <v>3669</v>
      </c>
      <c r="BU1683" s="57" t="s">
        <v>3702</v>
      </c>
      <c r="BV1683" s="6"/>
      <c r="BW1683" s="6"/>
      <c r="BX1683" s="6"/>
      <c r="BY1683" s="6"/>
      <c r="BZ1683" s="6"/>
    </row>
    <row r="1684" spans="1:78" x14ac:dyDescent="0.2">
      <c r="A1684" s="11" t="s">
        <v>1700</v>
      </c>
      <c r="B1684" s="11"/>
      <c r="C1684" s="11" t="s">
        <v>1483</v>
      </c>
      <c r="D1684" s="11" t="s">
        <v>61</v>
      </c>
      <c r="E1684" s="11" t="s">
        <v>978</v>
      </c>
      <c r="F1684" s="11" t="s">
        <v>979</v>
      </c>
      <c r="G1684" s="11" t="s">
        <v>1671</v>
      </c>
      <c r="H1684" s="11" t="s">
        <v>1672</v>
      </c>
      <c r="I1684" s="11"/>
      <c r="J1684" s="11"/>
      <c r="K1684" s="11"/>
      <c r="L1684" s="11"/>
      <c r="M1684" s="11"/>
      <c r="N1684" s="11"/>
      <c r="O1684" s="11"/>
      <c r="P1684" s="11"/>
      <c r="Q1684" s="11"/>
      <c r="R1684" s="11"/>
      <c r="S1684" s="11"/>
      <c r="T1684" s="11"/>
      <c r="U1684" s="11"/>
      <c r="V1684" s="11"/>
      <c r="W1684" s="11"/>
      <c r="X1684" s="11"/>
      <c r="Y1684" s="11"/>
      <c r="Z1684" s="11"/>
      <c r="AA1684" s="11"/>
      <c r="AB1684" s="11"/>
      <c r="AC1684" s="11"/>
      <c r="AD1684" s="11"/>
      <c r="AE1684" s="11"/>
      <c r="AF1684" s="11"/>
      <c r="AG1684" s="11"/>
      <c r="AH1684" s="11"/>
      <c r="AI1684" s="11"/>
      <c r="AJ1684" s="11"/>
      <c r="AK1684" s="11"/>
      <c r="AL1684" s="11"/>
      <c r="AM1684" s="11"/>
      <c r="AN1684" s="11"/>
      <c r="AO1684" s="11"/>
      <c r="AP1684" s="11"/>
      <c r="AQ1684" s="11"/>
      <c r="AR1684" s="11"/>
      <c r="AS1684" s="11"/>
      <c r="AT1684" s="11"/>
      <c r="AU1684" s="11"/>
      <c r="AV1684" s="11"/>
      <c r="AW1684" s="11"/>
      <c r="AX1684" s="11"/>
      <c r="AY1684" s="11"/>
      <c r="AZ1684" s="11"/>
      <c r="BA1684" s="11"/>
      <c r="BB1684" s="11"/>
      <c r="BC1684" s="11"/>
      <c r="BD1684" s="11"/>
      <c r="BE1684" s="11"/>
      <c r="BF1684" s="11"/>
      <c r="BG1684" s="11"/>
      <c r="BH1684" s="11"/>
      <c r="BI1684" s="11"/>
      <c r="BJ1684" s="11"/>
      <c r="BK1684" s="11"/>
      <c r="BL1684" s="11"/>
      <c r="BM1684" s="11"/>
      <c r="BN1684" s="11"/>
      <c r="BO1684" s="11"/>
      <c r="BP1684" s="11"/>
      <c r="BQ1684" s="11"/>
      <c r="BR1684" s="11"/>
      <c r="BS1684" s="11"/>
      <c r="BT1684" s="11"/>
      <c r="BU1684" s="11"/>
      <c r="BV1684" s="11"/>
      <c r="BW1684" s="11"/>
      <c r="BX1684" s="11"/>
      <c r="BY1684" s="11"/>
      <c r="BZ1684" s="11"/>
    </row>
    <row r="1685" spans="1:78" x14ac:dyDescent="0.2">
      <c r="A1685" t="s">
        <v>2164</v>
      </c>
      <c r="B1685" t="s">
        <v>322</v>
      </c>
      <c r="C1685" t="s">
        <v>1483</v>
      </c>
      <c r="D1685" t="s">
        <v>61</v>
      </c>
      <c r="E1685" t="s">
        <v>978</v>
      </c>
      <c r="F1685" t="s">
        <v>979</v>
      </c>
      <c r="G1685" t="s">
        <v>1671</v>
      </c>
      <c r="H1685" t="s">
        <v>1672</v>
      </c>
      <c r="BA1685">
        <v>2.9</v>
      </c>
      <c r="BB1685">
        <v>2.2000000000000002</v>
      </c>
      <c r="BC1685">
        <v>2.2000000000000002</v>
      </c>
      <c r="BD1685">
        <v>2.2000000000000002</v>
      </c>
      <c r="BR1685" t="s">
        <v>67</v>
      </c>
      <c r="BS1685" s="1">
        <v>44819</v>
      </c>
      <c r="BT1685" t="s">
        <v>59</v>
      </c>
      <c r="BU1685">
        <v>3485</v>
      </c>
      <c r="BV1685" t="s">
        <v>60</v>
      </c>
      <c r="BW1685" t="s">
        <v>59</v>
      </c>
      <c r="BX1685" s="11"/>
      <c r="BY1685" s="11"/>
      <c r="BZ1685" s="11"/>
    </row>
    <row r="1686" spans="1:78" x14ac:dyDescent="0.2">
      <c r="A1686" s="11" t="s">
        <v>1700</v>
      </c>
      <c r="B1686" s="11"/>
      <c r="C1686" s="11" t="s">
        <v>1483</v>
      </c>
      <c r="D1686" s="11" t="s">
        <v>61</v>
      </c>
      <c r="E1686" s="11" t="s">
        <v>978</v>
      </c>
      <c r="F1686" s="11" t="s">
        <v>979</v>
      </c>
      <c r="G1686" s="11" t="s">
        <v>978</v>
      </c>
      <c r="H1686" s="11" t="s">
        <v>979</v>
      </c>
      <c r="I1686" s="11"/>
      <c r="J1686" s="11"/>
      <c r="K1686" s="11"/>
      <c r="L1686" s="11"/>
      <c r="M1686" s="11"/>
      <c r="N1686" s="11"/>
      <c r="O1686" s="11"/>
      <c r="P1686" s="11"/>
      <c r="Q1686" s="11"/>
      <c r="R1686" s="11"/>
      <c r="S1686" s="11"/>
      <c r="T1686" s="11"/>
      <c r="U1686" s="11"/>
      <c r="V1686" s="11"/>
      <c r="W1686" s="11"/>
      <c r="X1686" s="11"/>
      <c r="Y1686" s="11"/>
      <c r="Z1686" s="11"/>
      <c r="AA1686" s="11"/>
      <c r="AB1686" s="11"/>
      <c r="AC1686" s="11"/>
      <c r="AD1686" s="11"/>
      <c r="AE1686" s="11"/>
      <c r="AF1686" s="11"/>
      <c r="AG1686" s="11"/>
      <c r="AH1686" s="11"/>
      <c r="AI1686" s="11"/>
      <c r="AJ1686" s="11"/>
      <c r="AK1686" s="11"/>
      <c r="AL1686" s="11"/>
      <c r="AM1686" s="11"/>
      <c r="AN1686" s="11"/>
      <c r="AO1686" s="11"/>
      <c r="AP1686" s="11"/>
      <c r="AQ1686" s="11"/>
      <c r="AR1686" s="11"/>
      <c r="AS1686" s="11"/>
      <c r="AT1686" s="11"/>
      <c r="AU1686" s="11"/>
      <c r="AV1686" s="11"/>
      <c r="AW1686" s="11"/>
      <c r="AX1686" s="11"/>
      <c r="AY1686" s="11"/>
      <c r="AZ1686" s="11"/>
      <c r="BA1686" s="11"/>
      <c r="BB1686" s="11"/>
      <c r="BC1686" s="11"/>
      <c r="BD1686" s="11"/>
      <c r="BE1686" s="11"/>
      <c r="BF1686" s="11"/>
      <c r="BG1686" s="11"/>
      <c r="BH1686" s="11"/>
      <c r="BI1686" s="11"/>
      <c r="BJ1686" s="11"/>
      <c r="BK1686" s="11"/>
      <c r="BL1686" s="11"/>
      <c r="BM1686" s="11"/>
      <c r="BN1686" s="11"/>
      <c r="BO1686" s="11"/>
      <c r="BP1686" s="11"/>
      <c r="BQ1686" s="11"/>
      <c r="BR1686" s="11"/>
      <c r="BS1686" s="11"/>
      <c r="BT1686" s="11"/>
      <c r="BU1686" s="11"/>
      <c r="BV1686" s="11"/>
      <c r="BW1686" s="11"/>
      <c r="BX1686" s="11"/>
      <c r="BY1686" s="11"/>
      <c r="BZ1686" s="11"/>
    </row>
    <row r="1687" spans="1:78" x14ac:dyDescent="0.2">
      <c r="A1687" s="10" t="s">
        <v>3652</v>
      </c>
      <c r="B1687" s="10"/>
      <c r="C1687" s="10" t="s">
        <v>1483</v>
      </c>
      <c r="D1687" s="10" t="s">
        <v>61</v>
      </c>
      <c r="E1687" s="10" t="s">
        <v>978</v>
      </c>
      <c r="F1687" s="10" t="s">
        <v>979</v>
      </c>
      <c r="G1687" s="10" t="s">
        <v>978</v>
      </c>
      <c r="H1687" s="10" t="s">
        <v>979</v>
      </c>
      <c r="I1687" s="10"/>
      <c r="J1687" s="10"/>
      <c r="K1687" s="10"/>
      <c r="L1687" s="10"/>
      <c r="M1687" s="10"/>
      <c r="N1687" s="10"/>
      <c r="O1687" s="10"/>
      <c r="P1687" s="10"/>
      <c r="Q1687" s="10"/>
      <c r="R1687" s="10"/>
      <c r="S1687" s="10"/>
      <c r="T1687" s="10"/>
      <c r="U1687" s="10"/>
      <c r="V1687" s="10"/>
      <c r="W1687" s="10"/>
      <c r="X1687" s="10"/>
      <c r="Y1687" s="10"/>
      <c r="Z1687" s="10"/>
      <c r="AA1687" s="10"/>
      <c r="AB1687" s="10"/>
      <c r="AC1687" s="10"/>
      <c r="AD1687" s="10"/>
      <c r="AE1687" s="10"/>
      <c r="AF1687" s="10"/>
      <c r="AG1687" s="10"/>
      <c r="AH1687" s="10"/>
      <c r="AI1687" s="10"/>
      <c r="AJ1687" s="10"/>
      <c r="AK1687" s="10"/>
      <c r="AL1687" s="10"/>
      <c r="AM1687" s="10"/>
      <c r="AN1687" s="10"/>
      <c r="AO1687" s="10"/>
      <c r="AP1687" s="10"/>
      <c r="AQ1687" s="10"/>
      <c r="AR1687" s="10"/>
      <c r="AS1687" s="10"/>
      <c r="AT1687" s="10"/>
      <c r="AU1687" s="10"/>
      <c r="AV1687" s="10"/>
      <c r="AW1687" s="10"/>
      <c r="AX1687" s="10"/>
      <c r="AY1687" s="10"/>
      <c r="AZ1687" s="10"/>
      <c r="BA1687" s="10"/>
      <c r="BB1687" s="10"/>
      <c r="BC1687" s="10"/>
      <c r="BD1687" s="10"/>
      <c r="BE1687" s="10"/>
      <c r="BF1687" s="10"/>
      <c r="BG1687" s="10"/>
      <c r="BH1687" s="10"/>
      <c r="BI1687" s="10"/>
      <c r="BJ1687" s="10"/>
      <c r="BK1687" s="10"/>
      <c r="BL1687" s="10"/>
      <c r="BM1687" s="10"/>
      <c r="BN1687" s="10"/>
      <c r="BO1687" s="10"/>
      <c r="BP1687" s="10"/>
      <c r="BQ1687" s="10"/>
      <c r="BR1687" s="10" t="s">
        <v>67</v>
      </c>
      <c r="BS1687" s="12">
        <v>44964</v>
      </c>
      <c r="BT1687" s="10" t="s">
        <v>980</v>
      </c>
      <c r="BU1687" s="10">
        <v>965</v>
      </c>
      <c r="BV1687" s="10" t="s">
        <v>60</v>
      </c>
      <c r="BW1687" s="10" t="s">
        <v>980</v>
      </c>
      <c r="BX1687" s="10"/>
      <c r="BY1687" s="10"/>
      <c r="BZ1687" s="10"/>
    </row>
    <row r="1688" spans="1:78" x14ac:dyDescent="0.2">
      <c r="A1688" s="10" t="s">
        <v>3653</v>
      </c>
      <c r="B1688" s="10"/>
      <c r="C1688" s="10" t="s">
        <v>1483</v>
      </c>
      <c r="D1688" s="10" t="s">
        <v>61</v>
      </c>
      <c r="E1688" s="10" t="s">
        <v>978</v>
      </c>
      <c r="F1688" s="10" t="s">
        <v>979</v>
      </c>
      <c r="G1688" s="10" t="s">
        <v>978</v>
      </c>
      <c r="H1688" s="10" t="s">
        <v>979</v>
      </c>
      <c r="I1688" s="10"/>
      <c r="J1688" s="10"/>
      <c r="K1688" s="10"/>
      <c r="L1688" s="10"/>
      <c r="M1688" s="10"/>
      <c r="N1688" s="10"/>
      <c r="O1688" s="10"/>
      <c r="P1688" s="10"/>
      <c r="Q1688" s="10"/>
      <c r="R1688" s="10"/>
      <c r="S1688" s="10"/>
      <c r="T1688" s="10"/>
      <c r="U1688" s="10"/>
      <c r="V1688" s="10"/>
      <c r="W1688" s="10"/>
      <c r="X1688" s="10"/>
      <c r="Y1688" s="10"/>
      <c r="Z1688" s="10"/>
      <c r="AA1688" s="10"/>
      <c r="AB1688" s="10"/>
      <c r="AC1688" s="10"/>
      <c r="AD1688" s="10"/>
      <c r="AE1688" s="10"/>
      <c r="AF1688" s="10"/>
      <c r="AG1688" s="10"/>
      <c r="AH1688" s="10"/>
      <c r="AI1688" s="10"/>
      <c r="AJ1688" s="10"/>
      <c r="AK1688" s="10"/>
      <c r="AL1688" s="10"/>
      <c r="AM1688" s="10"/>
      <c r="AN1688" s="10"/>
      <c r="AO1688" s="10"/>
      <c r="AP1688" s="10"/>
      <c r="AQ1688" s="10"/>
      <c r="AR1688" s="10"/>
      <c r="AS1688" s="10"/>
      <c r="AT1688" s="10"/>
      <c r="AU1688" s="10"/>
      <c r="AV1688" s="10"/>
      <c r="AW1688" s="10"/>
      <c r="AX1688" s="10"/>
      <c r="AY1688" s="10"/>
      <c r="AZ1688" s="10"/>
      <c r="BA1688" s="10"/>
      <c r="BB1688" s="10"/>
      <c r="BC1688" s="10"/>
      <c r="BD1688" s="10"/>
      <c r="BE1688" s="10"/>
      <c r="BF1688" s="10"/>
      <c r="BG1688" s="10"/>
      <c r="BH1688" s="10"/>
      <c r="BI1688" s="10"/>
      <c r="BJ1688" s="10"/>
      <c r="BK1688" s="10"/>
      <c r="BL1688" s="10"/>
      <c r="BM1688" s="10"/>
      <c r="BN1688" s="10"/>
      <c r="BO1688" s="10"/>
      <c r="BP1688" s="10"/>
      <c r="BQ1688" s="10"/>
      <c r="BR1688" s="10" t="s">
        <v>67</v>
      </c>
      <c r="BS1688" s="12">
        <v>44964</v>
      </c>
      <c r="BT1688" s="10" t="s">
        <v>980</v>
      </c>
      <c r="BU1688" s="10">
        <v>965</v>
      </c>
      <c r="BV1688" s="10" t="s">
        <v>60</v>
      </c>
      <c r="BW1688" s="10" t="s">
        <v>980</v>
      </c>
      <c r="BX1688" s="10"/>
      <c r="BY1688" s="10"/>
      <c r="BZ1688" s="10"/>
    </row>
    <row r="1689" spans="1:78" s="19" customFormat="1" x14ac:dyDescent="0.2">
      <c r="A1689" s="10" t="s">
        <v>2264</v>
      </c>
      <c r="B1689" s="10"/>
      <c r="C1689" s="10" t="s">
        <v>1483</v>
      </c>
      <c r="D1689" s="10" t="s">
        <v>61</v>
      </c>
      <c r="E1689" s="10" t="s">
        <v>978</v>
      </c>
      <c r="F1689" s="10" t="s">
        <v>979</v>
      </c>
      <c r="G1689" s="10" t="s">
        <v>978</v>
      </c>
      <c r="H1689" s="10" t="s">
        <v>979</v>
      </c>
      <c r="I1689" s="10"/>
      <c r="J1689" s="10"/>
      <c r="K1689" s="10"/>
      <c r="L1689" s="10"/>
      <c r="M1689" s="10"/>
      <c r="N1689" s="10"/>
      <c r="O1689" s="10"/>
      <c r="P1689" s="10"/>
      <c r="Q1689" s="10"/>
      <c r="R1689" s="10"/>
      <c r="S1689" s="10"/>
      <c r="T1689" s="10"/>
      <c r="U1689" s="10"/>
      <c r="V1689" s="10"/>
      <c r="W1689" s="10"/>
      <c r="X1689" s="10"/>
      <c r="Y1689" s="10"/>
      <c r="Z1689" s="10"/>
      <c r="AA1689" s="10"/>
      <c r="AB1689" s="10"/>
      <c r="AC1689" s="10"/>
      <c r="AD1689" s="10"/>
      <c r="AE1689" s="10"/>
      <c r="AF1689" s="10"/>
      <c r="AG1689" s="10"/>
      <c r="AH1689" s="10"/>
      <c r="AI1689" s="10"/>
      <c r="AJ1689" s="10"/>
      <c r="AK1689" s="10"/>
      <c r="AL1689" s="10"/>
      <c r="AM1689" s="10"/>
      <c r="AN1689" s="10"/>
      <c r="AO1689" s="10"/>
      <c r="AP1689" s="10"/>
      <c r="AQ1689" s="10"/>
      <c r="AR1689" s="10"/>
      <c r="AS1689" s="10"/>
      <c r="AT1689" s="10"/>
      <c r="AU1689" s="10"/>
      <c r="AV1689" s="10"/>
      <c r="AW1689" s="10"/>
      <c r="AX1689" s="10"/>
      <c r="AY1689" s="10"/>
      <c r="AZ1689" s="10"/>
      <c r="BA1689" s="10"/>
      <c r="BB1689" s="10"/>
      <c r="BC1689" s="10"/>
      <c r="BD1689" s="10"/>
      <c r="BE1689" s="10"/>
      <c r="BF1689" s="10"/>
      <c r="BG1689" s="10"/>
      <c r="BH1689" s="10"/>
      <c r="BI1689" s="10"/>
      <c r="BJ1689" s="10"/>
      <c r="BK1689" s="10"/>
      <c r="BL1689" s="10"/>
      <c r="BM1689" s="10"/>
      <c r="BN1689" s="10"/>
      <c r="BO1689" s="10"/>
      <c r="BP1689" s="10"/>
      <c r="BQ1689" s="10"/>
      <c r="BR1689" s="10" t="s">
        <v>67</v>
      </c>
      <c r="BS1689" s="12">
        <v>44820</v>
      </c>
      <c r="BT1689" s="10" t="s">
        <v>2256</v>
      </c>
      <c r="BU1689" s="28">
        <v>82637</v>
      </c>
      <c r="BV1689" s="10" t="s">
        <v>60</v>
      </c>
      <c r="BW1689" s="10" t="s">
        <v>2256</v>
      </c>
      <c r="BX1689" s="11"/>
      <c r="BY1689" s="11"/>
      <c r="BZ1689" s="11"/>
    </row>
    <row r="1690" spans="1:78" s="19" customFormat="1" x14ac:dyDescent="0.2">
      <c r="A1690" s="10" t="s">
        <v>3655</v>
      </c>
      <c r="B1690" s="10" t="s">
        <v>63</v>
      </c>
      <c r="C1690" s="10" t="s">
        <v>1483</v>
      </c>
      <c r="D1690" s="10" t="s">
        <v>61</v>
      </c>
      <c r="E1690" s="10" t="s">
        <v>978</v>
      </c>
      <c r="F1690" s="10" t="s">
        <v>979</v>
      </c>
      <c r="G1690" s="10" t="s">
        <v>978</v>
      </c>
      <c r="H1690" s="10" t="s">
        <v>979</v>
      </c>
      <c r="I1690" s="10"/>
      <c r="J1690" s="10"/>
      <c r="K1690" s="10"/>
      <c r="L1690" s="10"/>
      <c r="M1690" s="10"/>
      <c r="N1690" s="10"/>
      <c r="O1690" s="10"/>
      <c r="P1690" s="10"/>
      <c r="Q1690" s="10"/>
      <c r="R1690" s="10"/>
      <c r="S1690" s="10"/>
      <c r="T1690" s="10"/>
      <c r="U1690" s="10"/>
      <c r="V1690" s="10"/>
      <c r="W1690" s="10"/>
      <c r="X1690" s="10"/>
      <c r="Y1690" s="10"/>
      <c r="Z1690" s="10"/>
      <c r="AA1690" s="10"/>
      <c r="AB1690" s="10"/>
      <c r="AC1690" s="10"/>
      <c r="AD1690" s="10"/>
      <c r="AE1690" s="10"/>
      <c r="AF1690" s="10"/>
      <c r="AG1690" s="10"/>
      <c r="AH1690" s="10"/>
      <c r="AI1690" s="10"/>
      <c r="AJ1690" s="10"/>
      <c r="AK1690" s="10"/>
      <c r="AL1690" s="10"/>
      <c r="AM1690" s="10"/>
      <c r="AN1690" s="10"/>
      <c r="AO1690" s="10"/>
      <c r="AP1690" s="10"/>
      <c r="AQ1690" s="10"/>
      <c r="AR1690" s="10"/>
      <c r="AS1690" s="10"/>
      <c r="AT1690" s="10"/>
      <c r="AU1690" s="10"/>
      <c r="AV1690" s="10"/>
      <c r="AW1690" s="10"/>
      <c r="AX1690" s="10"/>
      <c r="AY1690" s="10"/>
      <c r="AZ1690" s="10"/>
      <c r="BA1690" s="10"/>
      <c r="BB1690" s="10"/>
      <c r="BC1690" s="10"/>
      <c r="BD1690" s="10"/>
      <c r="BE1690" s="10"/>
      <c r="BF1690" s="10"/>
      <c r="BG1690" s="10"/>
      <c r="BH1690" s="10"/>
      <c r="BI1690" s="10"/>
      <c r="BJ1690" s="10"/>
      <c r="BK1690" s="10"/>
      <c r="BL1690" s="10"/>
      <c r="BM1690" s="10"/>
      <c r="BN1690" s="10"/>
      <c r="BO1690" s="10"/>
      <c r="BP1690" s="10"/>
      <c r="BQ1690" s="10"/>
      <c r="BR1690" s="10" t="s">
        <v>67</v>
      </c>
      <c r="BS1690" s="12">
        <v>44964</v>
      </c>
      <c r="BT1690" s="10" t="s">
        <v>980</v>
      </c>
      <c r="BU1690" s="10">
        <v>965</v>
      </c>
      <c r="BV1690" s="10" t="s">
        <v>60</v>
      </c>
      <c r="BW1690" s="10" t="s">
        <v>980</v>
      </c>
      <c r="BX1690" s="10"/>
      <c r="BY1690" s="10"/>
      <c r="BZ1690" s="10"/>
    </row>
    <row r="1691" spans="1:78" x14ac:dyDescent="0.2">
      <c r="A1691" s="10" t="s">
        <v>3655</v>
      </c>
      <c r="B1691" s="10" t="s">
        <v>320</v>
      </c>
      <c r="C1691" s="10" t="s">
        <v>1483</v>
      </c>
      <c r="D1691" s="10" t="s">
        <v>61</v>
      </c>
      <c r="E1691" s="10" t="s">
        <v>978</v>
      </c>
      <c r="F1691" s="10" t="s">
        <v>979</v>
      </c>
      <c r="G1691" s="10" t="s">
        <v>978</v>
      </c>
      <c r="H1691" s="10" t="s">
        <v>979</v>
      </c>
      <c r="I1691" s="10"/>
      <c r="J1691" s="10"/>
      <c r="K1691" s="10"/>
      <c r="L1691" s="10"/>
      <c r="M1691" s="10"/>
      <c r="N1691" s="10"/>
      <c r="O1691" s="10"/>
      <c r="P1691" s="10"/>
      <c r="Q1691" s="10"/>
      <c r="R1691" s="10"/>
      <c r="S1691" s="10"/>
      <c r="T1691" s="10"/>
      <c r="U1691" s="10"/>
      <c r="V1691" s="10"/>
      <c r="W1691" s="10"/>
      <c r="X1691" s="10"/>
      <c r="Y1691" s="10"/>
      <c r="Z1691" s="10"/>
      <c r="AA1691" s="10"/>
      <c r="AB1691" s="10"/>
      <c r="AC1691" s="10"/>
      <c r="AD1691" s="10"/>
      <c r="AE1691" s="10"/>
      <c r="AF1691" s="10"/>
      <c r="AG1691" s="10"/>
      <c r="AH1691" s="10"/>
      <c r="AI1691" s="10"/>
      <c r="AJ1691" s="10"/>
      <c r="AK1691" s="10"/>
      <c r="AL1691" s="10"/>
      <c r="AM1691" s="10"/>
      <c r="AN1691" s="10"/>
      <c r="AO1691" s="10"/>
      <c r="AP1691" s="10"/>
      <c r="AQ1691" s="10"/>
      <c r="AR1691" s="10"/>
      <c r="AS1691" s="10"/>
      <c r="AT1691" s="10"/>
      <c r="AU1691" s="10"/>
      <c r="AV1691" s="10"/>
      <c r="AW1691" s="10"/>
      <c r="AX1691" s="10"/>
      <c r="AY1691" s="10"/>
      <c r="AZ1691" s="10"/>
      <c r="BA1691" s="10"/>
      <c r="BB1691" s="10"/>
      <c r="BC1691" s="10"/>
      <c r="BD1691" s="10"/>
      <c r="BE1691" s="10"/>
      <c r="BF1691" s="10"/>
      <c r="BG1691" s="10"/>
      <c r="BH1691" s="10"/>
      <c r="BI1691" s="10"/>
      <c r="BJ1691" s="10"/>
      <c r="BK1691" s="10"/>
      <c r="BL1691" s="10"/>
      <c r="BM1691" s="10"/>
      <c r="BN1691" s="10"/>
      <c r="BO1691" s="10"/>
      <c r="BP1691" s="10"/>
      <c r="BQ1691" s="10"/>
      <c r="BR1691" s="10" t="s">
        <v>67</v>
      </c>
      <c r="BS1691" s="12">
        <v>44964</v>
      </c>
      <c r="BT1691" s="10" t="s">
        <v>980</v>
      </c>
      <c r="BU1691" s="10">
        <v>965</v>
      </c>
      <c r="BV1691" s="10" t="s">
        <v>60</v>
      </c>
      <c r="BW1691" s="10" t="s">
        <v>980</v>
      </c>
      <c r="BX1691" s="10"/>
      <c r="BY1691" s="10"/>
      <c r="BZ1691" s="10"/>
    </row>
    <row r="1692" spans="1:78" x14ac:dyDescent="0.2">
      <c r="A1692" s="6" t="s">
        <v>3680</v>
      </c>
      <c r="B1692" s="6"/>
      <c r="C1692" s="6" t="s">
        <v>1483</v>
      </c>
      <c r="D1692" s="6" t="s">
        <v>61</v>
      </c>
      <c r="E1692" s="6" t="s">
        <v>978</v>
      </c>
      <c r="F1692" s="6" t="s">
        <v>979</v>
      </c>
      <c r="G1692" s="6" t="s">
        <v>978</v>
      </c>
      <c r="H1692" s="6" t="s">
        <v>979</v>
      </c>
      <c r="I1692" s="6"/>
      <c r="J1692" s="6"/>
      <c r="K1692" s="6"/>
      <c r="L1692" s="6"/>
      <c r="M1692" s="6"/>
      <c r="N1692" s="6"/>
      <c r="O1692" s="6"/>
      <c r="P1692" s="6"/>
      <c r="Q1692" s="6"/>
      <c r="R1692" s="6"/>
      <c r="S1692" s="6"/>
      <c r="T1692" s="6"/>
      <c r="U1692" s="6"/>
      <c r="V1692" s="6"/>
      <c r="W1692" s="6"/>
      <c r="X1692" s="6"/>
      <c r="Y1692" s="6"/>
      <c r="Z1692" s="6"/>
      <c r="AA1692" s="6"/>
      <c r="AB1692" s="6"/>
      <c r="AC1692" s="6"/>
      <c r="AD1692" s="6"/>
      <c r="AE1692" s="6"/>
      <c r="AF1692" s="6"/>
      <c r="AG1692" s="6"/>
      <c r="AH1692" s="6"/>
      <c r="AI1692" s="6"/>
      <c r="AJ1692" s="6"/>
      <c r="AK1692" s="6"/>
      <c r="AL1692" s="6"/>
      <c r="AM1692" s="6"/>
      <c r="AN1692" s="6"/>
      <c r="AO1692" s="6"/>
      <c r="AP1692" s="6"/>
      <c r="AQ1692" s="6"/>
      <c r="AR1692" s="6"/>
      <c r="AS1692" s="6"/>
      <c r="AT1692" s="6"/>
      <c r="AU1692" s="6"/>
      <c r="AV1692" s="6"/>
      <c r="AW1692" s="6"/>
      <c r="AX1692" s="6"/>
      <c r="AY1692" s="6"/>
      <c r="AZ1692" s="6"/>
      <c r="BA1692" s="6"/>
      <c r="BB1692" s="6"/>
      <c r="BC1692" s="6"/>
      <c r="BD1692" s="6"/>
      <c r="BE1692" s="6"/>
      <c r="BF1692" s="6"/>
      <c r="BG1692" s="6"/>
      <c r="BH1692" s="6"/>
      <c r="BI1692" s="6"/>
      <c r="BJ1692" s="6">
        <v>10.3</v>
      </c>
      <c r="BK1692" s="6"/>
      <c r="BL1692" s="6"/>
      <c r="BM1692" s="6"/>
      <c r="BN1692" s="6"/>
      <c r="BO1692" s="6"/>
      <c r="BP1692" s="6">
        <v>21</v>
      </c>
      <c r="BQ1692" s="6"/>
      <c r="BR1692" s="6" t="s">
        <v>67</v>
      </c>
      <c r="BS1692" s="7">
        <v>44964</v>
      </c>
      <c r="BT1692" s="6" t="s">
        <v>2256</v>
      </c>
      <c r="BU1692" s="6">
        <v>82637</v>
      </c>
      <c r="BV1692" s="6"/>
      <c r="BW1692" s="6"/>
      <c r="BX1692" s="6"/>
      <c r="BY1692" s="6"/>
      <c r="BZ1692" s="6"/>
    </row>
    <row r="1693" spans="1:78" x14ac:dyDescent="0.2">
      <c r="A1693" t="s">
        <v>94</v>
      </c>
      <c r="C1693" t="s">
        <v>1483</v>
      </c>
      <c r="D1693" t="s">
        <v>61</v>
      </c>
      <c r="E1693" t="s">
        <v>978</v>
      </c>
      <c r="F1693" t="s">
        <v>979</v>
      </c>
      <c r="G1693" t="s">
        <v>978</v>
      </c>
      <c r="H1693" t="s">
        <v>979</v>
      </c>
      <c r="T1693">
        <v>2.8</v>
      </c>
      <c r="U1693">
        <v>2.9</v>
      </c>
      <c r="X1693">
        <v>4.0999999999999996</v>
      </c>
      <c r="Y1693">
        <v>3</v>
      </c>
      <c r="Z1693">
        <v>4.0999999999999996</v>
      </c>
      <c r="AA1693">
        <v>4.3499999999999996</v>
      </c>
      <c r="AB1693">
        <v>4.3499999999999996</v>
      </c>
      <c r="AC1693">
        <v>3.1</v>
      </c>
      <c r="AD1693">
        <v>4.9000000000000004</v>
      </c>
      <c r="AE1693">
        <v>5</v>
      </c>
      <c r="AF1693">
        <v>5</v>
      </c>
      <c r="AG1693">
        <v>2.7</v>
      </c>
      <c r="AH1693">
        <v>4.4000000000000004</v>
      </c>
      <c r="AI1693">
        <v>4</v>
      </c>
      <c r="AJ1693">
        <v>4.4000000000000004</v>
      </c>
      <c r="AS1693">
        <v>2.9</v>
      </c>
      <c r="AV1693">
        <v>2</v>
      </c>
      <c r="AW1693">
        <v>2.9</v>
      </c>
      <c r="AX1693">
        <v>2.2000000000000002</v>
      </c>
      <c r="AY1693">
        <v>2.2000000000000002</v>
      </c>
      <c r="AZ1693">
        <v>2.2000000000000002</v>
      </c>
      <c r="BA1693">
        <v>2.9</v>
      </c>
      <c r="BB1693">
        <v>2.4</v>
      </c>
      <c r="BC1693">
        <v>2.4</v>
      </c>
      <c r="BD1693">
        <v>2.4</v>
      </c>
      <c r="BE1693">
        <v>3.6</v>
      </c>
      <c r="BF1693">
        <v>2.2999999999999998</v>
      </c>
      <c r="BG1693">
        <v>2.1</v>
      </c>
      <c r="BH1693">
        <v>2.2999999999999998</v>
      </c>
      <c r="BR1693" t="s">
        <v>58</v>
      </c>
      <c r="BS1693"/>
      <c r="BT1693" t="s">
        <v>980</v>
      </c>
      <c r="BU1693">
        <v>965</v>
      </c>
      <c r="BX1693" s="11"/>
      <c r="BY1693" s="11"/>
      <c r="BZ1693" s="11"/>
    </row>
    <row r="1694" spans="1:78" s="6" customFormat="1" x14ac:dyDescent="0.2">
      <c r="A1694" s="10" t="s">
        <v>3654</v>
      </c>
      <c r="B1694" s="10"/>
      <c r="C1694" s="10" t="s">
        <v>1483</v>
      </c>
      <c r="D1694" s="10" t="s">
        <v>61</v>
      </c>
      <c r="E1694" s="10" t="s">
        <v>978</v>
      </c>
      <c r="F1694" s="10" t="s">
        <v>979</v>
      </c>
      <c r="G1694" s="10" t="s">
        <v>978</v>
      </c>
      <c r="H1694" s="10" t="s">
        <v>979</v>
      </c>
      <c r="I1694" s="10"/>
      <c r="J1694" s="10"/>
      <c r="K1694" s="10"/>
      <c r="L1694" s="10"/>
      <c r="M1694" s="10"/>
      <c r="N1694" s="10"/>
      <c r="O1694" s="10"/>
      <c r="P1694" s="10"/>
      <c r="Q1694" s="10"/>
      <c r="R1694" s="10"/>
      <c r="S1694" s="10"/>
      <c r="T1694" s="10"/>
      <c r="U1694" s="10"/>
      <c r="V1694" s="10"/>
      <c r="W1694" s="10"/>
      <c r="X1694" s="10"/>
      <c r="Y1694" s="10"/>
      <c r="Z1694" s="10"/>
      <c r="AA1694" s="10"/>
      <c r="AB1694" s="10"/>
      <c r="AC1694" s="10"/>
      <c r="AD1694" s="10"/>
      <c r="AE1694" s="10"/>
      <c r="AF1694" s="10"/>
      <c r="AG1694" s="10"/>
      <c r="AH1694" s="10"/>
      <c r="AI1694" s="10"/>
      <c r="AJ1694" s="10"/>
      <c r="AK1694" s="10"/>
      <c r="AL1694" s="10"/>
      <c r="AM1694" s="10"/>
      <c r="AN1694" s="10"/>
      <c r="AO1694" s="10"/>
      <c r="AP1694" s="10"/>
      <c r="AQ1694" s="10"/>
      <c r="AR1694" s="10"/>
      <c r="AS1694" s="10"/>
      <c r="AT1694" s="10"/>
      <c r="AU1694" s="10"/>
      <c r="AV1694" s="10"/>
      <c r="AW1694" s="10"/>
      <c r="AX1694" s="10"/>
      <c r="AY1694" s="10"/>
      <c r="AZ1694" s="10"/>
      <c r="BA1694" s="10"/>
      <c r="BB1694" s="10"/>
      <c r="BC1694" s="10"/>
      <c r="BD1694" s="10"/>
      <c r="BE1694" s="10"/>
      <c r="BF1694" s="10"/>
      <c r="BG1694" s="10"/>
      <c r="BH1694" s="10"/>
      <c r="BI1694" s="10"/>
      <c r="BJ1694" s="10"/>
      <c r="BK1694" s="10"/>
      <c r="BL1694" s="10"/>
      <c r="BM1694" s="10"/>
      <c r="BN1694" s="10"/>
      <c r="BO1694" s="10"/>
      <c r="BP1694" s="10"/>
      <c r="BQ1694" s="10"/>
      <c r="BR1694" s="10" t="s">
        <v>67</v>
      </c>
      <c r="BS1694" s="12">
        <v>44964</v>
      </c>
      <c r="BT1694" s="10" t="s">
        <v>980</v>
      </c>
      <c r="BU1694" s="10">
        <v>965</v>
      </c>
      <c r="BV1694" s="10" t="s">
        <v>60</v>
      </c>
      <c r="BW1694" s="10" t="s">
        <v>980</v>
      </c>
      <c r="BX1694" s="10"/>
      <c r="BY1694" s="10"/>
      <c r="BZ1694" s="10"/>
    </row>
    <row r="1695" spans="1:78" x14ac:dyDescent="0.2">
      <c r="A1695" t="s">
        <v>981</v>
      </c>
      <c r="C1695" t="s">
        <v>1483</v>
      </c>
      <c r="D1695" t="s">
        <v>61</v>
      </c>
      <c r="E1695" t="s">
        <v>978</v>
      </c>
      <c r="F1695" t="s">
        <v>979</v>
      </c>
      <c r="G1695" t="s">
        <v>978</v>
      </c>
      <c r="H1695" t="s">
        <v>979</v>
      </c>
      <c r="AQ1695">
        <v>2.8</v>
      </c>
      <c r="AR1695">
        <v>2.8</v>
      </c>
      <c r="AS1695">
        <v>2.99</v>
      </c>
      <c r="AT1695">
        <v>3.2</v>
      </c>
      <c r="AU1695">
        <v>4.08</v>
      </c>
      <c r="AV1695">
        <v>4.08</v>
      </c>
      <c r="AW1695">
        <v>3</v>
      </c>
      <c r="AX1695">
        <v>4.07</v>
      </c>
      <c r="AY1695">
        <v>4.38</v>
      </c>
      <c r="AZ1695">
        <v>4.38</v>
      </c>
      <c r="BA1695">
        <v>3.16</v>
      </c>
      <c r="BB1695">
        <v>4.8</v>
      </c>
      <c r="BC1695">
        <v>5.0199999999999996</v>
      </c>
      <c r="BD1695">
        <v>5.0199999999999996</v>
      </c>
      <c r="BQ1695" t="s">
        <v>2319</v>
      </c>
      <c r="BR1695" t="s">
        <v>67</v>
      </c>
      <c r="BS1695" s="1">
        <v>44827</v>
      </c>
      <c r="BT1695" t="s">
        <v>2508</v>
      </c>
      <c r="BU1695">
        <v>960</v>
      </c>
      <c r="BV1695" t="s">
        <v>60</v>
      </c>
      <c r="BW1695" t="s">
        <v>2508</v>
      </c>
      <c r="BX1695" s="11"/>
      <c r="BY1695" s="11"/>
      <c r="BZ1695" s="11"/>
    </row>
    <row r="1696" spans="1:78" x14ac:dyDescent="0.2">
      <c r="A1696" t="s">
        <v>981</v>
      </c>
      <c r="C1696" t="s">
        <v>1483</v>
      </c>
      <c r="D1696" t="s">
        <v>61</v>
      </c>
      <c r="E1696" t="s">
        <v>978</v>
      </c>
      <c r="F1696" t="s">
        <v>979</v>
      </c>
      <c r="G1696" t="s">
        <v>978</v>
      </c>
      <c r="H1696" t="s">
        <v>979</v>
      </c>
      <c r="AS1696">
        <v>2.88</v>
      </c>
      <c r="AT1696">
        <v>3.27</v>
      </c>
      <c r="AU1696">
        <v>4.07</v>
      </c>
      <c r="AV1696">
        <v>4.07</v>
      </c>
      <c r="AW1696">
        <v>2.98</v>
      </c>
      <c r="AX1696">
        <v>4.01</v>
      </c>
      <c r="AY1696">
        <v>4.33</v>
      </c>
      <c r="AZ1696">
        <v>4.33</v>
      </c>
      <c r="BA1696">
        <v>3.14</v>
      </c>
      <c r="BB1696">
        <v>4.83</v>
      </c>
      <c r="BC1696">
        <v>5.03</v>
      </c>
      <c r="BD1696">
        <v>5.03</v>
      </c>
      <c r="BE1696">
        <v>2.5499999999999998</v>
      </c>
      <c r="BF1696">
        <v>4.51</v>
      </c>
      <c r="BG1696">
        <v>3.9</v>
      </c>
      <c r="BH1696">
        <v>4.51</v>
      </c>
      <c r="BQ1696" t="s">
        <v>2318</v>
      </c>
      <c r="BR1696" t="s">
        <v>67</v>
      </c>
      <c r="BS1696" s="1">
        <v>44827</v>
      </c>
      <c r="BT1696" t="s">
        <v>2508</v>
      </c>
      <c r="BU1696">
        <v>960</v>
      </c>
      <c r="BV1696" t="s">
        <v>60</v>
      </c>
      <c r="BW1696" t="s">
        <v>2508</v>
      </c>
      <c r="BX1696" s="11"/>
      <c r="BY1696" s="11"/>
      <c r="BZ1696" s="11"/>
    </row>
    <row r="1697" spans="1:78" x14ac:dyDescent="0.2">
      <c r="A1697" s="10" t="s">
        <v>981</v>
      </c>
      <c r="B1697" s="10"/>
      <c r="C1697" s="10" t="s">
        <v>1483</v>
      </c>
      <c r="D1697" s="10" t="s">
        <v>61</v>
      </c>
      <c r="E1697" s="10" t="s">
        <v>978</v>
      </c>
      <c r="F1697" s="10" t="s">
        <v>979</v>
      </c>
      <c r="G1697" s="10" t="s">
        <v>978</v>
      </c>
      <c r="H1697" s="10" t="s">
        <v>979</v>
      </c>
      <c r="I1697" s="10"/>
      <c r="J1697" s="10"/>
      <c r="K1697" s="10"/>
      <c r="L1697" s="10"/>
      <c r="M1697" s="10"/>
      <c r="N1697" s="10"/>
      <c r="O1697" s="10"/>
      <c r="P1697" s="10"/>
      <c r="Q1697" s="10"/>
      <c r="R1697" s="10"/>
      <c r="S1697" s="10"/>
      <c r="T1697" s="10"/>
      <c r="U1697" s="10"/>
      <c r="V1697" s="10"/>
      <c r="W1697" s="10"/>
      <c r="X1697" s="10"/>
      <c r="Y1697" s="10"/>
      <c r="Z1697" s="10"/>
      <c r="AA1697" s="10"/>
      <c r="AB1697" s="10"/>
      <c r="AC1697" s="10"/>
      <c r="AD1697" s="10"/>
      <c r="AE1697" s="10"/>
      <c r="AF1697" s="10"/>
      <c r="AG1697" s="10"/>
      <c r="AH1697" s="10"/>
      <c r="AI1697" s="10"/>
      <c r="AJ1697" s="10"/>
      <c r="AK1697" s="10"/>
      <c r="AL1697" s="10"/>
      <c r="AM1697" s="10"/>
      <c r="AN1697" s="10"/>
      <c r="AO1697" s="10"/>
      <c r="AP1697" s="10"/>
      <c r="AQ1697" s="10"/>
      <c r="AR1697" s="10"/>
      <c r="AS1697" s="10"/>
      <c r="AT1697" s="10"/>
      <c r="AU1697" s="10"/>
      <c r="AV1697" s="10"/>
      <c r="AW1697" s="10"/>
      <c r="AX1697" s="10"/>
      <c r="AY1697" s="10"/>
      <c r="AZ1697" s="10"/>
      <c r="BA1697" s="10"/>
      <c r="BB1697" s="10"/>
      <c r="BC1697" s="10"/>
      <c r="BD1697" s="10"/>
      <c r="BE1697" s="10"/>
      <c r="BF1697" s="10"/>
      <c r="BG1697" s="10"/>
      <c r="BH1697" s="10"/>
      <c r="BI1697" s="10"/>
      <c r="BJ1697" s="10"/>
      <c r="BK1697" s="10"/>
      <c r="BL1697" s="10"/>
      <c r="BM1697" s="10"/>
      <c r="BN1697" s="10"/>
      <c r="BO1697" s="10"/>
      <c r="BP1697" s="10"/>
      <c r="BQ1697" s="10"/>
      <c r="BR1697" s="10" t="s">
        <v>58</v>
      </c>
      <c r="BS1697" s="10"/>
      <c r="BT1697" s="10" t="s">
        <v>980</v>
      </c>
      <c r="BU1697" s="10">
        <v>965</v>
      </c>
      <c r="BV1697" s="10" t="s">
        <v>60</v>
      </c>
      <c r="BW1697" s="10" t="s">
        <v>980</v>
      </c>
      <c r="BX1697" s="10"/>
      <c r="BY1697" s="10"/>
      <c r="BZ1697" s="10"/>
    </row>
    <row r="1698" spans="1:78" x14ac:dyDescent="0.2">
      <c r="A1698" t="s">
        <v>1805</v>
      </c>
      <c r="C1698" t="s">
        <v>1483</v>
      </c>
      <c r="D1698" t="s">
        <v>61</v>
      </c>
      <c r="E1698" t="s">
        <v>978</v>
      </c>
      <c r="F1698" t="s">
        <v>979</v>
      </c>
      <c r="G1698" t="s">
        <v>978</v>
      </c>
      <c r="H1698" s="16" t="s">
        <v>979</v>
      </c>
      <c r="I1698" s="16"/>
      <c r="L1698" t="s">
        <v>1704</v>
      </c>
      <c r="BA1698">
        <v>3.1629999999999998</v>
      </c>
      <c r="BB1698">
        <v>2.371</v>
      </c>
      <c r="BC1698">
        <v>2.4500000000000002</v>
      </c>
      <c r="BD1698">
        <v>2.4500000000000002</v>
      </c>
      <c r="BR1698" t="s">
        <v>67</v>
      </c>
      <c r="BS1698" s="1">
        <v>44812</v>
      </c>
      <c r="BT1698" t="s">
        <v>1701</v>
      </c>
      <c r="BU1698">
        <v>1420</v>
      </c>
      <c r="BX1698" s="11"/>
      <c r="BY1698" s="11"/>
      <c r="BZ1698" s="11"/>
    </row>
    <row r="1699" spans="1:78" x14ac:dyDescent="0.2">
      <c r="A1699" t="s">
        <v>1806</v>
      </c>
      <c r="C1699" t="s">
        <v>1483</v>
      </c>
      <c r="D1699" t="s">
        <v>61</v>
      </c>
      <c r="E1699" t="s">
        <v>978</v>
      </c>
      <c r="F1699" t="s">
        <v>979</v>
      </c>
      <c r="G1699" t="s">
        <v>978</v>
      </c>
      <c r="H1699" t="s">
        <v>979</v>
      </c>
      <c r="L1699" t="s">
        <v>1704</v>
      </c>
      <c r="BE1699">
        <v>3.9249999999999998</v>
      </c>
      <c r="BF1699">
        <v>2.38</v>
      </c>
      <c r="BG1699">
        <v>2.2000000000000002</v>
      </c>
      <c r="BH1699">
        <v>2.38</v>
      </c>
      <c r="BR1699" t="s">
        <v>67</v>
      </c>
      <c r="BS1699" s="1">
        <v>44812</v>
      </c>
      <c r="BT1699" t="s">
        <v>1701</v>
      </c>
      <c r="BU1699">
        <v>1420</v>
      </c>
      <c r="BX1699" s="11"/>
      <c r="BY1699" s="11"/>
      <c r="BZ1699" s="11"/>
    </row>
    <row r="1700" spans="1:78" x14ac:dyDescent="0.2">
      <c r="A1700" t="s">
        <v>1797</v>
      </c>
      <c r="C1700" t="s">
        <v>1483</v>
      </c>
      <c r="D1700" t="s">
        <v>61</v>
      </c>
      <c r="E1700" t="s">
        <v>978</v>
      </c>
      <c r="F1700" t="s">
        <v>979</v>
      </c>
      <c r="G1700" t="s">
        <v>978</v>
      </c>
      <c r="H1700" t="s">
        <v>979</v>
      </c>
      <c r="L1700" t="s">
        <v>1742</v>
      </c>
      <c r="BE1700">
        <v>3.9249999999999998</v>
      </c>
      <c r="BF1700">
        <v>2.38</v>
      </c>
      <c r="BG1700">
        <v>2.2000000000000002</v>
      </c>
      <c r="BH1700">
        <v>2.38</v>
      </c>
      <c r="BR1700" t="s">
        <v>67</v>
      </c>
      <c r="BS1700" s="1">
        <v>44812</v>
      </c>
      <c r="BT1700" t="s">
        <v>1701</v>
      </c>
      <c r="BU1700">
        <v>1420</v>
      </c>
      <c r="BV1700" t="s">
        <v>60</v>
      </c>
      <c r="BW1700" t="s">
        <v>1701</v>
      </c>
      <c r="BX1700" s="11"/>
      <c r="BY1700" s="11"/>
      <c r="BZ1700" s="11"/>
    </row>
    <row r="1701" spans="1:78" x14ac:dyDescent="0.2">
      <c r="A1701" t="s">
        <v>1799</v>
      </c>
      <c r="C1701" t="s">
        <v>1483</v>
      </c>
      <c r="D1701" t="s">
        <v>61</v>
      </c>
      <c r="E1701" t="s">
        <v>978</v>
      </c>
      <c r="F1701" t="s">
        <v>979</v>
      </c>
      <c r="G1701" t="s">
        <v>978</v>
      </c>
      <c r="H1701" t="s">
        <v>1909</v>
      </c>
      <c r="L1701" t="s">
        <v>1784</v>
      </c>
      <c r="AS1701">
        <v>3.2330000000000001</v>
      </c>
      <c r="AV1701">
        <v>2.1760000000000002</v>
      </c>
      <c r="BR1701" t="s">
        <v>67</v>
      </c>
      <c r="BS1701" s="1">
        <v>44812</v>
      </c>
      <c r="BT1701" t="s">
        <v>1701</v>
      </c>
      <c r="BU1701">
        <v>1420</v>
      </c>
      <c r="BV1701" t="s">
        <v>60</v>
      </c>
      <c r="BW1701" t="s">
        <v>1701</v>
      </c>
      <c r="BX1701" s="11"/>
      <c r="BY1701" s="11"/>
      <c r="BZ1701" s="11"/>
    </row>
    <row r="1702" spans="1:78" x14ac:dyDescent="0.2">
      <c r="A1702" t="s">
        <v>1798</v>
      </c>
      <c r="C1702" t="s">
        <v>1483</v>
      </c>
      <c r="D1702" t="s">
        <v>61</v>
      </c>
      <c r="E1702" t="s">
        <v>978</v>
      </c>
      <c r="F1702" t="s">
        <v>979</v>
      </c>
      <c r="G1702" t="s">
        <v>978</v>
      </c>
      <c r="H1702" t="s">
        <v>1909</v>
      </c>
      <c r="L1702" t="s">
        <v>1784</v>
      </c>
      <c r="AO1702">
        <v>3.0720000000000001</v>
      </c>
      <c r="AR1702">
        <v>1.7</v>
      </c>
      <c r="BR1702" t="s">
        <v>67</v>
      </c>
      <c r="BS1702" s="1">
        <v>44812</v>
      </c>
      <c r="BT1702" t="s">
        <v>1701</v>
      </c>
      <c r="BU1702">
        <v>1420</v>
      </c>
      <c r="BV1702" t="s">
        <v>60</v>
      </c>
      <c r="BW1702" t="s">
        <v>1701</v>
      </c>
      <c r="BX1702" s="11"/>
      <c r="BY1702" s="11"/>
      <c r="BZ1702" s="11"/>
    </row>
    <row r="1703" spans="1:78" x14ac:dyDescent="0.2">
      <c r="A1703" s="11" t="s">
        <v>1700</v>
      </c>
      <c r="B1703" s="11"/>
      <c r="C1703" s="11" t="s">
        <v>1483</v>
      </c>
      <c r="D1703" s="11" t="s">
        <v>61</v>
      </c>
      <c r="E1703" s="11" t="s">
        <v>978</v>
      </c>
      <c r="F1703" s="11" t="s">
        <v>983</v>
      </c>
      <c r="G1703" s="11" t="s">
        <v>978</v>
      </c>
      <c r="H1703" s="11" t="s">
        <v>983</v>
      </c>
      <c r="I1703" s="11"/>
      <c r="J1703" s="11"/>
      <c r="K1703" s="11"/>
      <c r="L1703" s="11"/>
      <c r="M1703" s="11"/>
      <c r="N1703" s="11"/>
      <c r="O1703" s="11"/>
      <c r="P1703" s="11"/>
      <c r="Q1703" s="11"/>
      <c r="R1703" s="11"/>
      <c r="S1703" s="11"/>
      <c r="T1703" s="11"/>
      <c r="U1703" s="11"/>
      <c r="V1703" s="11"/>
      <c r="W1703" s="11"/>
      <c r="X1703" s="11"/>
      <c r="Y1703" s="11"/>
      <c r="Z1703" s="11"/>
      <c r="AA1703" s="11"/>
      <c r="AB1703" s="11"/>
      <c r="AC1703" s="11"/>
      <c r="AD1703" s="11"/>
      <c r="AE1703" s="11"/>
      <c r="AF1703" s="11"/>
      <c r="AG1703" s="11"/>
      <c r="AH1703" s="11"/>
      <c r="AI1703" s="11"/>
      <c r="AJ1703" s="11"/>
      <c r="AK1703" s="11"/>
      <c r="AL1703" s="11"/>
      <c r="AM1703" s="11"/>
      <c r="AN1703" s="11"/>
      <c r="AO1703" s="11"/>
      <c r="AP1703" s="11"/>
      <c r="AQ1703" s="11"/>
      <c r="AR1703" s="11"/>
      <c r="AS1703" s="11"/>
      <c r="AT1703" s="11"/>
      <c r="AU1703" s="11"/>
      <c r="AV1703" s="11"/>
      <c r="AW1703" s="11"/>
      <c r="AX1703" s="11"/>
      <c r="AY1703" s="11"/>
      <c r="AZ1703" s="11"/>
      <c r="BA1703" s="11"/>
      <c r="BB1703" s="11"/>
      <c r="BC1703" s="11"/>
      <c r="BD1703" s="11"/>
      <c r="BE1703" s="11"/>
      <c r="BF1703" s="11"/>
      <c r="BG1703" s="11"/>
      <c r="BH1703" s="11"/>
      <c r="BI1703" s="11"/>
      <c r="BJ1703" s="11"/>
      <c r="BK1703" s="11"/>
      <c r="BL1703" s="11"/>
      <c r="BM1703" s="11"/>
      <c r="BN1703" s="11"/>
      <c r="BO1703" s="11"/>
      <c r="BP1703" s="11"/>
      <c r="BQ1703" s="11"/>
      <c r="BR1703" s="11"/>
      <c r="BS1703" s="11"/>
      <c r="BT1703" s="11"/>
      <c r="BU1703" s="11"/>
      <c r="BV1703" s="11"/>
      <c r="BW1703" s="11"/>
      <c r="BX1703" s="11"/>
      <c r="BY1703" s="11"/>
      <c r="BZ1703" s="11"/>
    </row>
    <row r="1704" spans="1:78" x14ac:dyDescent="0.2">
      <c r="A1704" s="10" t="s">
        <v>982</v>
      </c>
      <c r="B1704" s="10"/>
      <c r="C1704" s="10" t="s">
        <v>1483</v>
      </c>
      <c r="D1704" s="10" t="s">
        <v>61</v>
      </c>
      <c r="E1704" s="10" t="s">
        <v>978</v>
      </c>
      <c r="F1704" s="10" t="s">
        <v>983</v>
      </c>
      <c r="G1704" s="10" t="s">
        <v>978</v>
      </c>
      <c r="H1704" s="10" t="s">
        <v>983</v>
      </c>
      <c r="I1704" s="10"/>
      <c r="J1704" s="10"/>
      <c r="K1704" s="10"/>
      <c r="L1704" s="10"/>
      <c r="M1704" s="10"/>
      <c r="N1704" s="10"/>
      <c r="O1704" s="10"/>
      <c r="P1704" s="10"/>
      <c r="Q1704" s="10"/>
      <c r="R1704" s="10"/>
      <c r="S1704" s="10"/>
      <c r="T1704" s="10"/>
      <c r="U1704" s="10"/>
      <c r="V1704" s="10"/>
      <c r="W1704" s="10"/>
      <c r="X1704" s="10"/>
      <c r="Y1704" s="10"/>
      <c r="Z1704" s="10"/>
      <c r="AA1704" s="10"/>
      <c r="AB1704" s="10"/>
      <c r="AC1704" s="10"/>
      <c r="AD1704" s="10"/>
      <c r="AE1704" s="10"/>
      <c r="AF1704" s="10"/>
      <c r="AG1704" s="10"/>
      <c r="AH1704" s="10"/>
      <c r="AI1704" s="10"/>
      <c r="AJ1704" s="10"/>
      <c r="AK1704" s="10"/>
      <c r="AL1704" s="10"/>
      <c r="AM1704" s="10"/>
      <c r="AN1704" s="10"/>
      <c r="AO1704" s="10"/>
      <c r="AP1704" s="10"/>
      <c r="AQ1704" s="10"/>
      <c r="AR1704" s="10"/>
      <c r="AS1704" s="10"/>
      <c r="AT1704" s="10"/>
      <c r="AU1704" s="10"/>
      <c r="AV1704" s="10"/>
      <c r="AW1704" s="10"/>
      <c r="AX1704" s="10"/>
      <c r="AY1704" s="10"/>
      <c r="AZ1704" s="10"/>
      <c r="BA1704" s="10"/>
      <c r="BB1704" s="10"/>
      <c r="BC1704" s="10"/>
      <c r="BD1704" s="10"/>
      <c r="BE1704" s="10"/>
      <c r="BF1704" s="10"/>
      <c r="BG1704" s="10"/>
      <c r="BH1704" s="10"/>
      <c r="BI1704" s="10"/>
      <c r="BJ1704" s="10"/>
      <c r="BK1704" s="10"/>
      <c r="BL1704" s="10"/>
      <c r="BM1704" s="10"/>
      <c r="BN1704" s="10"/>
      <c r="BO1704" s="10"/>
      <c r="BP1704" s="10"/>
      <c r="BQ1704" s="10"/>
      <c r="BR1704" s="10" t="s">
        <v>58</v>
      </c>
      <c r="BS1704" s="10"/>
      <c r="BT1704" s="10" t="s">
        <v>980</v>
      </c>
      <c r="BU1704" s="10">
        <v>965</v>
      </c>
      <c r="BV1704" s="10" t="s">
        <v>60</v>
      </c>
      <c r="BW1704" s="10" t="s">
        <v>980</v>
      </c>
      <c r="BX1704" s="10"/>
      <c r="BY1704" s="10"/>
      <c r="BZ1704" s="10"/>
    </row>
    <row r="1705" spans="1:78" x14ac:dyDescent="0.2">
      <c r="A1705" s="6" t="s">
        <v>3679</v>
      </c>
      <c r="B1705" s="6"/>
      <c r="C1705" s="6" t="s">
        <v>1483</v>
      </c>
      <c r="D1705" s="6" t="s">
        <v>61</v>
      </c>
      <c r="E1705" s="6" t="s">
        <v>978</v>
      </c>
      <c r="F1705" s="6" t="s">
        <v>983</v>
      </c>
      <c r="G1705" s="6" t="s">
        <v>978</v>
      </c>
      <c r="H1705" s="6" t="s">
        <v>983</v>
      </c>
      <c r="I1705" s="6"/>
      <c r="J1705" s="6"/>
      <c r="K1705" s="6"/>
      <c r="L1705" s="6"/>
      <c r="M1705" s="6"/>
      <c r="N1705" s="6"/>
      <c r="O1705" s="6"/>
      <c r="P1705" s="6"/>
      <c r="Q1705" s="6"/>
      <c r="R1705" s="6"/>
      <c r="S1705" s="6"/>
      <c r="T1705" s="6"/>
      <c r="U1705" s="6"/>
      <c r="V1705" s="6"/>
      <c r="W1705" s="6"/>
      <c r="X1705" s="6"/>
      <c r="Y1705" s="6"/>
      <c r="Z1705" s="6"/>
      <c r="AA1705" s="6"/>
      <c r="AB1705" s="6"/>
      <c r="AC1705" s="6"/>
      <c r="AD1705" s="6"/>
      <c r="AE1705" s="6"/>
      <c r="AF1705" s="6"/>
      <c r="AG1705" s="6"/>
      <c r="AH1705" s="6"/>
      <c r="AI1705" s="6"/>
      <c r="AJ1705" s="6"/>
      <c r="AK1705" s="6"/>
      <c r="AL1705" s="6"/>
      <c r="AM1705" s="6"/>
      <c r="AN1705" s="6"/>
      <c r="AO1705" s="6"/>
      <c r="AP1705" s="6"/>
      <c r="AQ1705" s="6"/>
      <c r="AR1705" s="6"/>
      <c r="AS1705" s="6"/>
      <c r="AT1705" s="6"/>
      <c r="AU1705" s="6"/>
      <c r="AV1705" s="6"/>
      <c r="AW1705" s="6"/>
      <c r="AX1705" s="6"/>
      <c r="AY1705" s="6"/>
      <c r="AZ1705" s="6"/>
      <c r="BA1705" s="6"/>
      <c r="BB1705" s="6"/>
      <c r="BC1705" s="6"/>
      <c r="BD1705" s="6"/>
      <c r="BE1705" s="6"/>
      <c r="BF1705" s="6"/>
      <c r="BG1705" s="6"/>
      <c r="BH1705" s="6"/>
      <c r="BI1705" s="6"/>
      <c r="BJ1705" s="6">
        <v>12.3</v>
      </c>
      <c r="BK1705" s="6"/>
      <c r="BL1705" s="6"/>
      <c r="BM1705" s="6"/>
      <c r="BN1705" s="6"/>
      <c r="BO1705" s="6"/>
      <c r="BP1705" s="6">
        <v>25.8</v>
      </c>
      <c r="BQ1705" s="6"/>
      <c r="BR1705" s="6" t="s">
        <v>67</v>
      </c>
      <c r="BS1705" s="7">
        <v>44964</v>
      </c>
      <c r="BT1705" s="6" t="s">
        <v>2256</v>
      </c>
      <c r="BU1705" s="6">
        <v>82637</v>
      </c>
      <c r="BV1705" s="6"/>
      <c r="BW1705" s="6"/>
      <c r="BX1705" s="6"/>
      <c r="BY1705" s="6"/>
      <c r="BZ1705" s="6"/>
    </row>
    <row r="1706" spans="1:78" x14ac:dyDescent="0.2">
      <c r="A1706" t="s">
        <v>984</v>
      </c>
      <c r="C1706" t="s">
        <v>1483</v>
      </c>
      <c r="D1706" t="s">
        <v>61</v>
      </c>
      <c r="E1706" t="s">
        <v>978</v>
      </c>
      <c r="F1706" t="s">
        <v>983</v>
      </c>
      <c r="G1706" t="s">
        <v>978</v>
      </c>
      <c r="H1706" t="s">
        <v>983</v>
      </c>
      <c r="Y1706">
        <v>4.0999999999999996</v>
      </c>
      <c r="Z1706">
        <v>5.3</v>
      </c>
      <c r="AA1706">
        <v>5.7</v>
      </c>
      <c r="AB1706">
        <v>5.7</v>
      </c>
      <c r="BR1706" t="s">
        <v>58</v>
      </c>
      <c r="BS1706"/>
      <c r="BT1706" t="s">
        <v>980</v>
      </c>
      <c r="BU1706">
        <v>965</v>
      </c>
      <c r="BV1706" t="s">
        <v>60</v>
      </c>
      <c r="BW1706" t="s">
        <v>980</v>
      </c>
      <c r="BX1706" s="11"/>
      <c r="BY1706" s="11"/>
      <c r="BZ1706" s="11"/>
    </row>
    <row r="1707" spans="1:78" x14ac:dyDescent="0.2">
      <c r="A1707" s="10" t="s">
        <v>984</v>
      </c>
      <c r="B1707" s="10"/>
      <c r="C1707" s="10" t="s">
        <v>1483</v>
      </c>
      <c r="D1707" s="10" t="s">
        <v>61</v>
      </c>
      <c r="E1707" s="10" t="s">
        <v>978</v>
      </c>
      <c r="F1707" s="10" t="s">
        <v>983</v>
      </c>
      <c r="G1707" s="10" t="s">
        <v>978</v>
      </c>
      <c r="H1707" s="10" t="s">
        <v>983</v>
      </c>
      <c r="I1707" s="10"/>
      <c r="J1707" s="10"/>
      <c r="K1707" s="10"/>
      <c r="L1707" s="10"/>
      <c r="M1707" s="10"/>
      <c r="N1707" s="10"/>
      <c r="O1707" s="10"/>
      <c r="P1707" s="10"/>
      <c r="Q1707" s="10"/>
      <c r="R1707" s="10"/>
      <c r="S1707" s="10"/>
      <c r="T1707" s="10"/>
      <c r="U1707" s="10"/>
      <c r="V1707" s="10"/>
      <c r="W1707" s="10"/>
      <c r="X1707" s="10"/>
      <c r="Y1707" s="10"/>
      <c r="Z1707" s="10"/>
      <c r="AA1707" s="10"/>
      <c r="AB1707" s="10"/>
      <c r="AC1707" s="10"/>
      <c r="AD1707" s="10"/>
      <c r="AE1707" s="10"/>
      <c r="AF1707" s="10"/>
      <c r="AG1707" s="10"/>
      <c r="AH1707" s="10"/>
      <c r="AI1707" s="10"/>
      <c r="AJ1707" s="10"/>
      <c r="AK1707" s="10"/>
      <c r="AL1707" s="10"/>
      <c r="AM1707" s="10"/>
      <c r="AN1707" s="10"/>
      <c r="AO1707" s="10"/>
      <c r="AP1707" s="10"/>
      <c r="AQ1707" s="10"/>
      <c r="AR1707" s="10"/>
      <c r="AS1707" s="10"/>
      <c r="AT1707" s="10"/>
      <c r="AU1707" s="10"/>
      <c r="AV1707" s="10"/>
      <c r="AW1707" s="10"/>
      <c r="AX1707" s="10"/>
      <c r="AY1707" s="10"/>
      <c r="AZ1707" s="10"/>
      <c r="BA1707" s="10"/>
      <c r="BB1707" s="10"/>
      <c r="BC1707" s="10"/>
      <c r="BD1707" s="10"/>
      <c r="BE1707" s="10"/>
      <c r="BF1707" s="10"/>
      <c r="BG1707" s="10"/>
      <c r="BH1707" s="10"/>
      <c r="BI1707" s="10"/>
      <c r="BJ1707" s="10"/>
      <c r="BK1707" s="10"/>
      <c r="BL1707" s="10"/>
      <c r="BM1707" s="10"/>
      <c r="BN1707" s="10"/>
      <c r="BO1707" s="10"/>
      <c r="BP1707" s="10"/>
      <c r="BQ1707" s="10"/>
      <c r="BR1707" s="10" t="s">
        <v>67</v>
      </c>
      <c r="BS1707" s="12">
        <v>44824</v>
      </c>
      <c r="BT1707" s="10" t="s">
        <v>2329</v>
      </c>
      <c r="BU1707">
        <v>2930</v>
      </c>
      <c r="BV1707" s="10" t="s">
        <v>60</v>
      </c>
      <c r="BW1707" s="10" t="s">
        <v>2329</v>
      </c>
      <c r="BX1707" s="11"/>
      <c r="BY1707" s="11"/>
      <c r="BZ1707" s="11"/>
    </row>
    <row r="1708" spans="1:78" x14ac:dyDescent="0.2">
      <c r="A1708" s="8" t="s">
        <v>985</v>
      </c>
      <c r="B1708" s="8"/>
      <c r="C1708" s="8" t="s">
        <v>1483</v>
      </c>
      <c r="D1708" s="8" t="s">
        <v>61</v>
      </c>
      <c r="E1708" s="8" t="s">
        <v>978</v>
      </c>
      <c r="F1708" s="8" t="s">
        <v>983</v>
      </c>
      <c r="G1708" s="8" t="s">
        <v>978</v>
      </c>
      <c r="H1708" s="8" t="s">
        <v>983</v>
      </c>
      <c r="I1708" s="8"/>
      <c r="J1708" s="8"/>
      <c r="K1708" s="8"/>
      <c r="L1708" s="8"/>
      <c r="M1708" s="8"/>
      <c r="N1708" s="8"/>
      <c r="O1708" s="8"/>
      <c r="P1708" s="8"/>
      <c r="Q1708" s="8"/>
      <c r="R1708" s="8"/>
      <c r="S1708" s="8"/>
      <c r="T1708" s="8"/>
      <c r="U1708" s="8"/>
      <c r="V1708" s="8"/>
      <c r="W1708" s="8"/>
      <c r="X1708" s="8"/>
      <c r="Y1708" s="8"/>
      <c r="Z1708" s="8"/>
      <c r="AA1708" s="8"/>
      <c r="AB1708" s="8"/>
      <c r="AC1708" s="8"/>
      <c r="AD1708" s="8"/>
      <c r="AE1708" s="8"/>
      <c r="AF1708" s="8"/>
      <c r="AG1708" s="8"/>
      <c r="AH1708" s="8"/>
      <c r="AI1708" s="8"/>
      <c r="AJ1708" s="8"/>
      <c r="AK1708" s="8"/>
      <c r="AL1708" s="8"/>
      <c r="AM1708" s="8"/>
      <c r="AN1708" s="8"/>
      <c r="AO1708" s="8"/>
      <c r="AP1708" s="8"/>
      <c r="AQ1708" s="8"/>
      <c r="AR1708" s="8"/>
      <c r="AS1708" s="8"/>
      <c r="AT1708" s="8"/>
      <c r="AU1708" s="8"/>
      <c r="AV1708" s="8"/>
      <c r="AW1708" s="8">
        <v>4.0999999999999996</v>
      </c>
      <c r="AX1708" s="8">
        <v>3.1</v>
      </c>
      <c r="AY1708" s="8">
        <v>3.2</v>
      </c>
      <c r="AZ1708" s="8">
        <v>3.2</v>
      </c>
      <c r="BA1708" s="8"/>
      <c r="BB1708" s="8"/>
      <c r="BC1708" s="8"/>
      <c r="BD1708" s="8"/>
      <c r="BE1708" s="8"/>
      <c r="BF1708" s="8"/>
      <c r="BG1708" s="8"/>
      <c r="BH1708" s="8"/>
      <c r="BI1708" s="8"/>
      <c r="BJ1708" s="8"/>
      <c r="BK1708" s="8"/>
      <c r="BL1708" s="8"/>
      <c r="BM1708" s="8"/>
      <c r="BN1708" s="8"/>
      <c r="BO1708" s="8"/>
      <c r="BP1708" s="8"/>
      <c r="BQ1708" s="8" t="s">
        <v>986</v>
      </c>
      <c r="BR1708" s="8" t="s">
        <v>58</v>
      </c>
      <c r="BS1708" s="8"/>
      <c r="BT1708" s="8" t="s">
        <v>980</v>
      </c>
      <c r="BU1708" s="8">
        <v>965</v>
      </c>
      <c r="BV1708" s="8" t="s">
        <v>60</v>
      </c>
      <c r="BW1708" s="8" t="s">
        <v>980</v>
      </c>
      <c r="BX1708" s="8"/>
      <c r="BY1708" s="8"/>
      <c r="BZ1708" s="8"/>
    </row>
    <row r="1709" spans="1:78" x14ac:dyDescent="0.2">
      <c r="A1709" t="s">
        <v>2602</v>
      </c>
      <c r="C1709" t="s">
        <v>1483</v>
      </c>
      <c r="D1709" t="s">
        <v>61</v>
      </c>
      <c r="E1709" t="s">
        <v>978</v>
      </c>
      <c r="F1709" t="s">
        <v>983</v>
      </c>
      <c r="G1709" t="s">
        <v>978</v>
      </c>
      <c r="H1709" t="s">
        <v>983</v>
      </c>
      <c r="BB1709">
        <v>3.2</v>
      </c>
      <c r="BD1709">
        <v>3.2</v>
      </c>
      <c r="BQ1709" t="s">
        <v>2613</v>
      </c>
      <c r="BR1709" t="s">
        <v>67</v>
      </c>
      <c r="BS1709" s="1">
        <v>44827</v>
      </c>
      <c r="BT1709" t="s">
        <v>2590</v>
      </c>
      <c r="BU1709">
        <v>1985</v>
      </c>
      <c r="BX1709" s="11"/>
      <c r="BY1709" s="11"/>
      <c r="BZ1709" s="11"/>
    </row>
    <row r="1710" spans="1:78" x14ac:dyDescent="0.2">
      <c r="A1710" t="s">
        <v>2603</v>
      </c>
      <c r="C1710" t="s">
        <v>1483</v>
      </c>
      <c r="D1710" t="s">
        <v>61</v>
      </c>
      <c r="E1710" t="s">
        <v>978</v>
      </c>
      <c r="F1710" t="s">
        <v>983</v>
      </c>
      <c r="G1710" t="s">
        <v>978</v>
      </c>
      <c r="H1710" t="s">
        <v>983</v>
      </c>
      <c r="BE1710">
        <v>5.0999999999999996</v>
      </c>
      <c r="BF1710">
        <v>3.15</v>
      </c>
      <c r="BG1710">
        <v>2.8</v>
      </c>
      <c r="BH1710">
        <v>3.15</v>
      </c>
      <c r="BR1710" t="s">
        <v>67</v>
      </c>
      <c r="BS1710" s="1">
        <v>44827</v>
      </c>
      <c r="BT1710" t="s">
        <v>2590</v>
      </c>
      <c r="BU1710">
        <v>1985</v>
      </c>
      <c r="BV1710" t="s">
        <v>60</v>
      </c>
      <c r="BX1710" s="11"/>
      <c r="BY1710" s="11"/>
      <c r="BZ1710" s="11"/>
    </row>
    <row r="1711" spans="1:78" x14ac:dyDescent="0.2">
      <c r="A1711" t="s">
        <v>94</v>
      </c>
      <c r="C1711" t="s">
        <v>1483</v>
      </c>
      <c r="D1711" t="s">
        <v>61</v>
      </c>
      <c r="E1711" t="s">
        <v>978</v>
      </c>
      <c r="F1711" t="s">
        <v>983</v>
      </c>
      <c r="G1711" t="s">
        <v>978</v>
      </c>
      <c r="H1711" t="s">
        <v>983</v>
      </c>
      <c r="U1711">
        <v>4</v>
      </c>
      <c r="X1711">
        <v>4.9000000000000004</v>
      </c>
      <c r="Y1711">
        <v>4.0999999999999996</v>
      </c>
      <c r="Z1711">
        <v>5.7</v>
      </c>
      <c r="AA1711">
        <v>6</v>
      </c>
      <c r="AB1711">
        <v>6</v>
      </c>
      <c r="AC1711">
        <v>3.9</v>
      </c>
      <c r="AD1711">
        <v>6.6</v>
      </c>
      <c r="AE1711">
        <v>6.7</v>
      </c>
      <c r="AF1711">
        <v>6.7</v>
      </c>
      <c r="AG1711">
        <v>3.5</v>
      </c>
      <c r="AH1711">
        <v>6.2</v>
      </c>
      <c r="AI1711">
        <v>5.4</v>
      </c>
      <c r="AJ1711">
        <v>6.2</v>
      </c>
      <c r="AK1711">
        <v>3.8</v>
      </c>
      <c r="AN1711">
        <v>2.4</v>
      </c>
      <c r="AO1711">
        <v>4.3</v>
      </c>
      <c r="AR1711">
        <v>2.6</v>
      </c>
      <c r="AS1711">
        <v>4.3</v>
      </c>
      <c r="AV1711">
        <v>2.8</v>
      </c>
      <c r="AW1711">
        <v>4.2</v>
      </c>
      <c r="AX1711">
        <v>3</v>
      </c>
      <c r="AY1711">
        <v>3.1</v>
      </c>
      <c r="AZ1711">
        <v>3.1</v>
      </c>
      <c r="BA1711">
        <v>3.9</v>
      </c>
      <c r="BB1711">
        <v>3.3</v>
      </c>
      <c r="BC1711">
        <v>3.1</v>
      </c>
      <c r="BD1711">
        <v>3.3</v>
      </c>
      <c r="BE1711">
        <v>4.8</v>
      </c>
      <c r="BF1711">
        <v>3.1</v>
      </c>
      <c r="BG1711">
        <v>2.7</v>
      </c>
      <c r="BH1711">
        <v>3.1</v>
      </c>
      <c r="BR1711" t="s">
        <v>58</v>
      </c>
      <c r="BS1711"/>
      <c r="BT1711" t="s">
        <v>980</v>
      </c>
      <c r="BU1711">
        <v>965</v>
      </c>
      <c r="BX1711" s="11"/>
      <c r="BY1711" s="11"/>
      <c r="BZ1711" s="11"/>
    </row>
    <row r="1712" spans="1:78" x14ac:dyDescent="0.2">
      <c r="A1712" t="s">
        <v>1801</v>
      </c>
      <c r="C1712" t="s">
        <v>1483</v>
      </c>
      <c r="D1712" t="s">
        <v>61</v>
      </c>
      <c r="E1712" t="s">
        <v>978</v>
      </c>
      <c r="F1712" t="s">
        <v>983</v>
      </c>
      <c r="G1712" t="s">
        <v>978</v>
      </c>
      <c r="H1712" t="s">
        <v>983</v>
      </c>
      <c r="BE1712">
        <v>4.5519999999999996</v>
      </c>
      <c r="BF1712">
        <v>2.6469999999999998</v>
      </c>
      <c r="BG1712">
        <v>2.1629999999999998</v>
      </c>
      <c r="BH1712">
        <v>2.6469999999999998</v>
      </c>
      <c r="BR1712" t="s">
        <v>67</v>
      </c>
      <c r="BS1712" s="1">
        <v>44812</v>
      </c>
      <c r="BT1712" t="s">
        <v>1701</v>
      </c>
      <c r="BU1712">
        <v>1420</v>
      </c>
      <c r="BV1712" t="s">
        <v>60</v>
      </c>
      <c r="BW1712" t="s">
        <v>1701</v>
      </c>
      <c r="BX1712" s="11"/>
      <c r="BY1712" s="11"/>
      <c r="BZ1712" s="11"/>
    </row>
    <row r="1713" spans="1:78" x14ac:dyDescent="0.2">
      <c r="A1713" s="11" t="s">
        <v>1700</v>
      </c>
      <c r="B1713" s="11"/>
      <c r="C1713" s="11" t="s">
        <v>1483</v>
      </c>
      <c r="D1713" s="11" t="s">
        <v>61</v>
      </c>
      <c r="E1713" s="11" t="s">
        <v>978</v>
      </c>
      <c r="F1713" s="11" t="s">
        <v>999</v>
      </c>
      <c r="G1713" s="11" t="s">
        <v>978</v>
      </c>
      <c r="H1713" s="11" t="s">
        <v>999</v>
      </c>
      <c r="I1713" s="11"/>
      <c r="J1713" s="11"/>
      <c r="K1713" s="11"/>
      <c r="L1713" s="11"/>
      <c r="M1713" s="11"/>
      <c r="N1713" s="11"/>
      <c r="O1713" s="11"/>
      <c r="P1713" s="11"/>
      <c r="Q1713" s="11"/>
      <c r="R1713" s="11"/>
      <c r="S1713" s="11"/>
      <c r="T1713" s="11"/>
      <c r="U1713" s="11"/>
      <c r="V1713" s="11"/>
      <c r="W1713" s="11"/>
      <c r="X1713" s="11"/>
      <c r="Y1713" s="11"/>
      <c r="Z1713" s="11"/>
      <c r="AA1713" s="11"/>
      <c r="AB1713" s="11"/>
      <c r="AC1713" s="11"/>
      <c r="AD1713" s="11"/>
      <c r="AE1713" s="11"/>
      <c r="AF1713" s="11"/>
      <c r="AG1713" s="11"/>
      <c r="AH1713" s="11"/>
      <c r="AI1713" s="11"/>
      <c r="AJ1713" s="11"/>
      <c r="AK1713" s="11"/>
      <c r="AL1713" s="11"/>
      <c r="AM1713" s="11"/>
      <c r="AN1713" s="11"/>
      <c r="AO1713" s="11"/>
      <c r="AP1713" s="11"/>
      <c r="AQ1713" s="11"/>
      <c r="AR1713" s="11"/>
      <c r="AS1713" s="11"/>
      <c r="AT1713" s="11"/>
      <c r="AU1713" s="11"/>
      <c r="AV1713" s="11"/>
      <c r="AW1713" s="11"/>
      <c r="AX1713" s="11"/>
      <c r="AY1713" s="11"/>
      <c r="AZ1713" s="11"/>
      <c r="BA1713" s="11"/>
      <c r="BB1713" s="11"/>
      <c r="BC1713" s="11"/>
      <c r="BD1713" s="11"/>
      <c r="BE1713" s="11"/>
      <c r="BF1713" s="11"/>
      <c r="BG1713" s="11"/>
      <c r="BH1713" s="11"/>
      <c r="BI1713" s="11"/>
      <c r="BJ1713" s="11"/>
      <c r="BK1713" s="11"/>
      <c r="BL1713" s="11"/>
      <c r="BM1713" s="11"/>
      <c r="BN1713" s="11"/>
      <c r="BO1713" s="11"/>
      <c r="BP1713" s="11"/>
      <c r="BQ1713" s="11"/>
      <c r="BR1713" s="11"/>
      <c r="BS1713" s="11"/>
      <c r="BT1713" s="11"/>
      <c r="BU1713" s="11"/>
      <c r="BV1713" s="11"/>
      <c r="BW1713" s="11"/>
      <c r="BX1713" s="11"/>
      <c r="BY1713" s="11"/>
      <c r="BZ1713" s="11"/>
    </row>
    <row r="1714" spans="1:78" x14ac:dyDescent="0.2">
      <c r="A1714" t="s">
        <v>998</v>
      </c>
      <c r="C1714" t="s">
        <v>1483</v>
      </c>
      <c r="D1714" t="s">
        <v>61</v>
      </c>
      <c r="E1714" t="s">
        <v>978</v>
      </c>
      <c r="F1714" t="s">
        <v>999</v>
      </c>
      <c r="G1714" t="s">
        <v>978</v>
      </c>
      <c r="H1714" t="s">
        <v>999</v>
      </c>
      <c r="Y1714">
        <v>3.6</v>
      </c>
      <c r="Z1714">
        <v>4.8</v>
      </c>
      <c r="AA1714">
        <v>4.9000000000000004</v>
      </c>
      <c r="AB1714">
        <v>4.9000000000000004</v>
      </c>
      <c r="BR1714" t="s">
        <v>58</v>
      </c>
      <c r="BS1714"/>
      <c r="BT1714" t="s">
        <v>980</v>
      </c>
      <c r="BU1714">
        <v>965</v>
      </c>
      <c r="BX1714" s="11"/>
      <c r="BY1714" s="11"/>
      <c r="BZ1714" s="11"/>
    </row>
    <row r="1715" spans="1:78" x14ac:dyDescent="0.2">
      <c r="A1715" t="s">
        <v>1000</v>
      </c>
      <c r="C1715" t="s">
        <v>1483</v>
      </c>
      <c r="D1715" t="s">
        <v>61</v>
      </c>
      <c r="E1715" t="s">
        <v>978</v>
      </c>
      <c r="F1715" t="s">
        <v>999</v>
      </c>
      <c r="G1715" t="s">
        <v>978</v>
      </c>
      <c r="H1715" t="s">
        <v>999</v>
      </c>
      <c r="BB1715">
        <v>2.2999999999999998</v>
      </c>
      <c r="BQ1715" s="5" t="s">
        <v>1001</v>
      </c>
      <c r="BR1715" t="s">
        <v>58</v>
      </c>
      <c r="BS1715"/>
      <c r="BT1715" t="s">
        <v>980</v>
      </c>
      <c r="BU1715">
        <v>965</v>
      </c>
      <c r="BX1715" s="11"/>
      <c r="BY1715" s="11"/>
      <c r="BZ1715" s="11"/>
    </row>
    <row r="1716" spans="1:78" x14ac:dyDescent="0.2">
      <c r="A1716" t="s">
        <v>1000</v>
      </c>
      <c r="C1716" t="s">
        <v>1483</v>
      </c>
      <c r="D1716" t="s">
        <v>61</v>
      </c>
      <c r="E1716" t="s">
        <v>978</v>
      </c>
      <c r="F1716" t="s">
        <v>999</v>
      </c>
      <c r="G1716" t="s">
        <v>978</v>
      </c>
      <c r="H1716" t="s">
        <v>999</v>
      </c>
      <c r="AG1716">
        <v>3</v>
      </c>
      <c r="BR1716" t="s">
        <v>58</v>
      </c>
      <c r="BS1716"/>
      <c r="BT1716" t="s">
        <v>980</v>
      </c>
      <c r="BU1716">
        <v>965</v>
      </c>
      <c r="BX1716" s="11"/>
      <c r="BY1716" s="11"/>
      <c r="BZ1716" s="11"/>
    </row>
    <row r="1717" spans="1:78" x14ac:dyDescent="0.2">
      <c r="A1717" s="10" t="s">
        <v>2337</v>
      </c>
      <c r="B1717" s="10"/>
      <c r="C1717" s="10" t="s">
        <v>1483</v>
      </c>
      <c r="D1717" s="10" t="s">
        <v>61</v>
      </c>
      <c r="E1717" s="10" t="s">
        <v>978</v>
      </c>
      <c r="F1717" s="10" t="s">
        <v>999</v>
      </c>
      <c r="G1717" s="10" t="s">
        <v>978</v>
      </c>
      <c r="H1717" s="10" t="s">
        <v>999</v>
      </c>
      <c r="I1717" s="10"/>
      <c r="J1717" s="10"/>
      <c r="K1717" s="10"/>
      <c r="L1717" s="10"/>
      <c r="M1717" s="10"/>
      <c r="N1717" s="10"/>
      <c r="O1717" s="10"/>
      <c r="P1717" s="10"/>
      <c r="Q1717" s="10"/>
      <c r="R1717" s="10"/>
      <c r="S1717" s="10"/>
      <c r="T1717" s="10"/>
      <c r="U1717" s="10"/>
      <c r="V1717" s="10"/>
      <c r="W1717" s="10"/>
      <c r="X1717" s="10"/>
      <c r="Y1717" s="10"/>
      <c r="Z1717" s="10"/>
      <c r="AA1717" s="10"/>
      <c r="AB1717" s="10"/>
      <c r="AC1717" s="10"/>
      <c r="AD1717" s="10"/>
      <c r="AE1717" s="10"/>
      <c r="AF1717" s="10"/>
      <c r="AG1717" s="10"/>
      <c r="AH1717" s="10"/>
      <c r="AI1717" s="10"/>
      <c r="AJ1717" s="10"/>
      <c r="AK1717" s="10"/>
      <c r="AL1717" s="10"/>
      <c r="AM1717" s="10"/>
      <c r="AN1717" s="10"/>
      <c r="AO1717" s="10"/>
      <c r="AP1717" s="10"/>
      <c r="AQ1717" s="10"/>
      <c r="AR1717" s="10"/>
      <c r="AS1717" s="10"/>
      <c r="AT1717" s="10"/>
      <c r="AU1717" s="10"/>
      <c r="AV1717" s="10"/>
      <c r="AW1717" s="10"/>
      <c r="AX1717" s="10"/>
      <c r="AY1717" s="10"/>
      <c r="AZ1717" s="10"/>
      <c r="BA1717" s="10"/>
      <c r="BB1717" s="10"/>
      <c r="BC1717" s="10"/>
      <c r="BD1717" s="10"/>
      <c r="BE1717" s="10"/>
      <c r="BF1717" s="10"/>
      <c r="BG1717" s="10"/>
      <c r="BH1717" s="10"/>
      <c r="BI1717" s="10"/>
      <c r="BJ1717" s="10"/>
      <c r="BK1717" s="10"/>
      <c r="BL1717" s="10"/>
      <c r="BM1717" s="10"/>
      <c r="BN1717" s="10"/>
      <c r="BO1717" s="10"/>
      <c r="BP1717" s="10"/>
      <c r="BQ1717" s="10"/>
      <c r="BR1717" s="10" t="s">
        <v>67</v>
      </c>
      <c r="BS1717" s="12">
        <v>44824</v>
      </c>
      <c r="BT1717" s="10" t="s">
        <v>2329</v>
      </c>
      <c r="BU1717">
        <v>2930</v>
      </c>
      <c r="BV1717" s="10" t="s">
        <v>60</v>
      </c>
      <c r="BW1717" s="10" t="s">
        <v>2329</v>
      </c>
      <c r="BX1717" s="11"/>
      <c r="BY1717" s="11"/>
      <c r="BZ1717" s="11"/>
    </row>
    <row r="1718" spans="1:78" x14ac:dyDescent="0.2">
      <c r="A1718" t="s">
        <v>1002</v>
      </c>
      <c r="C1718" t="s">
        <v>1483</v>
      </c>
      <c r="D1718" t="s">
        <v>61</v>
      </c>
      <c r="E1718" t="s">
        <v>978</v>
      </c>
      <c r="F1718" t="s">
        <v>999</v>
      </c>
      <c r="G1718" t="s">
        <v>978</v>
      </c>
      <c r="H1718" t="s">
        <v>999</v>
      </c>
      <c r="BA1718">
        <v>3.4</v>
      </c>
      <c r="BB1718">
        <v>2.7</v>
      </c>
      <c r="BC1718">
        <v>2.6</v>
      </c>
      <c r="BD1718">
        <v>2.7</v>
      </c>
      <c r="BQ1718" t="s">
        <v>1003</v>
      </c>
      <c r="BR1718" t="s">
        <v>58</v>
      </c>
      <c r="BS1718"/>
      <c r="BT1718" t="s">
        <v>980</v>
      </c>
      <c r="BU1718">
        <v>965</v>
      </c>
      <c r="BV1718" t="s">
        <v>60</v>
      </c>
      <c r="BW1718" t="s">
        <v>980</v>
      </c>
      <c r="BX1718" s="11"/>
      <c r="BY1718" s="11"/>
      <c r="BZ1718" s="11"/>
    </row>
    <row r="1719" spans="1:78" x14ac:dyDescent="0.2">
      <c r="A1719" t="s">
        <v>1004</v>
      </c>
      <c r="B1719" t="s">
        <v>322</v>
      </c>
      <c r="C1719" t="s">
        <v>1483</v>
      </c>
      <c r="D1719" t="s">
        <v>61</v>
      </c>
      <c r="E1719" t="s">
        <v>978</v>
      </c>
      <c r="F1719" t="s">
        <v>999</v>
      </c>
      <c r="G1719" t="s">
        <v>978</v>
      </c>
      <c r="H1719" t="s">
        <v>999</v>
      </c>
      <c r="Y1719">
        <v>3.3</v>
      </c>
      <c r="Z1719">
        <v>4.0999999999999996</v>
      </c>
      <c r="AA1719">
        <v>4.8</v>
      </c>
      <c r="AB1719">
        <v>4.8</v>
      </c>
      <c r="AC1719">
        <v>3.5</v>
      </c>
      <c r="AD1719">
        <v>6</v>
      </c>
      <c r="AE1719">
        <v>6.1</v>
      </c>
      <c r="AF1719">
        <v>6.1</v>
      </c>
      <c r="BR1719" t="s">
        <v>58</v>
      </c>
      <c r="BS1719"/>
      <c r="BT1719" t="s">
        <v>980</v>
      </c>
      <c r="BU1719">
        <v>965</v>
      </c>
      <c r="BV1719" t="s">
        <v>60</v>
      </c>
      <c r="BW1719" t="s">
        <v>980</v>
      </c>
      <c r="BX1719" s="11"/>
      <c r="BY1719" s="11"/>
      <c r="BZ1719" s="11"/>
    </row>
    <row r="1720" spans="1:78" x14ac:dyDescent="0.2">
      <c r="A1720" s="10" t="s">
        <v>1004</v>
      </c>
      <c r="B1720" s="10" t="s">
        <v>322</v>
      </c>
      <c r="C1720" s="10" t="s">
        <v>1483</v>
      </c>
      <c r="D1720" s="10" t="s">
        <v>61</v>
      </c>
      <c r="E1720" s="10" t="s">
        <v>978</v>
      </c>
      <c r="F1720" s="10" t="s">
        <v>999</v>
      </c>
      <c r="G1720" s="10" t="s">
        <v>978</v>
      </c>
      <c r="H1720" s="10" t="s">
        <v>999</v>
      </c>
      <c r="I1720" s="10"/>
      <c r="J1720" s="10"/>
      <c r="K1720" s="10"/>
      <c r="L1720" s="10"/>
      <c r="M1720" s="10"/>
      <c r="N1720" s="10"/>
      <c r="O1720" s="10"/>
      <c r="P1720" s="10"/>
      <c r="Q1720" s="10"/>
      <c r="R1720" s="10"/>
      <c r="S1720" s="10"/>
      <c r="T1720" s="10"/>
      <c r="U1720" s="10"/>
      <c r="V1720" s="10"/>
      <c r="W1720" s="10"/>
      <c r="X1720" s="10"/>
      <c r="Y1720" s="10"/>
      <c r="Z1720" s="10"/>
      <c r="AA1720" s="10"/>
      <c r="AB1720" s="10"/>
      <c r="AC1720" s="10"/>
      <c r="AD1720" s="10"/>
      <c r="AE1720" s="10"/>
      <c r="AF1720" s="10"/>
      <c r="AG1720" s="10"/>
      <c r="AH1720" s="10"/>
      <c r="AI1720" s="10"/>
      <c r="AJ1720" s="10"/>
      <c r="AK1720" s="10"/>
      <c r="AL1720" s="10"/>
      <c r="AM1720" s="10"/>
      <c r="AN1720" s="10"/>
      <c r="AO1720" s="10"/>
      <c r="AP1720" s="10"/>
      <c r="AQ1720" s="10"/>
      <c r="AR1720" s="10"/>
      <c r="AS1720" s="10"/>
      <c r="AT1720" s="10"/>
      <c r="AU1720" s="10"/>
      <c r="AV1720" s="10"/>
      <c r="AW1720" s="10"/>
      <c r="AX1720" s="10"/>
      <c r="AY1720" s="10"/>
      <c r="AZ1720" s="10"/>
      <c r="BA1720" s="10"/>
      <c r="BB1720" s="10"/>
      <c r="BC1720" s="10"/>
      <c r="BD1720" s="10"/>
      <c r="BE1720" s="10"/>
      <c r="BF1720" s="10"/>
      <c r="BG1720" s="10"/>
      <c r="BH1720" s="10"/>
      <c r="BI1720" s="10"/>
      <c r="BJ1720" s="10"/>
      <c r="BK1720" s="10"/>
      <c r="BL1720" s="10"/>
      <c r="BM1720" s="10"/>
      <c r="BN1720" s="10"/>
      <c r="BO1720" s="10"/>
      <c r="BP1720" s="10"/>
      <c r="BQ1720" s="10"/>
      <c r="BR1720" s="10" t="s">
        <v>67</v>
      </c>
      <c r="BS1720" s="12">
        <v>44824</v>
      </c>
      <c r="BT1720" s="10" t="s">
        <v>2329</v>
      </c>
      <c r="BU1720">
        <v>2930</v>
      </c>
      <c r="BV1720" s="10" t="s">
        <v>60</v>
      </c>
      <c r="BW1720" s="10" t="s">
        <v>2329</v>
      </c>
      <c r="BX1720" s="11"/>
      <c r="BY1720" s="11"/>
      <c r="BZ1720" s="11"/>
    </row>
    <row r="1721" spans="1:78" x14ac:dyDescent="0.2">
      <c r="A1721" t="s">
        <v>1005</v>
      </c>
      <c r="C1721" t="s">
        <v>1483</v>
      </c>
      <c r="D1721" t="s">
        <v>61</v>
      </c>
      <c r="E1721" t="s">
        <v>978</v>
      </c>
      <c r="F1721" t="s">
        <v>999</v>
      </c>
      <c r="G1721" t="s">
        <v>978</v>
      </c>
      <c r="H1721" t="s">
        <v>999</v>
      </c>
      <c r="BA1721">
        <v>3.2</v>
      </c>
      <c r="BB1721">
        <v>2.7</v>
      </c>
      <c r="BC1721">
        <v>2.6</v>
      </c>
      <c r="BD1721">
        <v>2.7</v>
      </c>
      <c r="BR1721" t="s">
        <v>58</v>
      </c>
      <c r="BS1721"/>
      <c r="BT1721" t="s">
        <v>980</v>
      </c>
      <c r="BU1721">
        <v>965</v>
      </c>
      <c r="BX1721" s="11"/>
      <c r="BY1721" s="11"/>
      <c r="BZ1721" s="11"/>
    </row>
    <row r="1722" spans="1:78" x14ac:dyDescent="0.2">
      <c r="A1722" t="s">
        <v>2600</v>
      </c>
      <c r="C1722" t="s">
        <v>1483</v>
      </c>
      <c r="D1722" t="s">
        <v>61</v>
      </c>
      <c r="E1722" t="s">
        <v>978</v>
      </c>
      <c r="F1722" t="s">
        <v>999</v>
      </c>
      <c r="G1722" t="s">
        <v>978</v>
      </c>
      <c r="H1722" t="s">
        <v>999</v>
      </c>
      <c r="BE1722">
        <v>3.4</v>
      </c>
      <c r="BF1722">
        <v>2.2000000000000002</v>
      </c>
      <c r="BG1722">
        <v>1.9</v>
      </c>
      <c r="BH1722">
        <v>2.2000000000000002</v>
      </c>
      <c r="BR1722" t="s">
        <v>67</v>
      </c>
      <c r="BS1722" s="1">
        <v>44827</v>
      </c>
      <c r="BT1722" t="s">
        <v>2590</v>
      </c>
      <c r="BU1722">
        <v>1985</v>
      </c>
      <c r="BV1722" t="s">
        <v>60</v>
      </c>
      <c r="BX1722" s="11"/>
      <c r="BY1722" s="11"/>
      <c r="BZ1722" s="11"/>
    </row>
    <row r="1723" spans="1:78" x14ac:dyDescent="0.2">
      <c r="A1723" t="s">
        <v>2601</v>
      </c>
      <c r="C1723" t="s">
        <v>1483</v>
      </c>
      <c r="D1723" t="s">
        <v>61</v>
      </c>
      <c r="E1723" t="s">
        <v>978</v>
      </c>
      <c r="F1723" t="s">
        <v>999</v>
      </c>
      <c r="G1723" t="s">
        <v>978</v>
      </c>
      <c r="H1723" t="s">
        <v>999</v>
      </c>
      <c r="BE1723">
        <v>3.3</v>
      </c>
      <c r="BF1723">
        <v>2.1</v>
      </c>
      <c r="BG1723">
        <v>2.1</v>
      </c>
      <c r="BH1723">
        <v>2.1</v>
      </c>
      <c r="BR1723" t="s">
        <v>67</v>
      </c>
      <c r="BS1723" s="1">
        <v>44827</v>
      </c>
      <c r="BT1723" t="s">
        <v>2590</v>
      </c>
      <c r="BU1723">
        <v>1985</v>
      </c>
      <c r="BX1723" s="11"/>
      <c r="BY1723" s="11"/>
      <c r="BZ1723" s="11"/>
    </row>
    <row r="1724" spans="1:78" x14ac:dyDescent="0.2">
      <c r="A1724" t="s">
        <v>2599</v>
      </c>
      <c r="C1724" t="s">
        <v>1483</v>
      </c>
      <c r="D1724" t="s">
        <v>61</v>
      </c>
      <c r="E1724" t="s">
        <v>978</v>
      </c>
      <c r="F1724" t="s">
        <v>999</v>
      </c>
      <c r="G1724" t="s">
        <v>978</v>
      </c>
      <c r="H1724" t="s">
        <v>999</v>
      </c>
      <c r="BC1724">
        <v>2.2000000000000002</v>
      </c>
      <c r="BD1724">
        <v>2.2000000000000002</v>
      </c>
      <c r="BR1724" t="s">
        <v>67</v>
      </c>
      <c r="BS1724" s="1">
        <v>44827</v>
      </c>
      <c r="BT1724" t="s">
        <v>2590</v>
      </c>
      <c r="BU1724">
        <v>1985</v>
      </c>
      <c r="BX1724" s="11"/>
      <c r="BY1724" s="11"/>
      <c r="BZ1724" s="11"/>
    </row>
    <row r="1725" spans="1:78" x14ac:dyDescent="0.2">
      <c r="A1725" t="s">
        <v>1006</v>
      </c>
      <c r="C1725" t="s">
        <v>1483</v>
      </c>
      <c r="D1725" t="s">
        <v>61</v>
      </c>
      <c r="E1725" t="s">
        <v>978</v>
      </c>
      <c r="F1725" t="s">
        <v>999</v>
      </c>
      <c r="G1725" t="s">
        <v>978</v>
      </c>
      <c r="H1725" t="s">
        <v>999</v>
      </c>
      <c r="AW1725">
        <v>3.4</v>
      </c>
      <c r="AY1725">
        <v>2.5</v>
      </c>
      <c r="AZ1725">
        <v>2.5</v>
      </c>
      <c r="BR1725" t="s">
        <v>58</v>
      </c>
      <c r="BS1725"/>
      <c r="BT1725" t="s">
        <v>980</v>
      </c>
      <c r="BU1725">
        <v>965</v>
      </c>
      <c r="BX1725" s="11"/>
      <c r="BY1725" s="11"/>
      <c r="BZ1725" s="11"/>
    </row>
    <row r="1726" spans="1:78" x14ac:dyDescent="0.2">
      <c r="A1726" t="s">
        <v>1007</v>
      </c>
      <c r="C1726" t="s">
        <v>1483</v>
      </c>
      <c r="D1726" t="s">
        <v>61</v>
      </c>
      <c r="E1726" t="s">
        <v>978</v>
      </c>
      <c r="F1726" t="s">
        <v>999</v>
      </c>
      <c r="G1726" t="s">
        <v>978</v>
      </c>
      <c r="H1726" t="s">
        <v>999</v>
      </c>
      <c r="BA1726">
        <v>3.1</v>
      </c>
      <c r="BB1726">
        <v>2.7</v>
      </c>
      <c r="BC1726">
        <v>2.5</v>
      </c>
      <c r="BD1726">
        <v>2.7</v>
      </c>
      <c r="BR1726" t="s">
        <v>58</v>
      </c>
      <c r="BS1726"/>
      <c r="BT1726" t="s">
        <v>980</v>
      </c>
      <c r="BU1726">
        <v>965</v>
      </c>
      <c r="BV1726" t="s">
        <v>60</v>
      </c>
      <c r="BW1726" t="s">
        <v>980</v>
      </c>
      <c r="BX1726" s="11"/>
      <c r="BY1726" s="11"/>
      <c r="BZ1726" s="11"/>
    </row>
    <row r="1727" spans="1:78" x14ac:dyDescent="0.2">
      <c r="A1727" t="s">
        <v>1008</v>
      </c>
      <c r="C1727" t="s">
        <v>1483</v>
      </c>
      <c r="D1727" t="s">
        <v>61</v>
      </c>
      <c r="E1727" t="s">
        <v>978</v>
      </c>
      <c r="F1727" t="s">
        <v>999</v>
      </c>
      <c r="G1727" t="s">
        <v>978</v>
      </c>
      <c r="H1727" t="s">
        <v>999</v>
      </c>
      <c r="AC1727">
        <v>3.1</v>
      </c>
      <c r="AD1727">
        <v>5.7</v>
      </c>
      <c r="AE1727">
        <v>5.6</v>
      </c>
      <c r="AF1727">
        <v>5.7</v>
      </c>
      <c r="BR1727" t="s">
        <v>58</v>
      </c>
      <c r="BS1727"/>
      <c r="BT1727" t="s">
        <v>980</v>
      </c>
      <c r="BU1727">
        <v>965</v>
      </c>
      <c r="BV1727" t="s">
        <v>60</v>
      </c>
      <c r="BW1727" t="s">
        <v>980</v>
      </c>
      <c r="BX1727" s="11"/>
      <c r="BY1727" s="11"/>
      <c r="BZ1727" s="11"/>
    </row>
    <row r="1728" spans="1:78" x14ac:dyDescent="0.2">
      <c r="A1728" t="s">
        <v>1009</v>
      </c>
      <c r="C1728" t="s">
        <v>1483</v>
      </c>
      <c r="D1728" t="s">
        <v>61</v>
      </c>
      <c r="E1728" t="s">
        <v>978</v>
      </c>
      <c r="F1728" t="s">
        <v>999</v>
      </c>
      <c r="G1728" t="s">
        <v>978</v>
      </c>
      <c r="H1728" t="s">
        <v>999</v>
      </c>
      <c r="AW1728">
        <v>3.2</v>
      </c>
      <c r="AX1728">
        <v>2.2999999999999998</v>
      </c>
      <c r="AY1728">
        <v>2.1</v>
      </c>
      <c r="AZ1728">
        <v>2.2999999999999998</v>
      </c>
      <c r="BR1728" t="s">
        <v>58</v>
      </c>
      <c r="BS1728"/>
      <c r="BT1728" t="s">
        <v>980</v>
      </c>
      <c r="BU1728">
        <v>965</v>
      </c>
      <c r="BV1728" t="s">
        <v>60</v>
      </c>
      <c r="BW1728" t="s">
        <v>980</v>
      </c>
      <c r="BX1728" s="11"/>
      <c r="BY1728" s="11"/>
      <c r="BZ1728" s="11"/>
    </row>
    <row r="1729" spans="1:78" x14ac:dyDescent="0.2">
      <c r="A1729" t="s">
        <v>1010</v>
      </c>
      <c r="C1729" t="s">
        <v>1483</v>
      </c>
      <c r="D1729" t="s">
        <v>61</v>
      </c>
      <c r="E1729" t="s">
        <v>978</v>
      </c>
      <c r="F1729" t="s">
        <v>999</v>
      </c>
      <c r="G1729" t="s">
        <v>978</v>
      </c>
      <c r="H1729" t="s">
        <v>999</v>
      </c>
      <c r="U1729">
        <v>3.4</v>
      </c>
      <c r="X1729">
        <v>4</v>
      </c>
      <c r="BR1729" t="s">
        <v>58</v>
      </c>
      <c r="BS1729"/>
      <c r="BT1729" t="s">
        <v>980</v>
      </c>
      <c r="BU1729">
        <v>965</v>
      </c>
      <c r="BV1729" t="s">
        <v>60</v>
      </c>
      <c r="BW1729" t="s">
        <v>980</v>
      </c>
      <c r="BX1729" s="11"/>
      <c r="BY1729" s="11"/>
      <c r="BZ1729" s="11"/>
    </row>
    <row r="1730" spans="1:78" x14ac:dyDescent="0.2">
      <c r="A1730" t="s">
        <v>1011</v>
      </c>
      <c r="C1730" t="s">
        <v>1483</v>
      </c>
      <c r="D1730" t="s">
        <v>61</v>
      </c>
      <c r="E1730" t="s">
        <v>978</v>
      </c>
      <c r="F1730" t="s">
        <v>999</v>
      </c>
      <c r="G1730" t="s">
        <v>978</v>
      </c>
      <c r="H1730" t="s">
        <v>999</v>
      </c>
      <c r="BA1730">
        <v>3.5</v>
      </c>
      <c r="BB1730">
        <v>2.9</v>
      </c>
      <c r="BC1730">
        <v>2.7</v>
      </c>
      <c r="BD1730">
        <v>2.9</v>
      </c>
      <c r="BR1730" t="s">
        <v>58</v>
      </c>
      <c r="BS1730"/>
      <c r="BT1730" t="s">
        <v>980</v>
      </c>
      <c r="BU1730">
        <v>965</v>
      </c>
      <c r="BX1730" s="11"/>
      <c r="BY1730" s="11"/>
      <c r="BZ1730" s="11"/>
    </row>
    <row r="1731" spans="1:78" x14ac:dyDescent="0.2">
      <c r="A1731" s="11" t="s">
        <v>1700</v>
      </c>
      <c r="B1731" s="11"/>
      <c r="C1731" s="11" t="s">
        <v>1483</v>
      </c>
      <c r="D1731" s="11" t="s">
        <v>61</v>
      </c>
      <c r="E1731" s="11" t="s">
        <v>978</v>
      </c>
      <c r="F1731" s="11" t="s">
        <v>1670</v>
      </c>
      <c r="G1731" s="11" t="s">
        <v>978</v>
      </c>
      <c r="H1731" s="11" t="s">
        <v>1670</v>
      </c>
      <c r="I1731" s="11"/>
      <c r="J1731" s="11"/>
      <c r="K1731" s="11"/>
      <c r="L1731" s="11"/>
      <c r="M1731" s="11"/>
      <c r="N1731" s="11"/>
      <c r="O1731" s="11"/>
      <c r="P1731" s="11"/>
      <c r="Q1731" s="11"/>
      <c r="R1731" s="11"/>
      <c r="S1731" s="11"/>
      <c r="T1731" s="11"/>
      <c r="U1731" s="11"/>
      <c r="V1731" s="11"/>
      <c r="W1731" s="11"/>
      <c r="X1731" s="11"/>
      <c r="Y1731" s="11"/>
      <c r="Z1731" s="11"/>
      <c r="AA1731" s="11"/>
      <c r="AB1731" s="11"/>
      <c r="AC1731" s="11"/>
      <c r="AD1731" s="11"/>
      <c r="AE1731" s="11"/>
      <c r="AF1731" s="11"/>
      <c r="AG1731" s="11"/>
      <c r="AH1731" s="11"/>
      <c r="AI1731" s="11"/>
      <c r="AJ1731" s="11"/>
      <c r="AK1731" s="11"/>
      <c r="AL1731" s="11"/>
      <c r="AM1731" s="11"/>
      <c r="AN1731" s="11"/>
      <c r="AO1731" s="11"/>
      <c r="AP1731" s="11"/>
      <c r="AQ1731" s="11"/>
      <c r="AR1731" s="11"/>
      <c r="AS1731" s="11"/>
      <c r="AT1731" s="11"/>
      <c r="AU1731" s="11"/>
      <c r="AV1731" s="11"/>
      <c r="AW1731" s="11"/>
      <c r="AX1731" s="11"/>
      <c r="AY1731" s="11"/>
      <c r="AZ1731" s="11"/>
      <c r="BA1731" s="11"/>
      <c r="BB1731" s="11"/>
      <c r="BC1731" s="11"/>
      <c r="BD1731" s="11"/>
      <c r="BE1731" s="11"/>
      <c r="BF1731" s="11"/>
      <c r="BG1731" s="11"/>
      <c r="BH1731" s="11"/>
      <c r="BI1731" s="11"/>
      <c r="BJ1731" s="11"/>
      <c r="BK1731" s="11"/>
      <c r="BL1731" s="11"/>
      <c r="BM1731" s="11"/>
      <c r="BN1731" s="11"/>
      <c r="BO1731" s="11"/>
      <c r="BP1731" s="11"/>
      <c r="BQ1731" s="11"/>
      <c r="BR1731" s="11"/>
      <c r="BS1731" s="11"/>
      <c r="BT1731" s="11"/>
      <c r="BU1731" s="11"/>
      <c r="BV1731" s="11"/>
      <c r="BW1731" s="11"/>
      <c r="BX1731" s="11"/>
      <c r="BY1731" s="11"/>
      <c r="BZ1731" s="11"/>
    </row>
    <row r="1732" spans="1:78" x14ac:dyDescent="0.2">
      <c r="A1732" t="s">
        <v>2174</v>
      </c>
      <c r="B1732" t="s">
        <v>322</v>
      </c>
      <c r="C1732" t="s">
        <v>1483</v>
      </c>
      <c r="D1732" t="s">
        <v>61</v>
      </c>
      <c r="E1732" t="s">
        <v>978</v>
      </c>
      <c r="F1732" t="s">
        <v>1670</v>
      </c>
      <c r="G1732" t="s">
        <v>978</v>
      </c>
      <c r="H1732" t="s">
        <v>1670</v>
      </c>
      <c r="BA1732">
        <v>3.6</v>
      </c>
      <c r="BB1732">
        <v>3.2</v>
      </c>
      <c r="BC1732">
        <v>3.2</v>
      </c>
      <c r="BD1732">
        <v>3.2</v>
      </c>
      <c r="BR1732" t="s">
        <v>67</v>
      </c>
      <c r="BS1732" s="1">
        <v>44819</v>
      </c>
      <c r="BT1732" t="s">
        <v>59</v>
      </c>
      <c r="BU1732">
        <v>3485</v>
      </c>
      <c r="BV1732" t="s">
        <v>60</v>
      </c>
      <c r="BW1732" t="s">
        <v>59</v>
      </c>
      <c r="BX1732" s="11"/>
      <c r="BY1732" s="11"/>
      <c r="BZ1732" s="11"/>
    </row>
    <row r="1733" spans="1:78" x14ac:dyDescent="0.2">
      <c r="A1733" s="11" t="s">
        <v>1700</v>
      </c>
      <c r="B1733" s="11"/>
      <c r="C1733" s="11" t="s">
        <v>1483</v>
      </c>
      <c r="D1733" s="11" t="s">
        <v>61</v>
      </c>
      <c r="E1733" s="11" t="s">
        <v>978</v>
      </c>
      <c r="F1733" s="11" t="s">
        <v>1012</v>
      </c>
      <c r="G1733" s="11" t="s">
        <v>978</v>
      </c>
      <c r="H1733" s="11" t="s">
        <v>1012</v>
      </c>
      <c r="I1733" s="11"/>
      <c r="J1733" s="11"/>
      <c r="K1733" s="11"/>
      <c r="L1733" s="11"/>
      <c r="M1733" s="11"/>
      <c r="N1733" s="11"/>
      <c r="O1733" s="11"/>
      <c r="P1733" s="11"/>
      <c r="Q1733" s="11"/>
      <c r="R1733" s="11"/>
      <c r="S1733" s="11"/>
      <c r="T1733" s="11"/>
      <c r="U1733" s="11"/>
      <c r="V1733" s="11"/>
      <c r="W1733" s="11"/>
      <c r="X1733" s="11"/>
      <c r="Y1733" s="11"/>
      <c r="Z1733" s="11"/>
      <c r="AA1733" s="11"/>
      <c r="AB1733" s="11"/>
      <c r="AC1733" s="11"/>
      <c r="AD1733" s="11"/>
      <c r="AE1733" s="11"/>
      <c r="AF1733" s="11"/>
      <c r="AG1733" s="11"/>
      <c r="AH1733" s="11"/>
      <c r="AI1733" s="11"/>
      <c r="AJ1733" s="11"/>
      <c r="AK1733" s="11"/>
      <c r="AL1733" s="11"/>
      <c r="AM1733" s="11"/>
      <c r="AN1733" s="11"/>
      <c r="AO1733" s="11"/>
      <c r="AP1733" s="11"/>
      <c r="AQ1733" s="11"/>
      <c r="AR1733" s="11"/>
      <c r="AS1733" s="11"/>
      <c r="AT1733" s="11"/>
      <c r="AU1733" s="11"/>
      <c r="AV1733" s="11"/>
      <c r="AW1733" s="11"/>
      <c r="AX1733" s="11"/>
      <c r="AY1733" s="11"/>
      <c r="AZ1733" s="11"/>
      <c r="BA1733" s="11"/>
      <c r="BB1733" s="11"/>
      <c r="BC1733" s="11"/>
      <c r="BD1733" s="11"/>
      <c r="BE1733" s="11"/>
      <c r="BF1733" s="11"/>
      <c r="BG1733" s="11"/>
      <c r="BH1733" s="11"/>
      <c r="BI1733" s="11"/>
      <c r="BJ1733" s="11"/>
      <c r="BK1733" s="11"/>
      <c r="BL1733" s="11"/>
      <c r="BM1733" s="11"/>
      <c r="BN1733" s="11"/>
      <c r="BO1733" s="11"/>
      <c r="BP1733" s="11"/>
      <c r="BQ1733" s="11"/>
      <c r="BR1733" s="11"/>
      <c r="BS1733" s="11"/>
      <c r="BT1733" s="11"/>
      <c r="BU1733" s="11"/>
      <c r="BV1733" s="11"/>
      <c r="BW1733" s="11"/>
      <c r="BX1733" s="11"/>
      <c r="BY1733" s="11"/>
      <c r="BZ1733" s="11"/>
    </row>
    <row r="1734" spans="1:78" x14ac:dyDescent="0.2">
      <c r="A1734" s="6" t="s">
        <v>3657</v>
      </c>
      <c r="B1734" s="6"/>
      <c r="C1734" s="6" t="s">
        <v>1483</v>
      </c>
      <c r="D1734" s="6" t="s">
        <v>61</v>
      </c>
      <c r="E1734" s="6" t="s">
        <v>978</v>
      </c>
      <c r="F1734" s="6" t="s">
        <v>1012</v>
      </c>
      <c r="G1734" s="6" t="s">
        <v>978</v>
      </c>
      <c r="H1734" s="6" t="s">
        <v>1012</v>
      </c>
      <c r="I1734" s="6"/>
      <c r="J1734" s="6"/>
      <c r="K1734" s="6"/>
      <c r="L1734" s="6"/>
      <c r="M1734" s="6"/>
      <c r="N1734" s="6"/>
      <c r="O1734" s="6"/>
      <c r="P1734" s="6"/>
      <c r="Q1734" s="6"/>
      <c r="R1734" s="6"/>
      <c r="S1734" s="6"/>
      <c r="T1734" s="6"/>
      <c r="U1734" s="6"/>
      <c r="V1734" s="6"/>
      <c r="W1734" s="6"/>
      <c r="X1734" s="6"/>
      <c r="Y1734" s="6"/>
      <c r="Z1734" s="6"/>
      <c r="AA1734" s="6"/>
      <c r="AB1734" s="6"/>
      <c r="AC1734" s="6"/>
      <c r="AD1734" s="6"/>
      <c r="AE1734" s="6"/>
      <c r="AF1734" s="6"/>
      <c r="AG1734" s="6"/>
      <c r="AH1734" s="6"/>
      <c r="AI1734" s="6"/>
      <c r="AJ1734" s="6"/>
      <c r="AK1734" s="6"/>
      <c r="AL1734" s="6"/>
      <c r="AM1734" s="6"/>
      <c r="AN1734" s="6"/>
      <c r="AO1734" s="6"/>
      <c r="AP1734" s="6"/>
      <c r="AQ1734" s="6"/>
      <c r="AR1734" s="6"/>
      <c r="AS1734" s="6"/>
      <c r="AT1734" s="6"/>
      <c r="AU1734" s="6"/>
      <c r="AV1734" s="6"/>
      <c r="AW1734" s="6"/>
      <c r="AX1734" s="6"/>
      <c r="AY1734" s="6"/>
      <c r="AZ1734" s="6"/>
      <c r="BA1734" s="6"/>
      <c r="BB1734" s="6"/>
      <c r="BC1734" s="6"/>
      <c r="BD1734" s="6"/>
      <c r="BE1734" s="6"/>
      <c r="BF1734" s="6"/>
      <c r="BG1734" s="6"/>
      <c r="BH1734" s="6"/>
      <c r="BI1734" s="6"/>
      <c r="BJ1734" s="6"/>
      <c r="BK1734" s="6"/>
      <c r="BL1734" s="6"/>
      <c r="BM1734" s="6"/>
      <c r="BN1734" s="6"/>
      <c r="BO1734" s="6"/>
      <c r="BP1734" s="6"/>
      <c r="BQ1734" s="6"/>
      <c r="BR1734" s="6" t="s">
        <v>67</v>
      </c>
      <c r="BS1734" s="7">
        <v>44964</v>
      </c>
      <c r="BT1734" s="6" t="s">
        <v>980</v>
      </c>
      <c r="BU1734" s="6">
        <v>965</v>
      </c>
      <c r="BV1734" s="6" t="s">
        <v>60</v>
      </c>
      <c r="BW1734" s="6" t="s">
        <v>980</v>
      </c>
      <c r="BX1734" s="6"/>
      <c r="BY1734" s="6"/>
      <c r="BZ1734" s="6"/>
    </row>
    <row r="1735" spans="1:78" x14ac:dyDescent="0.2">
      <c r="A1735" s="10" t="s">
        <v>2264</v>
      </c>
      <c r="B1735" t="s">
        <v>63</v>
      </c>
      <c r="C1735" t="s">
        <v>1483</v>
      </c>
      <c r="D1735" t="s">
        <v>61</v>
      </c>
      <c r="E1735" t="s">
        <v>978</v>
      </c>
      <c r="F1735" t="s">
        <v>1012</v>
      </c>
      <c r="G1735" s="10" t="s">
        <v>978</v>
      </c>
      <c r="H1735" s="10" t="s">
        <v>1012</v>
      </c>
      <c r="BR1735" s="10" t="s">
        <v>67</v>
      </c>
      <c r="BS1735" s="12">
        <v>44964</v>
      </c>
      <c r="BT1735" s="10" t="s">
        <v>980</v>
      </c>
      <c r="BU1735" s="10">
        <v>965</v>
      </c>
      <c r="BV1735" s="10" t="s">
        <v>60</v>
      </c>
      <c r="BW1735" s="10" t="s">
        <v>980</v>
      </c>
    </row>
    <row r="1736" spans="1:78" x14ac:dyDescent="0.2">
      <c r="A1736" s="10" t="s">
        <v>3656</v>
      </c>
      <c r="C1736" t="s">
        <v>1483</v>
      </c>
      <c r="D1736" t="s">
        <v>61</v>
      </c>
      <c r="E1736" t="s">
        <v>978</v>
      </c>
      <c r="F1736" t="s">
        <v>1012</v>
      </c>
      <c r="G1736" s="10" t="s">
        <v>978</v>
      </c>
      <c r="H1736" s="10" t="s">
        <v>1012</v>
      </c>
      <c r="BR1736" s="10" t="s">
        <v>67</v>
      </c>
      <c r="BS1736" s="12">
        <v>44964</v>
      </c>
      <c r="BT1736" s="10" t="s">
        <v>980</v>
      </c>
      <c r="BU1736" s="10">
        <v>965</v>
      </c>
      <c r="BV1736" s="10" t="s">
        <v>60</v>
      </c>
      <c r="BW1736" s="10" t="s">
        <v>980</v>
      </c>
    </row>
    <row r="1737" spans="1:78" x14ac:dyDescent="0.2">
      <c r="A1737" t="s">
        <v>94</v>
      </c>
      <c r="C1737" t="s">
        <v>1483</v>
      </c>
      <c r="D1737" t="s">
        <v>61</v>
      </c>
      <c r="E1737" t="s">
        <v>978</v>
      </c>
      <c r="F1737" t="s">
        <v>1012</v>
      </c>
      <c r="G1737" t="s">
        <v>978</v>
      </c>
      <c r="H1737" t="s">
        <v>1012</v>
      </c>
      <c r="Q1737">
        <v>3.3</v>
      </c>
      <c r="T1737">
        <v>3.3</v>
      </c>
      <c r="U1737">
        <v>3.6</v>
      </c>
      <c r="X1737">
        <v>5</v>
      </c>
      <c r="Y1737">
        <v>3.6</v>
      </c>
      <c r="Z1737">
        <v>5.4</v>
      </c>
      <c r="AA1737">
        <v>5.6</v>
      </c>
      <c r="AB1737">
        <v>5.6</v>
      </c>
      <c r="AC1737">
        <v>3.6</v>
      </c>
      <c r="AD1737">
        <v>6.4</v>
      </c>
      <c r="AE1737">
        <v>6.4</v>
      </c>
      <c r="AF1737">
        <v>6.4</v>
      </c>
      <c r="AG1737">
        <v>3.2</v>
      </c>
      <c r="AH1737">
        <v>6</v>
      </c>
      <c r="AI1737">
        <v>5.4</v>
      </c>
      <c r="AJ1737">
        <v>6</v>
      </c>
      <c r="AK1737">
        <v>3.1</v>
      </c>
      <c r="AN1737">
        <v>1.8</v>
      </c>
      <c r="AO1737">
        <v>3.5</v>
      </c>
      <c r="AR1737">
        <v>2.2000000000000002</v>
      </c>
      <c r="AS1737">
        <v>3.6</v>
      </c>
      <c r="AV1737">
        <v>2.5</v>
      </c>
      <c r="AW1737">
        <v>3.6</v>
      </c>
      <c r="AX1737">
        <v>2.7</v>
      </c>
      <c r="AY1737">
        <v>2.7</v>
      </c>
      <c r="AZ1737">
        <v>2.7</v>
      </c>
      <c r="BA1737">
        <v>3.4</v>
      </c>
      <c r="BB1737">
        <v>2.9</v>
      </c>
      <c r="BC1737">
        <v>2.8</v>
      </c>
      <c r="BD1737">
        <v>2.9</v>
      </c>
      <c r="BE1737">
        <v>4.0999999999999996</v>
      </c>
      <c r="BF1737">
        <v>2.7</v>
      </c>
      <c r="BG1737">
        <v>2.2999999999999998</v>
      </c>
      <c r="BH1737">
        <v>2.7</v>
      </c>
      <c r="BR1737" t="s">
        <v>58</v>
      </c>
      <c r="BS1737"/>
      <c r="BT1737" t="s">
        <v>980</v>
      </c>
      <c r="BU1737">
        <v>965</v>
      </c>
      <c r="BX1737" s="11"/>
      <c r="BY1737" s="11"/>
      <c r="BZ1737" s="11"/>
    </row>
    <row r="1738" spans="1:78" x14ac:dyDescent="0.2">
      <c r="A1738" t="s">
        <v>1013</v>
      </c>
      <c r="C1738" t="s">
        <v>1483</v>
      </c>
      <c r="D1738" t="s">
        <v>61</v>
      </c>
      <c r="E1738" t="s">
        <v>978</v>
      </c>
      <c r="F1738" t="s">
        <v>1012</v>
      </c>
      <c r="G1738" t="s">
        <v>978</v>
      </c>
      <c r="H1738" t="s">
        <v>1012</v>
      </c>
      <c r="U1738">
        <v>3.51</v>
      </c>
      <c r="V1738">
        <v>4.55</v>
      </c>
      <c r="W1738">
        <v>5.0199999999999996</v>
      </c>
      <c r="X1738">
        <v>5.0199999999999996</v>
      </c>
      <c r="Y1738">
        <v>3.49</v>
      </c>
      <c r="Z1738">
        <v>5.32</v>
      </c>
      <c r="AA1738">
        <v>5.5</v>
      </c>
      <c r="AB1738">
        <v>5.5</v>
      </c>
      <c r="AC1738">
        <v>3.42</v>
      </c>
      <c r="AD1738">
        <v>6.09</v>
      </c>
      <c r="AE1738">
        <v>6.02</v>
      </c>
      <c r="AF1738">
        <v>6.09</v>
      </c>
      <c r="AG1738">
        <v>3.55</v>
      </c>
      <c r="AH1738">
        <v>5.6</v>
      </c>
      <c r="AI1738">
        <v>5.27</v>
      </c>
      <c r="AJ1738">
        <v>5.6</v>
      </c>
      <c r="BR1738" t="s">
        <v>67</v>
      </c>
      <c r="BS1738" s="1">
        <v>44827</v>
      </c>
      <c r="BT1738" t="s">
        <v>2508</v>
      </c>
      <c r="BU1738">
        <v>960</v>
      </c>
      <c r="BV1738" t="s">
        <v>60</v>
      </c>
      <c r="BW1738" t="s">
        <v>2508</v>
      </c>
      <c r="BX1738" s="11"/>
      <c r="BY1738" s="11"/>
      <c r="BZ1738" s="11"/>
    </row>
    <row r="1739" spans="1:78" x14ac:dyDescent="0.2">
      <c r="A1739" s="10" t="s">
        <v>1013</v>
      </c>
      <c r="B1739" s="10"/>
      <c r="C1739" s="10" t="s">
        <v>1483</v>
      </c>
      <c r="D1739" s="10" t="s">
        <v>61</v>
      </c>
      <c r="E1739" s="10" t="s">
        <v>978</v>
      </c>
      <c r="F1739" s="10" t="s">
        <v>1012</v>
      </c>
      <c r="G1739" s="10" t="s">
        <v>978</v>
      </c>
      <c r="H1739" s="10" t="s">
        <v>1012</v>
      </c>
      <c r="I1739" s="10"/>
      <c r="J1739" s="10"/>
      <c r="K1739" s="10"/>
      <c r="L1739" s="10"/>
      <c r="M1739" s="10"/>
      <c r="N1739" s="10"/>
      <c r="O1739" s="10"/>
      <c r="P1739" s="10"/>
      <c r="Q1739" s="10"/>
      <c r="R1739" s="10"/>
      <c r="S1739" s="10"/>
      <c r="T1739" s="10"/>
      <c r="U1739" s="10"/>
      <c r="V1739" s="10"/>
      <c r="W1739" s="10"/>
      <c r="X1739" s="10"/>
      <c r="Y1739" s="10"/>
      <c r="Z1739" s="10"/>
      <c r="AA1739" s="10"/>
      <c r="AB1739" s="10"/>
      <c r="AC1739" s="10"/>
      <c r="AD1739" s="10"/>
      <c r="AE1739" s="10"/>
      <c r="AF1739" s="10"/>
      <c r="AG1739" s="10"/>
      <c r="AH1739" s="10"/>
      <c r="AI1739" s="10"/>
      <c r="AJ1739" s="10"/>
      <c r="AK1739" s="10"/>
      <c r="AL1739" s="10"/>
      <c r="AM1739" s="10"/>
      <c r="AN1739" s="10"/>
      <c r="AO1739" s="10"/>
      <c r="AP1739" s="10"/>
      <c r="AQ1739" s="10"/>
      <c r="AR1739" s="10"/>
      <c r="AS1739" s="10"/>
      <c r="AT1739" s="10"/>
      <c r="AU1739" s="10"/>
      <c r="AV1739" s="10"/>
      <c r="AW1739" s="10"/>
      <c r="AX1739" s="10"/>
      <c r="AY1739" s="10"/>
      <c r="AZ1739" s="10"/>
      <c r="BA1739" s="10"/>
      <c r="BB1739" s="10"/>
      <c r="BC1739" s="10"/>
      <c r="BD1739" s="10"/>
      <c r="BE1739" s="10"/>
      <c r="BF1739" s="10"/>
      <c r="BG1739" s="10"/>
      <c r="BH1739" s="10"/>
      <c r="BI1739" s="10"/>
      <c r="BJ1739" s="10"/>
      <c r="BK1739" s="10"/>
      <c r="BL1739" s="10"/>
      <c r="BM1739" s="10"/>
      <c r="BN1739" s="10"/>
      <c r="BO1739" s="10"/>
      <c r="BP1739" s="10"/>
      <c r="BQ1739" s="10"/>
      <c r="BR1739" s="10" t="s">
        <v>58</v>
      </c>
      <c r="BS1739" s="10"/>
      <c r="BT1739" s="10" t="s">
        <v>980</v>
      </c>
      <c r="BU1739" s="10">
        <v>965</v>
      </c>
      <c r="BV1739" s="10" t="s">
        <v>60</v>
      </c>
      <c r="BW1739" s="10" t="s">
        <v>980</v>
      </c>
      <c r="BX1739" s="10"/>
      <c r="BY1739" s="10"/>
      <c r="BZ1739" s="10"/>
    </row>
    <row r="1740" spans="1:78" x14ac:dyDescent="0.2">
      <c r="A1740" s="10" t="s">
        <v>1014</v>
      </c>
      <c r="B1740" s="10"/>
      <c r="C1740" s="10" t="s">
        <v>1483</v>
      </c>
      <c r="D1740" s="10" t="s">
        <v>61</v>
      </c>
      <c r="E1740" s="10" t="s">
        <v>978</v>
      </c>
      <c r="F1740" s="10" t="s">
        <v>1012</v>
      </c>
      <c r="G1740" s="10" t="s">
        <v>978</v>
      </c>
      <c r="H1740" s="10" t="s">
        <v>1012</v>
      </c>
      <c r="I1740" s="10"/>
      <c r="J1740" s="10"/>
      <c r="K1740" s="10"/>
      <c r="L1740" s="10"/>
      <c r="M1740" s="10"/>
      <c r="N1740" s="10"/>
      <c r="O1740" s="10"/>
      <c r="P1740" s="10"/>
      <c r="Q1740" s="10"/>
      <c r="R1740" s="10"/>
      <c r="S1740" s="10"/>
      <c r="T1740" s="10"/>
      <c r="U1740" s="10"/>
      <c r="V1740" s="10"/>
      <c r="W1740" s="10"/>
      <c r="X1740" s="10"/>
      <c r="Y1740" s="10"/>
      <c r="Z1740" s="10"/>
      <c r="AA1740" s="10"/>
      <c r="AB1740" s="10"/>
      <c r="AC1740" s="10"/>
      <c r="AD1740" s="10"/>
      <c r="AE1740" s="10"/>
      <c r="AF1740" s="10"/>
      <c r="AG1740" s="10"/>
      <c r="AH1740" s="10"/>
      <c r="AI1740" s="10"/>
      <c r="AJ1740" s="10"/>
      <c r="AK1740" s="10"/>
      <c r="AL1740" s="10"/>
      <c r="AM1740" s="10"/>
      <c r="AN1740" s="10"/>
      <c r="AO1740" s="10"/>
      <c r="AP1740" s="10"/>
      <c r="AQ1740" s="10"/>
      <c r="AR1740" s="10"/>
      <c r="AS1740" s="10"/>
      <c r="AT1740" s="10"/>
      <c r="AU1740" s="10"/>
      <c r="AV1740" s="10"/>
      <c r="AW1740" s="10"/>
      <c r="AX1740" s="10"/>
      <c r="AY1740" s="10"/>
      <c r="AZ1740" s="10"/>
      <c r="BA1740" s="10"/>
      <c r="BB1740" s="10"/>
      <c r="BC1740" s="10"/>
      <c r="BD1740" s="10"/>
      <c r="BE1740" s="10"/>
      <c r="BF1740" s="10"/>
      <c r="BG1740" s="10"/>
      <c r="BH1740" s="10"/>
      <c r="BI1740" s="10"/>
      <c r="BJ1740" s="10"/>
      <c r="BK1740" s="10"/>
      <c r="BL1740" s="10"/>
      <c r="BM1740" s="10"/>
      <c r="BN1740" s="10"/>
      <c r="BO1740" s="10"/>
      <c r="BP1740" s="10"/>
      <c r="BQ1740" s="10"/>
      <c r="BR1740" s="10" t="s">
        <v>58</v>
      </c>
      <c r="BS1740" s="10"/>
      <c r="BT1740" s="10" t="s">
        <v>980</v>
      </c>
      <c r="BU1740" s="10">
        <v>965</v>
      </c>
      <c r="BV1740" s="10" t="s">
        <v>60</v>
      </c>
      <c r="BW1740" s="10" t="s">
        <v>980</v>
      </c>
      <c r="BX1740" s="10"/>
      <c r="BY1740" s="10"/>
      <c r="BZ1740" s="10"/>
    </row>
    <row r="1741" spans="1:78" x14ac:dyDescent="0.2">
      <c r="A1741" t="s">
        <v>1800</v>
      </c>
      <c r="C1741" t="s">
        <v>1483</v>
      </c>
      <c r="D1741" t="s">
        <v>61</v>
      </c>
      <c r="E1741" t="s">
        <v>978</v>
      </c>
      <c r="F1741" t="s">
        <v>1012</v>
      </c>
      <c r="G1741" t="s">
        <v>978</v>
      </c>
      <c r="H1741" t="s">
        <v>1012</v>
      </c>
      <c r="L1741" t="s">
        <v>1761</v>
      </c>
      <c r="Y1741">
        <v>3.5209999999999999</v>
      </c>
      <c r="AB1741">
        <v>5.423</v>
      </c>
      <c r="AC1741">
        <v>3.806</v>
      </c>
      <c r="AF1741">
        <v>6.2960000000000003</v>
      </c>
      <c r="BR1741" t="s">
        <v>67</v>
      </c>
      <c r="BS1741" s="1">
        <v>44812</v>
      </c>
      <c r="BT1741" t="s">
        <v>1701</v>
      </c>
      <c r="BU1741">
        <v>1420</v>
      </c>
      <c r="BV1741" t="s">
        <v>60</v>
      </c>
      <c r="BW1741" t="s">
        <v>1701</v>
      </c>
      <c r="BX1741" s="11"/>
      <c r="BY1741" s="11"/>
      <c r="BZ1741" s="11"/>
    </row>
    <row r="1742" spans="1:78" x14ac:dyDescent="0.2">
      <c r="A1742" t="s">
        <v>1807</v>
      </c>
      <c r="C1742" t="s">
        <v>1483</v>
      </c>
      <c r="D1742" t="s">
        <v>61</v>
      </c>
      <c r="E1742" t="s">
        <v>978</v>
      </c>
      <c r="F1742" t="s">
        <v>1012</v>
      </c>
      <c r="G1742" t="s">
        <v>978</v>
      </c>
      <c r="H1742" t="s">
        <v>1012</v>
      </c>
      <c r="L1742" t="s">
        <v>1751</v>
      </c>
      <c r="AG1742">
        <v>2.5</v>
      </c>
      <c r="AJ1742">
        <v>5.8</v>
      </c>
      <c r="BQ1742" t="s">
        <v>1787</v>
      </c>
      <c r="BR1742" t="s">
        <v>67</v>
      </c>
      <c r="BS1742" s="1">
        <v>44812</v>
      </c>
      <c r="BT1742" t="s">
        <v>1701</v>
      </c>
      <c r="BU1742">
        <v>1420</v>
      </c>
      <c r="BX1742" s="11"/>
      <c r="BY1742" s="11"/>
      <c r="BZ1742" s="11"/>
    </row>
    <row r="1743" spans="1:78" x14ac:dyDescent="0.2">
      <c r="A1743" t="s">
        <v>1808</v>
      </c>
      <c r="C1743" t="s">
        <v>1483</v>
      </c>
      <c r="D1743" t="s">
        <v>61</v>
      </c>
      <c r="E1743" t="s">
        <v>978</v>
      </c>
      <c r="F1743" t="s">
        <v>1012</v>
      </c>
      <c r="G1743" t="s">
        <v>978</v>
      </c>
      <c r="H1743" t="s">
        <v>1012</v>
      </c>
      <c r="L1743" t="s">
        <v>1742</v>
      </c>
      <c r="BE1743">
        <v>3.9910000000000001</v>
      </c>
      <c r="BF1743">
        <v>2.4</v>
      </c>
      <c r="BG1743">
        <v>2.1259999999999999</v>
      </c>
      <c r="BH1743">
        <v>2.4</v>
      </c>
      <c r="BR1743" t="s">
        <v>67</v>
      </c>
      <c r="BS1743" s="1">
        <v>44812</v>
      </c>
      <c r="BT1743" t="s">
        <v>1701</v>
      </c>
      <c r="BU1743">
        <v>1420</v>
      </c>
      <c r="BX1743" s="11"/>
      <c r="BY1743" s="11"/>
      <c r="BZ1743" s="11"/>
    </row>
    <row r="1744" spans="1:78" x14ac:dyDescent="0.2">
      <c r="A1744" s="11" t="s">
        <v>1700</v>
      </c>
      <c r="B1744" s="11"/>
      <c r="C1744" s="11" t="s">
        <v>1483</v>
      </c>
      <c r="D1744" s="11" t="s">
        <v>61</v>
      </c>
      <c r="E1744" s="11" t="s">
        <v>978</v>
      </c>
      <c r="F1744" s="11"/>
      <c r="G1744" s="11" t="s">
        <v>1671</v>
      </c>
      <c r="H1744" s="11"/>
      <c r="I1744" s="11"/>
      <c r="J1744" s="11"/>
      <c r="K1744" s="11"/>
      <c r="L1744" s="11"/>
      <c r="M1744" s="11"/>
      <c r="N1744" s="11"/>
      <c r="O1744" s="11"/>
      <c r="P1744" s="11"/>
      <c r="Q1744" s="11"/>
      <c r="R1744" s="11"/>
      <c r="S1744" s="11"/>
      <c r="T1744" s="11"/>
      <c r="U1744" s="11"/>
      <c r="V1744" s="11"/>
      <c r="W1744" s="11"/>
      <c r="X1744" s="11"/>
      <c r="Y1744" s="11"/>
      <c r="Z1744" s="11"/>
      <c r="AA1744" s="11"/>
      <c r="AB1744" s="11"/>
      <c r="AC1744" s="11"/>
      <c r="AD1744" s="11"/>
      <c r="AE1744" s="11"/>
      <c r="AF1744" s="11"/>
      <c r="AG1744" s="11"/>
      <c r="AH1744" s="11"/>
      <c r="AI1744" s="11"/>
      <c r="AJ1744" s="11"/>
      <c r="AK1744" s="11"/>
      <c r="AL1744" s="11"/>
      <c r="AM1744" s="11"/>
      <c r="AN1744" s="11"/>
      <c r="AO1744" s="11"/>
      <c r="AP1744" s="11"/>
      <c r="AQ1744" s="11"/>
      <c r="AR1744" s="11"/>
      <c r="AS1744" s="11"/>
      <c r="AT1744" s="11"/>
      <c r="AU1744" s="11"/>
      <c r="AV1744" s="11"/>
      <c r="AW1744" s="11"/>
      <c r="AX1744" s="11"/>
      <c r="AY1744" s="11"/>
      <c r="AZ1744" s="11"/>
      <c r="BA1744" s="11"/>
      <c r="BB1744" s="11"/>
      <c r="BC1744" s="11"/>
      <c r="BD1744" s="11"/>
      <c r="BE1744" s="11"/>
      <c r="BF1744" s="11"/>
      <c r="BG1744" s="11"/>
      <c r="BH1744" s="11"/>
      <c r="BI1744" s="11"/>
      <c r="BJ1744" s="11"/>
      <c r="BK1744" s="11"/>
      <c r="BL1744" s="11"/>
      <c r="BM1744" s="11"/>
      <c r="BN1744" s="11"/>
      <c r="BO1744" s="11"/>
      <c r="BP1744" s="11"/>
      <c r="BQ1744" s="11"/>
      <c r="BR1744" s="11"/>
      <c r="BS1744" s="11"/>
      <c r="BT1744" s="11"/>
      <c r="BU1744" s="11"/>
      <c r="BV1744" s="11"/>
      <c r="BW1744" s="11"/>
      <c r="BX1744" s="11"/>
      <c r="BY1744" s="11"/>
      <c r="BZ1744" s="11"/>
    </row>
    <row r="1745" spans="1:78" x14ac:dyDescent="0.2">
      <c r="A1745" s="11" t="s">
        <v>1700</v>
      </c>
      <c r="B1745" s="11"/>
      <c r="C1745" s="11" t="s">
        <v>1483</v>
      </c>
      <c r="D1745" s="11" t="s">
        <v>61</v>
      </c>
      <c r="E1745" s="11" t="s">
        <v>978</v>
      </c>
      <c r="F1745" s="11"/>
      <c r="G1745" s="11" t="s">
        <v>978</v>
      </c>
      <c r="H1745" s="11"/>
      <c r="I1745" s="11"/>
      <c r="J1745" s="11"/>
      <c r="K1745" s="11"/>
      <c r="L1745" s="11"/>
      <c r="M1745" s="11"/>
      <c r="N1745" s="11"/>
      <c r="O1745" s="11"/>
      <c r="P1745" s="11"/>
      <c r="Q1745" s="11"/>
      <c r="R1745" s="11"/>
      <c r="S1745" s="11"/>
      <c r="T1745" s="11"/>
      <c r="U1745" s="11"/>
      <c r="V1745" s="11"/>
      <c r="W1745" s="11"/>
      <c r="X1745" s="11"/>
      <c r="Y1745" s="11"/>
      <c r="Z1745" s="11"/>
      <c r="AA1745" s="11"/>
      <c r="AB1745" s="11"/>
      <c r="AC1745" s="11"/>
      <c r="AD1745" s="11"/>
      <c r="AE1745" s="11"/>
      <c r="AF1745" s="11"/>
      <c r="AG1745" s="11"/>
      <c r="AH1745" s="11"/>
      <c r="AI1745" s="11"/>
      <c r="AJ1745" s="11"/>
      <c r="AK1745" s="11"/>
      <c r="AL1745" s="11"/>
      <c r="AM1745" s="11"/>
      <c r="AN1745" s="11"/>
      <c r="AO1745" s="11"/>
      <c r="AP1745" s="11"/>
      <c r="AQ1745" s="11"/>
      <c r="AR1745" s="11"/>
      <c r="AS1745" s="11"/>
      <c r="AT1745" s="11"/>
      <c r="AU1745" s="11"/>
      <c r="AV1745" s="11"/>
      <c r="AW1745" s="11"/>
      <c r="AX1745" s="11"/>
      <c r="AY1745" s="11"/>
      <c r="AZ1745" s="11"/>
      <c r="BA1745" s="11"/>
      <c r="BB1745" s="11"/>
      <c r="BC1745" s="11"/>
      <c r="BD1745" s="11"/>
      <c r="BE1745" s="11"/>
      <c r="BF1745" s="11"/>
      <c r="BG1745" s="11"/>
      <c r="BH1745" s="11"/>
      <c r="BI1745" s="11"/>
      <c r="BJ1745" s="11"/>
      <c r="BK1745" s="11"/>
      <c r="BL1745" s="11"/>
      <c r="BM1745" s="11"/>
      <c r="BN1745" s="11"/>
      <c r="BO1745" s="11"/>
      <c r="BP1745" s="11"/>
      <c r="BQ1745" s="11"/>
      <c r="BR1745" s="11"/>
      <c r="BS1745" s="11"/>
      <c r="BT1745" s="11"/>
      <c r="BU1745" s="11"/>
      <c r="BV1745" s="11"/>
      <c r="BW1745" s="11"/>
      <c r="BX1745" s="11"/>
      <c r="BY1745" s="11"/>
      <c r="BZ1745" s="11"/>
    </row>
    <row r="1746" spans="1:78" x14ac:dyDescent="0.2">
      <c r="A1746" s="11" t="s">
        <v>1700</v>
      </c>
      <c r="B1746" s="11"/>
      <c r="C1746" s="11" t="s">
        <v>1483</v>
      </c>
      <c r="D1746" s="11" t="s">
        <v>61</v>
      </c>
      <c r="E1746" s="11" t="s">
        <v>1653</v>
      </c>
      <c r="F1746" s="11" t="s">
        <v>1654</v>
      </c>
      <c r="G1746" s="11" t="s">
        <v>1653</v>
      </c>
      <c r="H1746" s="11" t="s">
        <v>1654</v>
      </c>
      <c r="I1746" s="11"/>
      <c r="J1746" s="11"/>
      <c r="K1746" s="11"/>
      <c r="L1746" s="11"/>
      <c r="M1746" s="11"/>
      <c r="N1746" s="11"/>
      <c r="O1746" s="11"/>
      <c r="P1746" s="11"/>
      <c r="Q1746" s="11"/>
      <c r="R1746" s="11"/>
      <c r="S1746" s="11"/>
      <c r="T1746" s="11"/>
      <c r="U1746" s="11"/>
      <c r="V1746" s="11"/>
      <c r="W1746" s="11"/>
      <c r="X1746" s="11"/>
      <c r="Y1746" s="11"/>
      <c r="Z1746" s="11"/>
      <c r="AA1746" s="11"/>
      <c r="AB1746" s="11"/>
      <c r="AC1746" s="11"/>
      <c r="AD1746" s="11"/>
      <c r="AE1746" s="11"/>
      <c r="AF1746" s="11"/>
      <c r="AG1746" s="11"/>
      <c r="AH1746" s="11"/>
      <c r="AI1746" s="11"/>
      <c r="AJ1746" s="11"/>
      <c r="AK1746" s="11"/>
      <c r="AL1746" s="11"/>
      <c r="AM1746" s="11"/>
      <c r="AN1746" s="11"/>
      <c r="AO1746" s="11"/>
      <c r="AP1746" s="11"/>
      <c r="AQ1746" s="11"/>
      <c r="AR1746" s="11"/>
      <c r="AS1746" s="11"/>
      <c r="AT1746" s="11"/>
      <c r="AU1746" s="11"/>
      <c r="AV1746" s="11"/>
      <c r="AW1746" s="11"/>
      <c r="AX1746" s="11"/>
      <c r="AY1746" s="11"/>
      <c r="AZ1746" s="11"/>
      <c r="BA1746" s="11"/>
      <c r="BB1746" s="11"/>
      <c r="BC1746" s="11"/>
      <c r="BD1746" s="11"/>
      <c r="BE1746" s="11"/>
      <c r="BF1746" s="11"/>
      <c r="BG1746" s="11"/>
      <c r="BH1746" s="11"/>
      <c r="BI1746" s="11"/>
      <c r="BJ1746" s="11"/>
      <c r="BK1746" s="11"/>
      <c r="BL1746" s="11"/>
      <c r="BM1746" s="11"/>
      <c r="BN1746" s="11"/>
      <c r="BO1746" s="11"/>
      <c r="BP1746" s="11"/>
      <c r="BQ1746" s="11"/>
      <c r="BR1746" s="11"/>
      <c r="BS1746" s="11"/>
      <c r="BT1746" s="11"/>
      <c r="BU1746" s="11"/>
      <c r="BV1746" s="11"/>
      <c r="BW1746" s="11"/>
      <c r="BX1746" s="11"/>
      <c r="BY1746" s="11"/>
      <c r="BZ1746" s="11"/>
    </row>
    <row r="1747" spans="1:78" s="6" customFormat="1" x14ac:dyDescent="0.2">
      <c r="A1747" s="11" t="s">
        <v>1700</v>
      </c>
      <c r="B1747" s="11"/>
      <c r="C1747" s="11" t="s">
        <v>1483</v>
      </c>
      <c r="D1747" s="11" t="s">
        <v>61</v>
      </c>
      <c r="E1747" s="11" t="s">
        <v>1653</v>
      </c>
      <c r="F1747" s="11"/>
      <c r="G1747" s="11" t="s">
        <v>1653</v>
      </c>
      <c r="H1747" s="11"/>
      <c r="I1747" s="11"/>
      <c r="J1747" s="11"/>
      <c r="K1747" s="11"/>
      <c r="L1747" s="11"/>
      <c r="M1747" s="11"/>
      <c r="N1747" s="11"/>
      <c r="O1747" s="11"/>
      <c r="P1747" s="11"/>
      <c r="Q1747" s="11"/>
      <c r="R1747" s="11"/>
      <c r="S1747" s="11"/>
      <c r="T1747" s="11"/>
      <c r="U1747" s="11"/>
      <c r="V1747" s="11"/>
      <c r="W1747" s="11"/>
      <c r="X1747" s="11"/>
      <c r="Y1747" s="11"/>
      <c r="Z1747" s="11"/>
      <c r="AA1747" s="11"/>
      <c r="AB1747" s="11"/>
      <c r="AC1747" s="11"/>
      <c r="AD1747" s="11"/>
      <c r="AE1747" s="11"/>
      <c r="AF1747" s="11"/>
      <c r="AG1747" s="11"/>
      <c r="AH1747" s="11"/>
      <c r="AI1747" s="11"/>
      <c r="AJ1747" s="11"/>
      <c r="AK1747" s="11"/>
      <c r="AL1747" s="11"/>
      <c r="AM1747" s="11"/>
      <c r="AN1747" s="11"/>
      <c r="AO1747" s="11"/>
      <c r="AP1747" s="11"/>
      <c r="AQ1747" s="11"/>
      <c r="AR1747" s="11"/>
      <c r="AS1747" s="11"/>
      <c r="AT1747" s="11"/>
      <c r="AU1747" s="11"/>
      <c r="AV1747" s="11"/>
      <c r="AW1747" s="11"/>
      <c r="AX1747" s="11"/>
      <c r="AY1747" s="11"/>
      <c r="AZ1747" s="11"/>
      <c r="BA1747" s="11"/>
      <c r="BB1747" s="11"/>
      <c r="BC1747" s="11"/>
      <c r="BD1747" s="11"/>
      <c r="BE1747" s="11"/>
      <c r="BF1747" s="11"/>
      <c r="BG1747" s="11"/>
      <c r="BH1747" s="11"/>
      <c r="BI1747" s="11"/>
      <c r="BJ1747" s="11"/>
      <c r="BK1747" s="11"/>
      <c r="BL1747" s="11"/>
      <c r="BM1747" s="11"/>
      <c r="BN1747" s="11"/>
      <c r="BO1747" s="11"/>
      <c r="BP1747" s="11"/>
      <c r="BQ1747" s="11"/>
      <c r="BR1747" s="11"/>
      <c r="BS1747" s="11"/>
      <c r="BT1747" s="11"/>
      <c r="BU1747" s="11"/>
      <c r="BV1747" s="11"/>
      <c r="BW1747" s="11"/>
      <c r="BX1747" s="11"/>
      <c r="BY1747" s="11"/>
      <c r="BZ1747" s="11"/>
    </row>
    <row r="1748" spans="1:78" x14ac:dyDescent="0.2">
      <c r="A1748" t="s">
        <v>1848</v>
      </c>
      <c r="C1748" t="s">
        <v>1483</v>
      </c>
      <c r="D1748" t="s">
        <v>61</v>
      </c>
      <c r="E1748" t="s">
        <v>61</v>
      </c>
      <c r="F1748" t="s">
        <v>2121</v>
      </c>
      <c r="G1748" t="s">
        <v>1849</v>
      </c>
      <c r="H1748" t="s">
        <v>267</v>
      </c>
      <c r="L1748" t="s">
        <v>1840</v>
      </c>
      <c r="BE1748">
        <v>4.7910000000000004</v>
      </c>
      <c r="BF1748">
        <v>2.65</v>
      </c>
      <c r="BG1748">
        <v>2.3540000000000001</v>
      </c>
      <c r="BH1748">
        <v>2.65</v>
      </c>
      <c r="BR1748" t="s">
        <v>67</v>
      </c>
      <c r="BS1748" s="1">
        <v>44812</v>
      </c>
      <c r="BT1748" t="s">
        <v>1701</v>
      </c>
      <c r="BU1748">
        <v>1420</v>
      </c>
      <c r="BX1748" s="11"/>
      <c r="BY1748" s="11"/>
      <c r="BZ1748" s="11"/>
    </row>
    <row r="1749" spans="1:78" x14ac:dyDescent="0.2">
      <c r="A1749" t="s">
        <v>2567</v>
      </c>
      <c r="C1749" t="s">
        <v>1483</v>
      </c>
      <c r="D1749" t="s">
        <v>61</v>
      </c>
      <c r="E1749" t="s">
        <v>61</v>
      </c>
      <c r="F1749" t="s">
        <v>267</v>
      </c>
      <c r="G1749" t="s">
        <v>2566</v>
      </c>
      <c r="H1749" t="s">
        <v>267</v>
      </c>
      <c r="BE1749">
        <v>7.74</v>
      </c>
      <c r="BF1749">
        <v>5.38</v>
      </c>
      <c r="BG1749">
        <v>4.2</v>
      </c>
      <c r="BH1749">
        <v>4.2</v>
      </c>
      <c r="BR1749" t="s">
        <v>67</v>
      </c>
      <c r="BS1749" s="1">
        <v>44827</v>
      </c>
      <c r="BT1749" t="s">
        <v>2508</v>
      </c>
      <c r="BU1749">
        <v>960</v>
      </c>
      <c r="BV1749" t="s">
        <v>60</v>
      </c>
      <c r="BW1749" t="s">
        <v>2508</v>
      </c>
      <c r="BX1749" s="11"/>
      <c r="BY1749" s="11"/>
      <c r="BZ1749" s="11"/>
    </row>
    <row r="1750" spans="1:78" s="19" customFormat="1" x14ac:dyDescent="0.2">
      <c r="A1750" s="11" t="s">
        <v>1700</v>
      </c>
      <c r="B1750" s="11"/>
      <c r="C1750" s="11" t="s">
        <v>1483</v>
      </c>
      <c r="D1750" s="11" t="s">
        <v>61</v>
      </c>
      <c r="E1750" s="11" t="s">
        <v>61</v>
      </c>
      <c r="F1750" s="11"/>
      <c r="G1750" s="11" t="s">
        <v>61</v>
      </c>
      <c r="H1750" s="11"/>
      <c r="I1750" s="11"/>
      <c r="J1750" s="11"/>
      <c r="K1750" s="11"/>
      <c r="L1750" s="11"/>
      <c r="M1750" s="11"/>
      <c r="N1750" s="11"/>
      <c r="O1750" s="11"/>
      <c r="P1750" s="11"/>
      <c r="Q1750" s="11"/>
      <c r="R1750" s="11"/>
      <c r="S1750" s="11"/>
      <c r="T1750" s="11"/>
      <c r="U1750" s="11"/>
      <c r="V1750" s="11"/>
      <c r="W1750" s="11"/>
      <c r="X1750" s="11"/>
      <c r="Y1750" s="11"/>
      <c r="Z1750" s="11"/>
      <c r="AA1750" s="11"/>
      <c r="AB1750" s="11"/>
      <c r="AC1750" s="11"/>
      <c r="AD1750" s="11"/>
      <c r="AE1750" s="11"/>
      <c r="AF1750" s="11"/>
      <c r="AG1750" s="11"/>
      <c r="AH1750" s="11"/>
      <c r="AI1750" s="11"/>
      <c r="AJ1750" s="11"/>
      <c r="AK1750" s="11"/>
      <c r="AL1750" s="11"/>
      <c r="AM1750" s="11"/>
      <c r="AN1750" s="11"/>
      <c r="AO1750" s="11"/>
      <c r="AP1750" s="11"/>
      <c r="AQ1750" s="11"/>
      <c r="AR1750" s="11"/>
      <c r="AS1750" s="11"/>
      <c r="AT1750" s="11"/>
      <c r="AU1750" s="11"/>
      <c r="AV1750" s="11"/>
      <c r="AW1750" s="11"/>
      <c r="AX1750" s="11"/>
      <c r="AY1750" s="11"/>
      <c r="AZ1750" s="11"/>
      <c r="BA1750" s="11"/>
      <c r="BB1750" s="11"/>
      <c r="BC1750" s="11"/>
      <c r="BD1750" s="11"/>
      <c r="BE1750" s="11"/>
      <c r="BF1750" s="11"/>
      <c r="BG1750" s="11"/>
      <c r="BH1750" s="11"/>
      <c r="BI1750" s="11"/>
      <c r="BJ1750" s="11"/>
      <c r="BK1750" s="11"/>
      <c r="BL1750" s="11"/>
      <c r="BM1750" s="11"/>
      <c r="BN1750" s="11"/>
      <c r="BO1750" s="11"/>
      <c r="BP1750" s="11"/>
      <c r="BQ1750" s="11"/>
      <c r="BR1750" s="11"/>
      <c r="BS1750" s="11"/>
      <c r="BT1750" s="11"/>
      <c r="BU1750" s="11"/>
      <c r="BV1750" s="11"/>
      <c r="BW1750" s="11"/>
      <c r="BX1750" s="11"/>
      <c r="BY1750" s="11"/>
      <c r="BZ1750" s="11"/>
    </row>
    <row r="1751" spans="1:78" s="19" customFormat="1" x14ac:dyDescent="0.2">
      <c r="A1751" s="11" t="s">
        <v>1700</v>
      </c>
      <c r="B1751" s="11"/>
      <c r="C1751" s="11" t="s">
        <v>1483</v>
      </c>
      <c r="D1751" s="11" t="s">
        <v>61</v>
      </c>
      <c r="E1751" s="11" t="s">
        <v>1657</v>
      </c>
      <c r="F1751" s="11"/>
      <c r="G1751" s="11" t="s">
        <v>1657</v>
      </c>
      <c r="H1751" s="11"/>
      <c r="I1751" s="11"/>
      <c r="J1751" s="11"/>
      <c r="K1751" s="11"/>
      <c r="L1751" s="11"/>
      <c r="M1751" s="11"/>
      <c r="N1751" s="11"/>
      <c r="O1751" s="11"/>
      <c r="P1751" s="11"/>
      <c r="Q1751" s="11"/>
      <c r="R1751" s="11"/>
      <c r="S1751" s="11"/>
      <c r="T1751" s="11"/>
      <c r="U1751" s="11"/>
      <c r="V1751" s="11"/>
      <c r="W1751" s="11"/>
      <c r="X1751" s="11"/>
      <c r="Y1751" s="11"/>
      <c r="Z1751" s="11"/>
      <c r="AA1751" s="11"/>
      <c r="AB1751" s="11"/>
      <c r="AC1751" s="11"/>
      <c r="AD1751" s="11"/>
      <c r="AE1751" s="11"/>
      <c r="AF1751" s="11"/>
      <c r="AG1751" s="11"/>
      <c r="AH1751" s="11"/>
      <c r="AI1751" s="11"/>
      <c r="AJ1751" s="11"/>
      <c r="AK1751" s="11"/>
      <c r="AL1751" s="11"/>
      <c r="AM1751" s="11"/>
      <c r="AN1751" s="11"/>
      <c r="AO1751" s="11"/>
      <c r="AP1751" s="11"/>
      <c r="AQ1751" s="11"/>
      <c r="AR1751" s="11"/>
      <c r="AS1751" s="11"/>
      <c r="AT1751" s="11"/>
      <c r="AU1751" s="11"/>
      <c r="AV1751" s="11"/>
      <c r="AW1751" s="11"/>
      <c r="AX1751" s="11"/>
      <c r="AY1751" s="11"/>
      <c r="AZ1751" s="11"/>
      <c r="BA1751" s="11"/>
      <c r="BB1751" s="11"/>
      <c r="BC1751" s="11"/>
      <c r="BD1751" s="11"/>
      <c r="BE1751" s="11"/>
      <c r="BF1751" s="11"/>
      <c r="BG1751" s="11"/>
      <c r="BH1751" s="11"/>
      <c r="BI1751" s="11"/>
      <c r="BJ1751" s="11"/>
      <c r="BK1751" s="11"/>
      <c r="BL1751" s="11"/>
      <c r="BM1751" s="11"/>
      <c r="BN1751" s="11"/>
      <c r="BO1751" s="11"/>
      <c r="BP1751" s="11"/>
      <c r="BQ1751" s="11"/>
      <c r="BR1751" s="11"/>
      <c r="BS1751" s="11"/>
      <c r="BT1751" s="11"/>
      <c r="BU1751" s="11"/>
      <c r="BV1751" s="11"/>
      <c r="BW1751" s="11"/>
      <c r="BX1751" s="4"/>
      <c r="BY1751" s="4"/>
      <c r="BZ1751" s="4"/>
    </row>
    <row r="1752" spans="1:78" s="19" customFormat="1" x14ac:dyDescent="0.2">
      <c r="A1752" s="11" t="s">
        <v>1700</v>
      </c>
      <c r="B1752" s="11"/>
      <c r="C1752" s="11" t="s">
        <v>1483</v>
      </c>
      <c r="D1752" s="11" t="s">
        <v>61</v>
      </c>
      <c r="E1752" s="11" t="s">
        <v>567</v>
      </c>
      <c r="F1752" s="11" t="s">
        <v>1101</v>
      </c>
      <c r="G1752" s="11" t="s">
        <v>1662</v>
      </c>
      <c r="H1752" s="11" t="s">
        <v>1102</v>
      </c>
      <c r="I1752" s="11"/>
      <c r="J1752" s="11"/>
      <c r="K1752" s="11"/>
      <c r="L1752" s="11"/>
      <c r="M1752" s="11"/>
      <c r="N1752" s="11"/>
      <c r="O1752" s="11"/>
      <c r="P1752" s="11"/>
      <c r="Q1752" s="11"/>
      <c r="R1752" s="11"/>
      <c r="S1752" s="11"/>
      <c r="T1752" s="11"/>
      <c r="U1752" s="11"/>
      <c r="V1752" s="11"/>
      <c r="W1752" s="11"/>
      <c r="X1752" s="11"/>
      <c r="Y1752" s="11"/>
      <c r="Z1752" s="11"/>
      <c r="AA1752" s="11"/>
      <c r="AB1752" s="11"/>
      <c r="AC1752" s="11"/>
      <c r="AD1752" s="11"/>
      <c r="AE1752" s="11"/>
      <c r="AF1752" s="11"/>
      <c r="AG1752" s="11"/>
      <c r="AH1752" s="11"/>
      <c r="AI1752" s="11"/>
      <c r="AJ1752" s="11"/>
      <c r="AK1752" s="11"/>
      <c r="AL1752" s="11"/>
      <c r="AM1752" s="11"/>
      <c r="AN1752" s="11"/>
      <c r="AO1752" s="11"/>
      <c r="AP1752" s="11"/>
      <c r="AQ1752" s="11"/>
      <c r="AR1752" s="11"/>
      <c r="AS1752" s="11"/>
      <c r="AT1752" s="11"/>
      <c r="AU1752" s="11"/>
      <c r="AV1752" s="11"/>
      <c r="AW1752" s="11"/>
      <c r="AX1752" s="11"/>
      <c r="AY1752" s="11"/>
      <c r="AZ1752" s="11"/>
      <c r="BA1752" s="11"/>
      <c r="BB1752" s="11"/>
      <c r="BC1752" s="11"/>
      <c r="BD1752" s="11"/>
      <c r="BE1752" s="11"/>
      <c r="BF1752" s="11"/>
      <c r="BG1752" s="11"/>
      <c r="BH1752" s="11"/>
      <c r="BI1752" s="11"/>
      <c r="BJ1752" s="11"/>
      <c r="BK1752" s="11"/>
      <c r="BL1752" s="11"/>
      <c r="BM1752" s="11"/>
      <c r="BN1752" s="11"/>
      <c r="BO1752" s="11"/>
      <c r="BP1752" s="11"/>
      <c r="BQ1752" s="11"/>
      <c r="BR1752" s="11"/>
      <c r="BS1752" s="11"/>
      <c r="BT1752" s="11"/>
      <c r="BU1752" s="11"/>
      <c r="BV1752" s="11"/>
      <c r="BW1752" s="11"/>
      <c r="BX1752" s="4"/>
      <c r="BY1752" s="4"/>
      <c r="BZ1752" s="4"/>
    </row>
    <row r="1753" spans="1:78" s="19" customFormat="1" x14ac:dyDescent="0.2">
      <c r="A1753" s="11" t="s">
        <v>1700</v>
      </c>
      <c r="B1753" s="11"/>
      <c r="C1753" s="11" t="s">
        <v>1483</v>
      </c>
      <c r="D1753" s="11" t="s">
        <v>61</v>
      </c>
      <c r="E1753" s="11" t="s">
        <v>567</v>
      </c>
      <c r="F1753" s="11" t="s">
        <v>1101</v>
      </c>
      <c r="G1753" s="11" t="s">
        <v>1661</v>
      </c>
      <c r="H1753" s="11" t="s">
        <v>1578</v>
      </c>
      <c r="I1753" s="11"/>
      <c r="J1753" s="11"/>
      <c r="K1753" s="11"/>
      <c r="L1753" s="11"/>
      <c r="M1753" s="11"/>
      <c r="N1753" s="11"/>
      <c r="O1753" s="11"/>
      <c r="P1753" s="11"/>
      <c r="Q1753" s="11"/>
      <c r="R1753" s="11"/>
      <c r="S1753" s="11"/>
      <c r="T1753" s="11"/>
      <c r="U1753" s="11"/>
      <c r="V1753" s="11"/>
      <c r="W1753" s="11"/>
      <c r="X1753" s="11"/>
      <c r="Y1753" s="11"/>
      <c r="Z1753" s="11"/>
      <c r="AA1753" s="11"/>
      <c r="AB1753" s="11"/>
      <c r="AC1753" s="11"/>
      <c r="AD1753" s="11"/>
      <c r="AE1753" s="11"/>
      <c r="AF1753" s="11"/>
      <c r="AG1753" s="11"/>
      <c r="AH1753" s="11"/>
      <c r="AI1753" s="11"/>
      <c r="AJ1753" s="11"/>
      <c r="AK1753" s="11"/>
      <c r="AL1753" s="11"/>
      <c r="AM1753" s="11"/>
      <c r="AN1753" s="11"/>
      <c r="AO1753" s="11"/>
      <c r="AP1753" s="11"/>
      <c r="AQ1753" s="11"/>
      <c r="AR1753" s="11"/>
      <c r="AS1753" s="11"/>
      <c r="AT1753" s="11"/>
      <c r="AU1753" s="11"/>
      <c r="AV1753" s="11"/>
      <c r="AW1753" s="11"/>
      <c r="AX1753" s="11"/>
      <c r="AY1753" s="11"/>
      <c r="AZ1753" s="11"/>
      <c r="BA1753" s="11"/>
      <c r="BB1753" s="11"/>
      <c r="BC1753" s="11"/>
      <c r="BD1753" s="11"/>
      <c r="BE1753" s="11"/>
      <c r="BF1753" s="11"/>
      <c r="BG1753" s="11"/>
      <c r="BH1753" s="11"/>
      <c r="BI1753" s="11"/>
      <c r="BJ1753" s="11"/>
      <c r="BK1753" s="11"/>
      <c r="BL1753" s="11"/>
      <c r="BM1753" s="11"/>
      <c r="BN1753" s="11"/>
      <c r="BO1753" s="11"/>
      <c r="BP1753" s="11"/>
      <c r="BQ1753" s="11"/>
      <c r="BR1753" s="11"/>
      <c r="BS1753" s="11"/>
      <c r="BT1753" s="11"/>
      <c r="BU1753" s="11"/>
      <c r="BV1753" s="11"/>
      <c r="BW1753" s="11"/>
      <c r="BX1753" s="11"/>
      <c r="BY1753" s="11"/>
      <c r="BZ1753" s="11"/>
    </row>
    <row r="1754" spans="1:78" x14ac:dyDescent="0.2">
      <c r="A1754" s="11" t="s">
        <v>1700</v>
      </c>
      <c r="B1754" s="11"/>
      <c r="C1754" s="11" t="s">
        <v>1483</v>
      </c>
      <c r="D1754" s="11" t="s">
        <v>61</v>
      </c>
      <c r="E1754" s="11" t="s">
        <v>567</v>
      </c>
      <c r="F1754" s="11" t="s">
        <v>1101</v>
      </c>
      <c r="G1754" s="11" t="s">
        <v>567</v>
      </c>
      <c r="H1754" s="11" t="s">
        <v>1101</v>
      </c>
      <c r="I1754" s="11"/>
      <c r="J1754" s="11"/>
      <c r="K1754" s="11"/>
      <c r="L1754" s="11"/>
      <c r="M1754" s="11"/>
      <c r="N1754" s="11"/>
      <c r="O1754" s="11"/>
      <c r="P1754" s="11"/>
      <c r="Q1754" s="11"/>
      <c r="R1754" s="11"/>
      <c r="S1754" s="11"/>
      <c r="T1754" s="11"/>
      <c r="U1754" s="11"/>
      <c r="V1754" s="11"/>
      <c r="W1754" s="11"/>
      <c r="X1754" s="11"/>
      <c r="Y1754" s="11"/>
      <c r="Z1754" s="11"/>
      <c r="AA1754" s="11"/>
      <c r="AB1754" s="11"/>
      <c r="AC1754" s="11"/>
      <c r="AD1754" s="11"/>
      <c r="AE1754" s="11"/>
      <c r="AF1754" s="11"/>
      <c r="AG1754" s="11"/>
      <c r="AH1754" s="11"/>
      <c r="AI1754" s="11"/>
      <c r="AJ1754" s="11"/>
      <c r="AK1754" s="11"/>
      <c r="AL1754" s="11"/>
      <c r="AM1754" s="11"/>
      <c r="AN1754" s="11"/>
      <c r="AO1754" s="11"/>
      <c r="AP1754" s="11"/>
      <c r="AQ1754" s="11"/>
      <c r="AR1754" s="11"/>
      <c r="AS1754" s="11"/>
      <c r="AT1754" s="11"/>
      <c r="AU1754" s="11"/>
      <c r="AV1754" s="11"/>
      <c r="AW1754" s="11"/>
      <c r="AX1754" s="11"/>
      <c r="AY1754" s="11"/>
      <c r="AZ1754" s="11"/>
      <c r="BA1754" s="11"/>
      <c r="BB1754" s="11"/>
      <c r="BC1754" s="11"/>
      <c r="BD1754" s="11"/>
      <c r="BE1754" s="11"/>
      <c r="BF1754" s="11"/>
      <c r="BG1754" s="11"/>
      <c r="BH1754" s="11"/>
      <c r="BI1754" s="11"/>
      <c r="BJ1754" s="11"/>
      <c r="BK1754" s="11"/>
      <c r="BL1754" s="11"/>
      <c r="BM1754" s="11"/>
      <c r="BN1754" s="11"/>
      <c r="BO1754" s="11"/>
      <c r="BP1754" s="11"/>
      <c r="BQ1754" s="11"/>
      <c r="BR1754" s="11"/>
      <c r="BS1754" s="11"/>
      <c r="BT1754" s="11"/>
      <c r="BU1754" s="11"/>
      <c r="BV1754" s="11"/>
      <c r="BW1754" s="11"/>
      <c r="BX1754" s="11"/>
      <c r="BY1754" s="11"/>
      <c r="BZ1754" s="11"/>
    </row>
    <row r="1755" spans="1:78" x14ac:dyDescent="0.2">
      <c r="A1755" t="s">
        <v>2208</v>
      </c>
      <c r="C1755" t="s">
        <v>1483</v>
      </c>
      <c r="D1755" t="s">
        <v>61</v>
      </c>
      <c r="E1755" t="s">
        <v>567</v>
      </c>
      <c r="F1755" t="s">
        <v>1101</v>
      </c>
      <c r="G1755" t="s">
        <v>567</v>
      </c>
      <c r="H1755" t="s">
        <v>1101</v>
      </c>
      <c r="Y1755">
        <v>9</v>
      </c>
      <c r="AB1755">
        <v>10.199999999999999</v>
      </c>
      <c r="BR1755" t="s">
        <v>67</v>
      </c>
      <c r="BS1755" s="1">
        <v>44820</v>
      </c>
      <c r="BT1755" t="s">
        <v>2196</v>
      </c>
      <c r="BU1755">
        <v>2905</v>
      </c>
      <c r="BX1755" s="11"/>
      <c r="BY1755" s="11"/>
      <c r="BZ1755" s="11"/>
    </row>
    <row r="1756" spans="1:78" x14ac:dyDescent="0.2">
      <c r="A1756" t="s">
        <v>2209</v>
      </c>
      <c r="C1756" t="s">
        <v>1483</v>
      </c>
      <c r="D1756" t="s">
        <v>61</v>
      </c>
      <c r="E1756" t="s">
        <v>567</v>
      </c>
      <c r="F1756" t="s">
        <v>1101</v>
      </c>
      <c r="G1756" t="s">
        <v>567</v>
      </c>
      <c r="H1756" t="s">
        <v>1101</v>
      </c>
      <c r="AW1756">
        <v>11.4</v>
      </c>
      <c r="AX1756">
        <v>8.85</v>
      </c>
      <c r="AY1756">
        <v>8.4</v>
      </c>
      <c r="AZ1756" t="s">
        <v>2211</v>
      </c>
      <c r="BA1756">
        <v>10.5</v>
      </c>
      <c r="BB1756">
        <v>9.15</v>
      </c>
      <c r="BC1756">
        <v>8.6999999999999993</v>
      </c>
      <c r="BD1756">
        <v>9.15</v>
      </c>
      <c r="BR1756" t="s">
        <v>67</v>
      </c>
      <c r="BS1756" s="1">
        <v>44820</v>
      </c>
      <c r="BT1756" t="s">
        <v>2196</v>
      </c>
      <c r="BU1756">
        <v>2905</v>
      </c>
      <c r="BX1756" s="11"/>
      <c r="BY1756" s="11"/>
      <c r="BZ1756" s="11"/>
    </row>
    <row r="1757" spans="1:78" x14ac:dyDescent="0.2">
      <c r="A1757" t="s">
        <v>2205</v>
      </c>
      <c r="C1757" t="s">
        <v>1483</v>
      </c>
      <c r="D1757" t="s">
        <v>61</v>
      </c>
      <c r="E1757" t="s">
        <v>567</v>
      </c>
      <c r="F1757" t="s">
        <v>1101</v>
      </c>
      <c r="G1757" t="s">
        <v>567</v>
      </c>
      <c r="H1757" t="s">
        <v>1101</v>
      </c>
      <c r="M1757">
        <v>11.7</v>
      </c>
      <c r="P1757">
        <v>10.199999999999999</v>
      </c>
      <c r="BR1757" t="s">
        <v>67</v>
      </c>
      <c r="BS1757" s="1">
        <v>44820</v>
      </c>
      <c r="BT1757" t="s">
        <v>2196</v>
      </c>
      <c r="BU1757">
        <v>2905</v>
      </c>
      <c r="BX1757" s="11"/>
      <c r="BY1757" s="11"/>
      <c r="BZ1757" s="11"/>
    </row>
    <row r="1758" spans="1:78" x14ac:dyDescent="0.2">
      <c r="A1758" t="s">
        <v>2207</v>
      </c>
      <c r="C1758" t="s">
        <v>1483</v>
      </c>
      <c r="D1758" t="s">
        <v>61</v>
      </c>
      <c r="E1758" t="s">
        <v>567</v>
      </c>
      <c r="F1758" t="s">
        <v>1101</v>
      </c>
      <c r="G1758" t="s">
        <v>567</v>
      </c>
      <c r="H1758" t="s">
        <v>1101</v>
      </c>
      <c r="Q1758">
        <v>10.8</v>
      </c>
      <c r="T1758">
        <v>10.5</v>
      </c>
      <c r="BR1758" t="s">
        <v>67</v>
      </c>
      <c r="BS1758" s="1">
        <v>44820</v>
      </c>
      <c r="BT1758" t="s">
        <v>2196</v>
      </c>
      <c r="BU1758">
        <v>2905</v>
      </c>
      <c r="BX1758" s="11"/>
      <c r="BY1758" s="11"/>
      <c r="BZ1758" s="11"/>
    </row>
    <row r="1759" spans="1:78" x14ac:dyDescent="0.2">
      <c r="A1759" t="s">
        <v>2206</v>
      </c>
      <c r="C1759" t="s">
        <v>1483</v>
      </c>
      <c r="D1759" t="s">
        <v>61</v>
      </c>
      <c r="E1759" t="s">
        <v>567</v>
      </c>
      <c r="F1759" t="s">
        <v>1101</v>
      </c>
      <c r="G1759" t="s">
        <v>567</v>
      </c>
      <c r="H1759" t="s">
        <v>1101</v>
      </c>
      <c r="M1759">
        <v>12</v>
      </c>
      <c r="P1759">
        <v>9.75</v>
      </c>
      <c r="BR1759" t="s">
        <v>67</v>
      </c>
      <c r="BS1759" s="1">
        <v>44820</v>
      </c>
      <c r="BT1759" t="s">
        <v>2196</v>
      </c>
      <c r="BU1759">
        <v>2905</v>
      </c>
      <c r="BX1759" s="11"/>
      <c r="BY1759" s="11"/>
      <c r="BZ1759" s="11"/>
    </row>
    <row r="1760" spans="1:78" x14ac:dyDescent="0.2">
      <c r="A1760" t="s">
        <v>2210</v>
      </c>
      <c r="C1760" t="s">
        <v>1483</v>
      </c>
      <c r="D1760" t="s">
        <v>61</v>
      </c>
      <c r="E1760" t="s">
        <v>567</v>
      </c>
      <c r="F1760" t="s">
        <v>1101</v>
      </c>
      <c r="G1760" t="s">
        <v>567</v>
      </c>
      <c r="H1760" t="s">
        <v>1101</v>
      </c>
      <c r="BE1760">
        <v>12</v>
      </c>
      <c r="BH1760">
        <v>7.8</v>
      </c>
      <c r="BR1760" t="s">
        <v>67</v>
      </c>
      <c r="BS1760" s="1">
        <v>44820</v>
      </c>
      <c r="BT1760" t="s">
        <v>2196</v>
      </c>
      <c r="BU1760">
        <v>2905</v>
      </c>
      <c r="BX1760" s="11"/>
      <c r="BY1760" s="11"/>
      <c r="BZ1760" s="11"/>
    </row>
    <row r="1761" spans="1:78" x14ac:dyDescent="0.2">
      <c r="A1761" s="10" t="s">
        <v>2195</v>
      </c>
      <c r="B1761" s="10"/>
      <c r="C1761" s="10" t="s">
        <v>1483</v>
      </c>
      <c r="D1761" s="10" t="s">
        <v>61</v>
      </c>
      <c r="E1761" s="10" t="s">
        <v>567</v>
      </c>
      <c r="F1761" s="10" t="s">
        <v>1101</v>
      </c>
      <c r="G1761" s="10" t="s">
        <v>567</v>
      </c>
      <c r="H1761" s="10" t="s">
        <v>1101</v>
      </c>
      <c r="I1761" s="10"/>
      <c r="J1761" s="10"/>
      <c r="K1761" s="10"/>
      <c r="L1761" s="10"/>
      <c r="M1761" s="10"/>
      <c r="N1761" s="10"/>
      <c r="O1761" s="10"/>
      <c r="P1761" s="10"/>
      <c r="Q1761" s="10"/>
      <c r="R1761" s="10"/>
      <c r="S1761" s="10"/>
      <c r="T1761" s="10"/>
      <c r="U1761" s="10"/>
      <c r="V1761" s="10"/>
      <c r="W1761" s="10"/>
      <c r="X1761" s="10"/>
      <c r="Y1761" s="10"/>
      <c r="Z1761" s="10"/>
      <c r="AA1761" s="10"/>
      <c r="AB1761" s="10"/>
      <c r="AC1761" s="10"/>
      <c r="AD1761" s="10"/>
      <c r="AE1761" s="10"/>
      <c r="AF1761" s="10"/>
      <c r="AG1761" s="10"/>
      <c r="AH1761" s="10"/>
      <c r="AI1761" s="10"/>
      <c r="AJ1761" s="10"/>
      <c r="AK1761" s="10"/>
      <c r="AL1761" s="10"/>
      <c r="AM1761" s="10"/>
      <c r="AN1761" s="10"/>
      <c r="AO1761" s="10"/>
      <c r="AP1761" s="10"/>
      <c r="AQ1761" s="10"/>
      <c r="AR1761" s="10"/>
      <c r="AS1761" s="10"/>
      <c r="AT1761" s="10"/>
      <c r="AU1761" s="10"/>
      <c r="AV1761" s="10"/>
      <c r="AW1761" s="10"/>
      <c r="AX1761" s="10"/>
      <c r="AY1761" s="10"/>
      <c r="AZ1761" s="10"/>
      <c r="BA1761" s="10"/>
      <c r="BB1761" s="10"/>
      <c r="BC1761" s="10"/>
      <c r="BD1761" s="10"/>
      <c r="BE1761" s="10"/>
      <c r="BF1761" s="10"/>
      <c r="BG1761" s="10"/>
      <c r="BH1761" s="10"/>
      <c r="BI1761" s="10"/>
      <c r="BJ1761" s="10"/>
      <c r="BK1761" s="10"/>
      <c r="BL1761" s="10"/>
      <c r="BM1761" s="10"/>
      <c r="BN1761" s="10"/>
      <c r="BO1761" s="10"/>
      <c r="BP1761" s="10"/>
      <c r="BQ1761" s="10"/>
      <c r="BR1761" s="10" t="s">
        <v>67</v>
      </c>
      <c r="BS1761" s="12">
        <v>44819</v>
      </c>
      <c r="BT1761" s="10" t="s">
        <v>2191</v>
      </c>
      <c r="BU1761" s="10">
        <v>3649</v>
      </c>
      <c r="BV1761" s="10" t="s">
        <v>60</v>
      </c>
      <c r="BW1761" s="10" t="s">
        <v>2191</v>
      </c>
      <c r="BX1761" s="19"/>
      <c r="BY1761" s="19"/>
      <c r="BZ1761" s="19"/>
    </row>
    <row r="1762" spans="1:78" x14ac:dyDescent="0.2">
      <c r="C1762" t="s">
        <v>1483</v>
      </c>
      <c r="D1762" t="s">
        <v>61</v>
      </c>
      <c r="E1762" t="s">
        <v>567</v>
      </c>
      <c r="F1762" t="s">
        <v>1101</v>
      </c>
      <c r="G1762" t="s">
        <v>567</v>
      </c>
      <c r="H1762" t="s">
        <v>1101</v>
      </c>
      <c r="AW1762">
        <v>11.5</v>
      </c>
      <c r="AZ1762">
        <v>6</v>
      </c>
      <c r="BA1762">
        <v>11</v>
      </c>
      <c r="BD1762">
        <v>7</v>
      </c>
      <c r="BQ1762" t="s">
        <v>1111</v>
      </c>
      <c r="BR1762" t="s">
        <v>67</v>
      </c>
      <c r="BS1762" s="1">
        <v>44797</v>
      </c>
      <c r="BT1762" t="s">
        <v>73</v>
      </c>
      <c r="BU1762">
        <v>36083</v>
      </c>
      <c r="BV1762" t="s">
        <v>60</v>
      </c>
      <c r="BW1762" t="s">
        <v>73</v>
      </c>
      <c r="BX1762" s="19"/>
      <c r="BY1762" s="19"/>
      <c r="BZ1762" s="19"/>
    </row>
    <row r="1763" spans="1:78" x14ac:dyDescent="0.2">
      <c r="A1763" t="s">
        <v>1104</v>
      </c>
      <c r="C1763" t="s">
        <v>1483</v>
      </c>
      <c r="D1763" t="s">
        <v>61</v>
      </c>
      <c r="E1763" t="s">
        <v>567</v>
      </c>
      <c r="F1763" t="s">
        <v>1101</v>
      </c>
      <c r="G1763" t="s">
        <v>567</v>
      </c>
      <c r="H1763" t="s">
        <v>1105</v>
      </c>
      <c r="AS1763">
        <v>11.4</v>
      </c>
      <c r="AV1763">
        <v>8</v>
      </c>
      <c r="BR1763" t="s">
        <v>67</v>
      </c>
      <c r="BS1763"/>
      <c r="BT1763" t="s">
        <v>115</v>
      </c>
      <c r="BU1763">
        <v>3096</v>
      </c>
      <c r="BX1763" s="11"/>
      <c r="BY1763" s="11"/>
      <c r="BZ1763" s="11"/>
    </row>
    <row r="1764" spans="1:78" x14ac:dyDescent="0.2">
      <c r="A1764" t="s">
        <v>1106</v>
      </c>
      <c r="C1764" t="s">
        <v>1483</v>
      </c>
      <c r="D1764" t="s">
        <v>61</v>
      </c>
      <c r="E1764" t="s">
        <v>567</v>
      </c>
      <c r="F1764" t="s">
        <v>1101</v>
      </c>
      <c r="G1764" t="s">
        <v>567</v>
      </c>
      <c r="H1764" t="s">
        <v>1105</v>
      </c>
      <c r="BR1764" t="s">
        <v>67</v>
      </c>
      <c r="BS1764"/>
      <c r="BT1764" t="s">
        <v>115</v>
      </c>
      <c r="BU1764">
        <v>3096</v>
      </c>
      <c r="BX1764" s="11"/>
      <c r="BY1764" s="11"/>
      <c r="BZ1764" s="11"/>
    </row>
    <row r="1765" spans="1:78" x14ac:dyDescent="0.2">
      <c r="A1765" t="s">
        <v>1107</v>
      </c>
      <c r="C1765" t="s">
        <v>1483</v>
      </c>
      <c r="D1765" t="s">
        <v>61</v>
      </c>
      <c r="E1765" t="s">
        <v>567</v>
      </c>
      <c r="F1765" t="s">
        <v>1101</v>
      </c>
      <c r="G1765" t="s">
        <v>567</v>
      </c>
      <c r="H1765" t="s">
        <v>1105</v>
      </c>
      <c r="AS1765">
        <v>11.6</v>
      </c>
      <c r="AV1765">
        <v>8</v>
      </c>
      <c r="BQ1765" t="s">
        <v>1108</v>
      </c>
      <c r="BR1765" t="s">
        <v>67</v>
      </c>
      <c r="BS1765"/>
      <c r="BT1765" t="s">
        <v>115</v>
      </c>
      <c r="BU1765">
        <v>3096</v>
      </c>
      <c r="BX1765" s="19"/>
      <c r="BY1765" s="19"/>
      <c r="BZ1765" s="19"/>
    </row>
    <row r="1766" spans="1:78" x14ac:dyDescent="0.2">
      <c r="A1766" t="s">
        <v>1109</v>
      </c>
      <c r="C1766" t="s">
        <v>1483</v>
      </c>
      <c r="D1766" t="s">
        <v>61</v>
      </c>
      <c r="E1766" t="s">
        <v>567</v>
      </c>
      <c r="F1766" t="s">
        <v>1101</v>
      </c>
      <c r="G1766" t="s">
        <v>567</v>
      </c>
      <c r="H1766" t="s">
        <v>1105</v>
      </c>
      <c r="AK1766">
        <v>11.4</v>
      </c>
      <c r="AN1766">
        <v>7.2</v>
      </c>
      <c r="AO1766">
        <v>12.3</v>
      </c>
      <c r="AR1766">
        <v>8.3000000000000007</v>
      </c>
      <c r="AS1766">
        <v>11.6</v>
      </c>
      <c r="AV1766">
        <v>8.3000000000000007</v>
      </c>
      <c r="AW1766">
        <v>11</v>
      </c>
      <c r="AX1766">
        <v>8.4</v>
      </c>
      <c r="AY1766">
        <v>8.3000000000000007</v>
      </c>
      <c r="AZ1766">
        <v>8.4</v>
      </c>
      <c r="BR1766" t="s">
        <v>67</v>
      </c>
      <c r="BS1766"/>
      <c r="BT1766" t="s">
        <v>115</v>
      </c>
      <c r="BU1766">
        <v>3096</v>
      </c>
      <c r="BX1766" s="19"/>
      <c r="BY1766" s="19"/>
      <c r="BZ1766" s="19"/>
    </row>
    <row r="1767" spans="1:78" x14ac:dyDescent="0.2">
      <c r="A1767" t="s">
        <v>1110</v>
      </c>
      <c r="C1767" t="s">
        <v>1483</v>
      </c>
      <c r="D1767" t="s">
        <v>61</v>
      </c>
      <c r="E1767" t="s">
        <v>567</v>
      </c>
      <c r="F1767" t="s">
        <v>1101</v>
      </c>
      <c r="G1767" t="s">
        <v>567</v>
      </c>
      <c r="H1767" t="s">
        <v>1105</v>
      </c>
      <c r="AO1767">
        <v>13.6</v>
      </c>
      <c r="AR1767">
        <v>8.6999999999999993</v>
      </c>
      <c r="BR1767" t="s">
        <v>67</v>
      </c>
      <c r="BS1767"/>
      <c r="BT1767" t="s">
        <v>115</v>
      </c>
      <c r="BU1767">
        <v>3096</v>
      </c>
      <c r="BX1767" s="19"/>
      <c r="BY1767" s="19"/>
      <c r="BZ1767" s="19"/>
    </row>
    <row r="1768" spans="1:78" x14ac:dyDescent="0.2">
      <c r="A1768" t="s">
        <v>2350</v>
      </c>
      <c r="C1768" t="s">
        <v>1483</v>
      </c>
      <c r="D1768" t="s">
        <v>61</v>
      </c>
      <c r="E1768" t="s">
        <v>567</v>
      </c>
      <c r="F1768" t="s">
        <v>1101</v>
      </c>
      <c r="G1768" t="s">
        <v>567</v>
      </c>
      <c r="H1768" t="s">
        <v>2347</v>
      </c>
      <c r="AO1768">
        <v>11</v>
      </c>
      <c r="AR1768">
        <v>9.0500000000000007</v>
      </c>
      <c r="BR1768" t="s">
        <v>67</v>
      </c>
      <c r="BS1768" s="1">
        <v>44824</v>
      </c>
      <c r="BT1768" t="s">
        <v>2329</v>
      </c>
      <c r="BU1768">
        <v>2930</v>
      </c>
      <c r="BX1768" s="19"/>
      <c r="BY1768" s="19"/>
      <c r="BZ1768" s="19"/>
    </row>
    <row r="1769" spans="1:78" x14ac:dyDescent="0.2">
      <c r="A1769" t="s">
        <v>2349</v>
      </c>
      <c r="C1769" t="s">
        <v>1483</v>
      </c>
      <c r="D1769" t="s">
        <v>61</v>
      </c>
      <c r="E1769" t="s">
        <v>567</v>
      </c>
      <c r="F1769" t="s">
        <v>1101</v>
      </c>
      <c r="G1769" t="s">
        <v>567</v>
      </c>
      <c r="H1769" t="s">
        <v>2347</v>
      </c>
      <c r="AS1769">
        <v>12.4</v>
      </c>
      <c r="AV1769">
        <v>9.9</v>
      </c>
      <c r="BR1769" t="s">
        <v>67</v>
      </c>
      <c r="BS1769" s="1">
        <v>44824</v>
      </c>
      <c r="BT1769" t="s">
        <v>2329</v>
      </c>
      <c r="BU1769">
        <v>2930</v>
      </c>
      <c r="BX1769" s="19"/>
      <c r="BY1769" s="19"/>
      <c r="BZ1769" s="19"/>
    </row>
    <row r="1770" spans="1:78" s="4" customFormat="1" x14ac:dyDescent="0.2">
      <c r="A1770" t="s">
        <v>2348</v>
      </c>
      <c r="B1770"/>
      <c r="C1770" t="s">
        <v>1483</v>
      </c>
      <c r="D1770" t="s">
        <v>61</v>
      </c>
      <c r="E1770" t="s">
        <v>567</v>
      </c>
      <c r="F1770" t="s">
        <v>1101</v>
      </c>
      <c r="G1770" t="s">
        <v>567</v>
      </c>
      <c r="H1770" t="s">
        <v>2347</v>
      </c>
      <c r="I1770"/>
      <c r="J1770"/>
      <c r="K1770"/>
      <c r="L1770"/>
      <c r="M1770"/>
      <c r="N1770"/>
      <c r="O1770"/>
      <c r="P1770"/>
      <c r="Q1770"/>
      <c r="R1770"/>
      <c r="S1770"/>
      <c r="T1770"/>
      <c r="U1770"/>
      <c r="V1770"/>
      <c r="W1770"/>
      <c r="X1770"/>
      <c r="Y1770"/>
      <c r="Z1770"/>
      <c r="AA1770"/>
      <c r="AB1770"/>
      <c r="AC1770"/>
      <c r="AD1770"/>
      <c r="AE1770"/>
      <c r="AF1770"/>
      <c r="AG1770">
        <v>8</v>
      </c>
      <c r="AH1770"/>
      <c r="AI1770"/>
      <c r="AJ1770">
        <v>10.5</v>
      </c>
      <c r="AK1770"/>
      <c r="AL1770"/>
      <c r="AM1770"/>
      <c r="AN1770"/>
      <c r="AO1770"/>
      <c r="AP1770"/>
      <c r="AQ1770"/>
      <c r="AR1770"/>
      <c r="AS1770"/>
      <c r="AT1770"/>
      <c r="AU1770"/>
      <c r="AV1770"/>
      <c r="AW1770"/>
      <c r="AX1770"/>
      <c r="AY1770"/>
      <c r="AZ1770"/>
      <c r="BA1770"/>
      <c r="BB1770"/>
      <c r="BC1770"/>
      <c r="BD1770"/>
      <c r="BE1770"/>
      <c r="BF1770"/>
      <c r="BG1770"/>
      <c r="BH1770"/>
      <c r="BI1770"/>
      <c r="BJ1770"/>
      <c r="BK1770"/>
      <c r="BL1770"/>
      <c r="BM1770"/>
      <c r="BN1770"/>
      <c r="BO1770"/>
      <c r="BP1770"/>
      <c r="BQ1770"/>
      <c r="BR1770" t="s">
        <v>67</v>
      </c>
      <c r="BS1770" s="1">
        <v>44824</v>
      </c>
      <c r="BT1770" t="s">
        <v>2329</v>
      </c>
      <c r="BU1770">
        <v>2930</v>
      </c>
      <c r="BV1770"/>
      <c r="BW1770"/>
      <c r="BX1770" s="19"/>
      <c r="BY1770" s="19"/>
      <c r="BZ1770" s="19"/>
    </row>
    <row r="1771" spans="1:78" s="4" customFormat="1" x14ac:dyDescent="0.2">
      <c r="A1771" s="11" t="s">
        <v>1700</v>
      </c>
      <c r="B1771" s="11"/>
      <c r="C1771" s="11" t="s">
        <v>1483</v>
      </c>
      <c r="D1771" s="11" t="s">
        <v>61</v>
      </c>
      <c r="E1771" s="11" t="s">
        <v>567</v>
      </c>
      <c r="F1771" s="11" t="s">
        <v>1101</v>
      </c>
      <c r="G1771" s="11" t="s">
        <v>567</v>
      </c>
      <c r="H1771" s="11" t="s">
        <v>1420</v>
      </c>
      <c r="I1771" s="11"/>
      <c r="J1771" s="11"/>
      <c r="K1771" s="11"/>
      <c r="L1771" s="11"/>
      <c r="M1771" s="11"/>
      <c r="N1771" s="11"/>
      <c r="O1771" s="11"/>
      <c r="P1771" s="11"/>
      <c r="Q1771" s="11"/>
      <c r="R1771" s="11"/>
      <c r="S1771" s="11"/>
      <c r="T1771" s="11"/>
      <c r="U1771" s="11"/>
      <c r="V1771" s="11"/>
      <c r="W1771" s="11"/>
      <c r="X1771" s="11"/>
      <c r="Y1771" s="11"/>
      <c r="Z1771" s="11"/>
      <c r="AA1771" s="11"/>
      <c r="AB1771" s="11"/>
      <c r="AC1771" s="11"/>
      <c r="AD1771" s="11"/>
      <c r="AE1771" s="11"/>
      <c r="AF1771" s="11"/>
      <c r="AG1771" s="11"/>
      <c r="AH1771" s="11"/>
      <c r="AI1771" s="11"/>
      <c r="AJ1771" s="11"/>
      <c r="AK1771" s="11"/>
      <c r="AL1771" s="11"/>
      <c r="AM1771" s="11"/>
      <c r="AN1771" s="11"/>
      <c r="AO1771" s="11"/>
      <c r="AP1771" s="11"/>
      <c r="AQ1771" s="11"/>
      <c r="AR1771" s="11"/>
      <c r="AS1771" s="11"/>
      <c r="AT1771" s="11"/>
      <c r="AU1771" s="11"/>
      <c r="AV1771" s="11"/>
      <c r="AW1771" s="11"/>
      <c r="AX1771" s="11"/>
      <c r="AY1771" s="11"/>
      <c r="AZ1771" s="11"/>
      <c r="BA1771" s="11"/>
      <c r="BB1771" s="11"/>
      <c r="BC1771" s="11"/>
      <c r="BD1771" s="11"/>
      <c r="BE1771" s="11"/>
      <c r="BF1771" s="11"/>
      <c r="BG1771" s="11"/>
      <c r="BH1771" s="11"/>
      <c r="BI1771" s="11"/>
      <c r="BJ1771" s="11"/>
      <c r="BK1771" s="11"/>
      <c r="BL1771" s="11"/>
      <c r="BM1771" s="11"/>
      <c r="BN1771" s="11"/>
      <c r="BO1771" s="11"/>
      <c r="BP1771" s="11"/>
      <c r="BQ1771" s="11"/>
      <c r="BR1771" s="11"/>
      <c r="BS1771" s="11"/>
      <c r="BT1771" s="11"/>
      <c r="BU1771" s="11"/>
      <c r="BV1771" s="11"/>
      <c r="BW1771" s="11"/>
      <c r="BX1771" s="11"/>
      <c r="BY1771" s="11"/>
      <c r="BZ1771" s="11"/>
    </row>
    <row r="1772" spans="1:78" x14ac:dyDescent="0.2">
      <c r="A1772" t="s">
        <v>2302</v>
      </c>
      <c r="B1772" t="s">
        <v>322</v>
      </c>
      <c r="C1772" t="s">
        <v>1483</v>
      </c>
      <c r="D1772" t="s">
        <v>61</v>
      </c>
      <c r="E1772" t="s">
        <v>567</v>
      </c>
      <c r="F1772" t="s">
        <v>1101</v>
      </c>
      <c r="G1772" t="s">
        <v>567</v>
      </c>
      <c r="H1772" t="s">
        <v>1420</v>
      </c>
      <c r="M1772">
        <v>11.6</v>
      </c>
      <c r="P1772">
        <v>12.7</v>
      </c>
      <c r="Q1772">
        <v>11.7</v>
      </c>
      <c r="T1772">
        <v>14.6</v>
      </c>
      <c r="U1772">
        <v>10.5</v>
      </c>
      <c r="X1772">
        <v>14</v>
      </c>
      <c r="Y1772">
        <v>9.1999999999999993</v>
      </c>
      <c r="AB1772">
        <v>14.2</v>
      </c>
      <c r="AC1772">
        <v>9.5</v>
      </c>
      <c r="AF1772">
        <v>14.1</v>
      </c>
      <c r="AG1772">
        <v>8.8000000000000007</v>
      </c>
      <c r="AJ1772">
        <v>11.1</v>
      </c>
      <c r="BR1772" t="s">
        <v>67</v>
      </c>
      <c r="BS1772" s="1">
        <v>44823</v>
      </c>
      <c r="BT1772" t="s">
        <v>2310</v>
      </c>
      <c r="BU1772">
        <v>6618</v>
      </c>
      <c r="BV1772" t="s">
        <v>60</v>
      </c>
      <c r="BW1772" t="s">
        <v>2310</v>
      </c>
      <c r="BX1772" s="11"/>
      <c r="BY1772" s="11"/>
      <c r="BZ1772" s="11"/>
    </row>
    <row r="1773" spans="1:78" s="19" customFormat="1" x14ac:dyDescent="0.2">
      <c r="A1773" t="s">
        <v>2302</v>
      </c>
      <c r="B1773" t="s">
        <v>322</v>
      </c>
      <c r="C1773" t="s">
        <v>1483</v>
      </c>
      <c r="D1773" t="s">
        <v>61</v>
      </c>
      <c r="E1773" t="s">
        <v>567</v>
      </c>
      <c r="F1773" t="s">
        <v>1101</v>
      </c>
      <c r="G1773" t="s">
        <v>567</v>
      </c>
      <c r="H1773" t="s">
        <v>1420</v>
      </c>
      <c r="I1773" t="b">
        <v>0</v>
      </c>
      <c r="J1773"/>
      <c r="K1773"/>
      <c r="L1773"/>
      <c r="M1773">
        <v>11.6</v>
      </c>
      <c r="N1773"/>
      <c r="O1773"/>
      <c r="P1773">
        <v>12.7</v>
      </c>
      <c r="Q1773">
        <v>11.7</v>
      </c>
      <c r="R1773"/>
      <c r="S1773"/>
      <c r="T1773">
        <v>14.6</v>
      </c>
      <c r="U1773">
        <v>10.5</v>
      </c>
      <c r="V1773"/>
      <c r="W1773"/>
      <c r="X1773">
        <v>14</v>
      </c>
      <c r="Y1773">
        <v>9.1999999999999993</v>
      </c>
      <c r="Z1773"/>
      <c r="AA1773"/>
      <c r="AB1773">
        <v>14.2</v>
      </c>
      <c r="AC1773">
        <v>9.5</v>
      </c>
      <c r="AD1773"/>
      <c r="AE1773"/>
      <c r="AF1773">
        <v>14.1</v>
      </c>
      <c r="AG1773">
        <v>8.8000000000000007</v>
      </c>
      <c r="AH1773"/>
      <c r="AI1773"/>
      <c r="AJ1773">
        <v>11.1</v>
      </c>
      <c r="AK1773"/>
      <c r="AL1773"/>
      <c r="AM1773"/>
      <c r="AN1773"/>
      <c r="AO1773"/>
      <c r="AP1773"/>
      <c r="AQ1773"/>
      <c r="AR1773"/>
      <c r="AS1773"/>
      <c r="AT1773"/>
      <c r="AU1773"/>
      <c r="AV1773"/>
      <c r="AW1773"/>
      <c r="AX1773"/>
      <c r="AY1773"/>
      <c r="AZ1773"/>
      <c r="BA1773"/>
      <c r="BB1773"/>
      <c r="BC1773"/>
      <c r="BD1773"/>
      <c r="BE1773"/>
      <c r="BF1773"/>
      <c r="BG1773"/>
      <c r="BH1773"/>
      <c r="BI1773"/>
      <c r="BJ1773"/>
      <c r="BK1773"/>
      <c r="BL1773"/>
      <c r="BM1773"/>
      <c r="BN1773"/>
      <c r="BO1773"/>
      <c r="BP1773"/>
      <c r="BQ1773"/>
      <c r="BR1773" t="s">
        <v>67</v>
      </c>
      <c r="BS1773" s="1">
        <v>44820</v>
      </c>
      <c r="BT1773" t="s">
        <v>2276</v>
      </c>
      <c r="BU1773" t="s">
        <v>2308</v>
      </c>
      <c r="BV1773" t="s">
        <v>60</v>
      </c>
      <c r="BW1773" t="s">
        <v>2276</v>
      </c>
      <c r="BX1773" s="11"/>
      <c r="BY1773" s="11"/>
      <c r="BZ1773" s="11"/>
    </row>
    <row r="1774" spans="1:78" s="19" customFormat="1" x14ac:dyDescent="0.2">
      <c r="A1774" t="s">
        <v>1421</v>
      </c>
      <c r="B1774"/>
      <c r="C1774" t="s">
        <v>1483</v>
      </c>
      <c r="D1774" t="s">
        <v>61</v>
      </c>
      <c r="E1774" t="s">
        <v>567</v>
      </c>
      <c r="F1774" t="s">
        <v>1101</v>
      </c>
      <c r="G1774" t="s">
        <v>567</v>
      </c>
      <c r="H1774" t="s">
        <v>1420</v>
      </c>
      <c r="I1774"/>
      <c r="J1774"/>
      <c r="K1774"/>
      <c r="L1774"/>
      <c r="M1774"/>
      <c r="N1774"/>
      <c r="O1774"/>
      <c r="P1774"/>
      <c r="Q1774"/>
      <c r="R1774"/>
      <c r="S1774"/>
      <c r="T1774"/>
      <c r="U1774"/>
      <c r="V1774"/>
      <c r="W1774"/>
      <c r="X1774"/>
      <c r="Y1774"/>
      <c r="Z1774"/>
      <c r="AA1774"/>
      <c r="AB1774"/>
      <c r="AC1774"/>
      <c r="AD1774"/>
      <c r="AE1774"/>
      <c r="AF1774"/>
      <c r="AG1774"/>
      <c r="AH1774"/>
      <c r="AI1774"/>
      <c r="AJ1774"/>
      <c r="AK1774"/>
      <c r="AL1774"/>
      <c r="AM1774"/>
      <c r="AN1774"/>
      <c r="AO1774"/>
      <c r="AP1774"/>
      <c r="AQ1774"/>
      <c r="AR1774"/>
      <c r="AS1774">
        <v>11</v>
      </c>
      <c r="AT1774"/>
      <c r="AU1774"/>
      <c r="AV1774">
        <v>9.6</v>
      </c>
      <c r="AW1774">
        <v>10.3</v>
      </c>
      <c r="AX1774"/>
      <c r="AY1774"/>
      <c r="AZ1774">
        <v>8.6999999999999993</v>
      </c>
      <c r="BA1774">
        <v>10</v>
      </c>
      <c r="BB1774"/>
      <c r="BC1774"/>
      <c r="BD1774">
        <v>9.6999999999999993</v>
      </c>
      <c r="BE1774">
        <v>11.5</v>
      </c>
      <c r="BF1774"/>
      <c r="BG1774"/>
      <c r="BH1774">
        <v>9</v>
      </c>
      <c r="BI1774"/>
      <c r="BJ1774"/>
      <c r="BK1774"/>
      <c r="BL1774"/>
      <c r="BM1774"/>
      <c r="BN1774"/>
      <c r="BO1774"/>
      <c r="BP1774"/>
      <c r="BQ1774" t="s">
        <v>1423</v>
      </c>
      <c r="BR1774" t="s">
        <v>67</v>
      </c>
      <c r="BS1774" s="1">
        <v>44806</v>
      </c>
      <c r="BT1774" t="s">
        <v>1422</v>
      </c>
      <c r="BU1774">
        <v>6619</v>
      </c>
      <c r="BV1774"/>
      <c r="BW1774"/>
      <c r="BX1774" s="11"/>
      <c r="BY1774" s="11"/>
      <c r="BZ1774" s="11"/>
    </row>
    <row r="1775" spans="1:78" s="55" customFormat="1" x14ac:dyDescent="0.2">
      <c r="A1775" t="s">
        <v>1421</v>
      </c>
      <c r="B1775"/>
      <c r="C1775" t="s">
        <v>1483</v>
      </c>
      <c r="D1775" t="s">
        <v>61</v>
      </c>
      <c r="E1775" t="s">
        <v>567</v>
      </c>
      <c r="F1775" t="s">
        <v>1101</v>
      </c>
      <c r="G1775" t="s">
        <v>567</v>
      </c>
      <c r="H1775" t="s">
        <v>1420</v>
      </c>
      <c r="I1775"/>
      <c r="J1775"/>
      <c r="K1775"/>
      <c r="L1775"/>
      <c r="M1775"/>
      <c r="N1775"/>
      <c r="O1775"/>
      <c r="P1775"/>
      <c r="Q1775"/>
      <c r="R1775"/>
      <c r="S1775"/>
      <c r="T1775"/>
      <c r="U1775"/>
      <c r="V1775"/>
      <c r="W1775"/>
      <c r="X1775"/>
      <c r="Y1775"/>
      <c r="Z1775"/>
      <c r="AA1775"/>
      <c r="AB1775"/>
      <c r="AC1775"/>
      <c r="AD1775"/>
      <c r="AE1775"/>
      <c r="AF1775"/>
      <c r="AG1775"/>
      <c r="AH1775"/>
      <c r="AI1775"/>
      <c r="AJ1775"/>
      <c r="AK1775"/>
      <c r="AL1775"/>
      <c r="AM1775"/>
      <c r="AN1775"/>
      <c r="AO1775"/>
      <c r="AP1775"/>
      <c r="AQ1775"/>
      <c r="AR1775"/>
      <c r="AS1775">
        <v>11</v>
      </c>
      <c r="AT1775"/>
      <c r="AU1775"/>
      <c r="AV1775">
        <v>9.6</v>
      </c>
      <c r="AW1775">
        <v>10.3</v>
      </c>
      <c r="AX1775"/>
      <c r="AY1775"/>
      <c r="AZ1775">
        <v>8.6999999999999993</v>
      </c>
      <c r="BA1775">
        <v>10</v>
      </c>
      <c r="BB1775"/>
      <c r="BC1775"/>
      <c r="BD1775">
        <v>9.6999999999999993</v>
      </c>
      <c r="BE1775">
        <v>11.5</v>
      </c>
      <c r="BF1775"/>
      <c r="BG1775"/>
      <c r="BH1775">
        <v>9</v>
      </c>
      <c r="BI1775"/>
      <c r="BJ1775"/>
      <c r="BK1775"/>
      <c r="BL1775"/>
      <c r="BM1775"/>
      <c r="BN1775"/>
      <c r="BO1775"/>
      <c r="BP1775"/>
      <c r="BQ1775"/>
      <c r="BR1775" t="s">
        <v>67</v>
      </c>
      <c r="BS1775" s="1">
        <v>44820</v>
      </c>
      <c r="BT1775" t="s">
        <v>2276</v>
      </c>
      <c r="BU1775" t="s">
        <v>2308</v>
      </c>
      <c r="BV1775" t="s">
        <v>60</v>
      </c>
      <c r="BW1775" t="s">
        <v>2276</v>
      </c>
      <c r="BX1775" s="11"/>
      <c r="BY1775" s="11"/>
      <c r="BZ1775" s="11"/>
    </row>
    <row r="1776" spans="1:78" s="19" customFormat="1" x14ac:dyDescent="0.2">
      <c r="A1776" t="s">
        <v>1100</v>
      </c>
      <c r="B1776"/>
      <c r="C1776" t="s">
        <v>1483</v>
      </c>
      <c r="D1776" t="s">
        <v>61</v>
      </c>
      <c r="E1776" t="s">
        <v>567</v>
      </c>
      <c r="F1776" t="s">
        <v>1101</v>
      </c>
      <c r="G1776" t="s">
        <v>567</v>
      </c>
      <c r="H1776" t="s">
        <v>1102</v>
      </c>
      <c r="I1776"/>
      <c r="J1776"/>
      <c r="K1776"/>
      <c r="L1776"/>
      <c r="M1776"/>
      <c r="N1776"/>
      <c r="O1776"/>
      <c r="P1776"/>
      <c r="Q1776">
        <v>12</v>
      </c>
      <c r="R1776"/>
      <c r="S1776"/>
      <c r="T1776">
        <v>12</v>
      </c>
      <c r="U1776"/>
      <c r="V1776"/>
      <c r="W1776"/>
      <c r="X1776"/>
      <c r="Y1776"/>
      <c r="Z1776"/>
      <c r="AA1776"/>
      <c r="AB1776">
        <v>10</v>
      </c>
      <c r="AC1776"/>
      <c r="AD1776"/>
      <c r="AE1776"/>
      <c r="AF1776"/>
      <c r="AG1776">
        <v>10</v>
      </c>
      <c r="AH1776"/>
      <c r="AI1776"/>
      <c r="AJ1776">
        <v>9</v>
      </c>
      <c r="AK1776"/>
      <c r="AL1776"/>
      <c r="AM1776"/>
      <c r="AN1776"/>
      <c r="AO1776"/>
      <c r="AP1776"/>
      <c r="AQ1776"/>
      <c r="AR1776"/>
      <c r="AS1776">
        <v>12</v>
      </c>
      <c r="AT1776"/>
      <c r="AU1776"/>
      <c r="AV1776">
        <v>12</v>
      </c>
      <c r="AW1776"/>
      <c r="AX1776"/>
      <c r="AY1776"/>
      <c r="AZ1776"/>
      <c r="BA1776"/>
      <c r="BB1776"/>
      <c r="BC1776"/>
      <c r="BD1776"/>
      <c r="BE1776">
        <v>11.5</v>
      </c>
      <c r="BF1776"/>
      <c r="BG1776"/>
      <c r="BH1776">
        <v>9</v>
      </c>
      <c r="BI1776"/>
      <c r="BJ1776"/>
      <c r="BK1776"/>
      <c r="BL1776"/>
      <c r="BM1776"/>
      <c r="BN1776"/>
      <c r="BO1776"/>
      <c r="BP1776"/>
      <c r="BQ1776" t="s">
        <v>1103</v>
      </c>
      <c r="BR1776" t="s">
        <v>67</v>
      </c>
      <c r="BS1776"/>
      <c r="BT1776" t="s">
        <v>200</v>
      </c>
      <c r="BU1776">
        <v>7016</v>
      </c>
      <c r="BV1776"/>
      <c r="BW1776"/>
      <c r="BX1776" s="11"/>
      <c r="BY1776" s="11"/>
      <c r="BZ1776" s="11"/>
    </row>
    <row r="1777" spans="1:78" s="19" customFormat="1" x14ac:dyDescent="0.2">
      <c r="A1777" t="s">
        <v>737</v>
      </c>
      <c r="B1777"/>
      <c r="C1777" t="s">
        <v>1483</v>
      </c>
      <c r="D1777" t="s">
        <v>61</v>
      </c>
      <c r="E1777" t="s">
        <v>567</v>
      </c>
      <c r="F1777" t="s">
        <v>1101</v>
      </c>
      <c r="G1777" t="s">
        <v>567</v>
      </c>
      <c r="H1777" t="s">
        <v>1102</v>
      </c>
      <c r="I1777"/>
      <c r="J1777"/>
      <c r="K1777"/>
      <c r="L1777"/>
      <c r="M1777"/>
      <c r="N1777"/>
      <c r="O1777"/>
      <c r="P1777"/>
      <c r="Q1777"/>
      <c r="R1777"/>
      <c r="S1777"/>
      <c r="T1777"/>
      <c r="U1777"/>
      <c r="V1777"/>
      <c r="W1777"/>
      <c r="X1777"/>
      <c r="Y1777">
        <v>9.6</v>
      </c>
      <c r="Z1777"/>
      <c r="AA1777"/>
      <c r="AB1777">
        <v>11</v>
      </c>
      <c r="AC1777"/>
      <c r="AD1777"/>
      <c r="AE1777"/>
      <c r="AF1777"/>
      <c r="AG1777">
        <v>9</v>
      </c>
      <c r="AH1777"/>
      <c r="AI1777"/>
      <c r="AJ1777">
        <v>10</v>
      </c>
      <c r="AK1777"/>
      <c r="AL1777"/>
      <c r="AM1777"/>
      <c r="AN1777"/>
      <c r="AO1777">
        <v>13</v>
      </c>
      <c r="AP1777"/>
      <c r="AQ1777"/>
      <c r="AR1777">
        <v>9.5</v>
      </c>
      <c r="AS1777">
        <v>13</v>
      </c>
      <c r="AT1777"/>
      <c r="AU1777"/>
      <c r="AV1777">
        <v>10</v>
      </c>
      <c r="AW1777">
        <v>11</v>
      </c>
      <c r="AX1777"/>
      <c r="AY1777"/>
      <c r="AZ1777">
        <v>9</v>
      </c>
      <c r="BA1777"/>
      <c r="BB1777"/>
      <c r="BC1777"/>
      <c r="BD1777"/>
      <c r="BE1777">
        <v>12</v>
      </c>
      <c r="BF1777"/>
      <c r="BG1777"/>
      <c r="BH1777">
        <v>8</v>
      </c>
      <c r="BI1777"/>
      <c r="BJ1777"/>
      <c r="BK1777"/>
      <c r="BL1777"/>
      <c r="BM1777"/>
      <c r="BN1777"/>
      <c r="BO1777"/>
      <c r="BP1777"/>
      <c r="BQ1777"/>
      <c r="BR1777" t="s">
        <v>67</v>
      </c>
      <c r="BS1777" s="1">
        <v>44797</v>
      </c>
      <c r="BT1777" t="s">
        <v>73</v>
      </c>
      <c r="BU1777">
        <v>36083</v>
      </c>
      <c r="BV1777" t="s">
        <v>60</v>
      </c>
      <c r="BW1777" t="s">
        <v>73</v>
      </c>
      <c r="BX1777" s="11"/>
      <c r="BY1777" s="11"/>
      <c r="BZ1777" s="11"/>
    </row>
    <row r="1778" spans="1:78" x14ac:dyDescent="0.2">
      <c r="A1778" t="s">
        <v>741</v>
      </c>
      <c r="C1778" t="s">
        <v>1483</v>
      </c>
      <c r="D1778" t="s">
        <v>61</v>
      </c>
      <c r="E1778" t="s">
        <v>567</v>
      </c>
      <c r="F1778" t="s">
        <v>1101</v>
      </c>
      <c r="G1778" t="s">
        <v>567</v>
      </c>
      <c r="H1778" t="s">
        <v>1102</v>
      </c>
      <c r="Q1778">
        <v>13</v>
      </c>
      <c r="T1778">
        <v>14</v>
      </c>
      <c r="BR1778" t="s">
        <v>67</v>
      </c>
      <c r="BS1778" s="1">
        <v>44797</v>
      </c>
      <c r="BT1778" t="s">
        <v>73</v>
      </c>
      <c r="BU1778">
        <v>36083</v>
      </c>
      <c r="BV1778" t="s">
        <v>60</v>
      </c>
      <c r="BW1778" t="s">
        <v>73</v>
      </c>
      <c r="BX1778" s="11"/>
      <c r="BY1778" s="11"/>
      <c r="BZ1778" s="11"/>
    </row>
    <row r="1779" spans="1:78" x14ac:dyDescent="0.2">
      <c r="A1779" s="11" t="s">
        <v>1700</v>
      </c>
      <c r="B1779" s="11"/>
      <c r="C1779" s="11" t="s">
        <v>1483</v>
      </c>
      <c r="D1779" s="11" t="s">
        <v>61</v>
      </c>
      <c r="E1779" s="11" t="s">
        <v>567</v>
      </c>
      <c r="F1779" s="11" t="s">
        <v>1101</v>
      </c>
      <c r="G1779" s="11" t="s">
        <v>567</v>
      </c>
      <c r="H1779" s="11" t="s">
        <v>563</v>
      </c>
      <c r="I1779" s="11"/>
      <c r="J1779" s="11"/>
      <c r="K1779" s="11"/>
      <c r="L1779" s="11"/>
      <c r="M1779" s="11"/>
      <c r="N1779" s="11"/>
      <c r="O1779" s="11"/>
      <c r="P1779" s="11"/>
      <c r="Q1779" s="11"/>
      <c r="R1779" s="11"/>
      <c r="S1779" s="11"/>
      <c r="T1779" s="11"/>
      <c r="U1779" s="11"/>
      <c r="V1779" s="11"/>
      <c r="W1779" s="11"/>
      <c r="X1779" s="11"/>
      <c r="Y1779" s="11"/>
      <c r="Z1779" s="11"/>
      <c r="AA1779" s="11"/>
      <c r="AB1779" s="11"/>
      <c r="AC1779" s="11"/>
      <c r="AD1779" s="11"/>
      <c r="AE1779" s="11"/>
      <c r="AF1779" s="11"/>
      <c r="AG1779" s="11"/>
      <c r="AH1779" s="11"/>
      <c r="AI1779" s="11"/>
      <c r="AJ1779" s="11"/>
      <c r="AK1779" s="11"/>
      <c r="AL1779" s="11"/>
      <c r="AM1779" s="11"/>
      <c r="AN1779" s="11"/>
      <c r="AO1779" s="11"/>
      <c r="AP1779" s="11"/>
      <c r="AQ1779" s="11"/>
      <c r="AR1779" s="11"/>
      <c r="AS1779" s="11"/>
      <c r="AT1779" s="11"/>
      <c r="AU1779" s="11"/>
      <c r="AV1779" s="11"/>
      <c r="AW1779" s="11"/>
      <c r="AX1779" s="11"/>
      <c r="AY1779" s="11"/>
      <c r="AZ1779" s="11"/>
      <c r="BA1779" s="11"/>
      <c r="BB1779" s="11"/>
      <c r="BC1779" s="11"/>
      <c r="BD1779" s="11"/>
      <c r="BE1779" s="11"/>
      <c r="BF1779" s="11"/>
      <c r="BG1779" s="11"/>
      <c r="BH1779" s="11"/>
      <c r="BI1779" s="11"/>
      <c r="BJ1779" s="11"/>
      <c r="BK1779" s="11"/>
      <c r="BL1779" s="11"/>
      <c r="BM1779" s="11"/>
      <c r="BN1779" s="11"/>
      <c r="BO1779" s="11"/>
      <c r="BP1779" s="11"/>
      <c r="BQ1779" s="11"/>
      <c r="BR1779" s="11"/>
      <c r="BS1779" s="11"/>
      <c r="BT1779" s="11"/>
      <c r="BU1779" s="11"/>
      <c r="BV1779" s="11"/>
      <c r="BW1779" s="11"/>
      <c r="BX1779" s="11"/>
      <c r="BY1779" s="11"/>
      <c r="BZ1779" s="11"/>
    </row>
    <row r="1780" spans="1:78" x14ac:dyDescent="0.2">
      <c r="A1780" s="11" t="s">
        <v>1700</v>
      </c>
      <c r="B1780" s="11"/>
      <c r="C1780" s="11" t="s">
        <v>1483</v>
      </c>
      <c r="D1780" s="11" t="s">
        <v>61</v>
      </c>
      <c r="E1780" s="11" t="s">
        <v>567</v>
      </c>
      <c r="F1780" s="11" t="s">
        <v>1113</v>
      </c>
      <c r="G1780" s="11" t="s">
        <v>567</v>
      </c>
      <c r="H1780" s="11" t="s">
        <v>1664</v>
      </c>
      <c r="I1780" s="11"/>
      <c r="J1780" s="11"/>
      <c r="K1780" s="11"/>
      <c r="L1780" s="11"/>
      <c r="M1780" s="11"/>
      <c r="N1780" s="11"/>
      <c r="O1780" s="11"/>
      <c r="P1780" s="11"/>
      <c r="Q1780" s="11"/>
      <c r="R1780" s="11"/>
      <c r="S1780" s="11"/>
      <c r="T1780" s="11"/>
      <c r="U1780" s="11"/>
      <c r="V1780" s="11"/>
      <c r="W1780" s="11"/>
      <c r="X1780" s="11"/>
      <c r="Y1780" s="11"/>
      <c r="Z1780" s="11"/>
      <c r="AA1780" s="11"/>
      <c r="AB1780" s="11"/>
      <c r="AC1780" s="11"/>
      <c r="AD1780" s="11"/>
      <c r="AE1780" s="11"/>
      <c r="AF1780" s="11"/>
      <c r="AG1780" s="11"/>
      <c r="AH1780" s="11"/>
      <c r="AI1780" s="11"/>
      <c r="AJ1780" s="11"/>
      <c r="AK1780" s="11"/>
      <c r="AL1780" s="11"/>
      <c r="AM1780" s="11"/>
      <c r="AN1780" s="11"/>
      <c r="AO1780" s="11"/>
      <c r="AP1780" s="11"/>
      <c r="AQ1780" s="11"/>
      <c r="AR1780" s="11"/>
      <c r="AS1780" s="11"/>
      <c r="AT1780" s="11"/>
      <c r="AU1780" s="11"/>
      <c r="AV1780" s="11"/>
      <c r="AW1780" s="11"/>
      <c r="AX1780" s="11"/>
      <c r="AY1780" s="11"/>
      <c r="AZ1780" s="11"/>
      <c r="BA1780" s="11"/>
      <c r="BB1780" s="11"/>
      <c r="BC1780" s="11"/>
      <c r="BD1780" s="11"/>
      <c r="BE1780" s="11"/>
      <c r="BF1780" s="11"/>
      <c r="BG1780" s="11"/>
      <c r="BH1780" s="11"/>
      <c r="BI1780" s="11"/>
      <c r="BJ1780" s="11"/>
      <c r="BK1780" s="11"/>
      <c r="BL1780" s="11"/>
      <c r="BM1780" s="11"/>
      <c r="BN1780" s="11"/>
      <c r="BO1780" s="11"/>
      <c r="BP1780" s="11"/>
      <c r="BQ1780" s="11"/>
      <c r="BR1780" s="11"/>
      <c r="BS1780" s="11"/>
      <c r="BT1780" s="11"/>
      <c r="BU1780" s="11"/>
      <c r="BV1780" s="11"/>
      <c r="BW1780" s="11"/>
      <c r="BX1780" s="11"/>
      <c r="BY1780" s="11"/>
      <c r="BZ1780" s="11"/>
    </row>
    <row r="1781" spans="1:78" x14ac:dyDescent="0.2">
      <c r="A1781" s="6" t="s">
        <v>737</v>
      </c>
      <c r="B1781" s="6" t="s">
        <v>63</v>
      </c>
      <c r="C1781" s="6" t="s">
        <v>1483</v>
      </c>
      <c r="D1781" s="6" t="s">
        <v>61</v>
      </c>
      <c r="E1781" s="6" t="s">
        <v>567</v>
      </c>
      <c r="F1781" s="6" t="s">
        <v>1113</v>
      </c>
      <c r="G1781" s="6" t="s">
        <v>567</v>
      </c>
      <c r="H1781" s="6" t="s">
        <v>1664</v>
      </c>
      <c r="I1781" s="6"/>
      <c r="J1781" s="6"/>
      <c r="K1781" s="6"/>
      <c r="L1781" s="6"/>
      <c r="M1781" s="6"/>
      <c r="N1781" s="6"/>
      <c r="O1781" s="6"/>
      <c r="P1781" s="6"/>
      <c r="Q1781" s="6"/>
      <c r="R1781" s="6"/>
      <c r="S1781" s="6"/>
      <c r="T1781" s="6"/>
      <c r="U1781" s="6"/>
      <c r="V1781" s="6"/>
      <c r="W1781" s="6"/>
      <c r="X1781" s="6"/>
      <c r="Y1781" s="6"/>
      <c r="Z1781" s="6"/>
      <c r="AA1781" s="6"/>
      <c r="AB1781" s="6"/>
      <c r="AC1781" s="6"/>
      <c r="AD1781" s="6"/>
      <c r="AE1781" s="6"/>
      <c r="AF1781" s="6"/>
      <c r="AG1781" s="6"/>
      <c r="AH1781" s="6"/>
      <c r="AI1781" s="6"/>
      <c r="AJ1781" s="6"/>
      <c r="AK1781" s="6">
        <v>12</v>
      </c>
      <c r="AL1781" s="6"/>
      <c r="AM1781" s="6"/>
      <c r="AN1781" s="6">
        <v>8</v>
      </c>
      <c r="AO1781" s="6"/>
      <c r="AP1781" s="6"/>
      <c r="AQ1781" s="6"/>
      <c r="AR1781" s="6"/>
      <c r="AS1781" s="6"/>
      <c r="AT1781" s="6"/>
      <c r="AU1781" s="6"/>
      <c r="AV1781" s="6"/>
      <c r="AW1781" s="6"/>
      <c r="AX1781" s="6"/>
      <c r="AY1781" s="6"/>
      <c r="AZ1781" s="6"/>
      <c r="BA1781" s="6"/>
      <c r="BB1781" s="6"/>
      <c r="BC1781" s="6"/>
      <c r="BD1781" s="6"/>
      <c r="BE1781" s="6"/>
      <c r="BF1781" s="6"/>
      <c r="BG1781" s="6"/>
      <c r="BH1781" s="6"/>
      <c r="BI1781" s="6"/>
      <c r="BJ1781" s="6"/>
      <c r="BK1781" s="6"/>
      <c r="BL1781" s="6"/>
      <c r="BM1781" s="6"/>
      <c r="BN1781" s="6"/>
      <c r="BO1781" s="6"/>
      <c r="BP1781" s="6"/>
      <c r="BQ1781" s="6"/>
      <c r="BR1781" s="6" t="s">
        <v>67</v>
      </c>
      <c r="BS1781" s="7">
        <v>44964</v>
      </c>
      <c r="BT1781" s="6" t="s">
        <v>3669</v>
      </c>
      <c r="BU1781" s="57" t="s">
        <v>3702</v>
      </c>
      <c r="BV1781" s="6"/>
      <c r="BW1781" s="6"/>
      <c r="BX1781" s="6"/>
      <c r="BY1781" s="6"/>
      <c r="BZ1781" s="6"/>
    </row>
    <row r="1782" spans="1:78" x14ac:dyDescent="0.2">
      <c r="A1782" s="6" t="s">
        <v>741</v>
      </c>
      <c r="B1782" s="6"/>
      <c r="C1782" s="6" t="s">
        <v>1483</v>
      </c>
      <c r="D1782" s="6" t="s">
        <v>61</v>
      </c>
      <c r="E1782" s="6" t="s">
        <v>567</v>
      </c>
      <c r="F1782" s="6" t="s">
        <v>1113</v>
      </c>
      <c r="G1782" s="6" t="s">
        <v>567</v>
      </c>
      <c r="H1782" s="6" t="s">
        <v>1664</v>
      </c>
      <c r="I1782" s="6"/>
      <c r="J1782" s="6"/>
      <c r="K1782" s="6"/>
      <c r="L1782" s="6"/>
      <c r="M1782" s="6"/>
      <c r="N1782" s="6"/>
      <c r="O1782" s="6"/>
      <c r="P1782" s="6"/>
      <c r="Q1782" s="6"/>
      <c r="R1782" s="6"/>
      <c r="S1782" s="6"/>
      <c r="T1782" s="6"/>
      <c r="U1782" s="6"/>
      <c r="V1782" s="6"/>
      <c r="W1782" s="6"/>
      <c r="X1782" s="6"/>
      <c r="Y1782" s="6"/>
      <c r="Z1782" s="6"/>
      <c r="AA1782" s="6"/>
      <c r="AB1782" s="6"/>
      <c r="AC1782" s="6">
        <v>9.8000000000000007</v>
      </c>
      <c r="AD1782" s="6"/>
      <c r="AE1782" s="6"/>
      <c r="AF1782" s="6">
        <v>13</v>
      </c>
      <c r="AG1782" s="6"/>
      <c r="AH1782" s="6"/>
      <c r="AI1782" s="6"/>
      <c r="AJ1782" s="6"/>
      <c r="AK1782" s="6"/>
      <c r="AL1782" s="6"/>
      <c r="AM1782" s="6"/>
      <c r="AN1782" s="6"/>
      <c r="AO1782" s="6"/>
      <c r="AP1782" s="6"/>
      <c r="AQ1782" s="6"/>
      <c r="AR1782" s="6"/>
      <c r="AS1782" s="6"/>
      <c r="AT1782" s="6"/>
      <c r="AU1782" s="6"/>
      <c r="AV1782" s="6"/>
      <c r="AW1782" s="6"/>
      <c r="AX1782" s="6"/>
      <c r="AY1782" s="6"/>
      <c r="AZ1782" s="6"/>
      <c r="BA1782" s="6"/>
      <c r="BB1782" s="6"/>
      <c r="BC1782" s="6"/>
      <c r="BD1782" s="6"/>
      <c r="BE1782" s="6"/>
      <c r="BF1782" s="6"/>
      <c r="BG1782" s="6"/>
      <c r="BH1782" s="6"/>
      <c r="BI1782" s="6">
        <v>29</v>
      </c>
      <c r="BJ1782" s="6"/>
      <c r="BK1782" s="6"/>
      <c r="BL1782" s="6"/>
      <c r="BM1782" s="6"/>
      <c r="BN1782" s="6"/>
      <c r="BO1782" s="6">
        <v>70</v>
      </c>
      <c r="BP1782" s="6"/>
      <c r="BQ1782" s="6" t="s">
        <v>3715</v>
      </c>
      <c r="BR1782" s="6" t="s">
        <v>67</v>
      </c>
      <c r="BS1782" s="7">
        <v>44964</v>
      </c>
      <c r="BT1782" s="6" t="s">
        <v>3669</v>
      </c>
      <c r="BU1782" s="57" t="s">
        <v>3702</v>
      </c>
      <c r="BV1782" s="6"/>
      <c r="BW1782" s="6"/>
      <c r="BX1782" s="6"/>
      <c r="BY1782" s="6"/>
      <c r="BZ1782" s="6"/>
    </row>
    <row r="1783" spans="1:78" x14ac:dyDescent="0.2">
      <c r="A1783" s="6" t="s">
        <v>742</v>
      </c>
      <c r="B1783" s="6"/>
      <c r="C1783" s="6" t="s">
        <v>1483</v>
      </c>
      <c r="D1783" s="6" t="s">
        <v>61</v>
      </c>
      <c r="E1783" s="6" t="s">
        <v>567</v>
      </c>
      <c r="F1783" s="6" t="s">
        <v>1113</v>
      </c>
      <c r="G1783" s="6" t="s">
        <v>567</v>
      </c>
      <c r="H1783" s="6" t="s">
        <v>1664</v>
      </c>
      <c r="I1783" s="6"/>
      <c r="J1783" s="6"/>
      <c r="K1783" s="6"/>
      <c r="L1783" s="6"/>
      <c r="M1783" s="6"/>
      <c r="N1783" s="6"/>
      <c r="O1783" s="6"/>
      <c r="P1783" s="6"/>
      <c r="Q1783" s="6"/>
      <c r="R1783" s="6"/>
      <c r="S1783" s="6"/>
      <c r="T1783" s="6"/>
      <c r="U1783" s="6"/>
      <c r="V1783" s="6"/>
      <c r="W1783" s="6"/>
      <c r="X1783" s="6"/>
      <c r="Y1783" s="6"/>
      <c r="Z1783" s="6"/>
      <c r="AA1783" s="6"/>
      <c r="AB1783" s="6"/>
      <c r="AC1783" s="6"/>
      <c r="AD1783" s="6"/>
      <c r="AE1783" s="6"/>
      <c r="AF1783" s="6"/>
      <c r="AG1783" s="6"/>
      <c r="AH1783" s="6"/>
      <c r="AI1783" s="6"/>
      <c r="AJ1783" s="6"/>
      <c r="AK1783" s="6"/>
      <c r="AL1783" s="6"/>
      <c r="AM1783" s="6"/>
      <c r="AN1783" s="6"/>
      <c r="AO1783" s="6"/>
      <c r="AP1783" s="6"/>
      <c r="AQ1783" s="6"/>
      <c r="AR1783" s="6"/>
      <c r="AS1783" s="6"/>
      <c r="AT1783" s="6"/>
      <c r="AU1783" s="6"/>
      <c r="AV1783" s="6"/>
      <c r="AW1783" s="6"/>
      <c r="AX1783" s="6"/>
      <c r="AY1783" s="6"/>
      <c r="AZ1783" s="6"/>
      <c r="BA1783" s="6"/>
      <c r="BB1783" s="6"/>
      <c r="BC1783" s="6"/>
      <c r="BD1783" s="6"/>
      <c r="BE1783" s="6"/>
      <c r="BF1783" s="6"/>
      <c r="BG1783" s="6"/>
      <c r="BH1783" s="6"/>
      <c r="BI1783" s="6"/>
      <c r="BJ1783" s="6"/>
      <c r="BK1783" s="6"/>
      <c r="BL1783" s="6"/>
      <c r="BM1783" s="6"/>
      <c r="BN1783" s="6"/>
      <c r="BO1783" s="6"/>
      <c r="BP1783" s="6"/>
      <c r="BQ1783" s="6"/>
      <c r="BR1783" s="6" t="s">
        <v>67</v>
      </c>
      <c r="BS1783" s="7">
        <v>44964</v>
      </c>
      <c r="BT1783" s="6" t="s">
        <v>3669</v>
      </c>
      <c r="BU1783" s="57" t="s">
        <v>3702</v>
      </c>
      <c r="BV1783" s="6"/>
      <c r="BW1783" s="6"/>
      <c r="BX1783" s="6"/>
      <c r="BY1783" s="6"/>
      <c r="BZ1783" s="6"/>
    </row>
    <row r="1784" spans="1:78" x14ac:dyDescent="0.2">
      <c r="A1784" s="11" t="s">
        <v>1700</v>
      </c>
      <c r="B1784" s="11"/>
      <c r="C1784" s="11" t="s">
        <v>1483</v>
      </c>
      <c r="D1784" s="11" t="s">
        <v>61</v>
      </c>
      <c r="E1784" s="11" t="s">
        <v>567</v>
      </c>
      <c r="F1784" s="11" t="s">
        <v>1113</v>
      </c>
      <c r="G1784" s="11" t="s">
        <v>567</v>
      </c>
      <c r="H1784" s="11" t="s">
        <v>1113</v>
      </c>
      <c r="I1784" s="11"/>
      <c r="J1784" s="11"/>
      <c r="K1784" s="11"/>
      <c r="L1784" s="11"/>
      <c r="M1784" s="11"/>
      <c r="N1784" s="11"/>
      <c r="O1784" s="11"/>
      <c r="P1784" s="11"/>
      <c r="Q1784" s="11"/>
      <c r="R1784" s="11"/>
      <c r="S1784" s="11"/>
      <c r="T1784" s="11"/>
      <c r="U1784" s="11"/>
      <c r="V1784" s="11"/>
      <c r="W1784" s="11"/>
      <c r="X1784" s="11"/>
      <c r="Y1784" s="11"/>
      <c r="Z1784" s="11"/>
      <c r="AA1784" s="11"/>
      <c r="AB1784" s="11"/>
      <c r="AC1784" s="11"/>
      <c r="AD1784" s="11"/>
      <c r="AE1784" s="11"/>
      <c r="AF1784" s="11"/>
      <c r="AG1784" s="11"/>
      <c r="AH1784" s="11"/>
      <c r="AI1784" s="11"/>
      <c r="AJ1784" s="11"/>
      <c r="AK1784" s="11"/>
      <c r="AL1784" s="11"/>
      <c r="AM1784" s="11"/>
      <c r="AN1784" s="11"/>
      <c r="AO1784" s="11"/>
      <c r="AP1784" s="11"/>
      <c r="AQ1784" s="11"/>
      <c r="AR1784" s="11"/>
      <c r="AS1784" s="11"/>
      <c r="AT1784" s="11"/>
      <c r="AU1784" s="11"/>
      <c r="AV1784" s="11"/>
      <c r="AW1784" s="11"/>
      <c r="AX1784" s="11"/>
      <c r="AY1784" s="11"/>
      <c r="AZ1784" s="11"/>
      <c r="BA1784" s="11"/>
      <c r="BB1784" s="11"/>
      <c r="BC1784" s="11"/>
      <c r="BD1784" s="11"/>
      <c r="BE1784" s="11"/>
      <c r="BF1784" s="11"/>
      <c r="BG1784" s="11"/>
      <c r="BH1784" s="11"/>
      <c r="BI1784" s="11"/>
      <c r="BJ1784" s="11"/>
      <c r="BK1784" s="11"/>
      <c r="BL1784" s="11"/>
      <c r="BM1784" s="11"/>
      <c r="BN1784" s="11"/>
      <c r="BO1784" s="11"/>
      <c r="BP1784" s="11"/>
      <c r="BQ1784" s="11"/>
      <c r="BR1784" s="11"/>
      <c r="BS1784" s="11"/>
      <c r="BT1784" s="11"/>
      <c r="BU1784" s="11"/>
      <c r="BV1784" s="11"/>
      <c r="BW1784" s="11"/>
      <c r="BX1784" s="11"/>
      <c r="BY1784" s="11"/>
      <c r="BZ1784" s="11"/>
    </row>
    <row r="1785" spans="1:78" s="19" customFormat="1" x14ac:dyDescent="0.2">
      <c r="A1785" t="s">
        <v>2331</v>
      </c>
      <c r="B1785" t="s">
        <v>322</v>
      </c>
      <c r="C1785" t="s">
        <v>1483</v>
      </c>
      <c r="D1785" t="s">
        <v>61</v>
      </c>
      <c r="E1785" t="s">
        <v>567</v>
      </c>
      <c r="F1785" t="s">
        <v>1113</v>
      </c>
      <c r="G1785" t="s">
        <v>567</v>
      </c>
      <c r="H1785" t="s">
        <v>1113</v>
      </c>
      <c r="I1785"/>
      <c r="J1785"/>
      <c r="K1785"/>
      <c r="L1785"/>
      <c r="M1785"/>
      <c r="N1785"/>
      <c r="O1785"/>
      <c r="P1785"/>
      <c r="Q1785"/>
      <c r="R1785"/>
      <c r="S1785"/>
      <c r="T1785"/>
      <c r="U1785"/>
      <c r="V1785"/>
      <c r="W1785"/>
      <c r="X1785"/>
      <c r="Y1785"/>
      <c r="Z1785"/>
      <c r="AA1785"/>
      <c r="AB1785"/>
      <c r="AC1785"/>
      <c r="AD1785"/>
      <c r="AE1785"/>
      <c r="AF1785"/>
      <c r="AG1785"/>
      <c r="AH1785"/>
      <c r="AI1785"/>
      <c r="AJ1785"/>
      <c r="AK1785">
        <v>9.25</v>
      </c>
      <c r="AL1785"/>
      <c r="AM1785"/>
      <c r="AN1785">
        <v>7.05</v>
      </c>
      <c r="AO1785"/>
      <c r="AP1785"/>
      <c r="AQ1785"/>
      <c r="AR1785"/>
      <c r="AS1785"/>
      <c r="AT1785"/>
      <c r="AU1785"/>
      <c r="AV1785"/>
      <c r="AW1785"/>
      <c r="AX1785"/>
      <c r="AY1785"/>
      <c r="AZ1785"/>
      <c r="BA1785"/>
      <c r="BB1785"/>
      <c r="BC1785"/>
      <c r="BD1785"/>
      <c r="BE1785"/>
      <c r="BF1785"/>
      <c r="BG1785"/>
      <c r="BH1785"/>
      <c r="BI1785"/>
      <c r="BJ1785"/>
      <c r="BK1785"/>
      <c r="BL1785"/>
      <c r="BM1785"/>
      <c r="BN1785"/>
      <c r="BO1785"/>
      <c r="BP1785"/>
      <c r="BQ1785"/>
      <c r="BR1785" t="s">
        <v>67</v>
      </c>
      <c r="BS1785" s="1">
        <v>44824</v>
      </c>
      <c r="BT1785" t="s">
        <v>2329</v>
      </c>
      <c r="BU1785">
        <v>2930</v>
      </c>
      <c r="BV1785"/>
      <c r="BW1785"/>
      <c r="BX1785" s="11"/>
      <c r="BY1785" s="11"/>
      <c r="BZ1785" s="11"/>
    </row>
    <row r="1786" spans="1:78" s="19" customFormat="1" x14ac:dyDescent="0.2">
      <c r="A1786" s="10" t="s">
        <v>2334</v>
      </c>
      <c r="B1786" s="10"/>
      <c r="C1786" s="10" t="s">
        <v>1483</v>
      </c>
      <c r="D1786" s="10" t="s">
        <v>61</v>
      </c>
      <c r="E1786" s="10" t="s">
        <v>567</v>
      </c>
      <c r="F1786" s="10" t="s">
        <v>1113</v>
      </c>
      <c r="G1786" s="10" t="s">
        <v>567</v>
      </c>
      <c r="H1786" s="10" t="s">
        <v>1113</v>
      </c>
      <c r="I1786" s="10"/>
      <c r="J1786" s="10"/>
      <c r="K1786" s="10"/>
      <c r="L1786" s="10"/>
      <c r="M1786" s="10"/>
      <c r="N1786" s="10"/>
      <c r="O1786" s="10"/>
      <c r="P1786" s="10"/>
      <c r="Q1786" s="10"/>
      <c r="R1786" s="10"/>
      <c r="S1786" s="10"/>
      <c r="T1786" s="10"/>
      <c r="U1786" s="10"/>
      <c r="V1786" s="10"/>
      <c r="W1786" s="10"/>
      <c r="X1786" s="10"/>
      <c r="Y1786" s="10"/>
      <c r="Z1786" s="10"/>
      <c r="AA1786" s="10"/>
      <c r="AB1786" s="10"/>
      <c r="AC1786" s="10"/>
      <c r="AD1786" s="10"/>
      <c r="AE1786" s="10"/>
      <c r="AF1786" s="10"/>
      <c r="AG1786" s="10"/>
      <c r="AH1786" s="10"/>
      <c r="AI1786" s="10"/>
      <c r="AJ1786" s="10"/>
      <c r="AK1786" s="10"/>
      <c r="AL1786" s="10"/>
      <c r="AM1786" s="10"/>
      <c r="AN1786" s="10"/>
      <c r="AO1786" s="10"/>
      <c r="AP1786" s="10"/>
      <c r="AQ1786" s="10"/>
      <c r="AR1786" s="10"/>
      <c r="AS1786" s="10"/>
      <c r="AT1786" s="10"/>
      <c r="AU1786" s="10"/>
      <c r="AV1786" s="10"/>
      <c r="AW1786" s="10"/>
      <c r="AX1786" s="10"/>
      <c r="AY1786" s="10"/>
      <c r="AZ1786" s="10"/>
      <c r="BA1786" s="10"/>
      <c r="BB1786" s="10"/>
      <c r="BC1786" s="10"/>
      <c r="BD1786" s="10"/>
      <c r="BE1786" s="10"/>
      <c r="BF1786" s="10"/>
      <c r="BG1786" s="10"/>
      <c r="BH1786" s="10"/>
      <c r="BI1786" s="10"/>
      <c r="BJ1786" s="10"/>
      <c r="BK1786" s="10"/>
      <c r="BL1786" s="10"/>
      <c r="BM1786" s="10"/>
      <c r="BN1786" s="10"/>
      <c r="BO1786" s="10"/>
      <c r="BP1786" s="10"/>
      <c r="BQ1786" s="10"/>
      <c r="BR1786" s="10" t="s">
        <v>67</v>
      </c>
      <c r="BS1786" s="12">
        <v>44824</v>
      </c>
      <c r="BT1786" s="10" t="s">
        <v>2329</v>
      </c>
      <c r="BU1786">
        <v>2930</v>
      </c>
      <c r="BV1786" s="10" t="s">
        <v>60</v>
      </c>
      <c r="BW1786" s="10"/>
      <c r="BX1786" s="11"/>
      <c r="BY1786" s="11"/>
      <c r="BZ1786" s="11"/>
    </row>
    <row r="1787" spans="1:78" x14ac:dyDescent="0.2">
      <c r="A1787" t="s">
        <v>2332</v>
      </c>
      <c r="C1787" t="s">
        <v>1483</v>
      </c>
      <c r="D1787" t="s">
        <v>61</v>
      </c>
      <c r="E1787" t="s">
        <v>567</v>
      </c>
      <c r="F1787" t="s">
        <v>1113</v>
      </c>
      <c r="G1787" t="s">
        <v>567</v>
      </c>
      <c r="H1787" t="s">
        <v>1113</v>
      </c>
      <c r="BE1787">
        <v>10.3</v>
      </c>
      <c r="BH1787">
        <v>6.9</v>
      </c>
      <c r="BR1787" t="s">
        <v>67</v>
      </c>
      <c r="BS1787" s="1">
        <v>44824</v>
      </c>
      <c r="BT1787" t="s">
        <v>2329</v>
      </c>
      <c r="BU1787">
        <v>2930</v>
      </c>
      <c r="BV1787" t="s">
        <v>60</v>
      </c>
      <c r="BX1787" s="11"/>
      <c r="BY1787" s="11"/>
      <c r="BZ1787" s="11"/>
    </row>
    <row r="1788" spans="1:78" x14ac:dyDescent="0.2">
      <c r="A1788" t="s">
        <v>2333</v>
      </c>
      <c r="C1788" t="s">
        <v>1483</v>
      </c>
      <c r="D1788" t="s">
        <v>61</v>
      </c>
      <c r="E1788" t="s">
        <v>567</v>
      </c>
      <c r="F1788" t="s">
        <v>1113</v>
      </c>
      <c r="G1788" t="s">
        <v>567</v>
      </c>
      <c r="H1788" t="s">
        <v>1113</v>
      </c>
      <c r="BA1788">
        <v>8.65</v>
      </c>
      <c r="BD1788">
        <v>8.1999999999999993</v>
      </c>
      <c r="BF1788">
        <v>7.7</v>
      </c>
      <c r="BH1788">
        <v>7.7</v>
      </c>
      <c r="BR1788" t="s">
        <v>67</v>
      </c>
      <c r="BS1788" s="1">
        <v>44824</v>
      </c>
      <c r="BT1788" t="s">
        <v>2329</v>
      </c>
      <c r="BU1788">
        <v>2930</v>
      </c>
      <c r="BX1788" s="11"/>
      <c r="BY1788" s="11"/>
      <c r="BZ1788" s="11"/>
    </row>
    <row r="1789" spans="1:78" s="6" customFormat="1" x14ac:dyDescent="0.2">
      <c r="A1789" t="s">
        <v>1115</v>
      </c>
      <c r="B1789"/>
      <c r="C1789" t="s">
        <v>1483</v>
      </c>
      <c r="D1789" t="s">
        <v>61</v>
      </c>
      <c r="E1789" t="s">
        <v>567</v>
      </c>
      <c r="F1789" t="s">
        <v>1113</v>
      </c>
      <c r="G1789" t="s">
        <v>567</v>
      </c>
      <c r="H1789" t="s">
        <v>1113</v>
      </c>
      <c r="I1789"/>
      <c r="J1789"/>
      <c r="K1789"/>
      <c r="L1789"/>
      <c r="M1789"/>
      <c r="N1789"/>
      <c r="O1789"/>
      <c r="P1789"/>
      <c r="Q1789"/>
      <c r="R1789"/>
      <c r="S1789"/>
      <c r="T1789"/>
      <c r="U1789"/>
      <c r="V1789"/>
      <c r="W1789"/>
      <c r="X1789"/>
      <c r="Y1789"/>
      <c r="Z1789"/>
      <c r="AA1789"/>
      <c r="AB1789"/>
      <c r="AC1789"/>
      <c r="AD1789"/>
      <c r="AE1789"/>
      <c r="AF1789"/>
      <c r="AG1789"/>
      <c r="AH1789"/>
      <c r="AI1789"/>
      <c r="AJ1789"/>
      <c r="AK1789"/>
      <c r="AL1789"/>
      <c r="AM1789"/>
      <c r="AN1789"/>
      <c r="AO1789">
        <v>12.7</v>
      </c>
      <c r="AP1789"/>
      <c r="AQ1789"/>
      <c r="AR1789">
        <v>9.1</v>
      </c>
      <c r="AS1789">
        <v>12.3</v>
      </c>
      <c r="AT1789"/>
      <c r="AU1789"/>
      <c r="AV1789">
        <v>10.3</v>
      </c>
      <c r="AW1789"/>
      <c r="AX1789"/>
      <c r="AY1789"/>
      <c r="AZ1789"/>
      <c r="BA1789">
        <v>9.4</v>
      </c>
      <c r="BB1789">
        <v>8</v>
      </c>
      <c r="BC1789">
        <v>7.8</v>
      </c>
      <c r="BD1789">
        <v>8</v>
      </c>
      <c r="BE1789"/>
      <c r="BF1789"/>
      <c r="BG1789"/>
      <c r="BH1789"/>
      <c r="BI1789"/>
      <c r="BJ1789"/>
      <c r="BK1789"/>
      <c r="BL1789"/>
      <c r="BM1789"/>
      <c r="BN1789"/>
      <c r="BO1789"/>
      <c r="BP1789"/>
      <c r="BQ1789"/>
      <c r="BR1789" t="s">
        <v>67</v>
      </c>
      <c r="BS1789"/>
      <c r="BT1789" t="s">
        <v>275</v>
      </c>
      <c r="BU1789">
        <v>17228</v>
      </c>
      <c r="BV1789" t="s">
        <v>60</v>
      </c>
      <c r="BW1789" t="s">
        <v>275</v>
      </c>
      <c r="BX1789" s="11"/>
      <c r="BY1789" s="11"/>
      <c r="BZ1789" s="11"/>
    </row>
    <row r="1790" spans="1:78" x14ac:dyDescent="0.2">
      <c r="A1790" t="s">
        <v>1116</v>
      </c>
      <c r="C1790" t="s">
        <v>1483</v>
      </c>
      <c r="D1790" t="s">
        <v>61</v>
      </c>
      <c r="E1790" t="s">
        <v>567</v>
      </c>
      <c r="F1790" t="s">
        <v>1113</v>
      </c>
      <c r="G1790" t="s">
        <v>567</v>
      </c>
      <c r="H1790" t="s">
        <v>1113</v>
      </c>
      <c r="AK1790">
        <v>9.8000000000000007</v>
      </c>
      <c r="AN1790">
        <v>7.9</v>
      </c>
      <c r="AS1790">
        <v>10.6</v>
      </c>
      <c r="AV1790">
        <v>9.5</v>
      </c>
      <c r="BA1790">
        <v>8.1999999999999993</v>
      </c>
      <c r="BB1790">
        <v>7.8</v>
      </c>
      <c r="BC1790">
        <v>7.8</v>
      </c>
      <c r="BD1790">
        <v>7.8</v>
      </c>
      <c r="BE1790">
        <v>9.5</v>
      </c>
      <c r="BF1790">
        <v>7</v>
      </c>
      <c r="BG1790">
        <v>5.95</v>
      </c>
      <c r="BH1790">
        <v>7</v>
      </c>
      <c r="BR1790" t="s">
        <v>67</v>
      </c>
      <c r="BS1790"/>
      <c r="BT1790" t="s">
        <v>275</v>
      </c>
      <c r="BU1790">
        <v>17228</v>
      </c>
      <c r="BV1790" t="s">
        <v>60</v>
      </c>
      <c r="BW1790" t="s">
        <v>275</v>
      </c>
      <c r="BX1790" s="11"/>
      <c r="BY1790" s="11"/>
      <c r="BZ1790" s="11"/>
    </row>
    <row r="1791" spans="1:78" x14ac:dyDescent="0.2">
      <c r="A1791" t="s">
        <v>1117</v>
      </c>
      <c r="C1791" t="s">
        <v>1483</v>
      </c>
      <c r="D1791" t="s">
        <v>61</v>
      </c>
      <c r="E1791" t="s">
        <v>567</v>
      </c>
      <c r="F1791" t="s">
        <v>1113</v>
      </c>
      <c r="G1791" t="s">
        <v>567</v>
      </c>
      <c r="H1791" t="s">
        <v>1113</v>
      </c>
      <c r="BB1791">
        <v>7.6</v>
      </c>
      <c r="BD1791">
        <v>7.6</v>
      </c>
      <c r="BQ1791" t="s">
        <v>1118</v>
      </c>
      <c r="BR1791" t="s">
        <v>67</v>
      </c>
      <c r="BS1791"/>
      <c r="BT1791" t="s">
        <v>275</v>
      </c>
      <c r="BU1791">
        <v>17228</v>
      </c>
      <c r="BX1791" s="11"/>
      <c r="BY1791" s="11"/>
      <c r="BZ1791" s="11"/>
    </row>
    <row r="1792" spans="1:78" x14ac:dyDescent="0.2">
      <c r="A1792" t="s">
        <v>2069</v>
      </c>
      <c r="C1792" t="s">
        <v>1483</v>
      </c>
      <c r="D1792" t="s">
        <v>61</v>
      </c>
      <c r="E1792" t="s">
        <v>567</v>
      </c>
      <c r="F1792" t="s">
        <v>1113</v>
      </c>
      <c r="G1792" t="s">
        <v>567</v>
      </c>
      <c r="H1792" t="s">
        <v>1113</v>
      </c>
      <c r="AS1792">
        <v>13.2</v>
      </c>
      <c r="AV1792">
        <v>11.4</v>
      </c>
      <c r="AW1792">
        <v>10.4</v>
      </c>
      <c r="AX1792">
        <v>8.1</v>
      </c>
      <c r="AY1792">
        <v>7.9</v>
      </c>
      <c r="AZ1792">
        <v>8.1</v>
      </c>
      <c r="BA1792">
        <v>9.1</v>
      </c>
      <c r="BB1792">
        <v>8.3000000000000007</v>
      </c>
      <c r="BC1792">
        <v>7.8</v>
      </c>
      <c r="BD1792">
        <v>8.3000000000000007</v>
      </c>
      <c r="BE1792">
        <v>10.7</v>
      </c>
      <c r="BF1792">
        <v>7.7</v>
      </c>
      <c r="BG1792">
        <v>6.7</v>
      </c>
      <c r="BH1792">
        <v>7.7</v>
      </c>
      <c r="BQ1792" s="9" t="s">
        <v>3439</v>
      </c>
      <c r="BR1792" t="s">
        <v>67</v>
      </c>
      <c r="BS1792" s="1">
        <v>44816</v>
      </c>
      <c r="BT1792" t="s">
        <v>1910</v>
      </c>
      <c r="BU1792">
        <v>2585</v>
      </c>
      <c r="BX1792" s="11"/>
      <c r="BY1792" s="11"/>
      <c r="BZ1792" s="11"/>
    </row>
    <row r="1793" spans="1:78" x14ac:dyDescent="0.2">
      <c r="A1793" t="s">
        <v>2070</v>
      </c>
      <c r="C1793" t="s">
        <v>1483</v>
      </c>
      <c r="D1793" t="s">
        <v>61</v>
      </c>
      <c r="E1793" t="s">
        <v>567</v>
      </c>
      <c r="F1793" t="s">
        <v>1113</v>
      </c>
      <c r="G1793" t="s">
        <v>567</v>
      </c>
      <c r="H1793" t="s">
        <v>1113</v>
      </c>
      <c r="AS1793">
        <v>10.199999999999999</v>
      </c>
      <c r="AV1793">
        <v>8.4</v>
      </c>
      <c r="BR1793" t="s">
        <v>67</v>
      </c>
      <c r="BS1793" s="1">
        <v>44816</v>
      </c>
      <c r="BT1793" t="s">
        <v>1910</v>
      </c>
      <c r="BU1793">
        <v>2585</v>
      </c>
      <c r="BX1793" s="11"/>
      <c r="BY1793" s="11"/>
      <c r="BZ1793" s="11"/>
    </row>
    <row r="1794" spans="1:78" x14ac:dyDescent="0.2">
      <c r="A1794" t="s">
        <v>2071</v>
      </c>
      <c r="C1794" t="s">
        <v>1483</v>
      </c>
      <c r="D1794" t="s">
        <v>61</v>
      </c>
      <c r="E1794" t="s">
        <v>567</v>
      </c>
      <c r="F1794" t="s">
        <v>1113</v>
      </c>
      <c r="G1794" t="s">
        <v>567</v>
      </c>
      <c r="H1794" t="s">
        <v>1113</v>
      </c>
      <c r="AO1794">
        <v>11.4</v>
      </c>
      <c r="AR1794">
        <v>10.4</v>
      </c>
      <c r="AS1794">
        <v>11.7</v>
      </c>
      <c r="AV1794">
        <v>10.9</v>
      </c>
      <c r="AW1794">
        <v>9.6</v>
      </c>
      <c r="AX1794">
        <v>7.8</v>
      </c>
      <c r="AY1794">
        <v>7.2</v>
      </c>
      <c r="AZ1794">
        <v>7.8</v>
      </c>
      <c r="BA1794">
        <v>8.6999999999999993</v>
      </c>
      <c r="BB1794">
        <v>8.5</v>
      </c>
      <c r="BC1794">
        <v>8.3000000000000007</v>
      </c>
      <c r="BD1794">
        <v>8.5</v>
      </c>
      <c r="BE1794">
        <v>10.5</v>
      </c>
      <c r="BF1794">
        <v>7.8</v>
      </c>
      <c r="BG1794">
        <v>7.3</v>
      </c>
      <c r="BH1794">
        <v>7.8</v>
      </c>
      <c r="BR1794" t="s">
        <v>67</v>
      </c>
      <c r="BS1794" s="1">
        <v>44816</v>
      </c>
      <c r="BT1794" t="s">
        <v>1910</v>
      </c>
      <c r="BU1794">
        <v>2585</v>
      </c>
      <c r="BX1794" s="11"/>
      <c r="BY1794" s="11"/>
      <c r="BZ1794" s="11"/>
    </row>
    <row r="1795" spans="1:78" x14ac:dyDescent="0.2">
      <c r="A1795" t="s">
        <v>2072</v>
      </c>
      <c r="C1795" t="s">
        <v>1483</v>
      </c>
      <c r="D1795" t="s">
        <v>61</v>
      </c>
      <c r="E1795" t="s">
        <v>567</v>
      </c>
      <c r="F1795" t="s">
        <v>1113</v>
      </c>
      <c r="G1795" t="s">
        <v>567</v>
      </c>
      <c r="H1795" t="s">
        <v>1113</v>
      </c>
      <c r="AK1795">
        <v>10</v>
      </c>
      <c r="AN1795">
        <v>8</v>
      </c>
      <c r="AO1795">
        <v>11.4</v>
      </c>
      <c r="AR1795">
        <v>10</v>
      </c>
      <c r="BQ1795" t="s">
        <v>2087</v>
      </c>
      <c r="BR1795" t="s">
        <v>67</v>
      </c>
      <c r="BS1795" s="1">
        <v>44816</v>
      </c>
      <c r="BT1795" t="s">
        <v>1910</v>
      </c>
      <c r="BU1795">
        <v>2585</v>
      </c>
      <c r="BX1795" s="11"/>
      <c r="BY1795" s="11"/>
      <c r="BZ1795" s="11"/>
    </row>
    <row r="1796" spans="1:78" x14ac:dyDescent="0.2">
      <c r="A1796" t="s">
        <v>2061</v>
      </c>
      <c r="C1796" t="s">
        <v>1483</v>
      </c>
      <c r="D1796" t="s">
        <v>61</v>
      </c>
      <c r="E1796" t="s">
        <v>567</v>
      </c>
      <c r="F1796" t="s">
        <v>1113</v>
      </c>
      <c r="G1796" t="s">
        <v>567</v>
      </c>
      <c r="H1796" t="s">
        <v>1113</v>
      </c>
      <c r="Q1796">
        <v>12</v>
      </c>
      <c r="U1796">
        <v>12.1</v>
      </c>
      <c r="X1796">
        <v>15.4</v>
      </c>
      <c r="Y1796">
        <v>9</v>
      </c>
      <c r="Z1796">
        <v>13.5</v>
      </c>
      <c r="AA1796">
        <v>12.9</v>
      </c>
      <c r="AB1796">
        <v>13.5</v>
      </c>
      <c r="AC1796">
        <v>8.5</v>
      </c>
      <c r="AD1796">
        <v>14.5</v>
      </c>
      <c r="AE1796">
        <v>13.6</v>
      </c>
      <c r="AF1796">
        <v>14.5</v>
      </c>
      <c r="AG1796">
        <v>7</v>
      </c>
      <c r="AH1796">
        <v>11.9</v>
      </c>
      <c r="AI1796">
        <v>10.3</v>
      </c>
      <c r="AJ1796">
        <v>11.9</v>
      </c>
      <c r="BQ1796" s="9" t="s">
        <v>3440</v>
      </c>
      <c r="BR1796" t="s">
        <v>67</v>
      </c>
      <c r="BS1796" s="1">
        <v>44816</v>
      </c>
      <c r="BT1796" t="s">
        <v>1910</v>
      </c>
      <c r="BU1796">
        <v>2585</v>
      </c>
      <c r="BX1796" s="11"/>
      <c r="BY1796" s="11"/>
      <c r="BZ1796" s="11"/>
    </row>
    <row r="1797" spans="1:78" x14ac:dyDescent="0.2">
      <c r="A1797" t="s">
        <v>2061</v>
      </c>
      <c r="C1797" t="s">
        <v>1483</v>
      </c>
      <c r="D1797" t="s">
        <v>61</v>
      </c>
      <c r="E1797" t="s">
        <v>567</v>
      </c>
      <c r="F1797" t="s">
        <v>1113</v>
      </c>
      <c r="G1797" t="s">
        <v>567</v>
      </c>
      <c r="H1797" t="s">
        <v>1113</v>
      </c>
      <c r="M1797">
        <v>10</v>
      </c>
      <c r="Q1797">
        <v>12.7</v>
      </c>
      <c r="X1797">
        <v>15.6</v>
      </c>
      <c r="Y1797">
        <v>9</v>
      </c>
      <c r="Z1797">
        <v>13</v>
      </c>
      <c r="AA1797">
        <v>13</v>
      </c>
      <c r="AB1797">
        <v>13</v>
      </c>
      <c r="AC1797">
        <v>8.6</v>
      </c>
      <c r="AD1797">
        <v>14.3</v>
      </c>
      <c r="AE1797">
        <v>13</v>
      </c>
      <c r="AF1797">
        <v>14.3</v>
      </c>
      <c r="AG1797">
        <v>7.2</v>
      </c>
      <c r="AH1797">
        <v>11.7</v>
      </c>
      <c r="AI1797">
        <v>10.3</v>
      </c>
      <c r="AJ1797">
        <v>11.7</v>
      </c>
      <c r="BQ1797" s="9" t="s">
        <v>3441</v>
      </c>
      <c r="BR1797" t="s">
        <v>67</v>
      </c>
      <c r="BS1797" s="1">
        <v>44816</v>
      </c>
      <c r="BT1797" t="s">
        <v>1910</v>
      </c>
      <c r="BU1797">
        <v>2585</v>
      </c>
      <c r="BX1797" s="11"/>
      <c r="BY1797" s="11"/>
      <c r="BZ1797" s="11"/>
    </row>
    <row r="1798" spans="1:78" x14ac:dyDescent="0.2">
      <c r="A1798" t="s">
        <v>2073</v>
      </c>
      <c r="C1798" t="s">
        <v>1483</v>
      </c>
      <c r="D1798" t="s">
        <v>61</v>
      </c>
      <c r="E1798" t="s">
        <v>567</v>
      </c>
      <c r="F1798" t="s">
        <v>1113</v>
      </c>
      <c r="G1798" t="s">
        <v>567</v>
      </c>
      <c r="H1798" t="s">
        <v>1113</v>
      </c>
      <c r="AS1798">
        <v>10.4</v>
      </c>
      <c r="AV1798">
        <v>9.6999999999999993</v>
      </c>
      <c r="AW1798">
        <v>9</v>
      </c>
      <c r="AX1798">
        <v>7.5</v>
      </c>
      <c r="AY1798">
        <v>7.4</v>
      </c>
      <c r="AZ1798">
        <v>7.5</v>
      </c>
      <c r="BA1798">
        <v>8.6999999999999993</v>
      </c>
      <c r="BB1798">
        <v>8.5</v>
      </c>
      <c r="BC1798">
        <v>8.1</v>
      </c>
      <c r="BD1798">
        <v>8.5</v>
      </c>
      <c r="BE1798">
        <v>10.5</v>
      </c>
      <c r="BF1798">
        <v>8.1</v>
      </c>
      <c r="BG1798">
        <v>7.3</v>
      </c>
      <c r="BH1798">
        <v>8.1</v>
      </c>
      <c r="BR1798" t="s">
        <v>67</v>
      </c>
      <c r="BS1798" s="1">
        <v>44816</v>
      </c>
      <c r="BT1798" t="s">
        <v>1910</v>
      </c>
      <c r="BU1798">
        <v>2585</v>
      </c>
      <c r="BX1798" s="11"/>
      <c r="BY1798" s="11"/>
      <c r="BZ1798" s="11"/>
    </row>
    <row r="1799" spans="1:78" x14ac:dyDescent="0.2">
      <c r="A1799" t="s">
        <v>2062</v>
      </c>
      <c r="C1799" t="s">
        <v>1483</v>
      </c>
      <c r="D1799" t="s">
        <v>61</v>
      </c>
      <c r="E1799" t="s">
        <v>567</v>
      </c>
      <c r="F1799" t="s">
        <v>1113</v>
      </c>
      <c r="G1799" t="s">
        <v>567</v>
      </c>
      <c r="H1799" t="s">
        <v>1113</v>
      </c>
      <c r="M1799">
        <v>11.1</v>
      </c>
      <c r="P1799">
        <v>12.3</v>
      </c>
      <c r="BQ1799" s="9" t="s">
        <v>3442</v>
      </c>
      <c r="BR1799" t="s">
        <v>67</v>
      </c>
      <c r="BS1799" s="1">
        <v>44816</v>
      </c>
      <c r="BT1799" t="s">
        <v>1910</v>
      </c>
      <c r="BU1799">
        <v>2585</v>
      </c>
      <c r="BX1799" s="11"/>
      <c r="BY1799" s="11"/>
      <c r="BZ1799" s="11"/>
    </row>
    <row r="1800" spans="1:78" x14ac:dyDescent="0.2">
      <c r="A1800" t="s">
        <v>2062</v>
      </c>
      <c r="C1800" t="s">
        <v>1483</v>
      </c>
      <c r="D1800" t="s">
        <v>61</v>
      </c>
      <c r="E1800" t="s">
        <v>567</v>
      </c>
      <c r="F1800" t="s">
        <v>1113</v>
      </c>
      <c r="G1800" t="s">
        <v>567</v>
      </c>
      <c r="H1800" t="s">
        <v>1113</v>
      </c>
      <c r="AS1800">
        <v>11.8</v>
      </c>
      <c r="AV1800">
        <v>11</v>
      </c>
      <c r="AW1800">
        <v>10.199999999999999</v>
      </c>
      <c r="AX1800">
        <v>8.6</v>
      </c>
      <c r="AY1800">
        <v>8.4</v>
      </c>
      <c r="AZ1800">
        <v>8.6</v>
      </c>
      <c r="BR1800" t="s">
        <v>67</v>
      </c>
      <c r="BS1800" s="1">
        <v>44816</v>
      </c>
      <c r="BT1800" t="s">
        <v>1910</v>
      </c>
      <c r="BU1800">
        <v>2585</v>
      </c>
      <c r="BX1800" s="11"/>
      <c r="BY1800" s="11"/>
      <c r="BZ1800" s="11"/>
    </row>
    <row r="1801" spans="1:78" x14ac:dyDescent="0.2">
      <c r="A1801" t="s">
        <v>2074</v>
      </c>
      <c r="C1801" t="s">
        <v>1483</v>
      </c>
      <c r="D1801" t="s">
        <v>61</v>
      </c>
      <c r="E1801" t="s">
        <v>567</v>
      </c>
      <c r="F1801" t="s">
        <v>1113</v>
      </c>
      <c r="G1801" t="s">
        <v>567</v>
      </c>
      <c r="H1801" t="s">
        <v>1113</v>
      </c>
      <c r="AS1801">
        <v>12</v>
      </c>
      <c r="AV1801">
        <v>10.9</v>
      </c>
      <c r="AW1801">
        <v>9.6</v>
      </c>
      <c r="AX1801">
        <v>8.3000000000000007</v>
      </c>
      <c r="AY1801">
        <v>7.5</v>
      </c>
      <c r="AZ1801">
        <v>8.3000000000000007</v>
      </c>
      <c r="BQ1801" s="9" t="s">
        <v>3435</v>
      </c>
      <c r="BR1801" t="s">
        <v>67</v>
      </c>
      <c r="BS1801" s="1">
        <v>44816</v>
      </c>
      <c r="BT1801" t="s">
        <v>1910</v>
      </c>
      <c r="BU1801">
        <v>2585</v>
      </c>
      <c r="BX1801" s="11"/>
      <c r="BY1801" s="11"/>
      <c r="BZ1801" s="11"/>
    </row>
    <row r="1802" spans="1:78" x14ac:dyDescent="0.2">
      <c r="A1802" t="s">
        <v>2075</v>
      </c>
      <c r="C1802" t="s">
        <v>1483</v>
      </c>
      <c r="D1802" t="s">
        <v>61</v>
      </c>
      <c r="E1802" t="s">
        <v>567</v>
      </c>
      <c r="F1802" t="s">
        <v>1113</v>
      </c>
      <c r="G1802" t="s">
        <v>567</v>
      </c>
      <c r="H1802" t="s">
        <v>1113</v>
      </c>
      <c r="BA1802">
        <v>9.4</v>
      </c>
      <c r="BB1802">
        <v>8</v>
      </c>
      <c r="BC1802">
        <v>8.1</v>
      </c>
      <c r="BD1802">
        <v>8.1</v>
      </c>
      <c r="BE1802">
        <v>11.3</v>
      </c>
      <c r="BF1802">
        <v>8</v>
      </c>
      <c r="BG1802">
        <v>7.3</v>
      </c>
      <c r="BH1802">
        <v>8</v>
      </c>
      <c r="BR1802" t="s">
        <v>67</v>
      </c>
      <c r="BS1802" s="1">
        <v>44816</v>
      </c>
      <c r="BT1802" t="s">
        <v>1910</v>
      </c>
      <c r="BU1802">
        <v>2585</v>
      </c>
      <c r="BX1802" s="11"/>
      <c r="BY1802" s="11"/>
      <c r="BZ1802" s="11"/>
    </row>
    <row r="1803" spans="1:78" x14ac:dyDescent="0.2">
      <c r="A1803" t="s">
        <v>2063</v>
      </c>
      <c r="C1803" t="s">
        <v>1483</v>
      </c>
      <c r="D1803" t="s">
        <v>61</v>
      </c>
      <c r="E1803" t="s">
        <v>567</v>
      </c>
      <c r="F1803" t="s">
        <v>1113</v>
      </c>
      <c r="G1803" t="s">
        <v>567</v>
      </c>
      <c r="H1803" t="s">
        <v>1113</v>
      </c>
      <c r="M1803">
        <v>8</v>
      </c>
      <c r="P1803">
        <v>9.1999999999999993</v>
      </c>
      <c r="BQ1803" s="9" t="s">
        <v>2068</v>
      </c>
      <c r="BR1803" t="s">
        <v>67</v>
      </c>
      <c r="BS1803" s="1">
        <v>44816</v>
      </c>
      <c r="BT1803" t="s">
        <v>1910</v>
      </c>
      <c r="BU1803">
        <v>2585</v>
      </c>
      <c r="BX1803" s="11"/>
      <c r="BY1803" s="11"/>
      <c r="BZ1803" s="11"/>
    </row>
    <row r="1804" spans="1:78" s="10" customFormat="1" x14ac:dyDescent="0.2">
      <c r="A1804" t="s">
        <v>2063</v>
      </c>
      <c r="B1804"/>
      <c r="C1804" t="s">
        <v>1483</v>
      </c>
      <c r="D1804" t="s">
        <v>61</v>
      </c>
      <c r="E1804" t="s">
        <v>567</v>
      </c>
      <c r="F1804" t="s">
        <v>1113</v>
      </c>
      <c r="G1804" t="s">
        <v>567</v>
      </c>
      <c r="H1804" t="s">
        <v>1113</v>
      </c>
      <c r="I1804"/>
      <c r="J1804"/>
      <c r="K1804"/>
      <c r="L1804"/>
      <c r="M1804">
        <v>8.1</v>
      </c>
      <c r="N1804"/>
      <c r="O1804"/>
      <c r="P1804">
        <v>9.5</v>
      </c>
      <c r="Q1804">
        <v>9.8000000000000007</v>
      </c>
      <c r="R1804"/>
      <c r="S1804"/>
      <c r="T1804">
        <v>12.5</v>
      </c>
      <c r="U1804"/>
      <c r="V1804"/>
      <c r="W1804"/>
      <c r="X1804"/>
      <c r="Y1804"/>
      <c r="Z1804"/>
      <c r="AA1804"/>
      <c r="AB1804"/>
      <c r="AC1804"/>
      <c r="AD1804"/>
      <c r="AE1804"/>
      <c r="AF1804"/>
      <c r="AG1804"/>
      <c r="AH1804"/>
      <c r="AI1804"/>
      <c r="AJ1804"/>
      <c r="AK1804"/>
      <c r="AL1804"/>
      <c r="AM1804"/>
      <c r="AN1804"/>
      <c r="AO1804"/>
      <c r="AP1804"/>
      <c r="AQ1804"/>
      <c r="AR1804"/>
      <c r="AS1804"/>
      <c r="AT1804"/>
      <c r="AU1804"/>
      <c r="AV1804"/>
      <c r="AW1804"/>
      <c r="AX1804"/>
      <c r="AY1804"/>
      <c r="AZ1804"/>
      <c r="BA1804"/>
      <c r="BB1804"/>
      <c r="BC1804"/>
      <c r="BD1804"/>
      <c r="BE1804"/>
      <c r="BF1804"/>
      <c r="BG1804"/>
      <c r="BH1804"/>
      <c r="BI1804"/>
      <c r="BJ1804"/>
      <c r="BK1804"/>
      <c r="BL1804"/>
      <c r="BM1804"/>
      <c r="BN1804"/>
      <c r="BO1804"/>
      <c r="BP1804"/>
      <c r="BQ1804" s="9" t="s">
        <v>3443</v>
      </c>
      <c r="BR1804" t="s">
        <v>67</v>
      </c>
      <c r="BS1804" s="1">
        <v>44816</v>
      </c>
      <c r="BT1804" t="s">
        <v>1910</v>
      </c>
      <c r="BU1804">
        <v>2585</v>
      </c>
      <c r="BV1804"/>
      <c r="BW1804"/>
      <c r="BX1804" s="11"/>
      <c r="BY1804" s="11"/>
      <c r="BZ1804" s="11"/>
    </row>
    <row r="1805" spans="1:78" x14ac:dyDescent="0.2">
      <c r="A1805" t="s">
        <v>2076</v>
      </c>
      <c r="C1805" t="s">
        <v>1483</v>
      </c>
      <c r="D1805" t="s">
        <v>61</v>
      </c>
      <c r="E1805" t="s">
        <v>567</v>
      </c>
      <c r="F1805" t="s">
        <v>1113</v>
      </c>
      <c r="G1805" t="s">
        <v>567</v>
      </c>
      <c r="H1805" t="s">
        <v>1113</v>
      </c>
      <c r="BA1805">
        <v>9.1</v>
      </c>
      <c r="BB1805">
        <v>8.6999999999999993</v>
      </c>
      <c r="BC1805">
        <v>8.3000000000000007</v>
      </c>
      <c r="BD1805">
        <v>8.6999999999999993</v>
      </c>
      <c r="BR1805" t="s">
        <v>67</v>
      </c>
      <c r="BS1805" s="1">
        <v>44816</v>
      </c>
      <c r="BT1805" t="s">
        <v>1910</v>
      </c>
      <c r="BU1805">
        <v>2585</v>
      </c>
      <c r="BX1805" s="11"/>
      <c r="BY1805" s="11"/>
      <c r="BZ1805" s="11"/>
    </row>
    <row r="1806" spans="1:78" x14ac:dyDescent="0.2">
      <c r="A1806" t="s">
        <v>2077</v>
      </c>
      <c r="C1806" t="s">
        <v>1483</v>
      </c>
      <c r="D1806" t="s">
        <v>61</v>
      </c>
      <c r="E1806" t="s">
        <v>567</v>
      </c>
      <c r="F1806" t="s">
        <v>1113</v>
      </c>
      <c r="G1806" t="s">
        <v>567</v>
      </c>
      <c r="H1806" t="s">
        <v>1113</v>
      </c>
      <c r="AO1806">
        <v>11.7</v>
      </c>
      <c r="AR1806">
        <v>9.8000000000000007</v>
      </c>
      <c r="AS1806">
        <v>11.4</v>
      </c>
      <c r="AV1806">
        <v>9.8000000000000007</v>
      </c>
      <c r="AY1806">
        <v>7.2</v>
      </c>
      <c r="AZ1806">
        <v>7.2</v>
      </c>
      <c r="BA1806">
        <v>8.6999999999999993</v>
      </c>
      <c r="BB1806">
        <v>7.5</v>
      </c>
      <c r="BC1806">
        <v>7.5</v>
      </c>
      <c r="BD1806">
        <v>7.5</v>
      </c>
      <c r="BE1806">
        <v>10.8</v>
      </c>
      <c r="BF1806">
        <v>7</v>
      </c>
      <c r="BG1806">
        <v>6.6</v>
      </c>
      <c r="BH1806">
        <v>7</v>
      </c>
      <c r="BQ1806" s="9" t="s">
        <v>3444</v>
      </c>
      <c r="BR1806" t="s">
        <v>67</v>
      </c>
      <c r="BS1806" s="1">
        <v>44816</v>
      </c>
      <c r="BT1806" t="s">
        <v>1910</v>
      </c>
      <c r="BU1806">
        <v>2585</v>
      </c>
      <c r="BX1806" s="11"/>
      <c r="BY1806" s="11"/>
      <c r="BZ1806" s="11"/>
    </row>
    <row r="1807" spans="1:78" x14ac:dyDescent="0.2">
      <c r="A1807" t="s">
        <v>2064</v>
      </c>
      <c r="C1807" t="s">
        <v>1483</v>
      </c>
      <c r="D1807" t="s">
        <v>61</v>
      </c>
      <c r="E1807" t="s">
        <v>567</v>
      </c>
      <c r="F1807" t="s">
        <v>1113</v>
      </c>
      <c r="G1807" t="s">
        <v>567</v>
      </c>
      <c r="H1807" t="s">
        <v>1113</v>
      </c>
      <c r="BR1807" t="s">
        <v>67</v>
      </c>
      <c r="BS1807" s="1">
        <v>44816</v>
      </c>
      <c r="BT1807" t="s">
        <v>1910</v>
      </c>
      <c r="BU1807">
        <v>2585</v>
      </c>
      <c r="BX1807" s="11"/>
      <c r="BY1807" s="11"/>
      <c r="BZ1807" s="11"/>
    </row>
    <row r="1808" spans="1:78" x14ac:dyDescent="0.2">
      <c r="A1808" t="s">
        <v>2078</v>
      </c>
      <c r="C1808" t="s">
        <v>1483</v>
      </c>
      <c r="D1808" t="s">
        <v>61</v>
      </c>
      <c r="E1808" t="s">
        <v>567</v>
      </c>
      <c r="F1808" t="s">
        <v>1113</v>
      </c>
      <c r="G1808" t="s">
        <v>567</v>
      </c>
      <c r="H1808" t="s">
        <v>1113</v>
      </c>
      <c r="AK1808">
        <v>9.3000000000000007</v>
      </c>
      <c r="AO1808">
        <v>11.6</v>
      </c>
      <c r="AR1808">
        <v>9</v>
      </c>
      <c r="AS1808">
        <v>11.5</v>
      </c>
      <c r="AV1808">
        <v>9.6999999999999993</v>
      </c>
      <c r="BR1808" t="s">
        <v>67</v>
      </c>
      <c r="BS1808" s="1">
        <v>44816</v>
      </c>
      <c r="BT1808" t="s">
        <v>1910</v>
      </c>
      <c r="BU1808">
        <v>2585</v>
      </c>
      <c r="BX1808" s="11"/>
      <c r="BY1808" s="11"/>
      <c r="BZ1808" s="11"/>
    </row>
    <row r="1809" spans="1:78" x14ac:dyDescent="0.2">
      <c r="A1809" t="s">
        <v>2079</v>
      </c>
      <c r="C1809" t="s">
        <v>1483</v>
      </c>
      <c r="D1809" t="s">
        <v>61</v>
      </c>
      <c r="E1809" t="s">
        <v>567</v>
      </c>
      <c r="F1809" t="s">
        <v>1113</v>
      </c>
      <c r="G1809" t="s">
        <v>567</v>
      </c>
      <c r="H1809" t="s">
        <v>1113</v>
      </c>
      <c r="BA1809">
        <v>7.8</v>
      </c>
      <c r="BB1809">
        <v>7.3</v>
      </c>
      <c r="BC1809">
        <v>7.2</v>
      </c>
      <c r="BD1809">
        <v>7.3</v>
      </c>
      <c r="BE1809">
        <v>10.199999999999999</v>
      </c>
      <c r="BF1809">
        <v>7.1</v>
      </c>
      <c r="BG1809">
        <v>6.1</v>
      </c>
      <c r="BH1809">
        <v>7.1</v>
      </c>
      <c r="BR1809" t="s">
        <v>67</v>
      </c>
      <c r="BS1809" s="1">
        <v>44816</v>
      </c>
      <c r="BT1809" t="s">
        <v>1910</v>
      </c>
      <c r="BU1809">
        <v>2585</v>
      </c>
      <c r="BX1809" s="11"/>
      <c r="BY1809" s="11"/>
      <c r="BZ1809" s="11"/>
    </row>
    <row r="1810" spans="1:78" x14ac:dyDescent="0.2">
      <c r="A1810" t="s">
        <v>2065</v>
      </c>
      <c r="C1810" t="s">
        <v>1483</v>
      </c>
      <c r="D1810" t="s">
        <v>61</v>
      </c>
      <c r="E1810" t="s">
        <v>567</v>
      </c>
      <c r="F1810" t="s">
        <v>1113</v>
      </c>
      <c r="G1810" t="s">
        <v>567</v>
      </c>
      <c r="H1810" t="s">
        <v>1113</v>
      </c>
      <c r="U1810">
        <v>10.8</v>
      </c>
      <c r="X1810">
        <v>17.3</v>
      </c>
      <c r="BR1810" t="s">
        <v>67</v>
      </c>
      <c r="BS1810" s="1">
        <v>44816</v>
      </c>
      <c r="BT1810" t="s">
        <v>1910</v>
      </c>
      <c r="BU1810">
        <v>2585</v>
      </c>
      <c r="BX1810" s="11"/>
      <c r="BY1810" s="11"/>
      <c r="BZ1810" s="11"/>
    </row>
    <row r="1811" spans="1:78" x14ac:dyDescent="0.2">
      <c r="A1811" t="s">
        <v>2080</v>
      </c>
      <c r="C1811" t="s">
        <v>1483</v>
      </c>
      <c r="D1811" t="s">
        <v>61</v>
      </c>
      <c r="E1811" t="s">
        <v>567</v>
      </c>
      <c r="F1811" t="s">
        <v>1113</v>
      </c>
      <c r="G1811" t="s">
        <v>567</v>
      </c>
      <c r="H1811" t="s">
        <v>1113</v>
      </c>
      <c r="AX1811">
        <v>8.3000000000000007</v>
      </c>
      <c r="AY1811">
        <v>7.9</v>
      </c>
      <c r="AZ1811">
        <v>8.3000000000000007</v>
      </c>
      <c r="BB1811">
        <v>8.4</v>
      </c>
      <c r="BC1811">
        <v>7.9</v>
      </c>
      <c r="BD1811">
        <v>8.4</v>
      </c>
      <c r="BE1811">
        <v>10.7</v>
      </c>
      <c r="BF1811">
        <v>8</v>
      </c>
      <c r="BG1811">
        <v>7.6</v>
      </c>
      <c r="BH1811">
        <v>8</v>
      </c>
      <c r="BR1811" t="s">
        <v>67</v>
      </c>
      <c r="BS1811" s="1">
        <v>44816</v>
      </c>
      <c r="BT1811" t="s">
        <v>1910</v>
      </c>
      <c r="BU1811">
        <v>2585</v>
      </c>
      <c r="BX1811" s="11"/>
      <c r="BY1811" s="11"/>
      <c r="BZ1811" s="11"/>
    </row>
    <row r="1812" spans="1:78" x14ac:dyDescent="0.2">
      <c r="A1812" t="s">
        <v>2081</v>
      </c>
      <c r="C1812" t="s">
        <v>1483</v>
      </c>
      <c r="D1812" t="s">
        <v>61</v>
      </c>
      <c r="E1812" t="s">
        <v>567</v>
      </c>
      <c r="F1812" t="s">
        <v>1113</v>
      </c>
      <c r="G1812" t="s">
        <v>567</v>
      </c>
      <c r="H1812" t="s">
        <v>1113</v>
      </c>
      <c r="BR1812" t="s">
        <v>67</v>
      </c>
      <c r="BS1812" s="1">
        <v>44816</v>
      </c>
      <c r="BT1812" t="s">
        <v>1910</v>
      </c>
      <c r="BU1812">
        <v>2585</v>
      </c>
      <c r="BX1812" s="11"/>
      <c r="BY1812" s="11"/>
      <c r="BZ1812" s="11"/>
    </row>
    <row r="1813" spans="1:78" x14ac:dyDescent="0.2">
      <c r="A1813" t="s">
        <v>2066</v>
      </c>
      <c r="C1813" t="s">
        <v>1483</v>
      </c>
      <c r="D1813" t="s">
        <v>61</v>
      </c>
      <c r="E1813" t="s">
        <v>567</v>
      </c>
      <c r="F1813" t="s">
        <v>1113</v>
      </c>
      <c r="G1813" t="s">
        <v>567</v>
      </c>
      <c r="H1813" t="s">
        <v>1113</v>
      </c>
      <c r="U1813">
        <v>11.6</v>
      </c>
      <c r="BR1813" t="s">
        <v>67</v>
      </c>
      <c r="BS1813" s="1">
        <v>44816</v>
      </c>
      <c r="BT1813" t="s">
        <v>1910</v>
      </c>
      <c r="BU1813">
        <v>2585</v>
      </c>
      <c r="BX1813" s="11"/>
      <c r="BY1813" s="11"/>
      <c r="BZ1813" s="11"/>
    </row>
    <row r="1814" spans="1:78" x14ac:dyDescent="0.2">
      <c r="A1814" t="s">
        <v>2082</v>
      </c>
      <c r="C1814" t="s">
        <v>1483</v>
      </c>
      <c r="D1814" t="s">
        <v>61</v>
      </c>
      <c r="E1814" t="s">
        <v>567</v>
      </c>
      <c r="F1814" t="s">
        <v>1113</v>
      </c>
      <c r="G1814" t="s">
        <v>567</v>
      </c>
      <c r="H1814" t="s">
        <v>1113</v>
      </c>
      <c r="AW1814">
        <v>9.3000000000000007</v>
      </c>
      <c r="AX1814">
        <v>8</v>
      </c>
      <c r="AZ1814">
        <v>8</v>
      </c>
      <c r="BR1814" t="s">
        <v>67</v>
      </c>
      <c r="BS1814" s="1">
        <v>44816</v>
      </c>
      <c r="BT1814" t="s">
        <v>1910</v>
      </c>
      <c r="BU1814">
        <v>2585</v>
      </c>
      <c r="BX1814" s="11"/>
      <c r="BY1814" s="11"/>
      <c r="BZ1814" s="11"/>
    </row>
    <row r="1815" spans="1:78" s="10" customFormat="1" x14ac:dyDescent="0.2">
      <c r="A1815" t="s">
        <v>2067</v>
      </c>
      <c r="B1815"/>
      <c r="C1815" t="s">
        <v>1483</v>
      </c>
      <c r="D1815" t="s">
        <v>61</v>
      </c>
      <c r="E1815" t="s">
        <v>567</v>
      </c>
      <c r="F1815" t="s">
        <v>1113</v>
      </c>
      <c r="G1815" t="s">
        <v>567</v>
      </c>
      <c r="H1815" t="s">
        <v>1113</v>
      </c>
      <c r="I1815"/>
      <c r="J1815"/>
      <c r="K1815"/>
      <c r="L1815"/>
      <c r="M1815">
        <v>10.3</v>
      </c>
      <c r="N1815"/>
      <c r="O1815"/>
      <c r="P1815">
        <v>11.1</v>
      </c>
      <c r="Q1815"/>
      <c r="R1815"/>
      <c r="S1815"/>
      <c r="T1815"/>
      <c r="U1815"/>
      <c r="V1815"/>
      <c r="W1815"/>
      <c r="X1815"/>
      <c r="Y1815"/>
      <c r="Z1815"/>
      <c r="AA1815"/>
      <c r="AB1815"/>
      <c r="AC1815"/>
      <c r="AD1815"/>
      <c r="AE1815"/>
      <c r="AF1815"/>
      <c r="AG1815"/>
      <c r="AH1815"/>
      <c r="AI1815"/>
      <c r="AJ1815"/>
      <c r="AK1815"/>
      <c r="AL1815"/>
      <c r="AM1815"/>
      <c r="AN1815"/>
      <c r="AO1815"/>
      <c r="AP1815"/>
      <c r="AQ1815"/>
      <c r="AR1815"/>
      <c r="AS1815"/>
      <c r="AT1815"/>
      <c r="AU1815"/>
      <c r="AV1815"/>
      <c r="AW1815"/>
      <c r="AX1815"/>
      <c r="AY1815"/>
      <c r="AZ1815"/>
      <c r="BA1815"/>
      <c r="BB1815"/>
      <c r="BC1815"/>
      <c r="BD1815"/>
      <c r="BE1815"/>
      <c r="BF1815"/>
      <c r="BG1815"/>
      <c r="BH1815"/>
      <c r="BI1815"/>
      <c r="BJ1815"/>
      <c r="BK1815"/>
      <c r="BL1815"/>
      <c r="BM1815"/>
      <c r="BN1815"/>
      <c r="BO1815"/>
      <c r="BP1815"/>
      <c r="BQ1815"/>
      <c r="BR1815" t="s">
        <v>67</v>
      </c>
      <c r="BS1815" s="1">
        <v>44816</v>
      </c>
      <c r="BT1815" t="s">
        <v>1910</v>
      </c>
      <c r="BU1815">
        <v>2585</v>
      </c>
      <c r="BV1815"/>
      <c r="BW1815"/>
      <c r="BX1815" s="11"/>
      <c r="BY1815" s="11"/>
      <c r="BZ1815" s="11"/>
    </row>
    <row r="1816" spans="1:78" x14ac:dyDescent="0.2">
      <c r="A1816" t="s">
        <v>2083</v>
      </c>
      <c r="C1816" t="s">
        <v>1483</v>
      </c>
      <c r="D1816" t="s">
        <v>61</v>
      </c>
      <c r="E1816" t="s">
        <v>567</v>
      </c>
      <c r="F1816" t="s">
        <v>1113</v>
      </c>
      <c r="G1816" t="s">
        <v>567</v>
      </c>
      <c r="H1816" t="s">
        <v>1113</v>
      </c>
      <c r="AO1816">
        <v>10.5</v>
      </c>
      <c r="AR1816">
        <v>8.8000000000000007</v>
      </c>
      <c r="AS1816">
        <v>10</v>
      </c>
      <c r="AV1816">
        <v>8.9</v>
      </c>
      <c r="AW1816">
        <v>8.9</v>
      </c>
      <c r="AX1816">
        <v>8</v>
      </c>
      <c r="AY1816">
        <v>7.4</v>
      </c>
      <c r="AZ1816">
        <v>8</v>
      </c>
      <c r="BA1816">
        <v>8</v>
      </c>
      <c r="BB1816">
        <v>7.9</v>
      </c>
      <c r="BC1816">
        <v>7.2</v>
      </c>
      <c r="BD1816">
        <v>7.9</v>
      </c>
      <c r="BE1816">
        <v>9.5</v>
      </c>
      <c r="BF1816">
        <v>6.9</v>
      </c>
      <c r="BG1816">
        <v>5.8</v>
      </c>
      <c r="BH1816">
        <v>6.9</v>
      </c>
      <c r="BQ1816" s="9" t="s">
        <v>3445</v>
      </c>
      <c r="BR1816" t="s">
        <v>67</v>
      </c>
      <c r="BS1816" s="1">
        <v>44816</v>
      </c>
      <c r="BT1816" t="s">
        <v>1910</v>
      </c>
      <c r="BU1816">
        <v>2585</v>
      </c>
      <c r="BX1816" s="11"/>
      <c r="BY1816" s="11"/>
      <c r="BZ1816" s="11"/>
    </row>
    <row r="1817" spans="1:78" x14ac:dyDescent="0.2">
      <c r="A1817" t="s">
        <v>2084</v>
      </c>
      <c r="C1817" t="s">
        <v>1483</v>
      </c>
      <c r="D1817" t="s">
        <v>61</v>
      </c>
      <c r="E1817" t="s">
        <v>567</v>
      </c>
      <c r="F1817" t="s">
        <v>1113</v>
      </c>
      <c r="G1817" t="s">
        <v>567</v>
      </c>
      <c r="H1817" t="s">
        <v>1113</v>
      </c>
      <c r="AK1817">
        <v>9</v>
      </c>
      <c r="AN1817">
        <v>7.1</v>
      </c>
      <c r="AR1817">
        <v>9.8000000000000007</v>
      </c>
      <c r="AS1817">
        <v>11.2</v>
      </c>
      <c r="AV1817">
        <v>10.6</v>
      </c>
      <c r="AW1817">
        <v>9.6</v>
      </c>
      <c r="BC1817">
        <v>7.9</v>
      </c>
      <c r="BD1817">
        <v>7.9</v>
      </c>
      <c r="BE1817">
        <v>11.7</v>
      </c>
      <c r="BF1817">
        <v>7.6</v>
      </c>
      <c r="BH1817">
        <v>7.6</v>
      </c>
      <c r="BQ1817" t="s">
        <v>3446</v>
      </c>
      <c r="BR1817" t="s">
        <v>67</v>
      </c>
      <c r="BS1817" s="1">
        <v>44816</v>
      </c>
      <c r="BT1817" t="s">
        <v>1910</v>
      </c>
      <c r="BU1817">
        <v>2585</v>
      </c>
      <c r="BX1817" s="11"/>
      <c r="BY1817" s="11"/>
      <c r="BZ1817" s="11"/>
    </row>
    <row r="1818" spans="1:78" x14ac:dyDescent="0.2">
      <c r="A1818" t="s">
        <v>2085</v>
      </c>
      <c r="C1818" t="s">
        <v>1483</v>
      </c>
      <c r="D1818" t="s">
        <v>61</v>
      </c>
      <c r="E1818" t="s">
        <v>567</v>
      </c>
      <c r="F1818" t="s">
        <v>1113</v>
      </c>
      <c r="G1818" t="s">
        <v>567</v>
      </c>
      <c r="H1818" t="s">
        <v>1113</v>
      </c>
      <c r="AO1818">
        <v>12.5</v>
      </c>
      <c r="AS1818">
        <v>12.4</v>
      </c>
      <c r="BQ1818" t="s">
        <v>3447</v>
      </c>
      <c r="BR1818" t="s">
        <v>67</v>
      </c>
      <c r="BS1818" s="1">
        <v>44816</v>
      </c>
      <c r="BT1818" t="s">
        <v>1910</v>
      </c>
      <c r="BU1818">
        <v>2585</v>
      </c>
      <c r="BX1818" s="11"/>
      <c r="BY1818" s="11"/>
      <c r="BZ1818" s="11"/>
    </row>
    <row r="1819" spans="1:78" x14ac:dyDescent="0.2">
      <c r="A1819" t="s">
        <v>1119</v>
      </c>
      <c r="C1819" t="s">
        <v>1483</v>
      </c>
      <c r="D1819" t="s">
        <v>61</v>
      </c>
      <c r="E1819" t="s">
        <v>567</v>
      </c>
      <c r="F1819" t="s">
        <v>1113</v>
      </c>
      <c r="G1819" t="s">
        <v>567</v>
      </c>
      <c r="H1819" t="s">
        <v>1113</v>
      </c>
      <c r="AW1819">
        <v>10</v>
      </c>
      <c r="AX1819">
        <v>6.8</v>
      </c>
      <c r="AY1819">
        <v>6.1</v>
      </c>
      <c r="AZ1819">
        <v>6.8</v>
      </c>
      <c r="BR1819" t="s">
        <v>67</v>
      </c>
      <c r="BS1819"/>
      <c r="BT1819" t="s">
        <v>275</v>
      </c>
      <c r="BU1819">
        <v>17228</v>
      </c>
      <c r="BX1819" s="11"/>
      <c r="BY1819" s="11"/>
      <c r="BZ1819" s="11"/>
    </row>
    <row r="1820" spans="1:78" x14ac:dyDescent="0.2">
      <c r="A1820" t="s">
        <v>2086</v>
      </c>
      <c r="C1820" t="s">
        <v>1483</v>
      </c>
      <c r="D1820" t="s">
        <v>61</v>
      </c>
      <c r="E1820" t="s">
        <v>567</v>
      </c>
      <c r="F1820" t="s">
        <v>1113</v>
      </c>
      <c r="G1820" t="s">
        <v>567</v>
      </c>
      <c r="H1820" t="s">
        <v>1113</v>
      </c>
      <c r="I1820" t="b">
        <v>0</v>
      </c>
      <c r="AS1820">
        <v>12.5</v>
      </c>
      <c r="AV1820">
        <v>11.1</v>
      </c>
      <c r="BQ1820" t="s">
        <v>2088</v>
      </c>
      <c r="BR1820" t="s">
        <v>67</v>
      </c>
      <c r="BS1820" s="1">
        <v>44816</v>
      </c>
      <c r="BT1820" t="s">
        <v>1910</v>
      </c>
      <c r="BU1820">
        <v>2585</v>
      </c>
      <c r="BX1820" s="11"/>
      <c r="BY1820" s="11"/>
      <c r="BZ1820" s="11"/>
    </row>
    <row r="1821" spans="1:78" x14ac:dyDescent="0.2">
      <c r="A1821" t="s">
        <v>2086</v>
      </c>
      <c r="C1821" t="s">
        <v>1483</v>
      </c>
      <c r="D1821" t="s">
        <v>61</v>
      </c>
      <c r="E1821" t="s">
        <v>567</v>
      </c>
      <c r="F1821" t="s">
        <v>1113</v>
      </c>
      <c r="G1821" t="s">
        <v>567</v>
      </c>
      <c r="H1821" t="s">
        <v>1113</v>
      </c>
      <c r="I1821" t="b">
        <v>0</v>
      </c>
      <c r="AK1821">
        <v>9.6</v>
      </c>
      <c r="AN1821">
        <v>7.4</v>
      </c>
      <c r="AO1821">
        <v>10.7</v>
      </c>
      <c r="AR1821">
        <v>9.1999999999999993</v>
      </c>
      <c r="BQ1821" t="s">
        <v>2088</v>
      </c>
      <c r="BR1821" t="s">
        <v>67</v>
      </c>
      <c r="BS1821" s="1">
        <v>44816</v>
      </c>
      <c r="BT1821" t="s">
        <v>1910</v>
      </c>
      <c r="BU1821">
        <v>2585</v>
      </c>
      <c r="BX1821" s="11"/>
      <c r="BY1821" s="11"/>
      <c r="BZ1821" s="11"/>
    </row>
    <row r="1822" spans="1:78" x14ac:dyDescent="0.2">
      <c r="A1822" t="s">
        <v>1834</v>
      </c>
      <c r="C1822" t="s">
        <v>1483</v>
      </c>
      <c r="D1822" t="s">
        <v>61</v>
      </c>
      <c r="E1822" t="s">
        <v>567</v>
      </c>
      <c r="F1822" t="s">
        <v>1113</v>
      </c>
      <c r="G1822" t="s">
        <v>567</v>
      </c>
      <c r="H1822" t="s">
        <v>1113</v>
      </c>
      <c r="L1822" t="s">
        <v>1839</v>
      </c>
      <c r="M1822">
        <v>10.792</v>
      </c>
      <c r="P1822">
        <v>13.131</v>
      </c>
      <c r="Q1822">
        <v>10.773</v>
      </c>
      <c r="T1822">
        <v>15.180999999999999</v>
      </c>
      <c r="BR1822" t="s">
        <v>67</v>
      </c>
      <c r="BS1822" s="1">
        <v>44812</v>
      </c>
      <c r="BT1822" t="s">
        <v>1701</v>
      </c>
      <c r="BU1822">
        <v>1420</v>
      </c>
      <c r="BX1822" s="11"/>
      <c r="BY1822" s="11"/>
      <c r="BZ1822" s="11"/>
    </row>
    <row r="1823" spans="1:78" x14ac:dyDescent="0.2">
      <c r="A1823" t="s">
        <v>1838</v>
      </c>
      <c r="C1823" t="s">
        <v>1483</v>
      </c>
      <c r="D1823" t="s">
        <v>61</v>
      </c>
      <c r="E1823" t="s">
        <v>567</v>
      </c>
      <c r="F1823" t="s">
        <v>1113</v>
      </c>
      <c r="G1823" t="s">
        <v>567</v>
      </c>
      <c r="H1823" t="s">
        <v>1113</v>
      </c>
      <c r="L1823" t="s">
        <v>1761</v>
      </c>
      <c r="Y1823">
        <v>8.4619999999999997</v>
      </c>
      <c r="AB1823">
        <v>11.185</v>
      </c>
      <c r="BQ1823" t="s">
        <v>1747</v>
      </c>
      <c r="BR1823" t="s">
        <v>67</v>
      </c>
      <c r="BS1823" s="1">
        <v>44812</v>
      </c>
      <c r="BT1823" t="s">
        <v>1701</v>
      </c>
      <c r="BU1823">
        <v>1420</v>
      </c>
      <c r="BX1823" s="11"/>
      <c r="BY1823" s="11"/>
      <c r="BZ1823" s="11"/>
    </row>
    <row r="1824" spans="1:78" s="10" customFormat="1" x14ac:dyDescent="0.2">
      <c r="A1824" t="s">
        <v>1836</v>
      </c>
      <c r="B1824"/>
      <c r="C1824" t="s">
        <v>1483</v>
      </c>
      <c r="D1824" t="s">
        <v>61</v>
      </c>
      <c r="E1824" t="s">
        <v>567</v>
      </c>
      <c r="F1824" t="s">
        <v>1113</v>
      </c>
      <c r="G1824" t="s">
        <v>567</v>
      </c>
      <c r="H1824" t="s">
        <v>1113</v>
      </c>
      <c r="I1824"/>
      <c r="J1824"/>
      <c r="K1824"/>
      <c r="L1824" t="s">
        <v>1840</v>
      </c>
      <c r="M1824"/>
      <c r="N1824"/>
      <c r="O1824"/>
      <c r="P1824"/>
      <c r="Q1824">
        <v>10</v>
      </c>
      <c r="R1824"/>
      <c r="S1824"/>
      <c r="T1824">
        <v>13</v>
      </c>
      <c r="U1824"/>
      <c r="V1824"/>
      <c r="W1824"/>
      <c r="X1824"/>
      <c r="Y1824"/>
      <c r="Z1824"/>
      <c r="AA1824"/>
      <c r="AB1824"/>
      <c r="AC1824"/>
      <c r="AD1824"/>
      <c r="AE1824"/>
      <c r="AF1824"/>
      <c r="AG1824"/>
      <c r="AH1824"/>
      <c r="AI1824"/>
      <c r="AJ1824"/>
      <c r="AK1824"/>
      <c r="AL1824"/>
      <c r="AM1824"/>
      <c r="AN1824"/>
      <c r="AO1824"/>
      <c r="AP1824"/>
      <c r="AQ1824"/>
      <c r="AR1824"/>
      <c r="AS1824"/>
      <c r="AT1824"/>
      <c r="AU1824"/>
      <c r="AV1824"/>
      <c r="AW1824"/>
      <c r="AX1824"/>
      <c r="AY1824"/>
      <c r="AZ1824"/>
      <c r="BA1824"/>
      <c r="BB1824"/>
      <c r="BC1824"/>
      <c r="BD1824"/>
      <c r="BE1824"/>
      <c r="BF1824"/>
      <c r="BG1824"/>
      <c r="BH1824"/>
      <c r="BI1824"/>
      <c r="BJ1824"/>
      <c r="BK1824"/>
      <c r="BL1824"/>
      <c r="BM1824"/>
      <c r="BN1824"/>
      <c r="BO1824"/>
      <c r="BP1824"/>
      <c r="BQ1824" t="s">
        <v>1835</v>
      </c>
      <c r="BR1824" t="s">
        <v>67</v>
      </c>
      <c r="BS1824" s="1">
        <v>44812</v>
      </c>
      <c r="BT1824" t="s">
        <v>1701</v>
      </c>
      <c r="BU1824">
        <v>1420</v>
      </c>
      <c r="BV1824"/>
      <c r="BW1824"/>
      <c r="BX1824" s="11"/>
      <c r="BY1824" s="11"/>
      <c r="BZ1824" s="11"/>
    </row>
    <row r="1825" spans="1:78" s="10" customFormat="1" x14ac:dyDescent="0.2">
      <c r="A1825" s="10" t="s">
        <v>1845</v>
      </c>
      <c r="C1825" s="10" t="s">
        <v>1483</v>
      </c>
      <c r="D1825" s="10" t="s">
        <v>61</v>
      </c>
      <c r="E1825" s="10" t="s">
        <v>567</v>
      </c>
      <c r="F1825" s="10" t="s">
        <v>1113</v>
      </c>
      <c r="G1825" s="10" t="s">
        <v>567</v>
      </c>
      <c r="H1825" s="10" t="s">
        <v>1113</v>
      </c>
      <c r="BR1825" s="10" t="s">
        <v>67</v>
      </c>
      <c r="BS1825" s="12">
        <v>44812</v>
      </c>
      <c r="BT1825" s="10" t="s">
        <v>1701</v>
      </c>
      <c r="BU1825" s="10">
        <v>1420</v>
      </c>
      <c r="BV1825" s="10" t="s">
        <v>60</v>
      </c>
      <c r="BW1825" s="10" t="s">
        <v>1701</v>
      </c>
      <c r="BX1825" s="11"/>
      <c r="BY1825" s="11"/>
      <c r="BZ1825" s="11"/>
    </row>
    <row r="1826" spans="1:78" s="10" customFormat="1" x14ac:dyDescent="0.2">
      <c r="A1826" t="s">
        <v>1843</v>
      </c>
      <c r="B1826"/>
      <c r="C1826" t="s">
        <v>1483</v>
      </c>
      <c r="D1826" t="s">
        <v>61</v>
      </c>
      <c r="E1826" t="s">
        <v>567</v>
      </c>
      <c r="F1826" t="s">
        <v>1113</v>
      </c>
      <c r="G1826" t="s">
        <v>567</v>
      </c>
      <c r="H1826" t="s">
        <v>1113</v>
      </c>
      <c r="I1826"/>
      <c r="J1826"/>
      <c r="K1826"/>
      <c r="L1826" t="s">
        <v>1705</v>
      </c>
      <c r="M1826"/>
      <c r="N1826"/>
      <c r="O1826"/>
      <c r="P1826"/>
      <c r="Q1826"/>
      <c r="R1826"/>
      <c r="S1826"/>
      <c r="T1826"/>
      <c r="U1826"/>
      <c r="V1826"/>
      <c r="W1826"/>
      <c r="X1826"/>
      <c r="Y1826"/>
      <c r="Z1826"/>
      <c r="AA1826"/>
      <c r="AB1826"/>
      <c r="AC1826"/>
      <c r="AD1826"/>
      <c r="AE1826"/>
      <c r="AF1826"/>
      <c r="AG1826"/>
      <c r="AH1826"/>
      <c r="AI1826"/>
      <c r="AJ1826"/>
      <c r="AK1826"/>
      <c r="AL1826"/>
      <c r="AM1826"/>
      <c r="AN1826"/>
      <c r="AO1826"/>
      <c r="AP1826"/>
      <c r="AQ1826"/>
      <c r="AR1826"/>
      <c r="AS1826"/>
      <c r="AT1826"/>
      <c r="AU1826"/>
      <c r="AV1826"/>
      <c r="AW1826"/>
      <c r="AX1826"/>
      <c r="AY1826"/>
      <c r="AZ1826"/>
      <c r="BA1826"/>
      <c r="BB1826"/>
      <c r="BC1826"/>
      <c r="BD1826"/>
      <c r="BE1826">
        <v>9.5640000000000001</v>
      </c>
      <c r="BF1826">
        <v>6.6</v>
      </c>
      <c r="BG1826">
        <v>5.8</v>
      </c>
      <c r="BH1826">
        <v>6.6</v>
      </c>
      <c r="BI1826"/>
      <c r="BJ1826"/>
      <c r="BK1826"/>
      <c r="BL1826"/>
      <c r="BM1826"/>
      <c r="BN1826"/>
      <c r="BO1826"/>
      <c r="BP1826"/>
      <c r="BQ1826" t="s">
        <v>1844</v>
      </c>
      <c r="BR1826" t="s">
        <v>67</v>
      </c>
      <c r="BS1826" s="1">
        <v>44812</v>
      </c>
      <c r="BT1826" t="s">
        <v>1701</v>
      </c>
      <c r="BU1826">
        <v>1420</v>
      </c>
      <c r="BV1826"/>
      <c r="BW1826"/>
      <c r="BX1826" s="11"/>
      <c r="BY1826" s="11"/>
      <c r="BZ1826" s="11"/>
    </row>
    <row r="1827" spans="1:78" s="10" customFormat="1" x14ac:dyDescent="0.2">
      <c r="A1827" t="s">
        <v>1842</v>
      </c>
      <c r="B1827"/>
      <c r="C1827" t="s">
        <v>1483</v>
      </c>
      <c r="D1827" t="s">
        <v>61</v>
      </c>
      <c r="E1827" t="s">
        <v>567</v>
      </c>
      <c r="F1827" t="s">
        <v>1113</v>
      </c>
      <c r="G1827" t="s">
        <v>567</v>
      </c>
      <c r="H1827" t="s">
        <v>1113</v>
      </c>
      <c r="I1827"/>
      <c r="J1827"/>
      <c r="K1827"/>
      <c r="L1827" t="s">
        <v>1705</v>
      </c>
      <c r="M1827"/>
      <c r="N1827"/>
      <c r="O1827"/>
      <c r="P1827"/>
      <c r="Q1827"/>
      <c r="R1827"/>
      <c r="S1827"/>
      <c r="T1827"/>
      <c r="U1827"/>
      <c r="V1827"/>
      <c r="W1827"/>
      <c r="X1827"/>
      <c r="Y1827"/>
      <c r="Z1827"/>
      <c r="AA1827"/>
      <c r="AB1827"/>
      <c r="AC1827"/>
      <c r="AD1827"/>
      <c r="AE1827"/>
      <c r="AF1827"/>
      <c r="AG1827"/>
      <c r="AH1827"/>
      <c r="AI1827"/>
      <c r="AJ1827"/>
      <c r="AK1827"/>
      <c r="AL1827"/>
      <c r="AM1827"/>
      <c r="AN1827"/>
      <c r="AO1827"/>
      <c r="AP1827"/>
      <c r="AQ1827"/>
      <c r="AR1827"/>
      <c r="AS1827"/>
      <c r="AT1827"/>
      <c r="AU1827"/>
      <c r="AV1827"/>
      <c r="AW1827"/>
      <c r="AX1827"/>
      <c r="AY1827"/>
      <c r="AZ1827"/>
      <c r="BA1827">
        <v>8.4600000000000009</v>
      </c>
      <c r="BB1827">
        <v>7.7350000000000003</v>
      </c>
      <c r="BC1827">
        <v>7.1120000000000001</v>
      </c>
      <c r="BD1827">
        <v>7.7350000000000003</v>
      </c>
      <c r="BE1827"/>
      <c r="BF1827"/>
      <c r="BG1827"/>
      <c r="BH1827"/>
      <c r="BI1827"/>
      <c r="BJ1827"/>
      <c r="BK1827"/>
      <c r="BL1827"/>
      <c r="BM1827"/>
      <c r="BN1827"/>
      <c r="BO1827"/>
      <c r="BP1827"/>
      <c r="BQ1827"/>
      <c r="BR1827" t="s">
        <v>67</v>
      </c>
      <c r="BS1827" s="1">
        <v>44812</v>
      </c>
      <c r="BT1827" t="s">
        <v>1701</v>
      </c>
      <c r="BU1827">
        <v>1420</v>
      </c>
      <c r="BV1827"/>
      <c r="BW1827"/>
      <c r="BX1827" s="11"/>
      <c r="BY1827" s="11"/>
      <c r="BZ1827" s="11"/>
    </row>
    <row r="1828" spans="1:78" s="10" customFormat="1" x14ac:dyDescent="0.2">
      <c r="A1828" t="s">
        <v>1841</v>
      </c>
      <c r="B1828"/>
      <c r="C1828" t="s">
        <v>1483</v>
      </c>
      <c r="D1828" t="s">
        <v>61</v>
      </c>
      <c r="E1828" t="s">
        <v>567</v>
      </c>
      <c r="F1828" t="s">
        <v>1113</v>
      </c>
      <c r="G1828" t="s">
        <v>567</v>
      </c>
      <c r="H1828" t="s">
        <v>1113</v>
      </c>
      <c r="I1828"/>
      <c r="J1828"/>
      <c r="K1828"/>
      <c r="L1828" t="s">
        <v>1705</v>
      </c>
      <c r="M1828"/>
      <c r="N1828"/>
      <c r="O1828"/>
      <c r="P1828"/>
      <c r="Q1828"/>
      <c r="R1828"/>
      <c r="S1828"/>
      <c r="T1828"/>
      <c r="U1828"/>
      <c r="V1828"/>
      <c r="W1828"/>
      <c r="X1828"/>
      <c r="Y1828"/>
      <c r="Z1828"/>
      <c r="AA1828"/>
      <c r="AB1828"/>
      <c r="AC1828"/>
      <c r="AD1828"/>
      <c r="AE1828"/>
      <c r="AF1828"/>
      <c r="AG1828"/>
      <c r="AH1828"/>
      <c r="AI1828"/>
      <c r="AJ1828"/>
      <c r="AK1828">
        <v>9.1229999999999993</v>
      </c>
      <c r="AL1828"/>
      <c r="AM1828"/>
      <c r="AN1828">
        <v>6.1</v>
      </c>
      <c r="AO1828"/>
      <c r="AP1828"/>
      <c r="AQ1828"/>
      <c r="AR1828"/>
      <c r="AS1828"/>
      <c r="AT1828"/>
      <c r="AU1828"/>
      <c r="AV1828"/>
      <c r="AW1828"/>
      <c r="AX1828"/>
      <c r="AY1828"/>
      <c r="AZ1828"/>
      <c r="BA1828"/>
      <c r="BB1828"/>
      <c r="BC1828"/>
      <c r="BD1828"/>
      <c r="BE1828"/>
      <c r="BF1828"/>
      <c r="BG1828"/>
      <c r="BH1828"/>
      <c r="BI1828"/>
      <c r="BJ1828"/>
      <c r="BK1828"/>
      <c r="BL1828"/>
      <c r="BM1828"/>
      <c r="BN1828"/>
      <c r="BO1828"/>
      <c r="BP1828"/>
      <c r="BQ1828"/>
      <c r="BR1828" t="s">
        <v>67</v>
      </c>
      <c r="BS1828" s="1">
        <v>44812</v>
      </c>
      <c r="BT1828" t="s">
        <v>1701</v>
      </c>
      <c r="BU1828">
        <v>1420</v>
      </c>
      <c r="BV1828"/>
      <c r="BW1828"/>
      <c r="BX1828" s="11"/>
      <c r="BY1828" s="11"/>
      <c r="BZ1828" s="11"/>
    </row>
    <row r="1829" spans="1:78" x14ac:dyDescent="0.2">
      <c r="A1829" t="s">
        <v>1837</v>
      </c>
      <c r="C1829" t="s">
        <v>1483</v>
      </c>
      <c r="D1829" t="s">
        <v>61</v>
      </c>
      <c r="E1829" t="s">
        <v>567</v>
      </c>
      <c r="F1829" t="s">
        <v>1113</v>
      </c>
      <c r="G1829" t="s">
        <v>567</v>
      </c>
      <c r="H1829" t="s">
        <v>1113</v>
      </c>
      <c r="L1829" t="s">
        <v>1751</v>
      </c>
      <c r="AC1829">
        <v>8.1929999999999996</v>
      </c>
      <c r="AF1829">
        <v>11.286</v>
      </c>
      <c r="AG1829">
        <v>7.0339999999999998</v>
      </c>
      <c r="AJ1829">
        <v>9.7449999999999992</v>
      </c>
      <c r="BR1829" t="s">
        <v>67</v>
      </c>
      <c r="BS1829" s="1">
        <v>44812</v>
      </c>
      <c r="BT1829" t="s">
        <v>1701</v>
      </c>
      <c r="BU1829">
        <v>1420</v>
      </c>
      <c r="BV1829" t="s">
        <v>60</v>
      </c>
      <c r="BW1829" t="s">
        <v>1701</v>
      </c>
      <c r="BX1829" s="11"/>
      <c r="BY1829" s="11"/>
      <c r="BZ1829" s="11"/>
    </row>
    <row r="1830" spans="1:78" x14ac:dyDescent="0.2">
      <c r="A1830" s="6"/>
      <c r="B1830" s="6"/>
      <c r="C1830" s="6" t="s">
        <v>1483</v>
      </c>
      <c r="D1830" s="6" t="s">
        <v>61</v>
      </c>
      <c r="E1830" s="6" t="s">
        <v>567</v>
      </c>
      <c r="F1830" s="6" t="s">
        <v>1113</v>
      </c>
      <c r="G1830" s="6" t="s">
        <v>567</v>
      </c>
      <c r="H1830" s="6" t="s">
        <v>1113</v>
      </c>
      <c r="I1830" s="6"/>
      <c r="J1830" s="6"/>
      <c r="K1830" s="6"/>
      <c r="L1830" s="6"/>
      <c r="M1830" s="6"/>
      <c r="N1830" s="6"/>
      <c r="O1830" s="6"/>
      <c r="P1830" s="6"/>
      <c r="Q1830" s="6"/>
      <c r="R1830" s="6"/>
      <c r="S1830" s="6"/>
      <c r="T1830" s="6"/>
      <c r="U1830" s="6"/>
      <c r="V1830" s="6"/>
      <c r="W1830" s="6"/>
      <c r="X1830" s="6"/>
      <c r="Y1830" s="6"/>
      <c r="Z1830" s="6"/>
      <c r="AA1830" s="6"/>
      <c r="AB1830" s="6"/>
      <c r="AC1830" s="6">
        <v>9.5</v>
      </c>
      <c r="AD1830" s="6"/>
      <c r="AE1830" s="6"/>
      <c r="AF1830" s="6">
        <v>13</v>
      </c>
      <c r="AG1830" s="6"/>
      <c r="AH1830" s="6"/>
      <c r="AI1830" s="6"/>
      <c r="AJ1830" s="6"/>
      <c r="AK1830" s="6"/>
      <c r="AL1830" s="6"/>
      <c r="AM1830" s="6"/>
      <c r="AN1830" s="6"/>
      <c r="AO1830" s="6"/>
      <c r="AP1830" s="6"/>
      <c r="AQ1830" s="6"/>
      <c r="AR1830" s="6"/>
      <c r="AS1830" s="6"/>
      <c r="AT1830" s="6"/>
      <c r="AU1830" s="6"/>
      <c r="AV1830" s="6"/>
      <c r="AW1830" s="6"/>
      <c r="AX1830" s="6"/>
      <c r="AY1830" s="6"/>
      <c r="AZ1830" s="6"/>
      <c r="BA1830" s="6"/>
      <c r="BB1830" s="6"/>
      <c r="BC1830" s="6"/>
      <c r="BD1830" s="6"/>
      <c r="BE1830" s="6"/>
      <c r="BF1830" s="6"/>
      <c r="BG1830" s="6"/>
      <c r="BH1830" s="6"/>
      <c r="BI1830" s="6"/>
      <c r="BJ1830" s="6"/>
      <c r="BK1830" s="6"/>
      <c r="BL1830" s="6"/>
      <c r="BM1830" s="6"/>
      <c r="BN1830" s="6"/>
      <c r="BO1830" s="6"/>
      <c r="BP1830" s="6"/>
      <c r="BQ1830" s="6"/>
      <c r="BR1830" s="6" t="s">
        <v>67</v>
      </c>
      <c r="BS1830" s="7">
        <v>44964</v>
      </c>
      <c r="BT1830" s="6" t="s">
        <v>3669</v>
      </c>
      <c r="BU1830" s="57" t="s">
        <v>3702</v>
      </c>
      <c r="BV1830" s="6"/>
      <c r="BW1830" s="6"/>
      <c r="BX1830" s="6"/>
      <c r="BY1830" s="6"/>
      <c r="BZ1830" s="6"/>
    </row>
    <row r="1831" spans="1:78" x14ac:dyDescent="0.2">
      <c r="A1831" s="11" t="s">
        <v>1700</v>
      </c>
      <c r="B1831" s="11"/>
      <c r="C1831" s="11" t="s">
        <v>1483</v>
      </c>
      <c r="D1831" s="11" t="s">
        <v>61</v>
      </c>
      <c r="E1831" s="11" t="s">
        <v>567</v>
      </c>
      <c r="F1831" s="11" t="s">
        <v>1113</v>
      </c>
      <c r="G1831" s="11" t="s">
        <v>567</v>
      </c>
      <c r="H1831" s="11" t="s">
        <v>1663</v>
      </c>
      <c r="I1831" s="11"/>
      <c r="J1831" s="11"/>
      <c r="K1831" s="11"/>
      <c r="L1831" s="11"/>
      <c r="M1831" s="11"/>
      <c r="N1831" s="11"/>
      <c r="O1831" s="11"/>
      <c r="P1831" s="11"/>
      <c r="Q1831" s="11"/>
      <c r="R1831" s="11"/>
      <c r="S1831" s="11"/>
      <c r="T1831" s="11"/>
      <c r="U1831" s="11"/>
      <c r="V1831" s="11"/>
      <c r="W1831" s="11"/>
      <c r="X1831" s="11"/>
      <c r="Y1831" s="11"/>
      <c r="Z1831" s="11"/>
      <c r="AA1831" s="11"/>
      <c r="AB1831" s="11"/>
      <c r="AC1831" s="11"/>
      <c r="AD1831" s="11"/>
      <c r="AE1831" s="11"/>
      <c r="AF1831" s="11"/>
      <c r="AG1831" s="11"/>
      <c r="AH1831" s="11"/>
      <c r="AI1831" s="11"/>
      <c r="AJ1831" s="11"/>
      <c r="AK1831" s="11"/>
      <c r="AL1831" s="11"/>
      <c r="AM1831" s="11"/>
      <c r="AN1831" s="11"/>
      <c r="AO1831" s="11"/>
      <c r="AP1831" s="11"/>
      <c r="AQ1831" s="11"/>
      <c r="AR1831" s="11"/>
      <c r="AS1831" s="11"/>
      <c r="AT1831" s="11"/>
      <c r="AU1831" s="11"/>
      <c r="AV1831" s="11"/>
      <c r="AW1831" s="11"/>
      <c r="AX1831" s="11"/>
      <c r="AY1831" s="11"/>
      <c r="AZ1831" s="11"/>
      <c r="BA1831" s="11"/>
      <c r="BB1831" s="11"/>
      <c r="BC1831" s="11"/>
      <c r="BD1831" s="11"/>
      <c r="BE1831" s="11"/>
      <c r="BF1831" s="11"/>
      <c r="BG1831" s="11"/>
      <c r="BH1831" s="11"/>
      <c r="BI1831" s="11"/>
      <c r="BJ1831" s="11"/>
      <c r="BK1831" s="11"/>
      <c r="BL1831" s="11"/>
      <c r="BM1831" s="11"/>
      <c r="BN1831" s="11"/>
      <c r="BO1831" s="11"/>
      <c r="BP1831" s="11"/>
      <c r="BQ1831" s="11"/>
      <c r="BR1831" s="11"/>
      <c r="BS1831" s="11"/>
      <c r="BT1831" s="11"/>
      <c r="BU1831" s="11"/>
      <c r="BV1831" s="11"/>
      <c r="BW1831" s="11"/>
      <c r="BX1831" s="11"/>
      <c r="BY1831" s="11"/>
      <c r="BZ1831" s="11"/>
    </row>
    <row r="1832" spans="1:78" x14ac:dyDescent="0.2">
      <c r="A1832" t="s">
        <v>2344</v>
      </c>
      <c r="C1832" t="s">
        <v>1483</v>
      </c>
      <c r="D1832" t="s">
        <v>61</v>
      </c>
      <c r="E1832" t="s">
        <v>567</v>
      </c>
      <c r="F1832" t="s">
        <v>1113</v>
      </c>
      <c r="G1832" t="s">
        <v>567</v>
      </c>
      <c r="H1832" t="s">
        <v>1663</v>
      </c>
      <c r="AG1832">
        <v>7</v>
      </c>
      <c r="AJ1832">
        <v>9.5</v>
      </c>
      <c r="BR1832" t="s">
        <v>67</v>
      </c>
      <c r="BS1832" s="1">
        <v>44824</v>
      </c>
      <c r="BT1832" t="s">
        <v>2329</v>
      </c>
      <c r="BU1832">
        <v>2930</v>
      </c>
      <c r="BX1832" s="11"/>
      <c r="BY1832" s="11"/>
      <c r="BZ1832" s="11"/>
    </row>
    <row r="1833" spans="1:78" x14ac:dyDescent="0.2">
      <c r="A1833" t="s">
        <v>2342</v>
      </c>
      <c r="C1833" t="s">
        <v>1483</v>
      </c>
      <c r="D1833" t="s">
        <v>61</v>
      </c>
      <c r="E1833" t="s">
        <v>567</v>
      </c>
      <c r="F1833" t="s">
        <v>1113</v>
      </c>
      <c r="G1833" t="s">
        <v>567</v>
      </c>
      <c r="H1833" t="s">
        <v>1663</v>
      </c>
      <c r="AC1833">
        <v>7.9</v>
      </c>
      <c r="AF1833">
        <v>11.7</v>
      </c>
      <c r="BR1833" t="s">
        <v>67</v>
      </c>
      <c r="BS1833" s="1">
        <v>44824</v>
      </c>
      <c r="BT1833" t="s">
        <v>2329</v>
      </c>
      <c r="BU1833">
        <v>2930</v>
      </c>
      <c r="BX1833" s="11"/>
      <c r="BY1833" s="11"/>
      <c r="BZ1833" s="11"/>
    </row>
    <row r="1834" spans="1:78" x14ac:dyDescent="0.2">
      <c r="A1834" t="s">
        <v>2338</v>
      </c>
      <c r="C1834" t="s">
        <v>1483</v>
      </c>
      <c r="D1834" t="s">
        <v>61</v>
      </c>
      <c r="E1834" t="s">
        <v>567</v>
      </c>
      <c r="F1834" t="s">
        <v>1113</v>
      </c>
      <c r="G1834" t="s">
        <v>567</v>
      </c>
      <c r="H1834" t="s">
        <v>1663</v>
      </c>
      <c r="AS1834">
        <v>10.6</v>
      </c>
      <c r="AV1834">
        <v>8.1999999999999993</v>
      </c>
      <c r="BR1834" t="s">
        <v>67</v>
      </c>
      <c r="BS1834" s="1">
        <v>44824</v>
      </c>
      <c r="BT1834" t="s">
        <v>2329</v>
      </c>
      <c r="BU1834">
        <v>2930</v>
      </c>
      <c r="BX1834" s="11"/>
      <c r="BY1834" s="11"/>
      <c r="BZ1834" s="11"/>
    </row>
    <row r="1835" spans="1:78" x14ac:dyDescent="0.2">
      <c r="A1835" t="s">
        <v>2341</v>
      </c>
      <c r="C1835" t="s">
        <v>1483</v>
      </c>
      <c r="D1835" t="s">
        <v>61</v>
      </c>
      <c r="E1835" t="s">
        <v>567</v>
      </c>
      <c r="F1835" t="s">
        <v>1113</v>
      </c>
      <c r="G1835" t="s">
        <v>567</v>
      </c>
      <c r="H1835" t="s">
        <v>1663</v>
      </c>
      <c r="AS1835">
        <v>10.9</v>
      </c>
      <c r="AV1835">
        <v>8.6</v>
      </c>
      <c r="BR1835" t="s">
        <v>67</v>
      </c>
      <c r="BS1835" s="1">
        <v>44824</v>
      </c>
      <c r="BT1835" t="s">
        <v>2329</v>
      </c>
      <c r="BU1835">
        <v>2930</v>
      </c>
      <c r="BX1835" s="11"/>
      <c r="BY1835" s="11"/>
      <c r="BZ1835" s="11"/>
    </row>
    <row r="1836" spans="1:78" x14ac:dyDescent="0.2">
      <c r="A1836" t="s">
        <v>2345</v>
      </c>
      <c r="C1836" t="s">
        <v>1483</v>
      </c>
      <c r="D1836" t="s">
        <v>61</v>
      </c>
      <c r="E1836" t="s">
        <v>567</v>
      </c>
      <c r="F1836" t="s">
        <v>1113</v>
      </c>
      <c r="G1836" t="s">
        <v>567</v>
      </c>
      <c r="H1836" t="s">
        <v>1663</v>
      </c>
      <c r="AC1836">
        <v>8.3000000000000007</v>
      </c>
      <c r="BR1836" t="s">
        <v>67</v>
      </c>
      <c r="BS1836" s="1">
        <v>44824</v>
      </c>
      <c r="BT1836" t="s">
        <v>2329</v>
      </c>
      <c r="BU1836">
        <v>2930</v>
      </c>
      <c r="BX1836" s="11"/>
      <c r="BY1836" s="11"/>
      <c r="BZ1836" s="11"/>
    </row>
    <row r="1837" spans="1:78" x14ac:dyDescent="0.2">
      <c r="A1837" t="s">
        <v>2339</v>
      </c>
      <c r="C1837" t="s">
        <v>1483</v>
      </c>
      <c r="D1837" t="s">
        <v>61</v>
      </c>
      <c r="E1837" t="s">
        <v>567</v>
      </c>
      <c r="F1837" t="s">
        <v>1113</v>
      </c>
      <c r="G1837" t="s">
        <v>567</v>
      </c>
      <c r="H1837" t="s">
        <v>1663</v>
      </c>
      <c r="M1837">
        <v>9</v>
      </c>
      <c r="P1837">
        <v>10.25</v>
      </c>
      <c r="BQ1837" t="s">
        <v>2340</v>
      </c>
      <c r="BR1837" t="s">
        <v>67</v>
      </c>
      <c r="BS1837" s="1">
        <v>44824</v>
      </c>
      <c r="BT1837" t="s">
        <v>2329</v>
      </c>
      <c r="BU1837">
        <v>2930</v>
      </c>
      <c r="BX1837" s="11"/>
      <c r="BY1837" s="11"/>
      <c r="BZ1837" s="11"/>
    </row>
    <row r="1838" spans="1:78" x14ac:dyDescent="0.2">
      <c r="A1838" t="s">
        <v>2346</v>
      </c>
      <c r="C1838" t="s">
        <v>1483</v>
      </c>
      <c r="D1838" t="s">
        <v>61</v>
      </c>
      <c r="E1838" t="s">
        <v>567</v>
      </c>
      <c r="F1838" t="s">
        <v>1113</v>
      </c>
      <c r="G1838" t="s">
        <v>567</v>
      </c>
      <c r="H1838" t="s">
        <v>1663</v>
      </c>
      <c r="AC1838">
        <v>7.8</v>
      </c>
      <c r="AF1838">
        <v>10.4</v>
      </c>
      <c r="BR1838" t="s">
        <v>67</v>
      </c>
      <c r="BS1838" s="1">
        <v>44824</v>
      </c>
      <c r="BT1838" t="s">
        <v>2329</v>
      </c>
      <c r="BU1838">
        <v>2930</v>
      </c>
      <c r="BX1838" s="11"/>
      <c r="BY1838" s="11"/>
      <c r="BZ1838" s="11"/>
    </row>
    <row r="1839" spans="1:78" x14ac:dyDescent="0.2">
      <c r="A1839" t="s">
        <v>2343</v>
      </c>
      <c r="C1839" t="s">
        <v>1483</v>
      </c>
      <c r="D1839" t="s">
        <v>61</v>
      </c>
      <c r="E1839" t="s">
        <v>567</v>
      </c>
      <c r="F1839" t="s">
        <v>1113</v>
      </c>
      <c r="G1839" t="s">
        <v>567</v>
      </c>
      <c r="H1839" t="s">
        <v>1663</v>
      </c>
      <c r="AG1839">
        <v>7</v>
      </c>
      <c r="AJ1839">
        <v>9</v>
      </c>
      <c r="BR1839" t="s">
        <v>67</v>
      </c>
      <c r="BS1839" s="1">
        <v>44824</v>
      </c>
      <c r="BT1839" t="s">
        <v>2329</v>
      </c>
      <c r="BU1839">
        <v>2930</v>
      </c>
      <c r="BX1839" s="11"/>
      <c r="BY1839" s="11"/>
      <c r="BZ1839" s="11"/>
    </row>
    <row r="1840" spans="1:78" x14ac:dyDescent="0.2">
      <c r="A1840" s="11" t="s">
        <v>1700</v>
      </c>
      <c r="B1840" s="11"/>
      <c r="C1840" s="11" t="s">
        <v>1483</v>
      </c>
      <c r="D1840" s="11" t="s">
        <v>61</v>
      </c>
      <c r="E1840" s="11" t="s">
        <v>567</v>
      </c>
      <c r="F1840" s="11" t="s">
        <v>1113</v>
      </c>
      <c r="G1840" s="11" t="s">
        <v>567</v>
      </c>
      <c r="H1840" s="11" t="s">
        <v>441</v>
      </c>
      <c r="I1840" s="11"/>
      <c r="J1840" s="11"/>
      <c r="K1840" s="11"/>
      <c r="L1840" s="11"/>
      <c r="M1840" s="11"/>
      <c r="N1840" s="11"/>
      <c r="O1840" s="11"/>
      <c r="P1840" s="11"/>
      <c r="Q1840" s="11"/>
      <c r="R1840" s="11"/>
      <c r="S1840" s="11"/>
      <c r="T1840" s="11"/>
      <c r="U1840" s="11"/>
      <c r="V1840" s="11"/>
      <c r="W1840" s="11"/>
      <c r="X1840" s="11"/>
      <c r="Y1840" s="11"/>
      <c r="Z1840" s="11"/>
      <c r="AA1840" s="11"/>
      <c r="AB1840" s="11"/>
      <c r="AC1840" s="11"/>
      <c r="AD1840" s="11"/>
      <c r="AE1840" s="11"/>
      <c r="AF1840" s="11"/>
      <c r="AG1840" s="11"/>
      <c r="AH1840" s="11"/>
      <c r="AI1840" s="11"/>
      <c r="AJ1840" s="11"/>
      <c r="AK1840" s="11"/>
      <c r="AL1840" s="11"/>
      <c r="AM1840" s="11"/>
      <c r="AN1840" s="11"/>
      <c r="AO1840" s="11"/>
      <c r="AP1840" s="11"/>
      <c r="AQ1840" s="11"/>
      <c r="AR1840" s="11"/>
      <c r="AS1840" s="11"/>
      <c r="AT1840" s="11"/>
      <c r="AU1840" s="11"/>
      <c r="AV1840" s="11"/>
      <c r="AW1840" s="11"/>
      <c r="AX1840" s="11"/>
      <c r="AY1840" s="11"/>
      <c r="AZ1840" s="11"/>
      <c r="BA1840" s="11"/>
      <c r="BB1840" s="11"/>
      <c r="BC1840" s="11"/>
      <c r="BD1840" s="11"/>
      <c r="BE1840" s="11"/>
      <c r="BF1840" s="11"/>
      <c r="BG1840" s="11"/>
      <c r="BH1840" s="11"/>
      <c r="BI1840" s="11"/>
      <c r="BJ1840" s="11"/>
      <c r="BK1840" s="11"/>
      <c r="BL1840" s="11"/>
      <c r="BM1840" s="11"/>
      <c r="BN1840" s="11"/>
      <c r="BO1840" s="11"/>
      <c r="BP1840" s="11"/>
      <c r="BQ1840" s="11"/>
      <c r="BR1840" s="11"/>
      <c r="BS1840" s="11"/>
      <c r="BT1840" s="11"/>
      <c r="BU1840" s="11"/>
      <c r="BV1840" s="11"/>
      <c r="BW1840" s="11"/>
      <c r="BX1840" s="11"/>
      <c r="BY1840" s="11"/>
      <c r="BZ1840" s="11"/>
    </row>
    <row r="1841" spans="1:78" x14ac:dyDescent="0.2">
      <c r="A1841" s="11" t="s">
        <v>1700</v>
      </c>
      <c r="B1841" s="11"/>
      <c r="C1841" s="11" t="s">
        <v>1483</v>
      </c>
      <c r="D1841" s="11" t="s">
        <v>61</v>
      </c>
      <c r="E1841" s="11" t="s">
        <v>567</v>
      </c>
      <c r="F1841" s="11" t="s">
        <v>1113</v>
      </c>
      <c r="G1841" s="11" t="s">
        <v>1114</v>
      </c>
      <c r="H1841" s="11" t="s">
        <v>441</v>
      </c>
      <c r="I1841" s="11"/>
      <c r="J1841" s="11"/>
      <c r="K1841" s="11"/>
      <c r="L1841" s="11"/>
      <c r="M1841" s="11"/>
      <c r="N1841" s="11"/>
      <c r="O1841" s="11"/>
      <c r="P1841" s="11"/>
      <c r="Q1841" s="11"/>
      <c r="R1841" s="11"/>
      <c r="S1841" s="11"/>
      <c r="T1841" s="11"/>
      <c r="U1841" s="11"/>
      <c r="V1841" s="11"/>
      <c r="W1841" s="11"/>
      <c r="X1841" s="11"/>
      <c r="Y1841" s="11"/>
      <c r="Z1841" s="11"/>
      <c r="AA1841" s="11"/>
      <c r="AB1841" s="11"/>
      <c r="AC1841" s="11"/>
      <c r="AD1841" s="11"/>
      <c r="AE1841" s="11"/>
      <c r="AF1841" s="11"/>
      <c r="AG1841" s="11"/>
      <c r="AH1841" s="11"/>
      <c r="AI1841" s="11"/>
      <c r="AJ1841" s="11"/>
      <c r="AK1841" s="11"/>
      <c r="AL1841" s="11"/>
      <c r="AM1841" s="11"/>
      <c r="AN1841" s="11"/>
      <c r="AO1841" s="11"/>
      <c r="AP1841" s="11"/>
      <c r="AQ1841" s="11"/>
      <c r="AR1841" s="11"/>
      <c r="AS1841" s="11"/>
      <c r="AT1841" s="11"/>
      <c r="AU1841" s="11"/>
      <c r="AV1841" s="11"/>
      <c r="AW1841" s="11"/>
      <c r="AX1841" s="11"/>
      <c r="AY1841" s="11"/>
      <c r="AZ1841" s="11"/>
      <c r="BA1841" s="11"/>
      <c r="BB1841" s="11"/>
      <c r="BC1841" s="11"/>
      <c r="BD1841" s="11"/>
      <c r="BE1841" s="11"/>
      <c r="BF1841" s="11"/>
      <c r="BG1841" s="11"/>
      <c r="BH1841" s="11"/>
      <c r="BI1841" s="11"/>
      <c r="BJ1841" s="11"/>
      <c r="BK1841" s="11"/>
      <c r="BL1841" s="11"/>
      <c r="BM1841" s="11"/>
      <c r="BN1841" s="11"/>
      <c r="BO1841" s="11"/>
      <c r="BP1841" s="11"/>
      <c r="BQ1841" s="11"/>
      <c r="BR1841" s="11"/>
      <c r="BS1841" s="11"/>
      <c r="BT1841" s="11"/>
      <c r="BU1841" s="11"/>
      <c r="BV1841" s="11"/>
      <c r="BW1841" s="11"/>
      <c r="BX1841" s="11"/>
      <c r="BY1841" s="11"/>
      <c r="BZ1841" s="11"/>
    </row>
    <row r="1842" spans="1:78" x14ac:dyDescent="0.2">
      <c r="A1842" t="s">
        <v>1112</v>
      </c>
      <c r="B1842" t="s">
        <v>154</v>
      </c>
      <c r="C1842" t="s">
        <v>1483</v>
      </c>
      <c r="D1842" t="s">
        <v>61</v>
      </c>
      <c r="E1842" t="s">
        <v>567</v>
      </c>
      <c r="F1842" t="s">
        <v>1113</v>
      </c>
      <c r="G1842" t="s">
        <v>1114</v>
      </c>
      <c r="H1842" t="s">
        <v>441</v>
      </c>
      <c r="AK1842">
        <v>11</v>
      </c>
      <c r="AN1842">
        <v>8.5</v>
      </c>
      <c r="AO1842">
        <v>12.5</v>
      </c>
      <c r="AR1842">
        <v>11</v>
      </c>
      <c r="AS1842">
        <v>13</v>
      </c>
      <c r="AV1842">
        <v>11.5</v>
      </c>
      <c r="AW1842">
        <v>10</v>
      </c>
      <c r="AZ1842">
        <v>9</v>
      </c>
      <c r="BA1842">
        <v>10</v>
      </c>
      <c r="BD1842">
        <v>9</v>
      </c>
      <c r="BE1842">
        <v>11</v>
      </c>
      <c r="BH1842">
        <v>8.5</v>
      </c>
      <c r="BR1842" t="s">
        <v>67</v>
      </c>
      <c r="BS1842"/>
      <c r="BT1842" t="s">
        <v>345</v>
      </c>
      <c r="BU1842">
        <v>3142</v>
      </c>
      <c r="BV1842" t="s">
        <v>69</v>
      </c>
      <c r="BW1842" t="s">
        <v>345</v>
      </c>
      <c r="BX1842" s="11"/>
      <c r="BY1842" s="11"/>
      <c r="BZ1842" s="11"/>
    </row>
    <row r="1843" spans="1:78" x14ac:dyDescent="0.2">
      <c r="A1843" s="10" t="s">
        <v>2614</v>
      </c>
      <c r="B1843" s="10"/>
      <c r="C1843" s="10" t="s">
        <v>1483</v>
      </c>
      <c r="D1843" s="10" t="s">
        <v>61</v>
      </c>
      <c r="E1843" s="10" t="s">
        <v>567</v>
      </c>
      <c r="F1843" s="10" t="s">
        <v>267</v>
      </c>
      <c r="G1843" s="10" t="s">
        <v>567</v>
      </c>
      <c r="H1843" s="10" t="s">
        <v>267</v>
      </c>
      <c r="I1843" s="10"/>
      <c r="J1843" s="10"/>
      <c r="K1843" s="10"/>
      <c r="L1843" s="10"/>
      <c r="M1843" s="10"/>
      <c r="N1843" s="10"/>
      <c r="O1843" s="10"/>
      <c r="P1843" s="10"/>
      <c r="Q1843" s="10"/>
      <c r="R1843" s="10"/>
      <c r="S1843" s="10"/>
      <c r="T1843" s="10"/>
      <c r="U1843" s="10"/>
      <c r="V1843" s="10"/>
      <c r="W1843" s="10"/>
      <c r="X1843" s="10"/>
      <c r="Y1843" s="10"/>
      <c r="Z1843" s="10"/>
      <c r="AA1843" s="10"/>
      <c r="AB1843" s="10"/>
      <c r="AC1843" s="10"/>
      <c r="AD1843" s="10"/>
      <c r="AE1843" s="10"/>
      <c r="AF1843" s="10"/>
      <c r="AG1843" s="10"/>
      <c r="AH1843" s="10"/>
      <c r="AI1843" s="10"/>
      <c r="AJ1843" s="10"/>
      <c r="AK1843" s="10"/>
      <c r="AL1843" s="10"/>
      <c r="AM1843" s="10"/>
      <c r="AN1843" s="10"/>
      <c r="AO1843" s="10"/>
      <c r="AP1843" s="10"/>
      <c r="AQ1843" s="10"/>
      <c r="AR1843" s="10"/>
      <c r="AS1843" s="10"/>
      <c r="AT1843" s="10"/>
      <c r="AU1843" s="10"/>
      <c r="AV1843" s="10"/>
      <c r="AW1843" s="10"/>
      <c r="AX1843" s="10"/>
      <c r="AY1843" s="10"/>
      <c r="AZ1843" s="10"/>
      <c r="BA1843" s="10"/>
      <c r="BB1843" s="10"/>
      <c r="BC1843" s="10"/>
      <c r="BD1843" s="10"/>
      <c r="BE1843" s="10"/>
      <c r="BF1843" s="10"/>
      <c r="BG1843" s="10"/>
      <c r="BH1843" s="10"/>
      <c r="BI1843" s="10"/>
      <c r="BJ1843" s="10"/>
      <c r="BK1843" s="10"/>
      <c r="BL1843" s="10"/>
      <c r="BM1843" s="10"/>
      <c r="BN1843" s="10"/>
      <c r="BO1843" s="10"/>
      <c r="BP1843" s="10"/>
      <c r="BQ1843" s="10" t="s">
        <v>2615</v>
      </c>
      <c r="BR1843" s="10" t="s">
        <v>67</v>
      </c>
      <c r="BS1843" s="12">
        <v>44827</v>
      </c>
      <c r="BT1843" s="10" t="s">
        <v>2590</v>
      </c>
      <c r="BU1843" s="10">
        <v>1985</v>
      </c>
      <c r="BV1843" s="10" t="s">
        <v>60</v>
      </c>
      <c r="BW1843" s="10"/>
      <c r="BX1843" s="11"/>
      <c r="BY1843" s="11"/>
      <c r="BZ1843" s="11"/>
    </row>
    <row r="1844" spans="1:78" x14ac:dyDescent="0.2">
      <c r="A1844" s="11" t="s">
        <v>1700</v>
      </c>
      <c r="B1844" s="11"/>
      <c r="C1844" s="11" t="s">
        <v>1483</v>
      </c>
      <c r="D1844" s="11" t="s">
        <v>61</v>
      </c>
      <c r="E1844" s="11" t="s">
        <v>567</v>
      </c>
      <c r="F1844" s="11"/>
      <c r="G1844" s="11" t="s">
        <v>1665</v>
      </c>
      <c r="H1844" s="11"/>
      <c r="I1844" s="11"/>
      <c r="J1844" s="11"/>
      <c r="K1844" s="11"/>
      <c r="L1844" s="11"/>
      <c r="M1844" s="11"/>
      <c r="N1844" s="11"/>
      <c r="O1844" s="11"/>
      <c r="P1844" s="11"/>
      <c r="Q1844" s="11"/>
      <c r="R1844" s="11"/>
      <c r="S1844" s="11"/>
      <c r="T1844" s="11"/>
      <c r="U1844" s="11"/>
      <c r="V1844" s="11"/>
      <c r="W1844" s="11"/>
      <c r="X1844" s="11"/>
      <c r="Y1844" s="11"/>
      <c r="Z1844" s="11"/>
      <c r="AA1844" s="11"/>
      <c r="AB1844" s="11"/>
      <c r="AC1844" s="11"/>
      <c r="AD1844" s="11"/>
      <c r="AE1844" s="11"/>
      <c r="AF1844" s="11"/>
      <c r="AG1844" s="11"/>
      <c r="AH1844" s="11"/>
      <c r="AI1844" s="11"/>
      <c r="AJ1844" s="11"/>
      <c r="AK1844" s="11"/>
      <c r="AL1844" s="11"/>
      <c r="AM1844" s="11"/>
      <c r="AN1844" s="11"/>
      <c r="AO1844" s="11"/>
      <c r="AP1844" s="11"/>
      <c r="AQ1844" s="11"/>
      <c r="AR1844" s="11"/>
      <c r="AS1844" s="11"/>
      <c r="AT1844" s="11"/>
      <c r="AU1844" s="11"/>
      <c r="AV1844" s="11"/>
      <c r="AW1844" s="11"/>
      <c r="AX1844" s="11"/>
      <c r="AY1844" s="11"/>
      <c r="AZ1844" s="11"/>
      <c r="BA1844" s="11"/>
      <c r="BB1844" s="11"/>
      <c r="BC1844" s="11"/>
      <c r="BD1844" s="11"/>
      <c r="BE1844" s="11"/>
      <c r="BF1844" s="11"/>
      <c r="BG1844" s="11"/>
      <c r="BH1844" s="11"/>
      <c r="BI1844" s="11"/>
      <c r="BJ1844" s="11"/>
      <c r="BK1844" s="11"/>
      <c r="BL1844" s="11"/>
      <c r="BM1844" s="11"/>
      <c r="BN1844" s="11"/>
      <c r="BO1844" s="11"/>
      <c r="BP1844" s="11"/>
      <c r="BQ1844" s="11"/>
      <c r="BR1844" s="11"/>
      <c r="BS1844" s="11"/>
      <c r="BT1844" s="11"/>
      <c r="BU1844" s="11"/>
      <c r="BV1844" s="11"/>
      <c r="BW1844" s="11"/>
      <c r="BX1844" s="11"/>
      <c r="BY1844" s="11"/>
      <c r="BZ1844" s="11"/>
    </row>
    <row r="1845" spans="1:78" x14ac:dyDescent="0.2">
      <c r="A1845" s="11" t="s">
        <v>1700</v>
      </c>
      <c r="B1845" s="11"/>
      <c r="C1845" s="11" t="s">
        <v>1483</v>
      </c>
      <c r="D1845" s="11" t="s">
        <v>61</v>
      </c>
      <c r="E1845" s="11" t="s">
        <v>567</v>
      </c>
      <c r="F1845" s="11"/>
      <c r="G1845" s="11" t="s">
        <v>1662</v>
      </c>
      <c r="H1845" s="11"/>
      <c r="I1845" s="11"/>
      <c r="J1845" s="11"/>
      <c r="K1845" s="11"/>
      <c r="L1845" s="11"/>
      <c r="M1845" s="11"/>
      <c r="N1845" s="11"/>
      <c r="O1845" s="11"/>
      <c r="P1845" s="11"/>
      <c r="Q1845" s="11"/>
      <c r="R1845" s="11"/>
      <c r="S1845" s="11"/>
      <c r="T1845" s="11"/>
      <c r="U1845" s="11"/>
      <c r="V1845" s="11"/>
      <c r="W1845" s="11"/>
      <c r="X1845" s="11"/>
      <c r="Y1845" s="11"/>
      <c r="Z1845" s="11"/>
      <c r="AA1845" s="11"/>
      <c r="AB1845" s="11"/>
      <c r="AC1845" s="11"/>
      <c r="AD1845" s="11"/>
      <c r="AE1845" s="11"/>
      <c r="AF1845" s="11"/>
      <c r="AG1845" s="11"/>
      <c r="AH1845" s="11"/>
      <c r="AI1845" s="11"/>
      <c r="AJ1845" s="11"/>
      <c r="AK1845" s="11"/>
      <c r="AL1845" s="11"/>
      <c r="AM1845" s="11"/>
      <c r="AN1845" s="11"/>
      <c r="AO1845" s="11"/>
      <c r="AP1845" s="11"/>
      <c r="AQ1845" s="11"/>
      <c r="AR1845" s="11"/>
      <c r="AS1845" s="11"/>
      <c r="AT1845" s="11"/>
      <c r="AU1845" s="11"/>
      <c r="AV1845" s="11"/>
      <c r="AW1845" s="11"/>
      <c r="AX1845" s="11"/>
      <c r="AY1845" s="11"/>
      <c r="AZ1845" s="11"/>
      <c r="BA1845" s="11"/>
      <c r="BB1845" s="11"/>
      <c r="BC1845" s="11"/>
      <c r="BD1845" s="11"/>
      <c r="BE1845" s="11"/>
      <c r="BF1845" s="11"/>
      <c r="BG1845" s="11"/>
      <c r="BH1845" s="11"/>
      <c r="BI1845" s="11"/>
      <c r="BJ1845" s="11"/>
      <c r="BK1845" s="11"/>
      <c r="BL1845" s="11"/>
      <c r="BM1845" s="11"/>
      <c r="BN1845" s="11"/>
      <c r="BO1845" s="11"/>
      <c r="BP1845" s="11"/>
      <c r="BQ1845" s="11"/>
      <c r="BR1845" s="11"/>
      <c r="BS1845" s="11"/>
      <c r="BT1845" s="11"/>
      <c r="BU1845" s="11"/>
      <c r="BV1845" s="11"/>
      <c r="BW1845" s="11"/>
      <c r="BX1845" s="11"/>
      <c r="BY1845" s="11"/>
      <c r="BZ1845" s="11"/>
    </row>
    <row r="1846" spans="1:78" x14ac:dyDescent="0.2">
      <c r="A1846" s="11" t="s">
        <v>1700</v>
      </c>
      <c r="B1846" s="11"/>
      <c r="C1846" s="11" t="s">
        <v>1483</v>
      </c>
      <c r="D1846" s="11" t="s">
        <v>61</v>
      </c>
      <c r="E1846" s="11" t="s">
        <v>567</v>
      </c>
      <c r="F1846" s="11"/>
      <c r="G1846" s="11" t="s">
        <v>567</v>
      </c>
      <c r="H1846" s="11"/>
      <c r="I1846" s="11"/>
      <c r="J1846" s="11"/>
      <c r="K1846" s="11"/>
      <c r="L1846" s="11"/>
      <c r="M1846" s="11"/>
      <c r="N1846" s="11"/>
      <c r="O1846" s="11"/>
      <c r="P1846" s="11"/>
      <c r="Q1846" s="11"/>
      <c r="R1846" s="11"/>
      <c r="S1846" s="11"/>
      <c r="T1846" s="11"/>
      <c r="U1846" s="11"/>
      <c r="V1846" s="11"/>
      <c r="W1846" s="11"/>
      <c r="X1846" s="11"/>
      <c r="Y1846" s="11"/>
      <c r="Z1846" s="11"/>
      <c r="AA1846" s="11"/>
      <c r="AB1846" s="11"/>
      <c r="AC1846" s="11"/>
      <c r="AD1846" s="11"/>
      <c r="AE1846" s="11"/>
      <c r="AF1846" s="11"/>
      <c r="AG1846" s="11"/>
      <c r="AH1846" s="11"/>
      <c r="AI1846" s="11"/>
      <c r="AJ1846" s="11"/>
      <c r="AK1846" s="11"/>
      <c r="AL1846" s="11"/>
      <c r="AM1846" s="11"/>
      <c r="AN1846" s="11"/>
      <c r="AO1846" s="11"/>
      <c r="AP1846" s="11"/>
      <c r="AQ1846" s="11"/>
      <c r="AR1846" s="11"/>
      <c r="AS1846" s="11"/>
      <c r="AT1846" s="11"/>
      <c r="AU1846" s="11"/>
      <c r="AV1846" s="11"/>
      <c r="AW1846" s="11"/>
      <c r="AX1846" s="11"/>
      <c r="AY1846" s="11"/>
      <c r="AZ1846" s="11"/>
      <c r="BA1846" s="11"/>
      <c r="BB1846" s="11"/>
      <c r="BC1846" s="11"/>
      <c r="BD1846" s="11"/>
      <c r="BE1846" s="11"/>
      <c r="BF1846" s="11"/>
      <c r="BG1846" s="11"/>
      <c r="BH1846" s="11"/>
      <c r="BI1846" s="11"/>
      <c r="BJ1846" s="11"/>
      <c r="BK1846" s="11"/>
      <c r="BL1846" s="11"/>
      <c r="BM1846" s="11"/>
      <c r="BN1846" s="11"/>
      <c r="BO1846" s="11"/>
      <c r="BP1846" s="11"/>
      <c r="BQ1846" s="11"/>
      <c r="BR1846" s="11"/>
      <c r="BS1846" s="11"/>
      <c r="BT1846" s="11"/>
      <c r="BU1846" s="11"/>
      <c r="BV1846" s="11"/>
      <c r="BW1846" s="11"/>
      <c r="BX1846" s="11"/>
      <c r="BY1846" s="11"/>
      <c r="BZ1846" s="11"/>
    </row>
    <row r="1847" spans="1:78" x14ac:dyDescent="0.2">
      <c r="A1847" s="11" t="s">
        <v>1700</v>
      </c>
      <c r="B1847" s="11"/>
      <c r="C1847" s="11" t="s">
        <v>1483</v>
      </c>
      <c r="D1847" s="11" t="s">
        <v>61</v>
      </c>
      <c r="E1847" s="11" t="s">
        <v>567</v>
      </c>
      <c r="F1847" s="11"/>
      <c r="G1847" s="11" t="s">
        <v>1114</v>
      </c>
      <c r="H1847" s="11"/>
      <c r="I1847" s="11"/>
      <c r="J1847" s="11"/>
      <c r="K1847" s="11"/>
      <c r="L1847" s="11"/>
      <c r="M1847" s="11"/>
      <c r="N1847" s="11"/>
      <c r="O1847" s="11"/>
      <c r="P1847" s="11"/>
      <c r="Q1847" s="11"/>
      <c r="R1847" s="11"/>
      <c r="S1847" s="11"/>
      <c r="T1847" s="11"/>
      <c r="U1847" s="11"/>
      <c r="V1847" s="11"/>
      <c r="W1847" s="11"/>
      <c r="X1847" s="11"/>
      <c r="Y1847" s="11"/>
      <c r="Z1847" s="11"/>
      <c r="AA1847" s="11"/>
      <c r="AB1847" s="11"/>
      <c r="AC1847" s="11"/>
      <c r="AD1847" s="11"/>
      <c r="AE1847" s="11"/>
      <c r="AF1847" s="11"/>
      <c r="AG1847" s="11"/>
      <c r="AH1847" s="11"/>
      <c r="AI1847" s="11"/>
      <c r="AJ1847" s="11"/>
      <c r="AK1847" s="11"/>
      <c r="AL1847" s="11"/>
      <c r="AM1847" s="11"/>
      <c r="AN1847" s="11"/>
      <c r="AO1847" s="11"/>
      <c r="AP1847" s="11"/>
      <c r="AQ1847" s="11"/>
      <c r="AR1847" s="11"/>
      <c r="AS1847" s="11"/>
      <c r="AT1847" s="11"/>
      <c r="AU1847" s="11"/>
      <c r="AV1847" s="11"/>
      <c r="AW1847" s="11"/>
      <c r="AX1847" s="11"/>
      <c r="AY1847" s="11"/>
      <c r="AZ1847" s="11"/>
      <c r="BA1847" s="11"/>
      <c r="BB1847" s="11"/>
      <c r="BC1847" s="11"/>
      <c r="BD1847" s="11"/>
      <c r="BE1847" s="11"/>
      <c r="BF1847" s="11"/>
      <c r="BG1847" s="11"/>
      <c r="BH1847" s="11"/>
      <c r="BI1847" s="11"/>
      <c r="BJ1847" s="11"/>
      <c r="BK1847" s="11"/>
      <c r="BL1847" s="11"/>
      <c r="BM1847" s="11"/>
      <c r="BN1847" s="11"/>
      <c r="BO1847" s="11"/>
      <c r="BP1847" s="11"/>
      <c r="BQ1847" s="11"/>
      <c r="BR1847" s="11"/>
      <c r="BS1847" s="11"/>
      <c r="BT1847" s="11"/>
      <c r="BU1847" s="11"/>
      <c r="BV1847" s="11"/>
      <c r="BW1847" s="11"/>
      <c r="BX1847" s="11"/>
      <c r="BY1847" s="11"/>
      <c r="BZ1847" s="11"/>
    </row>
    <row r="1848" spans="1:78" x14ac:dyDescent="0.2">
      <c r="A1848" s="19" t="s">
        <v>1700</v>
      </c>
      <c r="B1848" s="19"/>
      <c r="C1848" s="19" t="s">
        <v>1483</v>
      </c>
      <c r="D1848" s="19" t="s">
        <v>61</v>
      </c>
      <c r="E1848" s="19" t="s">
        <v>1680</v>
      </c>
      <c r="F1848" s="19" t="s">
        <v>1681</v>
      </c>
      <c r="G1848" s="19" t="s">
        <v>1680</v>
      </c>
      <c r="H1848" s="19" t="s">
        <v>1681</v>
      </c>
      <c r="I1848" s="19"/>
      <c r="J1848" s="19"/>
      <c r="K1848" s="19"/>
      <c r="L1848" s="19"/>
      <c r="M1848" s="19"/>
      <c r="N1848" s="19"/>
      <c r="O1848" s="19"/>
      <c r="P1848" s="19"/>
      <c r="Q1848" s="19"/>
      <c r="R1848" s="19"/>
      <c r="S1848" s="19"/>
      <c r="T1848" s="19"/>
      <c r="U1848" s="19"/>
      <c r="V1848" s="19"/>
      <c r="W1848" s="19"/>
      <c r="X1848" s="19"/>
      <c r="Y1848" s="19"/>
      <c r="Z1848" s="19"/>
      <c r="AA1848" s="19"/>
      <c r="AB1848" s="19"/>
      <c r="AC1848" s="19"/>
      <c r="AD1848" s="19"/>
      <c r="AE1848" s="19"/>
      <c r="AF1848" s="19"/>
      <c r="AG1848" s="19"/>
      <c r="AH1848" s="19"/>
      <c r="AI1848" s="19"/>
      <c r="AJ1848" s="19"/>
      <c r="AK1848" s="19"/>
      <c r="AL1848" s="19"/>
      <c r="AM1848" s="19"/>
      <c r="AN1848" s="19"/>
      <c r="AO1848" s="19"/>
      <c r="AP1848" s="19"/>
      <c r="AQ1848" s="19"/>
      <c r="AR1848" s="19"/>
      <c r="AS1848" s="19"/>
      <c r="AT1848" s="19"/>
      <c r="AU1848" s="19"/>
      <c r="AV1848" s="19"/>
      <c r="AW1848" s="19"/>
      <c r="AX1848" s="19"/>
      <c r="AY1848" s="19"/>
      <c r="AZ1848" s="19"/>
      <c r="BA1848" s="19"/>
      <c r="BB1848" s="19"/>
      <c r="BC1848" s="19"/>
      <c r="BD1848" s="19"/>
      <c r="BE1848" s="19"/>
      <c r="BF1848" s="19"/>
      <c r="BG1848" s="19"/>
      <c r="BH1848" s="19"/>
      <c r="BI1848" s="19"/>
      <c r="BJ1848" s="19"/>
      <c r="BK1848" s="19"/>
      <c r="BL1848" s="19"/>
      <c r="BM1848" s="19"/>
      <c r="BN1848" s="19"/>
      <c r="BO1848" s="19"/>
      <c r="BP1848" s="19"/>
      <c r="BQ1848" s="19"/>
      <c r="BR1848" s="19"/>
      <c r="BS1848" s="19"/>
      <c r="BT1848" s="19"/>
      <c r="BU1848" s="19"/>
      <c r="BV1848" s="19"/>
      <c r="BW1848" s="19"/>
      <c r="BX1848" s="11"/>
      <c r="BY1848" s="11"/>
      <c r="BZ1848" s="11"/>
    </row>
    <row r="1849" spans="1:78" s="6" customFormat="1" x14ac:dyDescent="0.2">
      <c r="A1849" s="19" t="s">
        <v>1700</v>
      </c>
      <c r="B1849" s="19"/>
      <c r="C1849" s="19" t="s">
        <v>1483</v>
      </c>
      <c r="D1849" s="19" t="s">
        <v>61</v>
      </c>
      <c r="E1849" s="19" t="s">
        <v>1680</v>
      </c>
      <c r="F1849" s="19"/>
      <c r="G1849" s="19" t="s">
        <v>1680</v>
      </c>
      <c r="H1849" s="19"/>
      <c r="I1849" s="19"/>
      <c r="J1849" s="19"/>
      <c r="K1849" s="19"/>
      <c r="L1849" s="19"/>
      <c r="M1849" s="19"/>
      <c r="N1849" s="19"/>
      <c r="O1849" s="19"/>
      <c r="P1849" s="19"/>
      <c r="Q1849" s="19"/>
      <c r="R1849" s="19"/>
      <c r="S1849" s="19"/>
      <c r="T1849" s="19"/>
      <c r="U1849" s="19"/>
      <c r="V1849" s="19"/>
      <c r="W1849" s="19"/>
      <c r="X1849" s="19"/>
      <c r="Y1849" s="19"/>
      <c r="Z1849" s="19"/>
      <c r="AA1849" s="19"/>
      <c r="AB1849" s="19"/>
      <c r="AC1849" s="19"/>
      <c r="AD1849" s="19"/>
      <c r="AE1849" s="19"/>
      <c r="AF1849" s="19"/>
      <c r="AG1849" s="19"/>
      <c r="AH1849" s="19"/>
      <c r="AI1849" s="19"/>
      <c r="AJ1849" s="19"/>
      <c r="AK1849" s="19"/>
      <c r="AL1849" s="19"/>
      <c r="AM1849" s="19"/>
      <c r="AN1849" s="19"/>
      <c r="AO1849" s="19"/>
      <c r="AP1849" s="19"/>
      <c r="AQ1849" s="19"/>
      <c r="AR1849" s="19"/>
      <c r="AS1849" s="19"/>
      <c r="AT1849" s="19"/>
      <c r="AU1849" s="19"/>
      <c r="AV1849" s="19"/>
      <c r="AW1849" s="19"/>
      <c r="AX1849" s="19"/>
      <c r="AY1849" s="19"/>
      <c r="AZ1849" s="19"/>
      <c r="BA1849" s="19"/>
      <c r="BB1849" s="19"/>
      <c r="BC1849" s="19"/>
      <c r="BD1849" s="19"/>
      <c r="BE1849" s="19"/>
      <c r="BF1849" s="19"/>
      <c r="BG1849" s="19"/>
      <c r="BH1849" s="19"/>
      <c r="BI1849" s="19"/>
      <c r="BJ1849" s="19"/>
      <c r="BK1849" s="19"/>
      <c r="BL1849" s="19"/>
      <c r="BM1849" s="19"/>
      <c r="BN1849" s="19"/>
      <c r="BO1849" s="19"/>
      <c r="BP1849" s="19"/>
      <c r="BQ1849" s="19"/>
      <c r="BR1849" s="19"/>
      <c r="BS1849" s="19"/>
      <c r="BT1849" s="19"/>
      <c r="BU1849" s="19"/>
      <c r="BV1849" s="19"/>
      <c r="BW1849" s="19"/>
      <c r="BX1849" s="11"/>
      <c r="BY1849" s="11"/>
      <c r="BZ1849" s="11"/>
    </row>
    <row r="1850" spans="1:78" x14ac:dyDescent="0.2">
      <c r="A1850" s="11" t="s">
        <v>1700</v>
      </c>
      <c r="B1850" s="11"/>
      <c r="C1850" s="11" t="s">
        <v>1483</v>
      </c>
      <c r="D1850" s="11" t="s">
        <v>61</v>
      </c>
      <c r="E1850" s="11" t="s">
        <v>1655</v>
      </c>
      <c r="F1850" s="11" t="s">
        <v>1656</v>
      </c>
      <c r="G1850" s="11" t="s">
        <v>1655</v>
      </c>
      <c r="H1850" s="11" t="s">
        <v>1656</v>
      </c>
      <c r="I1850" s="11"/>
      <c r="J1850" s="11"/>
      <c r="K1850" s="11"/>
      <c r="L1850" s="11"/>
      <c r="M1850" s="11"/>
      <c r="N1850" s="11"/>
      <c r="O1850" s="11"/>
      <c r="P1850" s="11"/>
      <c r="Q1850" s="11"/>
      <c r="R1850" s="11"/>
      <c r="S1850" s="11"/>
      <c r="T1850" s="11"/>
      <c r="U1850" s="11"/>
      <c r="V1850" s="11"/>
      <c r="W1850" s="11"/>
      <c r="X1850" s="11"/>
      <c r="Y1850" s="11"/>
      <c r="Z1850" s="11"/>
      <c r="AA1850" s="11"/>
      <c r="AB1850" s="11"/>
      <c r="AC1850" s="11"/>
      <c r="AD1850" s="11"/>
      <c r="AE1850" s="11"/>
      <c r="AF1850" s="11"/>
      <c r="AG1850" s="11"/>
      <c r="AH1850" s="11"/>
      <c r="AI1850" s="11"/>
      <c r="AJ1850" s="11"/>
      <c r="AK1850" s="11"/>
      <c r="AL1850" s="11"/>
      <c r="AM1850" s="11"/>
      <c r="AN1850" s="11"/>
      <c r="AO1850" s="11"/>
      <c r="AP1850" s="11"/>
      <c r="AQ1850" s="11"/>
      <c r="AR1850" s="11"/>
      <c r="AS1850" s="11"/>
      <c r="AT1850" s="11"/>
      <c r="AU1850" s="11"/>
      <c r="AV1850" s="11"/>
      <c r="AW1850" s="11"/>
      <c r="AX1850" s="11"/>
      <c r="AY1850" s="11"/>
      <c r="AZ1850" s="11"/>
      <c r="BA1850" s="11"/>
      <c r="BB1850" s="11"/>
      <c r="BC1850" s="11"/>
      <c r="BD1850" s="11"/>
      <c r="BE1850" s="11"/>
      <c r="BF1850" s="11"/>
      <c r="BG1850" s="11"/>
      <c r="BH1850" s="11"/>
      <c r="BI1850" s="11"/>
      <c r="BJ1850" s="11"/>
      <c r="BK1850" s="11"/>
      <c r="BL1850" s="11"/>
      <c r="BM1850" s="11"/>
      <c r="BN1850" s="11"/>
      <c r="BO1850" s="11"/>
      <c r="BP1850" s="11"/>
      <c r="BQ1850" s="11"/>
      <c r="BR1850" s="11"/>
      <c r="BS1850" s="11"/>
      <c r="BT1850" s="11"/>
      <c r="BU1850" s="11"/>
      <c r="BV1850" s="11"/>
      <c r="BW1850" s="11"/>
      <c r="BX1850" s="11"/>
      <c r="BY1850" s="11"/>
      <c r="BZ1850" s="11"/>
    </row>
    <row r="1851" spans="1:78" x14ac:dyDescent="0.2">
      <c r="A1851" t="s">
        <v>2608</v>
      </c>
      <c r="C1851" t="s">
        <v>1483</v>
      </c>
      <c r="D1851" t="s">
        <v>61</v>
      </c>
      <c r="E1851" t="s">
        <v>1655</v>
      </c>
      <c r="F1851" t="s">
        <v>1656</v>
      </c>
      <c r="G1851" t="s">
        <v>1655</v>
      </c>
      <c r="H1851" t="s">
        <v>1656</v>
      </c>
      <c r="BA1851">
        <v>4.4000000000000004</v>
      </c>
      <c r="BB1851">
        <v>3.7</v>
      </c>
      <c r="BC1851">
        <v>3.6</v>
      </c>
      <c r="BD1851">
        <v>3.7</v>
      </c>
      <c r="BE1851">
        <v>5.0999999999999996</v>
      </c>
      <c r="BF1851">
        <v>2.8</v>
      </c>
      <c r="BG1851">
        <v>3.2</v>
      </c>
      <c r="BH1851">
        <v>3.2</v>
      </c>
      <c r="BR1851" t="s">
        <v>67</v>
      </c>
      <c r="BS1851" s="1">
        <v>44827</v>
      </c>
      <c r="BT1851" t="s">
        <v>2590</v>
      </c>
      <c r="BU1851">
        <v>1985</v>
      </c>
      <c r="BV1851" t="s">
        <v>60</v>
      </c>
      <c r="BX1851" s="11"/>
      <c r="BY1851" s="11"/>
      <c r="BZ1851" s="11"/>
    </row>
    <row r="1852" spans="1:78" x14ac:dyDescent="0.2">
      <c r="A1852" t="s">
        <v>2604</v>
      </c>
      <c r="C1852" t="s">
        <v>1483</v>
      </c>
      <c r="D1852" t="s">
        <v>61</v>
      </c>
      <c r="E1852" t="s">
        <v>1655</v>
      </c>
      <c r="F1852" t="s">
        <v>1656</v>
      </c>
      <c r="G1852" t="s">
        <v>1655</v>
      </c>
      <c r="H1852" t="s">
        <v>1656</v>
      </c>
      <c r="U1852">
        <v>4.0999999999999996</v>
      </c>
      <c r="BR1852" t="s">
        <v>67</v>
      </c>
      <c r="BS1852" s="1">
        <v>44827</v>
      </c>
      <c r="BT1852" t="s">
        <v>2590</v>
      </c>
      <c r="BU1852">
        <v>1985</v>
      </c>
      <c r="BV1852" t="s">
        <v>60</v>
      </c>
      <c r="BX1852" s="11"/>
      <c r="BY1852" s="11"/>
      <c r="BZ1852" s="11"/>
    </row>
    <row r="1853" spans="1:78" x14ac:dyDescent="0.2">
      <c r="A1853" t="s">
        <v>2607</v>
      </c>
      <c r="C1853" t="s">
        <v>1483</v>
      </c>
      <c r="D1853" t="s">
        <v>61</v>
      </c>
      <c r="E1853" t="s">
        <v>1655</v>
      </c>
      <c r="F1853" t="s">
        <v>1656</v>
      </c>
      <c r="G1853" t="s">
        <v>1655</v>
      </c>
      <c r="H1853" t="s">
        <v>1656</v>
      </c>
      <c r="AG1853">
        <v>3.4</v>
      </c>
      <c r="AH1853">
        <v>5.4</v>
      </c>
      <c r="AI1853">
        <v>4.5</v>
      </c>
      <c r="AJ1853">
        <v>5.4</v>
      </c>
      <c r="BR1853" t="s">
        <v>67</v>
      </c>
      <c r="BS1853" s="1">
        <v>44827</v>
      </c>
      <c r="BT1853" t="s">
        <v>2590</v>
      </c>
      <c r="BU1853">
        <v>1985</v>
      </c>
      <c r="BX1853" s="11"/>
      <c r="BY1853" s="11"/>
      <c r="BZ1853" s="11"/>
    </row>
    <row r="1854" spans="1:78" x14ac:dyDescent="0.2">
      <c r="A1854" t="s">
        <v>2609</v>
      </c>
      <c r="C1854" t="s">
        <v>1483</v>
      </c>
      <c r="D1854" t="s">
        <v>61</v>
      </c>
      <c r="E1854" t="s">
        <v>1655</v>
      </c>
      <c r="F1854" t="s">
        <v>1656</v>
      </c>
      <c r="G1854" t="s">
        <v>1655</v>
      </c>
      <c r="H1854" t="s">
        <v>1656</v>
      </c>
      <c r="BE1854">
        <v>5.4</v>
      </c>
      <c r="BF1854">
        <v>3.3</v>
      </c>
      <c r="BG1854">
        <v>2.8</v>
      </c>
      <c r="BH1854">
        <v>3.3</v>
      </c>
      <c r="BR1854" t="s">
        <v>67</v>
      </c>
      <c r="BS1854" s="1">
        <v>44827</v>
      </c>
      <c r="BT1854" t="s">
        <v>2590</v>
      </c>
      <c r="BU1854">
        <v>1985</v>
      </c>
      <c r="BX1854" s="11"/>
      <c r="BY1854" s="11"/>
      <c r="BZ1854" s="11"/>
    </row>
    <row r="1855" spans="1:78" x14ac:dyDescent="0.2">
      <c r="A1855" t="s">
        <v>2612</v>
      </c>
      <c r="C1855" t="s">
        <v>1483</v>
      </c>
      <c r="D1855" t="s">
        <v>61</v>
      </c>
      <c r="E1855" t="s">
        <v>1655</v>
      </c>
      <c r="F1855" t="s">
        <v>1656</v>
      </c>
      <c r="G1855" t="s">
        <v>1655</v>
      </c>
      <c r="H1855" t="s">
        <v>1656</v>
      </c>
      <c r="BF1855">
        <v>3.3</v>
      </c>
      <c r="BH1855">
        <v>3.3</v>
      </c>
      <c r="BQ1855" t="s">
        <v>2613</v>
      </c>
      <c r="BR1855" t="s">
        <v>67</v>
      </c>
      <c r="BS1855" s="1">
        <v>44827</v>
      </c>
      <c r="BT1855" t="s">
        <v>2590</v>
      </c>
      <c r="BU1855">
        <v>1985</v>
      </c>
      <c r="BX1855" s="11"/>
      <c r="BY1855" s="11"/>
      <c r="BZ1855" s="11"/>
    </row>
    <row r="1856" spans="1:78" x14ac:dyDescent="0.2">
      <c r="A1856" t="s">
        <v>2605</v>
      </c>
      <c r="C1856" t="s">
        <v>1483</v>
      </c>
      <c r="D1856" t="s">
        <v>61</v>
      </c>
      <c r="E1856" t="s">
        <v>1655</v>
      </c>
      <c r="F1856" t="s">
        <v>1656</v>
      </c>
      <c r="G1856" t="s">
        <v>1655</v>
      </c>
      <c r="H1856" t="s">
        <v>1656</v>
      </c>
      <c r="AC1856">
        <v>3.9</v>
      </c>
      <c r="AD1856">
        <v>6.4</v>
      </c>
      <c r="AE1856">
        <v>6.5</v>
      </c>
      <c r="AF1856">
        <v>6.5</v>
      </c>
      <c r="BR1856" t="s">
        <v>67</v>
      </c>
      <c r="BS1856" s="1">
        <v>44827</v>
      </c>
      <c r="BT1856" t="s">
        <v>2590</v>
      </c>
      <c r="BU1856">
        <v>1985</v>
      </c>
      <c r="BX1856" s="11"/>
      <c r="BY1856" s="11"/>
      <c r="BZ1856" s="11"/>
    </row>
    <row r="1857" spans="1:78" x14ac:dyDescent="0.2">
      <c r="A1857" t="s">
        <v>2611</v>
      </c>
      <c r="C1857" t="s">
        <v>1483</v>
      </c>
      <c r="D1857" t="s">
        <v>61</v>
      </c>
      <c r="E1857" t="s">
        <v>1655</v>
      </c>
      <c r="F1857" t="s">
        <v>1656</v>
      </c>
      <c r="G1857" t="s">
        <v>1655</v>
      </c>
      <c r="H1857" t="s">
        <v>1656</v>
      </c>
      <c r="BE1857">
        <v>5.2</v>
      </c>
      <c r="BF1857">
        <v>3.2</v>
      </c>
      <c r="BG1857">
        <v>2.8</v>
      </c>
      <c r="BH1857">
        <v>3.2</v>
      </c>
      <c r="BR1857" t="s">
        <v>67</v>
      </c>
      <c r="BS1857" s="1">
        <v>44827</v>
      </c>
      <c r="BT1857" t="s">
        <v>2590</v>
      </c>
      <c r="BU1857">
        <v>1985</v>
      </c>
      <c r="BX1857" s="11"/>
      <c r="BY1857" s="11"/>
      <c r="BZ1857" s="11"/>
    </row>
    <row r="1858" spans="1:78" x14ac:dyDescent="0.2">
      <c r="A1858" t="s">
        <v>2610</v>
      </c>
      <c r="C1858" t="s">
        <v>1483</v>
      </c>
      <c r="D1858" t="s">
        <v>61</v>
      </c>
      <c r="E1858" t="s">
        <v>1655</v>
      </c>
      <c r="F1858" t="s">
        <v>1656</v>
      </c>
      <c r="G1858" t="s">
        <v>1655</v>
      </c>
      <c r="H1858" t="s">
        <v>1656</v>
      </c>
      <c r="BE1858">
        <v>5.2</v>
      </c>
      <c r="BF1858">
        <v>3.1</v>
      </c>
      <c r="BG1858">
        <v>2.6</v>
      </c>
      <c r="BH1858">
        <v>3.1</v>
      </c>
      <c r="BR1858" t="s">
        <v>67</v>
      </c>
      <c r="BS1858" s="1">
        <v>44827</v>
      </c>
      <c r="BT1858" t="s">
        <v>2590</v>
      </c>
      <c r="BU1858">
        <v>1985</v>
      </c>
      <c r="BX1858" s="11"/>
      <c r="BY1858" s="11"/>
      <c r="BZ1858" s="11"/>
    </row>
    <row r="1859" spans="1:78" x14ac:dyDescent="0.2">
      <c r="A1859" t="s">
        <v>2606</v>
      </c>
      <c r="C1859" t="s">
        <v>1483</v>
      </c>
      <c r="D1859" t="s">
        <v>61</v>
      </c>
      <c r="E1859" t="s">
        <v>1655</v>
      </c>
      <c r="F1859" t="s">
        <v>1656</v>
      </c>
      <c r="G1859" t="s">
        <v>1655</v>
      </c>
      <c r="H1859" t="s">
        <v>1656</v>
      </c>
      <c r="AC1859">
        <v>3.8</v>
      </c>
      <c r="AD1859">
        <v>6.2</v>
      </c>
      <c r="AE1859">
        <v>6.3</v>
      </c>
      <c r="AF1859">
        <v>6.3</v>
      </c>
      <c r="BR1859" t="s">
        <v>67</v>
      </c>
      <c r="BS1859" s="1">
        <v>44827</v>
      </c>
      <c r="BT1859" t="s">
        <v>2590</v>
      </c>
      <c r="BU1859">
        <v>1985</v>
      </c>
      <c r="BV1859" t="s">
        <v>60</v>
      </c>
      <c r="BX1859" s="11"/>
      <c r="BY1859" s="11"/>
      <c r="BZ1859" s="11"/>
    </row>
    <row r="1860" spans="1:78" x14ac:dyDescent="0.2">
      <c r="A1860" t="s">
        <v>2163</v>
      </c>
      <c r="B1860" t="s">
        <v>322</v>
      </c>
      <c r="C1860" t="s">
        <v>1483</v>
      </c>
      <c r="D1860" t="s">
        <v>61</v>
      </c>
      <c r="E1860" t="s">
        <v>1655</v>
      </c>
      <c r="F1860" t="s">
        <v>1656</v>
      </c>
      <c r="G1860" t="s">
        <v>1655</v>
      </c>
      <c r="H1860" t="s">
        <v>1656</v>
      </c>
      <c r="BE1860">
        <v>5</v>
      </c>
      <c r="BF1860">
        <v>3.3</v>
      </c>
      <c r="BG1860">
        <v>2.8</v>
      </c>
      <c r="BH1860">
        <v>3.3</v>
      </c>
      <c r="BR1860" t="s">
        <v>67</v>
      </c>
      <c r="BS1860" s="1">
        <v>44819</v>
      </c>
      <c r="BT1860" t="s">
        <v>59</v>
      </c>
      <c r="BU1860">
        <v>3485</v>
      </c>
      <c r="BV1860" t="s">
        <v>60</v>
      </c>
      <c r="BW1860" t="s">
        <v>59</v>
      </c>
      <c r="BX1860" s="11"/>
      <c r="BY1860" s="11"/>
      <c r="BZ1860" s="11"/>
    </row>
    <row r="1861" spans="1:78" x14ac:dyDescent="0.2">
      <c r="A1861" s="11" t="s">
        <v>1700</v>
      </c>
      <c r="B1861" s="11"/>
      <c r="C1861" s="11" t="s">
        <v>1483</v>
      </c>
      <c r="D1861" s="11" t="s">
        <v>61</v>
      </c>
      <c r="E1861" s="11" t="s">
        <v>1655</v>
      </c>
      <c r="F1861" s="11"/>
      <c r="G1861" s="11" t="s">
        <v>1655</v>
      </c>
      <c r="H1861" s="11"/>
      <c r="I1861" s="11"/>
      <c r="J1861" s="11"/>
      <c r="K1861" s="11"/>
      <c r="L1861" s="11"/>
      <c r="M1861" s="11"/>
      <c r="N1861" s="11"/>
      <c r="O1861" s="11"/>
      <c r="P1861" s="11"/>
      <c r="Q1861" s="11"/>
      <c r="R1861" s="11"/>
      <c r="S1861" s="11"/>
      <c r="T1861" s="11"/>
      <c r="U1861" s="11"/>
      <c r="V1861" s="11"/>
      <c r="W1861" s="11"/>
      <c r="X1861" s="11"/>
      <c r="Y1861" s="11"/>
      <c r="Z1861" s="11"/>
      <c r="AA1861" s="11"/>
      <c r="AB1861" s="11"/>
      <c r="AC1861" s="11"/>
      <c r="AD1861" s="11"/>
      <c r="AE1861" s="11"/>
      <c r="AF1861" s="11"/>
      <c r="AG1861" s="11"/>
      <c r="AH1861" s="11"/>
      <c r="AI1861" s="11"/>
      <c r="AJ1861" s="11"/>
      <c r="AK1861" s="11"/>
      <c r="AL1861" s="11"/>
      <c r="AM1861" s="11"/>
      <c r="AN1861" s="11"/>
      <c r="AO1861" s="11"/>
      <c r="AP1861" s="11"/>
      <c r="AQ1861" s="11"/>
      <c r="AR1861" s="11"/>
      <c r="AS1861" s="11"/>
      <c r="AT1861" s="11"/>
      <c r="AU1861" s="11"/>
      <c r="AV1861" s="11"/>
      <c r="AW1861" s="11"/>
      <c r="AX1861" s="11"/>
      <c r="AY1861" s="11"/>
      <c r="AZ1861" s="11"/>
      <c r="BA1861" s="11"/>
      <c r="BB1861" s="11"/>
      <c r="BC1861" s="11"/>
      <c r="BD1861" s="11"/>
      <c r="BE1861" s="11"/>
      <c r="BF1861" s="11"/>
      <c r="BG1861" s="11"/>
      <c r="BH1861" s="11"/>
      <c r="BI1861" s="11"/>
      <c r="BJ1861" s="11"/>
      <c r="BK1861" s="11"/>
      <c r="BL1861" s="11"/>
      <c r="BM1861" s="11"/>
      <c r="BN1861" s="11"/>
      <c r="BO1861" s="11"/>
      <c r="BP1861" s="11"/>
      <c r="BQ1861" s="11"/>
      <c r="BR1861" s="11"/>
      <c r="BS1861" s="11"/>
      <c r="BT1861" s="11"/>
      <c r="BU1861" s="11"/>
      <c r="BV1861" s="11"/>
      <c r="BW1861" s="11"/>
      <c r="BX1861" s="11"/>
      <c r="BY1861" s="11"/>
      <c r="BZ1861" s="11"/>
    </row>
    <row r="1862" spans="1:78" s="21" customFormat="1" x14ac:dyDescent="0.2">
      <c r="A1862" s="11" t="s">
        <v>1700</v>
      </c>
      <c r="B1862" s="11"/>
      <c r="C1862" s="11" t="s">
        <v>1483</v>
      </c>
      <c r="D1862" s="11" t="s">
        <v>108</v>
      </c>
      <c r="E1862" s="11" t="s">
        <v>1694</v>
      </c>
      <c r="F1862" s="11"/>
      <c r="G1862" s="11" t="s">
        <v>1694</v>
      </c>
      <c r="H1862" s="11"/>
      <c r="I1862" s="11"/>
      <c r="J1862" s="11"/>
      <c r="K1862" s="11"/>
      <c r="L1862" s="11"/>
      <c r="M1862" s="11"/>
      <c r="N1862" s="11"/>
      <c r="O1862" s="11"/>
      <c r="P1862" s="11"/>
      <c r="Q1862" s="11"/>
      <c r="R1862" s="11"/>
      <c r="S1862" s="11"/>
      <c r="T1862" s="11"/>
      <c r="U1862" s="11"/>
      <c r="V1862" s="11"/>
      <c r="W1862" s="11"/>
      <c r="X1862" s="11"/>
      <c r="Y1862" s="11"/>
      <c r="Z1862" s="11"/>
      <c r="AA1862" s="11"/>
      <c r="AB1862" s="11"/>
      <c r="AC1862" s="11"/>
      <c r="AD1862" s="11"/>
      <c r="AE1862" s="11"/>
      <c r="AF1862" s="11"/>
      <c r="AG1862" s="11"/>
      <c r="AH1862" s="11"/>
      <c r="AI1862" s="11"/>
      <c r="AJ1862" s="11"/>
      <c r="AK1862" s="11"/>
      <c r="AL1862" s="11"/>
      <c r="AM1862" s="11"/>
      <c r="AN1862" s="11"/>
      <c r="AO1862" s="11"/>
      <c r="AP1862" s="11"/>
      <c r="AQ1862" s="11"/>
      <c r="AR1862" s="11"/>
      <c r="AS1862" s="11"/>
      <c r="AT1862" s="11"/>
      <c r="AU1862" s="11"/>
      <c r="AV1862" s="11"/>
      <c r="AW1862" s="11"/>
      <c r="AX1862" s="11"/>
      <c r="AY1862" s="11"/>
      <c r="AZ1862" s="11"/>
      <c r="BA1862" s="11"/>
      <c r="BB1862" s="11"/>
      <c r="BC1862" s="11"/>
      <c r="BD1862" s="11"/>
      <c r="BE1862" s="11"/>
      <c r="BF1862" s="11"/>
      <c r="BG1862" s="11"/>
      <c r="BH1862" s="11"/>
      <c r="BI1862" s="11"/>
      <c r="BJ1862" s="11"/>
      <c r="BK1862" s="11"/>
      <c r="BL1862" s="11"/>
      <c r="BM1862" s="11"/>
      <c r="BN1862" s="11"/>
      <c r="BO1862" s="11"/>
      <c r="BP1862" s="11"/>
      <c r="BQ1862" s="11"/>
      <c r="BR1862" s="11"/>
      <c r="BS1862" s="11"/>
      <c r="BT1862" s="11"/>
      <c r="BU1862" s="11"/>
      <c r="BV1862" s="11"/>
      <c r="BW1862" s="11"/>
      <c r="BX1862" s="11"/>
      <c r="BY1862" s="11"/>
      <c r="BZ1862" s="11"/>
    </row>
    <row r="1863" spans="1:78" s="21" customFormat="1" x14ac:dyDescent="0.2">
      <c r="A1863" s="11" t="s">
        <v>1700</v>
      </c>
      <c r="B1863" s="11"/>
      <c r="C1863" s="11" t="s">
        <v>1483</v>
      </c>
      <c r="D1863" s="11" t="s">
        <v>108</v>
      </c>
      <c r="E1863" s="11" t="s">
        <v>449</v>
      </c>
      <c r="F1863" s="11" t="s">
        <v>450</v>
      </c>
      <c r="G1863" s="11" t="s">
        <v>449</v>
      </c>
      <c r="H1863" s="11" t="s">
        <v>450</v>
      </c>
      <c r="I1863" s="11"/>
      <c r="J1863" s="11"/>
      <c r="K1863" s="11"/>
      <c r="L1863" s="11"/>
      <c r="M1863" s="11"/>
      <c r="N1863" s="11"/>
      <c r="O1863" s="11"/>
      <c r="P1863" s="11"/>
      <c r="Q1863" s="11"/>
      <c r="R1863" s="11"/>
      <c r="S1863" s="11"/>
      <c r="T1863" s="11"/>
      <c r="U1863" s="11"/>
      <c r="V1863" s="11"/>
      <c r="W1863" s="11"/>
      <c r="X1863" s="11"/>
      <c r="Y1863" s="11"/>
      <c r="Z1863" s="11"/>
      <c r="AA1863" s="11"/>
      <c r="AB1863" s="11"/>
      <c r="AC1863" s="11"/>
      <c r="AD1863" s="11"/>
      <c r="AE1863" s="11"/>
      <c r="AF1863" s="11"/>
      <c r="AG1863" s="11"/>
      <c r="AH1863" s="11"/>
      <c r="AI1863" s="11"/>
      <c r="AJ1863" s="11"/>
      <c r="AK1863" s="11"/>
      <c r="AL1863" s="11"/>
      <c r="AM1863" s="11"/>
      <c r="AN1863" s="11"/>
      <c r="AO1863" s="11"/>
      <c r="AP1863" s="11"/>
      <c r="AQ1863" s="11"/>
      <c r="AR1863" s="11"/>
      <c r="AS1863" s="11"/>
      <c r="AT1863" s="11"/>
      <c r="AU1863" s="11"/>
      <c r="AV1863" s="11"/>
      <c r="AW1863" s="11"/>
      <c r="AX1863" s="11"/>
      <c r="AY1863" s="11"/>
      <c r="AZ1863" s="11"/>
      <c r="BA1863" s="11"/>
      <c r="BB1863" s="11"/>
      <c r="BC1863" s="11"/>
      <c r="BD1863" s="11"/>
      <c r="BE1863" s="11"/>
      <c r="BF1863" s="11"/>
      <c r="BG1863" s="11"/>
      <c r="BH1863" s="11"/>
      <c r="BI1863" s="11"/>
      <c r="BJ1863" s="11"/>
      <c r="BK1863" s="11"/>
      <c r="BL1863" s="11"/>
      <c r="BM1863" s="11"/>
      <c r="BN1863" s="11"/>
      <c r="BO1863" s="11"/>
      <c r="BP1863" s="11"/>
      <c r="BQ1863" s="11"/>
      <c r="BR1863" s="11"/>
      <c r="BS1863" s="11"/>
      <c r="BT1863" s="11"/>
      <c r="BU1863" s="11"/>
      <c r="BV1863" s="11"/>
      <c r="BW1863" s="11"/>
      <c r="BX1863" s="11"/>
      <c r="BY1863" s="11"/>
      <c r="BZ1863" s="11"/>
    </row>
    <row r="1864" spans="1:78" s="21" customFormat="1" x14ac:dyDescent="0.2">
      <c r="A1864" t="s">
        <v>2623</v>
      </c>
      <c r="B1864"/>
      <c r="C1864" t="s">
        <v>1483</v>
      </c>
      <c r="D1864" t="s">
        <v>108</v>
      </c>
      <c r="E1864" t="s">
        <v>449</v>
      </c>
      <c r="F1864" t="s">
        <v>450</v>
      </c>
      <c r="G1864" t="s">
        <v>449</v>
      </c>
      <c r="H1864" t="s">
        <v>450</v>
      </c>
      <c r="I1864"/>
      <c r="J1864"/>
      <c r="K1864"/>
      <c r="L1864" t="s">
        <v>455</v>
      </c>
      <c r="M1864"/>
      <c r="N1864"/>
      <c r="O1864"/>
      <c r="P1864"/>
      <c r="Q1864"/>
      <c r="R1864"/>
      <c r="S1864"/>
      <c r="T1864"/>
      <c r="U1864">
        <v>6.6</v>
      </c>
      <c r="V1864"/>
      <c r="W1864"/>
      <c r="X1864">
        <v>7</v>
      </c>
      <c r="Y1864">
        <v>6.97</v>
      </c>
      <c r="Z1864"/>
      <c r="AA1864"/>
      <c r="AB1864">
        <v>8.52</v>
      </c>
      <c r="AC1864">
        <v>7.29</v>
      </c>
      <c r="AD1864"/>
      <c r="AE1864"/>
      <c r="AF1864">
        <v>8.6199999999999992</v>
      </c>
      <c r="AG1864">
        <v>6.21</v>
      </c>
      <c r="AH1864"/>
      <c r="AI1864"/>
      <c r="AJ1864">
        <v>6.72</v>
      </c>
      <c r="AK1864"/>
      <c r="AL1864"/>
      <c r="AM1864"/>
      <c r="AN1864"/>
      <c r="AO1864">
        <v>7.66</v>
      </c>
      <c r="AP1864"/>
      <c r="AQ1864"/>
      <c r="AR1864">
        <v>4.03</v>
      </c>
      <c r="AS1864">
        <v>8</v>
      </c>
      <c r="AT1864"/>
      <c r="AU1864"/>
      <c r="AV1864">
        <v>4.72</v>
      </c>
      <c r="AW1864">
        <v>6.82</v>
      </c>
      <c r="AX1864"/>
      <c r="AY1864"/>
      <c r="AZ1864">
        <v>5.25</v>
      </c>
      <c r="BA1864">
        <v>6.87</v>
      </c>
      <c r="BB1864"/>
      <c r="BC1864"/>
      <c r="BD1864">
        <v>5.77</v>
      </c>
      <c r="BE1864">
        <v>7.21</v>
      </c>
      <c r="BF1864"/>
      <c r="BG1864"/>
      <c r="BH1864">
        <v>5.01</v>
      </c>
      <c r="BI1864"/>
      <c r="BJ1864"/>
      <c r="BK1864"/>
      <c r="BL1864"/>
      <c r="BM1864"/>
      <c r="BN1864"/>
      <c r="BO1864"/>
      <c r="BP1864"/>
      <c r="BQ1864" t="s">
        <v>456</v>
      </c>
      <c r="BR1864" t="s">
        <v>67</v>
      </c>
      <c r="BS1864"/>
      <c r="BT1864" t="s">
        <v>457</v>
      </c>
      <c r="BU1864">
        <v>3401</v>
      </c>
      <c r="BV1864"/>
      <c r="BW1864"/>
      <c r="BX1864" s="11"/>
      <c r="BY1864" s="11"/>
      <c r="BZ1864" s="11"/>
    </row>
    <row r="1865" spans="1:78" s="21" customFormat="1" x14ac:dyDescent="0.2">
      <c r="A1865" t="s">
        <v>2623</v>
      </c>
      <c r="B1865"/>
      <c r="C1865" t="s">
        <v>1483</v>
      </c>
      <c r="D1865" t="s">
        <v>108</v>
      </c>
      <c r="E1865" t="s">
        <v>449</v>
      </c>
      <c r="F1865" t="s">
        <v>450</v>
      </c>
      <c r="G1865" t="s">
        <v>449</v>
      </c>
      <c r="H1865" t="s">
        <v>450</v>
      </c>
      <c r="I1865"/>
      <c r="J1865"/>
      <c r="K1865"/>
      <c r="L1865" t="s">
        <v>458</v>
      </c>
      <c r="M1865"/>
      <c r="N1865"/>
      <c r="O1865"/>
      <c r="P1865"/>
      <c r="Q1865">
        <v>7.43</v>
      </c>
      <c r="R1865"/>
      <c r="S1865"/>
      <c r="T1865">
        <v>5.63</v>
      </c>
      <c r="U1865">
        <v>6.82</v>
      </c>
      <c r="V1865"/>
      <c r="W1865"/>
      <c r="X1865">
        <v>7.5</v>
      </c>
      <c r="Y1865">
        <v>7.27</v>
      </c>
      <c r="Z1865"/>
      <c r="AA1865"/>
      <c r="AB1865">
        <v>8.26</v>
      </c>
      <c r="AC1865">
        <v>7.03</v>
      </c>
      <c r="AD1865"/>
      <c r="AE1865"/>
      <c r="AF1865">
        <v>8.4700000000000006</v>
      </c>
      <c r="AG1865">
        <v>6.3</v>
      </c>
      <c r="AH1865"/>
      <c r="AI1865"/>
      <c r="AJ1865">
        <v>6.63</v>
      </c>
      <c r="AK1865"/>
      <c r="AL1865"/>
      <c r="AM1865"/>
      <c r="AN1865"/>
      <c r="AO1865">
        <v>7.28</v>
      </c>
      <c r="AP1865"/>
      <c r="AQ1865"/>
      <c r="AR1865">
        <v>3.63</v>
      </c>
      <c r="AS1865">
        <v>7.72</v>
      </c>
      <c r="AT1865"/>
      <c r="AU1865"/>
      <c r="AV1865">
        <v>4.72</v>
      </c>
      <c r="AW1865">
        <v>6.72</v>
      </c>
      <c r="AX1865"/>
      <c r="AY1865"/>
      <c r="AZ1865">
        <v>5.45</v>
      </c>
      <c r="BA1865">
        <v>6.71</v>
      </c>
      <c r="BB1865"/>
      <c r="BC1865"/>
      <c r="BD1865">
        <v>5.73</v>
      </c>
      <c r="BE1865">
        <v>7.02</v>
      </c>
      <c r="BF1865"/>
      <c r="BG1865"/>
      <c r="BH1865">
        <v>4.91</v>
      </c>
      <c r="BI1865"/>
      <c r="BJ1865"/>
      <c r="BK1865"/>
      <c r="BL1865"/>
      <c r="BM1865"/>
      <c r="BN1865"/>
      <c r="BO1865"/>
      <c r="BP1865"/>
      <c r="BQ1865" t="s">
        <v>456</v>
      </c>
      <c r="BR1865" t="s">
        <v>67</v>
      </c>
      <c r="BS1865"/>
      <c r="BT1865" t="s">
        <v>457</v>
      </c>
      <c r="BU1865">
        <v>3401</v>
      </c>
      <c r="BV1865"/>
      <c r="BW1865"/>
      <c r="BX1865" s="11"/>
      <c r="BY1865" s="11"/>
      <c r="BZ1865" s="11"/>
    </row>
    <row r="1866" spans="1:78" s="10" customFormat="1" x14ac:dyDescent="0.2">
      <c r="A1866" t="s">
        <v>2623</v>
      </c>
      <c r="B1866"/>
      <c r="C1866" t="s">
        <v>1483</v>
      </c>
      <c r="D1866" t="s">
        <v>108</v>
      </c>
      <c r="E1866" t="s">
        <v>449</v>
      </c>
      <c r="F1866" t="s">
        <v>450</v>
      </c>
      <c r="G1866" t="s">
        <v>449</v>
      </c>
      <c r="H1866" t="s">
        <v>450</v>
      </c>
      <c r="I1866"/>
      <c r="J1866"/>
      <c r="K1866"/>
      <c r="L1866" t="s">
        <v>459</v>
      </c>
      <c r="M1866"/>
      <c r="N1866"/>
      <c r="O1866"/>
      <c r="P1866"/>
      <c r="Q1866"/>
      <c r="R1866"/>
      <c r="S1866"/>
      <c r="T1866"/>
      <c r="U1866">
        <v>6.4</v>
      </c>
      <c r="V1866"/>
      <c r="W1866"/>
      <c r="X1866">
        <v>7.7</v>
      </c>
      <c r="Y1866"/>
      <c r="Z1866"/>
      <c r="AA1866"/>
      <c r="AB1866"/>
      <c r="AC1866">
        <v>7.27</v>
      </c>
      <c r="AD1866"/>
      <c r="AE1866"/>
      <c r="AF1866">
        <v>8.6999999999999993</v>
      </c>
      <c r="AG1866">
        <v>6.48</v>
      </c>
      <c r="AH1866"/>
      <c r="AI1866"/>
      <c r="AJ1866">
        <v>6.8</v>
      </c>
      <c r="AK1866"/>
      <c r="AL1866"/>
      <c r="AM1866"/>
      <c r="AN1866"/>
      <c r="AO1866">
        <v>7.5</v>
      </c>
      <c r="AP1866"/>
      <c r="AQ1866"/>
      <c r="AR1866">
        <v>4.4000000000000004</v>
      </c>
      <c r="AS1866">
        <v>7.87</v>
      </c>
      <c r="AT1866"/>
      <c r="AU1866"/>
      <c r="AV1866">
        <v>5.96</v>
      </c>
      <c r="AW1866">
        <v>6.98</v>
      </c>
      <c r="AX1866"/>
      <c r="AY1866"/>
      <c r="AZ1866">
        <v>5.6</v>
      </c>
      <c r="BA1866">
        <v>6.93</v>
      </c>
      <c r="BB1866"/>
      <c r="BC1866"/>
      <c r="BD1866">
        <v>5.95</v>
      </c>
      <c r="BE1866">
        <v>7.5</v>
      </c>
      <c r="BF1866"/>
      <c r="BG1866"/>
      <c r="BH1866">
        <v>5.07</v>
      </c>
      <c r="BI1866"/>
      <c r="BJ1866"/>
      <c r="BK1866"/>
      <c r="BL1866"/>
      <c r="BM1866"/>
      <c r="BN1866"/>
      <c r="BO1866"/>
      <c r="BP1866"/>
      <c r="BQ1866" t="s">
        <v>456</v>
      </c>
      <c r="BR1866" t="s">
        <v>67</v>
      </c>
      <c r="BS1866"/>
      <c r="BT1866" t="s">
        <v>457</v>
      </c>
      <c r="BU1866">
        <v>3401</v>
      </c>
      <c r="BV1866"/>
      <c r="BW1866"/>
      <c r="BX1866" s="11"/>
      <c r="BY1866" s="11"/>
      <c r="BZ1866" s="11"/>
    </row>
    <row r="1867" spans="1:78" s="10" customFormat="1" x14ac:dyDescent="0.2">
      <c r="A1867" t="s">
        <v>3225</v>
      </c>
      <c r="B1867"/>
      <c r="C1867" t="s">
        <v>1483</v>
      </c>
      <c r="D1867" t="s">
        <v>108</v>
      </c>
      <c r="E1867" t="s">
        <v>449</v>
      </c>
      <c r="F1867" t="s">
        <v>450</v>
      </c>
      <c r="G1867" t="s">
        <v>335</v>
      </c>
      <c r="H1867" t="s">
        <v>450</v>
      </c>
      <c r="I1867"/>
      <c r="J1867"/>
      <c r="K1867"/>
      <c r="L1867"/>
      <c r="M1867"/>
      <c r="N1867"/>
      <c r="O1867"/>
      <c r="P1867"/>
      <c r="Q1867"/>
      <c r="R1867"/>
      <c r="S1867"/>
      <c r="T1867"/>
      <c r="U1867"/>
      <c r="V1867"/>
      <c r="W1867"/>
      <c r="X1867"/>
      <c r="Y1867"/>
      <c r="Z1867"/>
      <c r="AA1867"/>
      <c r="AB1867"/>
      <c r="AC1867"/>
      <c r="AD1867"/>
      <c r="AE1867"/>
      <c r="AF1867"/>
      <c r="AG1867"/>
      <c r="AH1867"/>
      <c r="AI1867"/>
      <c r="AJ1867"/>
      <c r="AK1867"/>
      <c r="AL1867"/>
      <c r="AM1867"/>
      <c r="AN1867"/>
      <c r="AO1867"/>
      <c r="AP1867"/>
      <c r="AQ1867"/>
      <c r="AR1867"/>
      <c r="AS1867">
        <v>6.9</v>
      </c>
      <c r="AT1867"/>
      <c r="AU1867"/>
      <c r="AV1867">
        <v>3.8</v>
      </c>
      <c r="AW1867"/>
      <c r="AX1867"/>
      <c r="AY1867"/>
      <c r="AZ1867"/>
      <c r="BA1867"/>
      <c r="BB1867"/>
      <c r="BC1867"/>
      <c r="BD1867"/>
      <c r="BE1867"/>
      <c r="BF1867"/>
      <c r="BG1867"/>
      <c r="BH1867"/>
      <c r="BI1867"/>
      <c r="BJ1867"/>
      <c r="BK1867"/>
      <c r="BL1867"/>
      <c r="BM1867"/>
      <c r="BN1867"/>
      <c r="BO1867"/>
      <c r="BP1867"/>
      <c r="BQ1867"/>
      <c r="BR1867" t="s">
        <v>67</v>
      </c>
      <c r="BS1867" s="1">
        <v>44883</v>
      </c>
      <c r="BT1867" t="s">
        <v>3210</v>
      </c>
      <c r="BU1867">
        <v>19812</v>
      </c>
      <c r="BV1867"/>
      <c r="BW1867"/>
      <c r="BX1867" s="11"/>
      <c r="BY1867" s="11"/>
      <c r="BZ1867" s="11"/>
    </row>
    <row r="1868" spans="1:78" s="10" customFormat="1" x14ac:dyDescent="0.2">
      <c r="A1868" t="s">
        <v>3224</v>
      </c>
      <c r="B1868"/>
      <c r="C1868" t="s">
        <v>1483</v>
      </c>
      <c r="D1868" t="s">
        <v>108</v>
      </c>
      <c r="E1868" t="s">
        <v>449</v>
      </c>
      <c r="F1868" t="s">
        <v>450</v>
      </c>
      <c r="G1868" t="s">
        <v>335</v>
      </c>
      <c r="H1868" t="s">
        <v>450</v>
      </c>
      <c r="I1868"/>
      <c r="J1868"/>
      <c r="K1868"/>
      <c r="L1868"/>
      <c r="M1868"/>
      <c r="N1868"/>
      <c r="O1868"/>
      <c r="P1868"/>
      <c r="Q1868"/>
      <c r="R1868"/>
      <c r="S1868"/>
      <c r="T1868"/>
      <c r="U1868"/>
      <c r="V1868"/>
      <c r="W1868"/>
      <c r="X1868"/>
      <c r="Y1868"/>
      <c r="Z1868"/>
      <c r="AA1868"/>
      <c r="AB1868"/>
      <c r="AC1868"/>
      <c r="AD1868"/>
      <c r="AE1868"/>
      <c r="AF1868"/>
      <c r="AG1868"/>
      <c r="AH1868"/>
      <c r="AI1868"/>
      <c r="AJ1868"/>
      <c r="AK1868"/>
      <c r="AL1868"/>
      <c r="AM1868"/>
      <c r="AN1868"/>
      <c r="AO1868"/>
      <c r="AP1868"/>
      <c r="AQ1868"/>
      <c r="AR1868"/>
      <c r="AS1868">
        <v>7.2</v>
      </c>
      <c r="AT1868"/>
      <c r="AU1868"/>
      <c r="AV1868">
        <v>4.4000000000000004</v>
      </c>
      <c r="AW1868">
        <v>6.8</v>
      </c>
      <c r="AX1868"/>
      <c r="AY1868"/>
      <c r="AZ1868">
        <v>5.45</v>
      </c>
      <c r="BA1868">
        <v>6.2</v>
      </c>
      <c r="BB1868"/>
      <c r="BC1868"/>
      <c r="BD1868">
        <v>5.3</v>
      </c>
      <c r="BE1868">
        <v>6.2</v>
      </c>
      <c r="BF1868"/>
      <c r="BG1868"/>
      <c r="BH1868">
        <v>4.0999999999999996</v>
      </c>
      <c r="BI1868"/>
      <c r="BJ1868"/>
      <c r="BK1868"/>
      <c r="BL1868"/>
      <c r="BM1868"/>
      <c r="BN1868"/>
      <c r="BO1868"/>
      <c r="BP1868"/>
      <c r="BQ1868"/>
      <c r="BR1868" t="s">
        <v>67</v>
      </c>
      <c r="BS1868" s="1">
        <v>44883</v>
      </c>
      <c r="BT1868" t="s">
        <v>3210</v>
      </c>
      <c r="BU1868">
        <v>19812</v>
      </c>
      <c r="BV1868"/>
      <c r="BW1868"/>
      <c r="BX1868" s="11"/>
      <c r="BY1868" s="11"/>
      <c r="BZ1868" s="11"/>
    </row>
    <row r="1869" spans="1:78" s="10" customFormat="1" x14ac:dyDescent="0.2">
      <c r="A1869" t="s">
        <v>448</v>
      </c>
      <c r="B1869"/>
      <c r="C1869" t="s">
        <v>1483</v>
      </c>
      <c r="D1869" t="s">
        <v>108</v>
      </c>
      <c r="E1869" t="s">
        <v>449</v>
      </c>
      <c r="F1869" t="s">
        <v>450</v>
      </c>
      <c r="G1869" t="s">
        <v>335</v>
      </c>
      <c r="H1869" t="s">
        <v>450</v>
      </c>
      <c r="I1869"/>
      <c r="J1869"/>
      <c r="K1869"/>
      <c r="L1869"/>
      <c r="M1869"/>
      <c r="N1869"/>
      <c r="O1869"/>
      <c r="P1869"/>
      <c r="Q1869"/>
      <c r="R1869"/>
      <c r="S1869"/>
      <c r="T1869"/>
      <c r="U1869"/>
      <c r="V1869"/>
      <c r="W1869"/>
      <c r="X1869"/>
      <c r="Y1869"/>
      <c r="Z1869"/>
      <c r="AA1869"/>
      <c r="AB1869"/>
      <c r="AC1869"/>
      <c r="AD1869"/>
      <c r="AE1869"/>
      <c r="AF1869"/>
      <c r="AG1869">
        <v>5.05</v>
      </c>
      <c r="AH1869"/>
      <c r="AI1869"/>
      <c r="AJ1869">
        <v>7.15</v>
      </c>
      <c r="AK1869"/>
      <c r="AL1869"/>
      <c r="AM1869"/>
      <c r="AN1869"/>
      <c r="AO1869"/>
      <c r="AP1869"/>
      <c r="AQ1869"/>
      <c r="AR1869"/>
      <c r="AS1869"/>
      <c r="AT1869"/>
      <c r="AU1869"/>
      <c r="AV1869"/>
      <c r="AW1869"/>
      <c r="AX1869"/>
      <c r="AY1869"/>
      <c r="AZ1869"/>
      <c r="BA1869"/>
      <c r="BB1869"/>
      <c r="BC1869"/>
      <c r="BD1869"/>
      <c r="BE1869"/>
      <c r="BF1869"/>
      <c r="BG1869"/>
      <c r="BH1869"/>
      <c r="BI1869"/>
      <c r="BJ1869"/>
      <c r="BK1869"/>
      <c r="BL1869"/>
      <c r="BM1869"/>
      <c r="BN1869"/>
      <c r="BO1869"/>
      <c r="BP1869"/>
      <c r="BQ1869"/>
      <c r="BR1869" t="s">
        <v>67</v>
      </c>
      <c r="BS1869"/>
      <c r="BT1869" t="s">
        <v>104</v>
      </c>
      <c r="BU1869">
        <v>1358</v>
      </c>
      <c r="BV1869"/>
      <c r="BW1869"/>
      <c r="BX1869" s="11"/>
      <c r="BY1869" s="11"/>
      <c r="BZ1869" s="11"/>
    </row>
    <row r="1870" spans="1:78" s="10" customFormat="1" x14ac:dyDescent="0.2">
      <c r="A1870" t="s">
        <v>451</v>
      </c>
      <c r="B1870"/>
      <c r="C1870" t="s">
        <v>1483</v>
      </c>
      <c r="D1870" t="s">
        <v>108</v>
      </c>
      <c r="E1870" t="s">
        <v>449</v>
      </c>
      <c r="F1870" t="s">
        <v>450</v>
      </c>
      <c r="G1870" t="s">
        <v>335</v>
      </c>
      <c r="H1870" t="s">
        <v>450</v>
      </c>
      <c r="I1870"/>
      <c r="J1870"/>
      <c r="K1870"/>
      <c r="L1870"/>
      <c r="M1870"/>
      <c r="N1870"/>
      <c r="O1870"/>
      <c r="P1870"/>
      <c r="Q1870"/>
      <c r="R1870"/>
      <c r="S1870"/>
      <c r="T1870"/>
      <c r="U1870"/>
      <c r="V1870"/>
      <c r="W1870"/>
      <c r="X1870"/>
      <c r="Y1870"/>
      <c r="Z1870"/>
      <c r="AA1870"/>
      <c r="AB1870"/>
      <c r="AC1870"/>
      <c r="AD1870"/>
      <c r="AE1870"/>
      <c r="AF1870"/>
      <c r="AG1870"/>
      <c r="AH1870"/>
      <c r="AI1870"/>
      <c r="AJ1870"/>
      <c r="AK1870"/>
      <c r="AL1870"/>
      <c r="AM1870"/>
      <c r="AN1870"/>
      <c r="AO1870"/>
      <c r="AP1870"/>
      <c r="AQ1870"/>
      <c r="AR1870"/>
      <c r="AS1870"/>
      <c r="AT1870"/>
      <c r="AU1870"/>
      <c r="AV1870"/>
      <c r="AW1870">
        <v>6.3</v>
      </c>
      <c r="AX1870"/>
      <c r="AY1870"/>
      <c r="AZ1870">
        <v>4.95</v>
      </c>
      <c r="BA1870"/>
      <c r="BB1870"/>
      <c r="BC1870"/>
      <c r="BD1870"/>
      <c r="BE1870"/>
      <c r="BF1870"/>
      <c r="BG1870"/>
      <c r="BH1870"/>
      <c r="BI1870"/>
      <c r="BJ1870"/>
      <c r="BK1870"/>
      <c r="BL1870"/>
      <c r="BM1870"/>
      <c r="BN1870"/>
      <c r="BO1870"/>
      <c r="BP1870"/>
      <c r="BQ1870"/>
      <c r="BR1870" t="s">
        <v>67</v>
      </c>
      <c r="BS1870"/>
      <c r="BT1870" t="s">
        <v>104</v>
      </c>
      <c r="BU1870">
        <v>1358</v>
      </c>
      <c r="BV1870"/>
      <c r="BW1870"/>
      <c r="BX1870" s="11"/>
      <c r="BY1870" s="11"/>
      <c r="BZ1870" s="11"/>
    </row>
    <row r="1871" spans="1:78" s="10" customFormat="1" x14ac:dyDescent="0.2">
      <c r="A1871" t="s">
        <v>452</v>
      </c>
      <c r="B1871"/>
      <c r="C1871" t="s">
        <v>1483</v>
      </c>
      <c r="D1871" t="s">
        <v>108</v>
      </c>
      <c r="E1871" t="s">
        <v>449</v>
      </c>
      <c r="F1871" t="s">
        <v>450</v>
      </c>
      <c r="G1871" t="s">
        <v>335</v>
      </c>
      <c r="H1871" t="s">
        <v>450</v>
      </c>
      <c r="I1871"/>
      <c r="J1871"/>
      <c r="K1871"/>
      <c r="L1871"/>
      <c r="M1871"/>
      <c r="N1871"/>
      <c r="O1871"/>
      <c r="P1871"/>
      <c r="Q1871"/>
      <c r="R1871"/>
      <c r="S1871"/>
      <c r="T1871"/>
      <c r="U1871"/>
      <c r="V1871"/>
      <c r="W1871"/>
      <c r="X1871"/>
      <c r="Y1871"/>
      <c r="Z1871"/>
      <c r="AA1871"/>
      <c r="AB1871"/>
      <c r="AC1871"/>
      <c r="AD1871"/>
      <c r="AE1871"/>
      <c r="AF1871"/>
      <c r="AG1871"/>
      <c r="AH1871"/>
      <c r="AI1871"/>
      <c r="AJ1871"/>
      <c r="AK1871"/>
      <c r="AL1871"/>
      <c r="AM1871"/>
      <c r="AN1871"/>
      <c r="AO1871"/>
      <c r="AP1871"/>
      <c r="AQ1871"/>
      <c r="AR1871"/>
      <c r="AS1871"/>
      <c r="AT1871"/>
      <c r="AU1871"/>
      <c r="AV1871"/>
      <c r="AW1871">
        <v>6.6</v>
      </c>
      <c r="AX1871"/>
      <c r="AY1871"/>
      <c r="AZ1871">
        <v>5.25</v>
      </c>
      <c r="BA1871"/>
      <c r="BB1871"/>
      <c r="BC1871"/>
      <c r="BD1871"/>
      <c r="BE1871"/>
      <c r="BF1871"/>
      <c r="BG1871"/>
      <c r="BH1871"/>
      <c r="BI1871"/>
      <c r="BJ1871"/>
      <c r="BK1871"/>
      <c r="BL1871"/>
      <c r="BM1871"/>
      <c r="BN1871"/>
      <c r="BO1871"/>
      <c r="BP1871"/>
      <c r="BQ1871"/>
      <c r="BR1871" t="s">
        <v>67</v>
      </c>
      <c r="BS1871"/>
      <c r="BT1871" t="s">
        <v>104</v>
      </c>
      <c r="BU1871">
        <v>1358</v>
      </c>
      <c r="BV1871"/>
      <c r="BW1871"/>
      <c r="BX1871" s="11"/>
      <c r="BY1871" s="11"/>
      <c r="BZ1871" s="11"/>
    </row>
    <row r="1872" spans="1:78" s="10" customFormat="1" x14ac:dyDescent="0.2">
      <c r="A1872" t="s">
        <v>453</v>
      </c>
      <c r="B1872"/>
      <c r="C1872" t="s">
        <v>1483</v>
      </c>
      <c r="D1872" t="s">
        <v>108</v>
      </c>
      <c r="E1872" t="s">
        <v>449</v>
      </c>
      <c r="F1872" t="s">
        <v>450</v>
      </c>
      <c r="G1872" t="s">
        <v>335</v>
      </c>
      <c r="H1872" t="s">
        <v>450</v>
      </c>
      <c r="I1872"/>
      <c r="J1872"/>
      <c r="K1872"/>
      <c r="L1872"/>
      <c r="M1872"/>
      <c r="N1872"/>
      <c r="O1872"/>
      <c r="P1872"/>
      <c r="Q1872"/>
      <c r="R1872"/>
      <c r="S1872"/>
      <c r="T1872"/>
      <c r="U1872"/>
      <c r="V1872"/>
      <c r="W1872"/>
      <c r="X1872"/>
      <c r="Y1872"/>
      <c r="Z1872"/>
      <c r="AA1872"/>
      <c r="AB1872"/>
      <c r="AC1872"/>
      <c r="AD1872"/>
      <c r="AE1872"/>
      <c r="AF1872"/>
      <c r="AG1872"/>
      <c r="AH1872"/>
      <c r="AI1872"/>
      <c r="AJ1872"/>
      <c r="AK1872"/>
      <c r="AL1872"/>
      <c r="AM1872"/>
      <c r="AN1872"/>
      <c r="AO1872"/>
      <c r="AP1872"/>
      <c r="AQ1872"/>
      <c r="AR1872"/>
      <c r="AS1872"/>
      <c r="AT1872"/>
      <c r="AU1872"/>
      <c r="AV1872"/>
      <c r="AW1872">
        <v>6.5</v>
      </c>
      <c r="AX1872"/>
      <c r="AY1872"/>
      <c r="AZ1872">
        <v>5.35</v>
      </c>
      <c r="BA1872">
        <v>6.6</v>
      </c>
      <c r="BB1872"/>
      <c r="BC1872"/>
      <c r="BD1872">
        <v>6</v>
      </c>
      <c r="BE1872"/>
      <c r="BF1872"/>
      <c r="BG1872"/>
      <c r="BH1872"/>
      <c r="BI1872"/>
      <c r="BJ1872"/>
      <c r="BK1872"/>
      <c r="BL1872"/>
      <c r="BM1872"/>
      <c r="BN1872"/>
      <c r="BO1872"/>
      <c r="BP1872"/>
      <c r="BQ1872"/>
      <c r="BR1872" t="s">
        <v>67</v>
      </c>
      <c r="BS1872"/>
      <c r="BT1872" t="s">
        <v>104</v>
      </c>
      <c r="BU1872">
        <v>1358</v>
      </c>
      <c r="BV1872"/>
      <c r="BW1872"/>
      <c r="BX1872" s="11"/>
      <c r="BY1872" s="11"/>
      <c r="BZ1872" s="11"/>
    </row>
    <row r="1873" spans="1:78" s="10" customFormat="1" x14ac:dyDescent="0.2">
      <c r="A1873" t="s">
        <v>454</v>
      </c>
      <c r="B1873"/>
      <c r="C1873" t="s">
        <v>1483</v>
      </c>
      <c r="D1873" t="s">
        <v>108</v>
      </c>
      <c r="E1873" t="s">
        <v>449</v>
      </c>
      <c r="F1873" t="s">
        <v>450</v>
      </c>
      <c r="G1873" t="s">
        <v>335</v>
      </c>
      <c r="H1873" t="s">
        <v>450</v>
      </c>
      <c r="I1873"/>
      <c r="J1873"/>
      <c r="K1873"/>
      <c r="L1873"/>
      <c r="M1873"/>
      <c r="N1873"/>
      <c r="O1873"/>
      <c r="P1873"/>
      <c r="Q1873"/>
      <c r="R1873"/>
      <c r="S1873"/>
      <c r="T1873"/>
      <c r="U1873"/>
      <c r="V1873"/>
      <c r="W1873"/>
      <c r="X1873"/>
      <c r="Y1873"/>
      <c r="Z1873"/>
      <c r="AA1873"/>
      <c r="AB1873"/>
      <c r="AC1873"/>
      <c r="AD1873"/>
      <c r="AE1873"/>
      <c r="AF1873"/>
      <c r="AG1873"/>
      <c r="AH1873"/>
      <c r="AI1873"/>
      <c r="AJ1873"/>
      <c r="AK1873"/>
      <c r="AL1873"/>
      <c r="AM1873"/>
      <c r="AN1873"/>
      <c r="AO1873">
        <v>7.3</v>
      </c>
      <c r="AP1873"/>
      <c r="AQ1873"/>
      <c r="AR1873">
        <v>4.1500000000000004</v>
      </c>
      <c r="AS1873">
        <v>7.35</v>
      </c>
      <c r="AT1873"/>
      <c r="AU1873"/>
      <c r="AV1873">
        <v>3.4</v>
      </c>
      <c r="AW1873">
        <v>7.1</v>
      </c>
      <c r="AX1873"/>
      <c r="AY1873"/>
      <c r="AZ1873">
        <v>5.5</v>
      </c>
      <c r="BA1873"/>
      <c r="BB1873"/>
      <c r="BC1873"/>
      <c r="BD1873"/>
      <c r="BE1873"/>
      <c r="BF1873"/>
      <c r="BG1873"/>
      <c r="BH1873"/>
      <c r="BI1873"/>
      <c r="BJ1873"/>
      <c r="BK1873"/>
      <c r="BL1873"/>
      <c r="BM1873"/>
      <c r="BN1873"/>
      <c r="BO1873"/>
      <c r="BP1873"/>
      <c r="BQ1873"/>
      <c r="BR1873" t="s">
        <v>67</v>
      </c>
      <c r="BS1873"/>
      <c r="BT1873" t="s">
        <v>104</v>
      </c>
      <c r="BU1873">
        <v>1358</v>
      </c>
      <c r="BV1873"/>
      <c r="BW1873"/>
      <c r="BX1873" s="11"/>
      <c r="BY1873" s="11"/>
      <c r="BZ1873" s="11"/>
    </row>
    <row r="1874" spans="1:78" s="10" customFormat="1" x14ac:dyDescent="0.2">
      <c r="A1874" t="s">
        <v>2623</v>
      </c>
      <c r="B1874"/>
      <c r="C1874" t="s">
        <v>1483</v>
      </c>
      <c r="D1874" t="s">
        <v>108</v>
      </c>
      <c r="E1874" t="s">
        <v>449</v>
      </c>
      <c r="F1874" t="s">
        <v>450</v>
      </c>
      <c r="G1874" t="s">
        <v>335</v>
      </c>
      <c r="H1874" t="s">
        <v>450</v>
      </c>
      <c r="I1874"/>
      <c r="J1874"/>
      <c r="K1874"/>
      <c r="L1874" t="s">
        <v>2628</v>
      </c>
      <c r="M1874"/>
      <c r="N1874"/>
      <c r="O1874"/>
      <c r="P1874"/>
      <c r="Q1874"/>
      <c r="R1874"/>
      <c r="S1874"/>
      <c r="T1874"/>
      <c r="U1874">
        <v>6.3</v>
      </c>
      <c r="V1874"/>
      <c r="W1874"/>
      <c r="X1874">
        <v>7.07</v>
      </c>
      <c r="Y1874">
        <v>6.66</v>
      </c>
      <c r="Z1874">
        <v>8.24</v>
      </c>
      <c r="AA1874">
        <v>7.96</v>
      </c>
      <c r="AB1874">
        <v>8.24</v>
      </c>
      <c r="AC1874">
        <v>6.35</v>
      </c>
      <c r="AD1874">
        <v>8.59</v>
      </c>
      <c r="AE1874">
        <v>7.92</v>
      </c>
      <c r="AF1874">
        <v>8.59</v>
      </c>
      <c r="AG1874">
        <v>4.95</v>
      </c>
      <c r="AH1874"/>
      <c r="AI1874"/>
      <c r="AJ1874">
        <v>6.93</v>
      </c>
      <c r="AK1874"/>
      <c r="AL1874"/>
      <c r="AM1874"/>
      <c r="AN1874"/>
      <c r="AO1874"/>
      <c r="AP1874"/>
      <c r="AQ1874"/>
      <c r="AR1874"/>
      <c r="AS1874">
        <v>7.6</v>
      </c>
      <c r="AT1874">
        <v>4.1100000000000003</v>
      </c>
      <c r="AU1874">
        <v>4.5199999999999996</v>
      </c>
      <c r="AV1874">
        <v>4.5199999999999996</v>
      </c>
      <c r="AW1874">
        <v>6.72</v>
      </c>
      <c r="AX1874">
        <v>5.34</v>
      </c>
      <c r="AY1874">
        <v>5.35</v>
      </c>
      <c r="AZ1874">
        <v>5.35</v>
      </c>
      <c r="BA1874">
        <v>6.85</v>
      </c>
      <c r="BB1874">
        <v>5.65</v>
      </c>
      <c r="BC1874">
        <v>5.45</v>
      </c>
      <c r="BD1874">
        <v>5.65</v>
      </c>
      <c r="BE1874">
        <v>7.09</v>
      </c>
      <c r="BF1874">
        <v>4.79</v>
      </c>
      <c r="BG1874">
        <v>4.3</v>
      </c>
      <c r="BH1874">
        <v>4.79</v>
      </c>
      <c r="BI1874"/>
      <c r="BJ1874"/>
      <c r="BK1874"/>
      <c r="BL1874"/>
      <c r="BM1874"/>
      <c r="BN1874"/>
      <c r="BO1874"/>
      <c r="BP1874"/>
      <c r="BQ1874"/>
      <c r="BR1874" t="s">
        <v>67</v>
      </c>
      <c r="BS1874" s="1">
        <v>44827</v>
      </c>
      <c r="BT1874" t="s">
        <v>2619</v>
      </c>
      <c r="BU1874" s="5">
        <v>3601</v>
      </c>
      <c r="BV1874"/>
      <c r="BW1874"/>
      <c r="BX1874" s="11"/>
      <c r="BY1874" s="11"/>
      <c r="BZ1874" s="11"/>
    </row>
    <row r="1875" spans="1:78" s="10" customFormat="1" x14ac:dyDescent="0.2">
      <c r="A1875" t="s">
        <v>3547</v>
      </c>
      <c r="B1875"/>
      <c r="C1875" t="s">
        <v>1483</v>
      </c>
      <c r="D1875" t="s">
        <v>108</v>
      </c>
      <c r="E1875" t="s">
        <v>449</v>
      </c>
      <c r="F1875" t="s">
        <v>450</v>
      </c>
      <c r="G1875" t="s">
        <v>335</v>
      </c>
      <c r="H1875" t="s">
        <v>450</v>
      </c>
      <c r="I1875"/>
      <c r="J1875"/>
      <c r="K1875"/>
      <c r="L1875"/>
      <c r="M1875"/>
      <c r="N1875"/>
      <c r="O1875"/>
      <c r="P1875"/>
      <c r="Q1875"/>
      <c r="R1875"/>
      <c r="S1875"/>
      <c r="T1875"/>
      <c r="U1875"/>
      <c r="V1875"/>
      <c r="W1875"/>
      <c r="X1875"/>
      <c r="Y1875"/>
      <c r="Z1875"/>
      <c r="AA1875"/>
      <c r="AB1875"/>
      <c r="AC1875"/>
      <c r="AD1875"/>
      <c r="AE1875"/>
      <c r="AF1875"/>
      <c r="AG1875"/>
      <c r="AH1875"/>
      <c r="AI1875"/>
      <c r="AJ1875"/>
      <c r="AK1875"/>
      <c r="AL1875"/>
      <c r="AM1875"/>
      <c r="AN1875"/>
      <c r="AO1875"/>
      <c r="AP1875"/>
      <c r="AQ1875"/>
      <c r="AR1875"/>
      <c r="AS1875">
        <v>7</v>
      </c>
      <c r="AT1875"/>
      <c r="AU1875"/>
      <c r="AV1875"/>
      <c r="AW1875"/>
      <c r="AX1875"/>
      <c r="AY1875"/>
      <c r="AZ1875"/>
      <c r="BA1875"/>
      <c r="BB1875"/>
      <c r="BC1875"/>
      <c r="BD1875"/>
      <c r="BE1875"/>
      <c r="BF1875"/>
      <c r="BG1875"/>
      <c r="BH1875"/>
      <c r="BI1875"/>
      <c r="BJ1875"/>
      <c r="BK1875"/>
      <c r="BL1875">
        <v>27</v>
      </c>
      <c r="BM1875"/>
      <c r="BN1875"/>
      <c r="BO1875"/>
      <c r="BP1875"/>
      <c r="BQ1875" t="s">
        <v>1451</v>
      </c>
      <c r="BR1875" t="s">
        <v>67</v>
      </c>
      <c r="BS1875" s="1">
        <v>44806</v>
      </c>
      <c r="BT1875" t="s">
        <v>1443</v>
      </c>
      <c r="BU1875">
        <v>35427</v>
      </c>
      <c r="BV1875"/>
      <c r="BW1875"/>
      <c r="BX1875" s="11"/>
      <c r="BY1875" s="11"/>
      <c r="BZ1875" s="11"/>
    </row>
    <row r="1876" spans="1:78" s="10" customFormat="1" x14ac:dyDescent="0.2">
      <c r="A1876"/>
      <c r="B1876"/>
      <c r="C1876" t="s">
        <v>1483</v>
      </c>
      <c r="D1876" t="s">
        <v>108</v>
      </c>
      <c r="E1876" t="s">
        <v>449</v>
      </c>
      <c r="F1876" t="s">
        <v>450</v>
      </c>
      <c r="G1876" t="s">
        <v>335</v>
      </c>
      <c r="H1876" t="s">
        <v>450</v>
      </c>
      <c r="I1876"/>
      <c r="J1876"/>
      <c r="K1876"/>
      <c r="L1876"/>
      <c r="M1876"/>
      <c r="N1876"/>
      <c r="O1876"/>
      <c r="P1876"/>
      <c r="Q1876"/>
      <c r="R1876"/>
      <c r="S1876"/>
      <c r="T1876"/>
      <c r="U1876"/>
      <c r="V1876"/>
      <c r="W1876"/>
      <c r="X1876"/>
      <c r="Y1876"/>
      <c r="Z1876"/>
      <c r="AA1876"/>
      <c r="AB1876"/>
      <c r="AC1876"/>
      <c r="AD1876"/>
      <c r="AE1876"/>
      <c r="AF1876"/>
      <c r="AG1876"/>
      <c r="AH1876"/>
      <c r="AI1876"/>
      <c r="AJ1876"/>
      <c r="AK1876"/>
      <c r="AL1876"/>
      <c r="AM1876"/>
      <c r="AN1876"/>
      <c r="AO1876"/>
      <c r="AP1876"/>
      <c r="AQ1876"/>
      <c r="AR1876"/>
      <c r="AS1876"/>
      <c r="AT1876"/>
      <c r="AU1876"/>
      <c r="AV1876"/>
      <c r="AW1876"/>
      <c r="AX1876"/>
      <c r="AY1876"/>
      <c r="AZ1876"/>
      <c r="BA1876"/>
      <c r="BB1876"/>
      <c r="BC1876"/>
      <c r="BD1876"/>
      <c r="BE1876">
        <v>7</v>
      </c>
      <c r="BF1876"/>
      <c r="BG1876"/>
      <c r="BH1876">
        <v>4.5999999999999996</v>
      </c>
      <c r="BI1876"/>
      <c r="BJ1876"/>
      <c r="BK1876"/>
      <c r="BL1876"/>
      <c r="BM1876"/>
      <c r="BN1876"/>
      <c r="BO1876"/>
      <c r="BP1876"/>
      <c r="BQ1876"/>
      <c r="BR1876" t="s">
        <v>67</v>
      </c>
      <c r="BS1876" s="1">
        <v>44797</v>
      </c>
      <c r="BT1876" t="s">
        <v>73</v>
      </c>
      <c r="BU1876">
        <v>36083</v>
      </c>
      <c r="BV1876" t="s">
        <v>60</v>
      </c>
      <c r="BW1876" t="s">
        <v>73</v>
      </c>
      <c r="BX1876" s="11"/>
      <c r="BY1876" s="11"/>
      <c r="BZ1876" s="11"/>
    </row>
    <row r="1877" spans="1:78" s="10" customFormat="1" x14ac:dyDescent="0.2">
      <c r="A1877" t="s">
        <v>460</v>
      </c>
      <c r="B1877"/>
      <c r="C1877" t="s">
        <v>1483</v>
      </c>
      <c r="D1877" t="s">
        <v>108</v>
      </c>
      <c r="E1877" t="s">
        <v>449</v>
      </c>
      <c r="F1877" t="s">
        <v>450</v>
      </c>
      <c r="G1877" t="s">
        <v>335</v>
      </c>
      <c r="H1877" t="s">
        <v>461</v>
      </c>
      <c r="I1877"/>
      <c r="J1877"/>
      <c r="K1877" t="s">
        <v>462</v>
      </c>
      <c r="L1877" t="s">
        <v>463</v>
      </c>
      <c r="M1877"/>
      <c r="N1877"/>
      <c r="O1877"/>
      <c r="P1877"/>
      <c r="Q1877"/>
      <c r="R1877"/>
      <c r="S1877"/>
      <c r="T1877"/>
      <c r="U1877"/>
      <c r="V1877"/>
      <c r="W1877"/>
      <c r="X1877"/>
      <c r="Y1877"/>
      <c r="Z1877"/>
      <c r="AA1877"/>
      <c r="AB1877"/>
      <c r="AC1877"/>
      <c r="AD1877"/>
      <c r="AE1877"/>
      <c r="AF1877"/>
      <c r="AG1877"/>
      <c r="AH1877"/>
      <c r="AI1877"/>
      <c r="AJ1877"/>
      <c r="AK1877"/>
      <c r="AL1877"/>
      <c r="AM1877"/>
      <c r="AN1877"/>
      <c r="AO1877"/>
      <c r="AP1877"/>
      <c r="AQ1877"/>
      <c r="AR1877"/>
      <c r="AS1877"/>
      <c r="AT1877"/>
      <c r="AU1877"/>
      <c r="AV1877"/>
      <c r="AW1877"/>
      <c r="AX1877"/>
      <c r="AY1877"/>
      <c r="AZ1877"/>
      <c r="BA1877">
        <v>7.3</v>
      </c>
      <c r="BB1877"/>
      <c r="BC1877"/>
      <c r="BD1877">
        <v>5.9</v>
      </c>
      <c r="BE1877"/>
      <c r="BF1877"/>
      <c r="BG1877"/>
      <c r="BH1877"/>
      <c r="BI1877"/>
      <c r="BJ1877"/>
      <c r="BK1877"/>
      <c r="BL1877"/>
      <c r="BM1877"/>
      <c r="BN1877"/>
      <c r="BO1877"/>
      <c r="BP1877"/>
      <c r="BQ1877"/>
      <c r="BR1877" t="s">
        <v>67</v>
      </c>
      <c r="BS1877"/>
      <c r="BT1877" t="s">
        <v>464</v>
      </c>
      <c r="BU1877">
        <v>2672</v>
      </c>
      <c r="BV1877"/>
      <c r="BW1877"/>
      <c r="BX1877" s="11"/>
      <c r="BY1877" s="11"/>
      <c r="BZ1877" s="11"/>
    </row>
    <row r="1878" spans="1:78" s="10" customFormat="1" x14ac:dyDescent="0.2">
      <c r="A1878" s="10" t="s">
        <v>2929</v>
      </c>
      <c r="C1878" s="10" t="s">
        <v>1483</v>
      </c>
      <c r="D1878" s="10" t="s">
        <v>108</v>
      </c>
      <c r="E1878" s="10" t="s">
        <v>449</v>
      </c>
      <c r="F1878" s="10" t="s">
        <v>450</v>
      </c>
      <c r="G1878" s="10" t="s">
        <v>1128</v>
      </c>
      <c r="H1878" s="10" t="s">
        <v>450</v>
      </c>
      <c r="L1878" s="10" t="s">
        <v>2930</v>
      </c>
      <c r="BQ1878" s="10" t="s">
        <v>3610</v>
      </c>
      <c r="BR1878" s="10" t="s">
        <v>67</v>
      </c>
      <c r="BS1878" s="12">
        <v>44832</v>
      </c>
      <c r="BT1878" s="10" t="s">
        <v>2920</v>
      </c>
      <c r="BU1878" s="10">
        <v>2528</v>
      </c>
      <c r="BV1878" s="10" t="s">
        <v>60</v>
      </c>
      <c r="BW1878" s="10" t="s">
        <v>2920</v>
      </c>
      <c r="BX1878" s="11"/>
      <c r="BY1878" s="11"/>
      <c r="BZ1878" s="11"/>
    </row>
    <row r="1879" spans="1:78" s="10" customFormat="1" x14ac:dyDescent="0.2">
      <c r="A1879" s="10" t="s">
        <v>2927</v>
      </c>
      <c r="C1879" s="10" t="s">
        <v>1483</v>
      </c>
      <c r="D1879" s="10" t="s">
        <v>108</v>
      </c>
      <c r="E1879" s="10" t="s">
        <v>449</v>
      </c>
      <c r="F1879" s="10" t="s">
        <v>450</v>
      </c>
      <c r="G1879" s="10" t="s">
        <v>1128</v>
      </c>
      <c r="H1879" s="10" t="s">
        <v>450</v>
      </c>
      <c r="L1879" s="10" t="s">
        <v>2928</v>
      </c>
      <c r="BN1879"/>
      <c r="BO1879"/>
      <c r="BP1879"/>
      <c r="BQ1879" s="10" t="s">
        <v>3610</v>
      </c>
      <c r="BR1879" s="10" t="s">
        <v>67</v>
      </c>
      <c r="BS1879" s="24">
        <v>44832</v>
      </c>
      <c r="BT1879" s="10" t="s">
        <v>2920</v>
      </c>
      <c r="BU1879" s="10">
        <v>2528</v>
      </c>
      <c r="BV1879" s="10" t="s">
        <v>60</v>
      </c>
      <c r="BW1879" s="10" t="s">
        <v>2920</v>
      </c>
      <c r="BX1879" s="11"/>
      <c r="BY1879" s="11"/>
      <c r="BZ1879" s="11"/>
    </row>
    <row r="1880" spans="1:78" s="10" customFormat="1" x14ac:dyDescent="0.2">
      <c r="A1880" s="10" t="s">
        <v>2932</v>
      </c>
      <c r="C1880" s="10" t="s">
        <v>1483</v>
      </c>
      <c r="D1880" s="10" t="s">
        <v>108</v>
      </c>
      <c r="E1880" s="10" t="s">
        <v>449</v>
      </c>
      <c r="F1880" s="10" t="s">
        <v>450</v>
      </c>
      <c r="G1880" s="10" t="s">
        <v>1128</v>
      </c>
      <c r="H1880" s="10" t="s">
        <v>450</v>
      </c>
      <c r="L1880" s="10" t="s">
        <v>2930</v>
      </c>
      <c r="BQ1880" s="10" t="s">
        <v>3610</v>
      </c>
      <c r="BR1880" s="10" t="s">
        <v>67</v>
      </c>
      <c r="BS1880" s="12">
        <v>44832</v>
      </c>
      <c r="BT1880" s="10" t="s">
        <v>2920</v>
      </c>
      <c r="BU1880" s="10">
        <v>2528</v>
      </c>
      <c r="BV1880" s="10" t="s">
        <v>60</v>
      </c>
      <c r="BW1880" s="10" t="s">
        <v>2920</v>
      </c>
      <c r="BX1880" s="11"/>
      <c r="BY1880" s="11"/>
      <c r="BZ1880" s="11"/>
    </row>
    <row r="1881" spans="1:78" s="10" customFormat="1" x14ac:dyDescent="0.2">
      <c r="A1881" s="10" t="s">
        <v>2931</v>
      </c>
      <c r="C1881" s="10" t="s">
        <v>1483</v>
      </c>
      <c r="D1881" s="10" t="s">
        <v>108</v>
      </c>
      <c r="E1881" s="10" t="s">
        <v>449</v>
      </c>
      <c r="F1881" s="10" t="s">
        <v>450</v>
      </c>
      <c r="G1881" s="10" t="s">
        <v>1128</v>
      </c>
      <c r="H1881" s="10" t="s">
        <v>450</v>
      </c>
      <c r="L1881" s="10" t="s">
        <v>2930</v>
      </c>
      <c r="BQ1881" s="10" t="s">
        <v>3610</v>
      </c>
      <c r="BR1881" s="10" t="s">
        <v>67</v>
      </c>
      <c r="BS1881" s="24">
        <v>44832</v>
      </c>
      <c r="BT1881" s="10" t="s">
        <v>2920</v>
      </c>
      <c r="BU1881" s="10">
        <v>2528</v>
      </c>
      <c r="BV1881" s="10" t="s">
        <v>60</v>
      </c>
      <c r="BW1881" s="10" t="s">
        <v>2920</v>
      </c>
      <c r="BX1881" s="11"/>
      <c r="BY1881" s="11"/>
      <c r="BZ1881" s="11"/>
    </row>
    <row r="1882" spans="1:78" s="10" customFormat="1" x14ac:dyDescent="0.2">
      <c r="A1882" s="11" t="s">
        <v>1700</v>
      </c>
      <c r="B1882" s="11"/>
      <c r="C1882" s="11" t="s">
        <v>1483</v>
      </c>
      <c r="D1882" s="11" t="s">
        <v>108</v>
      </c>
      <c r="E1882" s="11" t="s">
        <v>449</v>
      </c>
      <c r="F1882" s="11" t="s">
        <v>465</v>
      </c>
      <c r="G1882" s="11" t="s">
        <v>449</v>
      </c>
      <c r="H1882" s="11" t="s">
        <v>465</v>
      </c>
      <c r="I1882" s="11"/>
      <c r="J1882" s="11"/>
      <c r="K1882" s="11"/>
      <c r="L1882" s="11"/>
      <c r="M1882" s="11"/>
      <c r="N1882" s="11"/>
      <c r="O1882" s="11"/>
      <c r="P1882" s="11"/>
      <c r="Q1882" s="11"/>
      <c r="R1882" s="11"/>
      <c r="S1882" s="11"/>
      <c r="T1882" s="11"/>
      <c r="U1882" s="11"/>
      <c r="V1882" s="11"/>
      <c r="W1882" s="11"/>
      <c r="X1882" s="11"/>
      <c r="Y1882" s="11"/>
      <c r="Z1882" s="11"/>
      <c r="AA1882" s="11"/>
      <c r="AB1882" s="11"/>
      <c r="AC1882" s="11"/>
      <c r="AD1882" s="11"/>
      <c r="AE1882" s="11"/>
      <c r="AF1882" s="11"/>
      <c r="AG1882" s="11"/>
      <c r="AH1882" s="11"/>
      <c r="AI1882" s="11"/>
      <c r="AJ1882" s="11"/>
      <c r="AK1882" s="11"/>
      <c r="AL1882" s="11"/>
      <c r="AM1882" s="11"/>
      <c r="AN1882" s="11"/>
      <c r="AO1882" s="11"/>
      <c r="AP1882" s="11"/>
      <c r="AQ1882" s="11"/>
      <c r="AR1882" s="11"/>
      <c r="AS1882" s="11"/>
      <c r="AT1882" s="11"/>
      <c r="AU1882" s="11"/>
      <c r="AV1882" s="11"/>
      <c r="AW1882" s="11"/>
      <c r="AX1882" s="11"/>
      <c r="AY1882" s="11"/>
      <c r="AZ1882" s="11"/>
      <c r="BA1882" s="11"/>
      <c r="BB1882" s="11"/>
      <c r="BC1882" s="11"/>
      <c r="BD1882" s="11"/>
      <c r="BE1882" s="11"/>
      <c r="BF1882" s="11"/>
      <c r="BG1882" s="11"/>
      <c r="BH1882" s="11"/>
      <c r="BI1882" s="11"/>
      <c r="BJ1882" s="11"/>
      <c r="BK1882" s="11"/>
      <c r="BL1882" s="11"/>
      <c r="BM1882" s="11"/>
      <c r="BN1882" s="11"/>
      <c r="BO1882" s="11"/>
      <c r="BP1882" s="11"/>
      <c r="BQ1882" s="11"/>
      <c r="BR1882" s="11"/>
      <c r="BS1882" s="11"/>
      <c r="BT1882" s="11"/>
      <c r="BU1882" s="11"/>
      <c r="BV1882" s="11"/>
      <c r="BW1882" s="11"/>
      <c r="BX1882" s="11"/>
      <c r="BY1882" s="11"/>
      <c r="BZ1882" s="11"/>
    </row>
    <row r="1883" spans="1:78" s="10" customFormat="1" x14ac:dyDescent="0.2">
      <c r="A1883" t="s">
        <v>2623</v>
      </c>
      <c r="B1883"/>
      <c r="C1883" t="s">
        <v>1483</v>
      </c>
      <c r="D1883" t="s">
        <v>108</v>
      </c>
      <c r="E1883" t="s">
        <v>449</v>
      </c>
      <c r="F1883" t="s">
        <v>465</v>
      </c>
      <c r="G1883" t="s">
        <v>449</v>
      </c>
      <c r="H1883" t="s">
        <v>465</v>
      </c>
      <c r="I1883"/>
      <c r="J1883"/>
      <c r="K1883"/>
      <c r="L1883" t="s">
        <v>466</v>
      </c>
      <c r="M1883"/>
      <c r="N1883"/>
      <c r="O1883"/>
      <c r="P1883"/>
      <c r="Q1883">
        <v>3.8</v>
      </c>
      <c r="R1883"/>
      <c r="S1883"/>
      <c r="T1883">
        <v>2.2000000000000002</v>
      </c>
      <c r="U1883"/>
      <c r="V1883"/>
      <c r="W1883"/>
      <c r="X1883">
        <v>6.2</v>
      </c>
      <c r="Y1883">
        <v>6.1</v>
      </c>
      <c r="Z1883"/>
      <c r="AA1883"/>
      <c r="AB1883">
        <v>7.07</v>
      </c>
      <c r="AC1883">
        <v>5.96</v>
      </c>
      <c r="AD1883"/>
      <c r="AE1883"/>
      <c r="AF1883">
        <v>6.98</v>
      </c>
      <c r="AG1883">
        <v>4.88</v>
      </c>
      <c r="AH1883"/>
      <c r="AI1883"/>
      <c r="AJ1883">
        <v>5.2</v>
      </c>
      <c r="AK1883"/>
      <c r="AL1883"/>
      <c r="AM1883"/>
      <c r="AN1883"/>
      <c r="AO1883">
        <v>6.6</v>
      </c>
      <c r="AP1883"/>
      <c r="AQ1883"/>
      <c r="AR1883">
        <v>3.15</v>
      </c>
      <c r="AS1883">
        <v>6.15</v>
      </c>
      <c r="AT1883"/>
      <c r="AU1883"/>
      <c r="AV1883">
        <v>3.82</v>
      </c>
      <c r="AW1883">
        <v>5.64</v>
      </c>
      <c r="AX1883"/>
      <c r="AY1883"/>
      <c r="AZ1883">
        <v>4.3600000000000003</v>
      </c>
      <c r="BA1883">
        <v>5.78</v>
      </c>
      <c r="BB1883"/>
      <c r="BC1883"/>
      <c r="BD1883">
        <v>4.79</v>
      </c>
      <c r="BE1883">
        <v>5.57</v>
      </c>
      <c r="BF1883"/>
      <c r="BG1883"/>
      <c r="BH1883">
        <v>4</v>
      </c>
      <c r="BI1883"/>
      <c r="BJ1883"/>
      <c r="BK1883"/>
      <c r="BL1883"/>
      <c r="BM1883"/>
      <c r="BN1883"/>
      <c r="BO1883"/>
      <c r="BP1883"/>
      <c r="BQ1883"/>
      <c r="BR1883" t="s">
        <v>67</v>
      </c>
      <c r="BS1883"/>
      <c r="BT1883" t="s">
        <v>457</v>
      </c>
      <c r="BU1883">
        <v>3401</v>
      </c>
      <c r="BV1883"/>
      <c r="BW1883"/>
      <c r="BX1883" s="11"/>
      <c r="BY1883" s="11"/>
      <c r="BZ1883" s="11"/>
    </row>
    <row r="1884" spans="1:78" s="10" customFormat="1" x14ac:dyDescent="0.2">
      <c r="A1884" s="11" t="s">
        <v>1700</v>
      </c>
      <c r="B1884" s="11"/>
      <c r="C1884" s="11" t="s">
        <v>1483</v>
      </c>
      <c r="D1884" s="11" t="s">
        <v>108</v>
      </c>
      <c r="E1884" s="11" t="s">
        <v>449</v>
      </c>
      <c r="F1884" s="11"/>
      <c r="G1884" s="11" t="s">
        <v>449</v>
      </c>
      <c r="H1884" s="11"/>
      <c r="I1884" s="11"/>
      <c r="J1884" s="11"/>
      <c r="K1884" s="11"/>
      <c r="L1884" s="11"/>
      <c r="M1884" s="11"/>
      <c r="N1884" s="11"/>
      <c r="O1884" s="11"/>
      <c r="P1884" s="11"/>
      <c r="Q1884" s="11"/>
      <c r="R1884" s="11"/>
      <c r="S1884" s="11"/>
      <c r="T1884" s="11"/>
      <c r="U1884" s="11"/>
      <c r="V1884" s="11"/>
      <c r="W1884" s="11"/>
      <c r="X1884" s="11"/>
      <c r="Y1884" s="11"/>
      <c r="Z1884" s="11"/>
      <c r="AA1884" s="11"/>
      <c r="AB1884" s="11"/>
      <c r="AC1884" s="11"/>
      <c r="AD1884" s="11"/>
      <c r="AE1884" s="11"/>
      <c r="AF1884" s="11"/>
      <c r="AG1884" s="11"/>
      <c r="AH1884" s="11"/>
      <c r="AI1884" s="11"/>
      <c r="AJ1884" s="11"/>
      <c r="AK1884" s="11"/>
      <c r="AL1884" s="11"/>
      <c r="AM1884" s="11"/>
      <c r="AN1884" s="11"/>
      <c r="AO1884" s="11"/>
      <c r="AP1884" s="11"/>
      <c r="AQ1884" s="11"/>
      <c r="AR1884" s="11"/>
      <c r="AS1884" s="11"/>
      <c r="AT1884" s="11"/>
      <c r="AU1884" s="11"/>
      <c r="AV1884" s="11"/>
      <c r="AW1884" s="11"/>
      <c r="AX1884" s="11"/>
      <c r="AY1884" s="11"/>
      <c r="AZ1884" s="11"/>
      <c r="BA1884" s="11"/>
      <c r="BB1884" s="11"/>
      <c r="BC1884" s="11"/>
      <c r="BD1884" s="11"/>
      <c r="BE1884" s="11"/>
      <c r="BF1884" s="11"/>
      <c r="BG1884" s="11"/>
      <c r="BH1884" s="11"/>
      <c r="BI1884" s="11"/>
      <c r="BJ1884" s="11"/>
      <c r="BK1884" s="11"/>
      <c r="BL1884" s="11"/>
      <c r="BM1884" s="11"/>
      <c r="BN1884" s="11"/>
      <c r="BO1884" s="11"/>
      <c r="BP1884" s="11"/>
      <c r="BQ1884" s="11"/>
      <c r="BR1884" s="11"/>
      <c r="BS1884" s="11"/>
      <c r="BT1884" s="11"/>
      <c r="BU1884" s="11"/>
      <c r="BV1884" s="11"/>
      <c r="BW1884" s="11"/>
      <c r="BX1884" s="11"/>
      <c r="BY1884" s="11"/>
      <c r="BZ1884" s="11"/>
    </row>
    <row r="1885" spans="1:78" x14ac:dyDescent="0.2">
      <c r="A1885" s="11" t="s">
        <v>1700</v>
      </c>
      <c r="B1885" s="11"/>
      <c r="C1885" s="11" t="s">
        <v>1483</v>
      </c>
      <c r="D1885" s="11" t="s">
        <v>108</v>
      </c>
      <c r="E1885" s="11" t="s">
        <v>507</v>
      </c>
      <c r="F1885" s="11" t="s">
        <v>508</v>
      </c>
      <c r="G1885" s="11" t="s">
        <v>507</v>
      </c>
      <c r="H1885" s="11" t="s">
        <v>508</v>
      </c>
      <c r="I1885" s="11"/>
      <c r="J1885" s="11"/>
      <c r="K1885" s="11"/>
      <c r="L1885" s="11"/>
      <c r="M1885" s="11"/>
      <c r="N1885" s="11"/>
      <c r="O1885" s="11"/>
      <c r="P1885" s="11"/>
      <c r="Q1885" s="11"/>
      <c r="R1885" s="11"/>
      <c r="S1885" s="11"/>
      <c r="T1885" s="11"/>
      <c r="U1885" s="11"/>
      <c r="V1885" s="11"/>
      <c r="W1885" s="11"/>
      <c r="X1885" s="11"/>
      <c r="Y1885" s="11"/>
      <c r="Z1885" s="11"/>
      <c r="AA1885" s="11"/>
      <c r="AB1885" s="11"/>
      <c r="AC1885" s="11"/>
      <c r="AD1885" s="11"/>
      <c r="AE1885" s="11"/>
      <c r="AF1885" s="11"/>
      <c r="AG1885" s="11"/>
      <c r="AH1885" s="11"/>
      <c r="AI1885" s="11"/>
      <c r="AJ1885" s="11"/>
      <c r="AK1885" s="11"/>
      <c r="AL1885" s="11"/>
      <c r="AM1885" s="11"/>
      <c r="AN1885" s="11"/>
      <c r="AO1885" s="11"/>
      <c r="AP1885" s="11"/>
      <c r="AQ1885" s="11"/>
      <c r="AR1885" s="11"/>
      <c r="AS1885" s="11"/>
      <c r="AT1885" s="11"/>
      <c r="AU1885" s="11"/>
      <c r="AV1885" s="11"/>
      <c r="AW1885" s="11"/>
      <c r="AX1885" s="11"/>
      <c r="AY1885" s="11"/>
      <c r="AZ1885" s="11"/>
      <c r="BA1885" s="11"/>
      <c r="BB1885" s="11"/>
      <c r="BC1885" s="11"/>
      <c r="BD1885" s="11"/>
      <c r="BE1885" s="11"/>
      <c r="BF1885" s="11"/>
      <c r="BG1885" s="11"/>
      <c r="BH1885" s="11"/>
      <c r="BI1885" s="11"/>
      <c r="BJ1885" s="11"/>
      <c r="BK1885" s="11"/>
      <c r="BL1885" s="11"/>
      <c r="BM1885" s="11"/>
      <c r="BN1885" s="11"/>
      <c r="BO1885" s="11"/>
      <c r="BP1885" s="11"/>
      <c r="BQ1885" s="11"/>
      <c r="BR1885" s="11"/>
      <c r="BS1885" s="11"/>
      <c r="BT1885" s="11"/>
      <c r="BU1885" s="11"/>
      <c r="BV1885" s="11"/>
      <c r="BW1885" s="11"/>
      <c r="BX1885" s="11"/>
      <c r="BY1885" s="11"/>
      <c r="BZ1885" s="11"/>
    </row>
    <row r="1886" spans="1:78" s="6" customFormat="1" x14ac:dyDescent="0.2">
      <c r="A1886" t="s">
        <v>2623</v>
      </c>
      <c r="B1886"/>
      <c r="C1886" t="s">
        <v>1483</v>
      </c>
      <c r="D1886" t="s">
        <v>108</v>
      </c>
      <c r="E1886" t="s">
        <v>507</v>
      </c>
      <c r="F1886" t="s">
        <v>508</v>
      </c>
      <c r="G1886" t="s">
        <v>507</v>
      </c>
      <c r="H1886" t="s">
        <v>508</v>
      </c>
      <c r="I1886"/>
      <c r="J1886"/>
      <c r="K1886"/>
      <c r="L1886" t="s">
        <v>509</v>
      </c>
      <c r="M1886"/>
      <c r="N1886"/>
      <c r="O1886"/>
      <c r="P1886"/>
      <c r="Q1886">
        <v>5.43</v>
      </c>
      <c r="R1886"/>
      <c r="S1886"/>
      <c r="T1886">
        <v>5.23</v>
      </c>
      <c r="U1886">
        <v>5.8</v>
      </c>
      <c r="V1886"/>
      <c r="W1886"/>
      <c r="X1886">
        <v>6.77</v>
      </c>
      <c r="Y1886">
        <v>6.72</v>
      </c>
      <c r="Z1886"/>
      <c r="AA1886"/>
      <c r="AB1886">
        <v>7.78</v>
      </c>
      <c r="AC1886">
        <v>7.3</v>
      </c>
      <c r="AD1886"/>
      <c r="AE1886"/>
      <c r="AF1886">
        <v>8.16</v>
      </c>
      <c r="AG1886">
        <v>6.28</v>
      </c>
      <c r="AH1886"/>
      <c r="AI1886"/>
      <c r="AJ1886">
        <v>6.76</v>
      </c>
      <c r="AK1886"/>
      <c r="AL1886"/>
      <c r="AM1886"/>
      <c r="AN1886"/>
      <c r="AO1886">
        <v>4.96</v>
      </c>
      <c r="AP1886"/>
      <c r="AQ1886"/>
      <c r="AR1886">
        <v>3.02</v>
      </c>
      <c r="AS1886">
        <v>5.94</v>
      </c>
      <c r="AT1886"/>
      <c r="AU1886"/>
      <c r="AV1886">
        <v>3.96</v>
      </c>
      <c r="AW1886">
        <v>6</v>
      </c>
      <c r="AX1886"/>
      <c r="AY1886"/>
      <c r="AZ1886">
        <v>4.45</v>
      </c>
      <c r="BA1886">
        <v>6.36</v>
      </c>
      <c r="BB1886"/>
      <c r="BC1886"/>
      <c r="BD1886">
        <v>4.95</v>
      </c>
      <c r="BE1886">
        <v>6.9</v>
      </c>
      <c r="BF1886"/>
      <c r="BG1886"/>
      <c r="BH1886">
        <v>4.3099999999999996</v>
      </c>
      <c r="BI1886"/>
      <c r="BJ1886"/>
      <c r="BK1886"/>
      <c r="BL1886"/>
      <c r="BM1886"/>
      <c r="BN1886"/>
      <c r="BO1886"/>
      <c r="BP1886"/>
      <c r="BQ1886" t="s">
        <v>456</v>
      </c>
      <c r="BR1886" t="s">
        <v>67</v>
      </c>
      <c r="BS1886"/>
      <c r="BT1886" t="s">
        <v>457</v>
      </c>
      <c r="BU1886">
        <v>3401</v>
      </c>
      <c r="BV1886"/>
      <c r="BW1886"/>
      <c r="BX1886" s="11"/>
      <c r="BY1886" s="11"/>
      <c r="BZ1886" s="11"/>
    </row>
    <row r="1887" spans="1:78" s="6" customFormat="1" x14ac:dyDescent="0.2">
      <c r="A1887" t="s">
        <v>94</v>
      </c>
      <c r="B1887"/>
      <c r="C1887" t="s">
        <v>1483</v>
      </c>
      <c r="D1887" t="s">
        <v>108</v>
      </c>
      <c r="E1887" t="s">
        <v>507</v>
      </c>
      <c r="F1887" t="s">
        <v>508</v>
      </c>
      <c r="G1887" t="s">
        <v>507</v>
      </c>
      <c r="H1887" t="s">
        <v>508</v>
      </c>
      <c r="I1887" t="b">
        <v>0</v>
      </c>
      <c r="J1887"/>
      <c r="K1887"/>
      <c r="L1887"/>
      <c r="M1887"/>
      <c r="N1887"/>
      <c r="O1887"/>
      <c r="P1887"/>
      <c r="Q1887"/>
      <c r="R1887"/>
      <c r="S1887"/>
      <c r="T1887"/>
      <c r="U1887">
        <v>5.8</v>
      </c>
      <c r="V1887"/>
      <c r="W1887"/>
      <c r="X1887">
        <v>6.77</v>
      </c>
      <c r="Y1887">
        <v>6.72</v>
      </c>
      <c r="Z1887"/>
      <c r="AA1887"/>
      <c r="AB1887">
        <v>7.78</v>
      </c>
      <c r="AC1887">
        <v>7.3</v>
      </c>
      <c r="AD1887"/>
      <c r="AE1887"/>
      <c r="AF1887">
        <v>8.16</v>
      </c>
      <c r="AG1887"/>
      <c r="AH1887"/>
      <c r="AI1887"/>
      <c r="AJ1887"/>
      <c r="AK1887"/>
      <c r="AL1887"/>
      <c r="AM1887"/>
      <c r="AN1887"/>
      <c r="AO1887"/>
      <c r="AP1887"/>
      <c r="AQ1887"/>
      <c r="AR1887"/>
      <c r="AS1887"/>
      <c r="AT1887"/>
      <c r="AU1887"/>
      <c r="AV1887"/>
      <c r="AW1887"/>
      <c r="AX1887"/>
      <c r="AY1887"/>
      <c r="AZ1887"/>
      <c r="BA1887"/>
      <c r="BB1887"/>
      <c r="BC1887"/>
      <c r="BD1887"/>
      <c r="BE1887"/>
      <c r="BF1887"/>
      <c r="BG1887"/>
      <c r="BH1887"/>
      <c r="BI1887"/>
      <c r="BJ1887"/>
      <c r="BK1887"/>
      <c r="BL1887"/>
      <c r="BM1887"/>
      <c r="BN1887"/>
      <c r="BO1887"/>
      <c r="BP1887"/>
      <c r="BQ1887" t="s">
        <v>510</v>
      </c>
      <c r="BR1887" t="s">
        <v>67</v>
      </c>
      <c r="BS1887" s="1">
        <v>44795</v>
      </c>
      <c r="BT1887" t="s">
        <v>511</v>
      </c>
      <c r="BU1887">
        <v>69736</v>
      </c>
      <c r="BV1887"/>
      <c r="BW1887"/>
      <c r="BX1887" s="11"/>
      <c r="BY1887" s="11"/>
      <c r="BZ1887" s="11"/>
    </row>
    <row r="1888" spans="1:78" s="6" customFormat="1" x14ac:dyDescent="0.2">
      <c r="A1888" t="s">
        <v>524</v>
      </c>
      <c r="B1888" t="s">
        <v>154</v>
      </c>
      <c r="C1888" t="s">
        <v>1483</v>
      </c>
      <c r="D1888" t="s">
        <v>108</v>
      </c>
      <c r="E1888" t="s">
        <v>507</v>
      </c>
      <c r="F1888" t="s">
        <v>512</v>
      </c>
      <c r="G1888" t="s">
        <v>517</v>
      </c>
      <c r="H1888" t="s">
        <v>430</v>
      </c>
      <c r="I1888"/>
      <c r="J1888"/>
      <c r="K1888"/>
      <c r="L1888"/>
      <c r="M1888"/>
      <c r="N1888"/>
      <c r="O1888"/>
      <c r="P1888"/>
      <c r="Q1888"/>
      <c r="R1888"/>
      <c r="S1888"/>
      <c r="T1888"/>
      <c r="U1888"/>
      <c r="V1888"/>
      <c r="W1888"/>
      <c r="X1888"/>
      <c r="Y1888"/>
      <c r="Z1888"/>
      <c r="AA1888"/>
      <c r="AB1888"/>
      <c r="AC1888"/>
      <c r="AD1888"/>
      <c r="AE1888"/>
      <c r="AF1888"/>
      <c r="AG1888"/>
      <c r="AH1888"/>
      <c r="AI1888"/>
      <c r="AJ1888"/>
      <c r="AK1888"/>
      <c r="AL1888"/>
      <c r="AM1888"/>
      <c r="AN1888"/>
      <c r="AO1888">
        <v>6.7</v>
      </c>
      <c r="AP1888"/>
      <c r="AQ1888"/>
      <c r="AR1888">
        <v>3.9</v>
      </c>
      <c r="AS1888">
        <v>7.2</v>
      </c>
      <c r="AT1888"/>
      <c r="AU1888"/>
      <c r="AV1888">
        <v>4.7</v>
      </c>
      <c r="AW1888">
        <v>7</v>
      </c>
      <c r="AX1888"/>
      <c r="AY1888"/>
      <c r="AZ1888">
        <v>5.4</v>
      </c>
      <c r="BA1888">
        <v>7.3</v>
      </c>
      <c r="BB1888"/>
      <c r="BC1888"/>
      <c r="BD1888">
        <v>5.4</v>
      </c>
      <c r="BE1888">
        <v>7.3</v>
      </c>
      <c r="BF1888"/>
      <c r="BG1888"/>
      <c r="BH1888">
        <v>4.5999999999999996</v>
      </c>
      <c r="BI1888"/>
      <c r="BJ1888"/>
      <c r="BK1888"/>
      <c r="BL1888"/>
      <c r="BM1888"/>
      <c r="BN1888"/>
      <c r="BO1888"/>
      <c r="BP1888"/>
      <c r="BQ1888"/>
      <c r="BR1888" t="s">
        <v>67</v>
      </c>
      <c r="BS1888"/>
      <c r="BT1888" t="s">
        <v>372</v>
      </c>
      <c r="BU1888">
        <v>3140</v>
      </c>
      <c r="BV1888"/>
      <c r="BW1888"/>
      <c r="BX1888" s="11"/>
      <c r="BY1888" s="11"/>
      <c r="BZ1888" s="11"/>
    </row>
    <row r="1889" spans="1:78" s="6" customFormat="1" x14ac:dyDescent="0.2">
      <c r="A1889" t="s">
        <v>524</v>
      </c>
      <c r="B1889" t="s">
        <v>154</v>
      </c>
      <c r="C1889" t="s">
        <v>1483</v>
      </c>
      <c r="D1889" t="s">
        <v>108</v>
      </c>
      <c r="E1889" t="s">
        <v>507</v>
      </c>
      <c r="F1889" t="s">
        <v>512</v>
      </c>
      <c r="G1889" t="s">
        <v>517</v>
      </c>
      <c r="H1889" t="s">
        <v>430</v>
      </c>
      <c r="I1889" t="b">
        <v>0</v>
      </c>
      <c r="J1889"/>
      <c r="K1889"/>
      <c r="L1889"/>
      <c r="M1889"/>
      <c r="N1889"/>
      <c r="O1889"/>
      <c r="P1889"/>
      <c r="Q1889"/>
      <c r="R1889"/>
      <c r="S1889"/>
      <c r="T1889"/>
      <c r="U1889"/>
      <c r="V1889"/>
      <c r="W1889"/>
      <c r="X1889"/>
      <c r="Y1889"/>
      <c r="Z1889"/>
      <c r="AA1889"/>
      <c r="AB1889"/>
      <c r="AC1889"/>
      <c r="AD1889"/>
      <c r="AE1889"/>
      <c r="AF1889"/>
      <c r="AG1889"/>
      <c r="AH1889"/>
      <c r="AI1889"/>
      <c r="AJ1889"/>
      <c r="AK1889"/>
      <c r="AL1889"/>
      <c r="AM1889"/>
      <c r="AN1889"/>
      <c r="AO1889">
        <v>6.7</v>
      </c>
      <c r="AP1889"/>
      <c r="AQ1889"/>
      <c r="AR1889">
        <v>3.9</v>
      </c>
      <c r="AS1889">
        <v>7.2</v>
      </c>
      <c r="AT1889"/>
      <c r="AU1889"/>
      <c r="AV1889">
        <v>4.7</v>
      </c>
      <c r="AW1889">
        <v>7</v>
      </c>
      <c r="AX1889"/>
      <c r="AY1889"/>
      <c r="AZ1889">
        <v>5.4</v>
      </c>
      <c r="BA1889">
        <v>7.3</v>
      </c>
      <c r="BB1889"/>
      <c r="BC1889"/>
      <c r="BD1889">
        <v>5.4</v>
      </c>
      <c r="BE1889">
        <v>7.3</v>
      </c>
      <c r="BF1889"/>
      <c r="BG1889"/>
      <c r="BH1889">
        <v>4.5999999999999996</v>
      </c>
      <c r="BI1889"/>
      <c r="BJ1889"/>
      <c r="BK1889"/>
      <c r="BL1889"/>
      <c r="BM1889"/>
      <c r="BN1889"/>
      <c r="BO1889"/>
      <c r="BP1889"/>
      <c r="BQ1889"/>
      <c r="BR1889" t="s">
        <v>67</v>
      </c>
      <c r="BS1889"/>
      <c r="BT1889" t="s">
        <v>95</v>
      </c>
      <c r="BU1889">
        <v>3144</v>
      </c>
      <c r="BV1889" t="s">
        <v>69</v>
      </c>
      <c r="BW1889" t="s">
        <v>95</v>
      </c>
      <c r="BX1889" s="11"/>
      <c r="BY1889" s="11"/>
      <c r="BZ1889" s="11"/>
    </row>
    <row r="1890" spans="1:78" s="6" customFormat="1" x14ac:dyDescent="0.2">
      <c r="A1890" t="s">
        <v>514</v>
      </c>
      <c r="B1890" t="s">
        <v>154</v>
      </c>
      <c r="C1890" t="s">
        <v>1483</v>
      </c>
      <c r="D1890" t="s">
        <v>108</v>
      </c>
      <c r="E1890" t="s">
        <v>507</v>
      </c>
      <c r="F1890" t="s">
        <v>512</v>
      </c>
      <c r="G1890" t="s">
        <v>517</v>
      </c>
      <c r="H1890" t="s">
        <v>516</v>
      </c>
      <c r="I1890"/>
      <c r="J1890"/>
      <c r="K1890"/>
      <c r="L1890"/>
      <c r="M1890"/>
      <c r="N1890"/>
      <c r="O1890"/>
      <c r="P1890"/>
      <c r="Q1890"/>
      <c r="R1890"/>
      <c r="S1890"/>
      <c r="T1890"/>
      <c r="U1890"/>
      <c r="V1890"/>
      <c r="W1890"/>
      <c r="X1890"/>
      <c r="Y1890"/>
      <c r="Z1890"/>
      <c r="AA1890"/>
      <c r="AB1890"/>
      <c r="AC1890"/>
      <c r="AD1890"/>
      <c r="AE1890"/>
      <c r="AF1890"/>
      <c r="AG1890"/>
      <c r="AH1890"/>
      <c r="AI1890"/>
      <c r="AJ1890"/>
      <c r="AK1890"/>
      <c r="AL1890"/>
      <c r="AM1890"/>
      <c r="AN1890"/>
      <c r="AO1890"/>
      <c r="AP1890"/>
      <c r="AQ1890"/>
      <c r="AR1890"/>
      <c r="AS1890"/>
      <c r="AT1890"/>
      <c r="AU1890"/>
      <c r="AV1890"/>
      <c r="AW1890"/>
      <c r="AX1890"/>
      <c r="AY1890"/>
      <c r="AZ1890"/>
      <c r="BA1890">
        <v>7.7</v>
      </c>
      <c r="BB1890">
        <v>6.2</v>
      </c>
      <c r="BC1890">
        <v>5.5</v>
      </c>
      <c r="BD1890">
        <v>6.2</v>
      </c>
      <c r="BE1890"/>
      <c r="BF1890"/>
      <c r="BG1890"/>
      <c r="BH1890"/>
      <c r="BI1890"/>
      <c r="BJ1890"/>
      <c r="BK1890"/>
      <c r="BL1890"/>
      <c r="BM1890"/>
      <c r="BN1890"/>
      <c r="BO1890"/>
      <c r="BP1890"/>
      <c r="BQ1890"/>
      <c r="BR1890" t="s">
        <v>67</v>
      </c>
      <c r="BS1890"/>
      <c r="BT1890" t="s">
        <v>95</v>
      </c>
      <c r="BU1890">
        <v>3144</v>
      </c>
      <c r="BV1890" t="s">
        <v>69</v>
      </c>
      <c r="BW1890" t="s">
        <v>95</v>
      </c>
      <c r="BX1890" s="11"/>
      <c r="BY1890" s="11"/>
      <c r="BZ1890" s="11"/>
    </row>
    <row r="1891" spans="1:78" s="6" customFormat="1" x14ac:dyDescent="0.2">
      <c r="A1891" s="11" t="s">
        <v>1700</v>
      </c>
      <c r="B1891" s="11"/>
      <c r="C1891" s="11" t="s">
        <v>1483</v>
      </c>
      <c r="D1891" s="11" t="s">
        <v>108</v>
      </c>
      <c r="E1891" s="11" t="s">
        <v>507</v>
      </c>
      <c r="F1891" s="11" t="s">
        <v>512</v>
      </c>
      <c r="G1891" s="11" t="s">
        <v>507</v>
      </c>
      <c r="H1891" s="11" t="s">
        <v>512</v>
      </c>
      <c r="I1891" s="11"/>
      <c r="J1891" s="11"/>
      <c r="K1891" s="11"/>
      <c r="L1891" s="11"/>
      <c r="M1891" s="11"/>
      <c r="N1891" s="11"/>
      <c r="O1891" s="11"/>
      <c r="P1891" s="11"/>
      <c r="Q1891" s="11"/>
      <c r="R1891" s="11"/>
      <c r="S1891" s="11"/>
      <c r="T1891" s="11"/>
      <c r="U1891" s="11"/>
      <c r="V1891" s="11"/>
      <c r="W1891" s="11"/>
      <c r="X1891" s="11"/>
      <c r="Y1891" s="11"/>
      <c r="Z1891" s="11"/>
      <c r="AA1891" s="11"/>
      <c r="AB1891" s="11"/>
      <c r="AC1891" s="11"/>
      <c r="AD1891" s="11"/>
      <c r="AE1891" s="11"/>
      <c r="AF1891" s="11"/>
      <c r="AG1891" s="11"/>
      <c r="AH1891" s="11"/>
      <c r="AI1891" s="11"/>
      <c r="AJ1891" s="11"/>
      <c r="AK1891" s="11"/>
      <c r="AL1891" s="11"/>
      <c r="AM1891" s="11"/>
      <c r="AN1891" s="11"/>
      <c r="AO1891" s="11"/>
      <c r="AP1891" s="11"/>
      <c r="AQ1891" s="11"/>
      <c r="AR1891" s="11"/>
      <c r="AS1891" s="11"/>
      <c r="AT1891" s="11"/>
      <c r="AU1891" s="11"/>
      <c r="AV1891" s="11"/>
      <c r="AW1891" s="11"/>
      <c r="AX1891" s="11"/>
      <c r="AY1891" s="11"/>
      <c r="AZ1891" s="11"/>
      <c r="BA1891" s="11"/>
      <c r="BB1891" s="11"/>
      <c r="BC1891" s="11"/>
      <c r="BD1891" s="11"/>
      <c r="BE1891" s="11"/>
      <c r="BF1891" s="11"/>
      <c r="BG1891" s="11"/>
      <c r="BH1891" s="11"/>
      <c r="BI1891" s="11"/>
      <c r="BJ1891" s="11"/>
      <c r="BK1891" s="11"/>
      <c r="BL1891" s="11"/>
      <c r="BM1891" s="11"/>
      <c r="BN1891" s="11"/>
      <c r="BO1891" s="11"/>
      <c r="BP1891" s="11"/>
      <c r="BQ1891" s="11"/>
      <c r="BR1891" s="11"/>
      <c r="BS1891" s="11"/>
      <c r="BT1891" s="11"/>
      <c r="BU1891" s="11"/>
      <c r="BV1891" s="11"/>
      <c r="BW1891" s="11"/>
      <c r="BX1891" s="11"/>
      <c r="BY1891" s="11"/>
      <c r="BZ1891" s="11"/>
    </row>
    <row r="1892" spans="1:78" s="6" customFormat="1" x14ac:dyDescent="0.2">
      <c r="A1892" t="s">
        <v>2623</v>
      </c>
      <c r="B1892"/>
      <c r="C1892" t="s">
        <v>1483</v>
      </c>
      <c r="D1892" t="s">
        <v>108</v>
      </c>
      <c r="E1892" t="s">
        <v>507</v>
      </c>
      <c r="F1892" t="s">
        <v>512</v>
      </c>
      <c r="G1892" t="s">
        <v>507</v>
      </c>
      <c r="H1892" t="s">
        <v>512</v>
      </c>
      <c r="I1892"/>
      <c r="J1892"/>
      <c r="K1892"/>
      <c r="L1892" t="s">
        <v>513</v>
      </c>
      <c r="M1892"/>
      <c r="N1892"/>
      <c r="O1892"/>
      <c r="P1892"/>
      <c r="Q1892">
        <v>5.6</v>
      </c>
      <c r="R1892"/>
      <c r="S1892"/>
      <c r="T1892">
        <v>5.05</v>
      </c>
      <c r="U1892">
        <v>5.83</v>
      </c>
      <c r="V1892"/>
      <c r="W1892"/>
      <c r="X1892">
        <v>6.76</v>
      </c>
      <c r="Y1892">
        <v>7.21</v>
      </c>
      <c r="Z1892"/>
      <c r="AA1892"/>
      <c r="AB1892">
        <v>8.39</v>
      </c>
      <c r="AC1892">
        <v>7.4</v>
      </c>
      <c r="AD1892"/>
      <c r="AE1892"/>
      <c r="AF1892">
        <v>8.36</v>
      </c>
      <c r="AG1892">
        <v>6.39</v>
      </c>
      <c r="AH1892"/>
      <c r="AI1892"/>
      <c r="AJ1892">
        <v>7.07</v>
      </c>
      <c r="AK1892"/>
      <c r="AL1892"/>
      <c r="AM1892"/>
      <c r="AN1892"/>
      <c r="AO1892">
        <v>5.51</v>
      </c>
      <c r="AP1892"/>
      <c r="AQ1892"/>
      <c r="AR1892">
        <v>3.29</v>
      </c>
      <c r="AS1892">
        <v>6.54</v>
      </c>
      <c r="AT1892"/>
      <c r="AU1892"/>
      <c r="AV1892">
        <v>4.4400000000000004</v>
      </c>
      <c r="AW1892">
        <v>6.59</v>
      </c>
      <c r="AX1892"/>
      <c r="AY1892"/>
      <c r="AZ1892">
        <v>5.19</v>
      </c>
      <c r="BA1892">
        <v>6.71</v>
      </c>
      <c r="BB1892"/>
      <c r="BC1892"/>
      <c r="BD1892">
        <v>5.59</v>
      </c>
      <c r="BE1892">
        <v>7.34</v>
      </c>
      <c r="BF1892"/>
      <c r="BG1892"/>
      <c r="BH1892">
        <v>4.8099999999999996</v>
      </c>
      <c r="BI1892"/>
      <c r="BJ1892"/>
      <c r="BK1892"/>
      <c r="BL1892"/>
      <c r="BM1892"/>
      <c r="BN1892"/>
      <c r="BO1892"/>
      <c r="BP1892"/>
      <c r="BQ1892" t="s">
        <v>456</v>
      </c>
      <c r="BR1892" t="s">
        <v>67</v>
      </c>
      <c r="BS1892"/>
      <c r="BT1892" t="s">
        <v>457</v>
      </c>
      <c r="BU1892">
        <v>3401</v>
      </c>
      <c r="BV1892"/>
      <c r="BW1892"/>
      <c r="BX1892" s="11"/>
      <c r="BY1892" s="11"/>
      <c r="BZ1892" s="11"/>
    </row>
    <row r="1893" spans="1:78" s="6" customFormat="1" x14ac:dyDescent="0.2">
      <c r="A1893" t="s">
        <v>94</v>
      </c>
      <c r="B1893"/>
      <c r="C1893" t="s">
        <v>1483</v>
      </c>
      <c r="D1893" t="s">
        <v>108</v>
      </c>
      <c r="E1893" t="s">
        <v>507</v>
      </c>
      <c r="F1893" t="s">
        <v>512</v>
      </c>
      <c r="G1893" t="s">
        <v>507</v>
      </c>
      <c r="H1893" t="s">
        <v>512</v>
      </c>
      <c r="I1893" t="b">
        <v>0</v>
      </c>
      <c r="J1893"/>
      <c r="K1893"/>
      <c r="L1893"/>
      <c r="M1893"/>
      <c r="N1893"/>
      <c r="O1893"/>
      <c r="P1893"/>
      <c r="Q1893"/>
      <c r="R1893"/>
      <c r="S1893"/>
      <c r="T1893"/>
      <c r="U1893">
        <v>5.83</v>
      </c>
      <c r="V1893"/>
      <c r="W1893"/>
      <c r="X1893">
        <v>6.76</v>
      </c>
      <c r="Y1893">
        <v>7.21</v>
      </c>
      <c r="Z1893"/>
      <c r="AA1893"/>
      <c r="AB1893">
        <v>8.39</v>
      </c>
      <c r="AC1893">
        <v>7.4</v>
      </c>
      <c r="AD1893"/>
      <c r="AE1893"/>
      <c r="AF1893">
        <v>8.36</v>
      </c>
      <c r="AG1893"/>
      <c r="AH1893"/>
      <c r="AI1893"/>
      <c r="AJ1893"/>
      <c r="AK1893"/>
      <c r="AL1893"/>
      <c r="AM1893"/>
      <c r="AN1893"/>
      <c r="AO1893"/>
      <c r="AP1893"/>
      <c r="AQ1893"/>
      <c r="AR1893"/>
      <c r="AS1893"/>
      <c r="AT1893"/>
      <c r="AU1893"/>
      <c r="AV1893"/>
      <c r="AW1893"/>
      <c r="AX1893"/>
      <c r="AY1893"/>
      <c r="AZ1893"/>
      <c r="BA1893"/>
      <c r="BB1893"/>
      <c r="BC1893"/>
      <c r="BD1893"/>
      <c r="BE1893"/>
      <c r="BF1893"/>
      <c r="BG1893"/>
      <c r="BH1893"/>
      <c r="BI1893"/>
      <c r="BJ1893"/>
      <c r="BK1893"/>
      <c r="BL1893"/>
      <c r="BM1893"/>
      <c r="BN1893"/>
      <c r="BO1893"/>
      <c r="BP1893"/>
      <c r="BQ1893" t="s">
        <v>510</v>
      </c>
      <c r="BR1893" t="s">
        <v>67</v>
      </c>
      <c r="BS1893" s="1">
        <v>44795</v>
      </c>
      <c r="BT1893" t="s">
        <v>511</v>
      </c>
      <c r="BU1893">
        <v>69736</v>
      </c>
      <c r="BV1893"/>
      <c r="BW1893"/>
      <c r="BX1893" s="11"/>
      <c r="BY1893" s="11"/>
      <c r="BZ1893" s="11"/>
    </row>
    <row r="1894" spans="1:78" x14ac:dyDescent="0.2">
      <c r="A1894" t="s">
        <v>2786</v>
      </c>
      <c r="C1894" t="s">
        <v>1483</v>
      </c>
      <c r="D1894" t="s">
        <v>108</v>
      </c>
      <c r="E1894" t="s">
        <v>507</v>
      </c>
      <c r="F1894" t="s">
        <v>512</v>
      </c>
      <c r="G1894" t="s">
        <v>507</v>
      </c>
      <c r="H1894" t="s">
        <v>512</v>
      </c>
      <c r="L1894" t="s">
        <v>2787</v>
      </c>
      <c r="AK1894">
        <v>3.65</v>
      </c>
      <c r="AN1894">
        <v>3.35</v>
      </c>
      <c r="AO1894">
        <v>5.2</v>
      </c>
      <c r="AR1894">
        <v>3.35</v>
      </c>
      <c r="AS1894">
        <v>7.35</v>
      </c>
      <c r="AV1894">
        <v>4.2</v>
      </c>
      <c r="AW1894">
        <v>6.35</v>
      </c>
      <c r="AX1894">
        <v>5.2</v>
      </c>
      <c r="AZ1894">
        <v>5.2</v>
      </c>
      <c r="BA1894">
        <v>7.1</v>
      </c>
      <c r="BB1894">
        <v>5.95</v>
      </c>
      <c r="BD1894">
        <v>5.95</v>
      </c>
      <c r="BE1894">
        <v>7.6</v>
      </c>
      <c r="BF1894">
        <v>5.15</v>
      </c>
      <c r="BH1894">
        <v>5.15</v>
      </c>
      <c r="BR1894" t="s">
        <v>67</v>
      </c>
      <c r="BS1894" s="1">
        <v>44830</v>
      </c>
      <c r="BT1894" t="s">
        <v>2657</v>
      </c>
      <c r="BU1894">
        <v>63104</v>
      </c>
      <c r="BX1894" s="11"/>
      <c r="BY1894" s="11"/>
      <c r="BZ1894" s="11"/>
    </row>
    <row r="1895" spans="1:78" s="6" customFormat="1" x14ac:dyDescent="0.2">
      <c r="A1895" t="s">
        <v>2623</v>
      </c>
      <c r="B1895"/>
      <c r="C1895" t="s">
        <v>1483</v>
      </c>
      <c r="D1895" t="s">
        <v>108</v>
      </c>
      <c r="E1895" t="s">
        <v>507</v>
      </c>
      <c r="F1895" t="s">
        <v>512</v>
      </c>
      <c r="G1895" t="s">
        <v>507</v>
      </c>
      <c r="H1895" t="s">
        <v>122</v>
      </c>
      <c r="I1895"/>
      <c r="J1895"/>
      <c r="K1895"/>
      <c r="L1895" t="s">
        <v>2636</v>
      </c>
      <c r="M1895"/>
      <c r="N1895"/>
      <c r="O1895"/>
      <c r="P1895"/>
      <c r="Q1895"/>
      <c r="R1895"/>
      <c r="S1895"/>
      <c r="T1895"/>
      <c r="U1895">
        <v>5.9</v>
      </c>
      <c r="V1895"/>
      <c r="W1895"/>
      <c r="X1895">
        <v>6.87</v>
      </c>
      <c r="Y1895">
        <v>6.82</v>
      </c>
      <c r="Z1895">
        <v>8.6199999999999992</v>
      </c>
      <c r="AA1895">
        <v>7.73</v>
      </c>
      <c r="AB1895">
        <v>8.6199999999999992</v>
      </c>
      <c r="AC1895">
        <v>6.71</v>
      </c>
      <c r="AD1895">
        <v>9.18</v>
      </c>
      <c r="AE1895">
        <v>7.8</v>
      </c>
      <c r="AF1895">
        <v>9.18</v>
      </c>
      <c r="AG1895">
        <v>5.5</v>
      </c>
      <c r="AH1895"/>
      <c r="AI1895"/>
      <c r="AJ1895">
        <v>7.86</v>
      </c>
      <c r="AK1895"/>
      <c r="AL1895"/>
      <c r="AM1895"/>
      <c r="AN1895"/>
      <c r="AO1895"/>
      <c r="AP1895"/>
      <c r="AQ1895"/>
      <c r="AR1895"/>
      <c r="AS1895">
        <v>6.66</v>
      </c>
      <c r="AT1895">
        <v>4.5</v>
      </c>
      <c r="AU1895">
        <v>4.4400000000000004</v>
      </c>
      <c r="AV1895">
        <v>4.5</v>
      </c>
      <c r="AW1895">
        <v>6.82</v>
      </c>
      <c r="AX1895">
        <v>5.2</v>
      </c>
      <c r="AY1895">
        <v>5.43</v>
      </c>
      <c r="AZ1895">
        <v>5.43</v>
      </c>
      <c r="BA1895">
        <v>6.98</v>
      </c>
      <c r="BB1895">
        <v>5.83</v>
      </c>
      <c r="BC1895">
        <v>5.47</v>
      </c>
      <c r="BD1895">
        <v>5.83</v>
      </c>
      <c r="BE1895">
        <v>7.35</v>
      </c>
      <c r="BF1895">
        <v>4.87</v>
      </c>
      <c r="BG1895">
        <v>4.13</v>
      </c>
      <c r="BH1895">
        <v>4.87</v>
      </c>
      <c r="BI1895"/>
      <c r="BJ1895"/>
      <c r="BK1895"/>
      <c r="BL1895"/>
      <c r="BM1895"/>
      <c r="BN1895"/>
      <c r="BO1895"/>
      <c r="BP1895"/>
      <c r="BQ1895" s="9"/>
      <c r="BR1895" t="s">
        <v>67</v>
      </c>
      <c r="BS1895" s="1">
        <v>44827</v>
      </c>
      <c r="BT1895" t="s">
        <v>2619</v>
      </c>
      <c r="BU1895" s="5">
        <v>3601</v>
      </c>
      <c r="BV1895"/>
      <c r="BW1895"/>
      <c r="BX1895" s="11"/>
      <c r="BY1895" s="11"/>
      <c r="BZ1895" s="11"/>
    </row>
    <row r="1896" spans="1:78" s="10" customFormat="1" x14ac:dyDescent="0.2">
      <c r="A1896" t="s">
        <v>2623</v>
      </c>
      <c r="B1896"/>
      <c r="C1896" t="s">
        <v>1483</v>
      </c>
      <c r="D1896" t="s">
        <v>108</v>
      </c>
      <c r="E1896" t="s">
        <v>507</v>
      </c>
      <c r="F1896" t="s">
        <v>512</v>
      </c>
      <c r="G1896" t="s">
        <v>507</v>
      </c>
      <c r="H1896" t="s">
        <v>520</v>
      </c>
      <c r="I1896"/>
      <c r="J1896"/>
      <c r="K1896"/>
      <c r="L1896" t="s">
        <v>2638</v>
      </c>
      <c r="M1896"/>
      <c r="N1896"/>
      <c r="O1896"/>
      <c r="P1896"/>
      <c r="Q1896"/>
      <c r="R1896"/>
      <c r="S1896"/>
      <c r="T1896"/>
      <c r="U1896">
        <v>6.9</v>
      </c>
      <c r="V1896"/>
      <c r="W1896"/>
      <c r="X1896">
        <v>7.6</v>
      </c>
      <c r="Y1896">
        <v>7</v>
      </c>
      <c r="Z1896">
        <v>9.3000000000000007</v>
      </c>
      <c r="AA1896">
        <v>8.9</v>
      </c>
      <c r="AB1896">
        <v>9.3000000000000007</v>
      </c>
      <c r="AC1896">
        <v>6.45</v>
      </c>
      <c r="AD1896">
        <v>9.3000000000000007</v>
      </c>
      <c r="AE1896">
        <v>8.15</v>
      </c>
      <c r="AF1896">
        <v>9.3000000000000007</v>
      </c>
      <c r="AG1896">
        <v>5.0999999999999996</v>
      </c>
      <c r="AH1896"/>
      <c r="AI1896"/>
      <c r="AJ1896">
        <v>7.5</v>
      </c>
      <c r="AK1896"/>
      <c r="AL1896"/>
      <c r="AM1896"/>
      <c r="AN1896"/>
      <c r="AO1896"/>
      <c r="AP1896"/>
      <c r="AQ1896"/>
      <c r="AR1896"/>
      <c r="AS1896">
        <v>6.48</v>
      </c>
      <c r="AT1896">
        <v>4.4800000000000004</v>
      </c>
      <c r="AU1896">
        <v>4.38</v>
      </c>
      <c r="AV1896">
        <v>4.4800000000000004</v>
      </c>
      <c r="AW1896">
        <v>6.57</v>
      </c>
      <c r="AX1896">
        <v>5.07</v>
      </c>
      <c r="AY1896">
        <v>5.27</v>
      </c>
      <c r="AZ1896">
        <v>5.27</v>
      </c>
      <c r="BA1896">
        <v>6.85</v>
      </c>
      <c r="BB1896">
        <v>5.48</v>
      </c>
      <c r="BC1896">
        <v>5.28</v>
      </c>
      <c r="BD1896">
        <v>5.48</v>
      </c>
      <c r="BE1896">
        <v>7.45</v>
      </c>
      <c r="BF1896">
        <v>4.9000000000000004</v>
      </c>
      <c r="BG1896">
        <v>4.4000000000000004</v>
      </c>
      <c r="BH1896">
        <v>4.9000000000000004</v>
      </c>
      <c r="BI1896"/>
      <c r="BJ1896"/>
      <c r="BK1896"/>
      <c r="BL1896"/>
      <c r="BM1896"/>
      <c r="BN1896"/>
      <c r="BO1896"/>
      <c r="BP1896"/>
      <c r="BQ1896"/>
      <c r="BR1896" t="s">
        <v>67</v>
      </c>
      <c r="BS1896" s="1">
        <v>44827</v>
      </c>
      <c r="BT1896" t="s">
        <v>2619</v>
      </c>
      <c r="BU1896" s="5">
        <v>3601</v>
      </c>
      <c r="BV1896"/>
      <c r="BW1896"/>
      <c r="BX1896" s="11"/>
      <c r="BY1896" s="11"/>
      <c r="BZ1896" s="11"/>
    </row>
    <row r="1897" spans="1:78" x14ac:dyDescent="0.2">
      <c r="A1897" t="s">
        <v>2623</v>
      </c>
      <c r="C1897" t="s">
        <v>1483</v>
      </c>
      <c r="D1897" t="s">
        <v>108</v>
      </c>
      <c r="E1897" t="s">
        <v>507</v>
      </c>
      <c r="F1897" t="s">
        <v>512</v>
      </c>
      <c r="G1897" t="s">
        <v>507</v>
      </c>
      <c r="H1897" t="s">
        <v>520</v>
      </c>
      <c r="L1897" t="s">
        <v>2637</v>
      </c>
      <c r="U1897">
        <v>5.77</v>
      </c>
      <c r="X1897">
        <v>6.87</v>
      </c>
      <c r="Y1897">
        <v>6.45</v>
      </c>
      <c r="Z1897">
        <v>7.9</v>
      </c>
      <c r="AA1897">
        <v>7.1</v>
      </c>
      <c r="AB1897">
        <v>7.9</v>
      </c>
      <c r="AC1897">
        <v>6.6</v>
      </c>
      <c r="AD1897">
        <v>8.4</v>
      </c>
      <c r="AE1897">
        <v>7.5</v>
      </c>
      <c r="AF1897">
        <v>8.4</v>
      </c>
      <c r="AG1897">
        <v>5.0999999999999996</v>
      </c>
      <c r="AJ1897">
        <v>7.57</v>
      </c>
      <c r="AS1897">
        <v>6.3</v>
      </c>
      <c r="AT1897">
        <v>3.93</v>
      </c>
      <c r="AU1897">
        <v>3.98</v>
      </c>
      <c r="AV1897">
        <v>3.98</v>
      </c>
      <c r="AW1897">
        <v>6.17</v>
      </c>
      <c r="AX1897">
        <v>4.57</v>
      </c>
      <c r="AY1897">
        <v>4.88</v>
      </c>
      <c r="AZ1897">
        <v>4.88</v>
      </c>
      <c r="BA1897">
        <v>6.52</v>
      </c>
      <c r="BB1897">
        <v>5.0599999999999996</v>
      </c>
      <c r="BC1897">
        <v>4.97</v>
      </c>
      <c r="BD1897">
        <v>5.0599999999999996</v>
      </c>
      <c r="BE1897">
        <v>7</v>
      </c>
      <c r="BF1897">
        <v>4.43</v>
      </c>
      <c r="BG1897">
        <v>4.0999999999999996</v>
      </c>
      <c r="BH1897">
        <v>4.43</v>
      </c>
      <c r="BR1897" t="s">
        <v>67</v>
      </c>
      <c r="BS1897" s="1">
        <v>44827</v>
      </c>
      <c r="BT1897" t="s">
        <v>2619</v>
      </c>
      <c r="BU1897" s="5">
        <v>3601</v>
      </c>
      <c r="BX1897" s="11"/>
      <c r="BY1897" s="11"/>
      <c r="BZ1897" s="11"/>
    </row>
    <row r="1898" spans="1:78" s="10" customFormat="1" x14ac:dyDescent="0.2">
      <c r="A1898" s="11" t="s">
        <v>1700</v>
      </c>
      <c r="B1898" s="11"/>
      <c r="C1898" s="11" t="s">
        <v>1483</v>
      </c>
      <c r="D1898" s="11" t="s">
        <v>108</v>
      </c>
      <c r="E1898" s="11" t="s">
        <v>507</v>
      </c>
      <c r="F1898" s="11" t="s">
        <v>512</v>
      </c>
      <c r="G1898" s="11" t="s">
        <v>519</v>
      </c>
      <c r="H1898" s="11" t="s">
        <v>122</v>
      </c>
      <c r="I1898" s="11"/>
      <c r="J1898" s="11"/>
      <c r="K1898" s="11"/>
      <c r="L1898" s="11"/>
      <c r="M1898" s="11"/>
      <c r="N1898" s="11"/>
      <c r="O1898" s="11"/>
      <c r="P1898" s="11"/>
      <c r="Q1898" s="11"/>
      <c r="R1898" s="11"/>
      <c r="S1898" s="11"/>
      <c r="T1898" s="11"/>
      <c r="U1898" s="11"/>
      <c r="V1898" s="11"/>
      <c r="W1898" s="11"/>
      <c r="X1898" s="11"/>
      <c r="Y1898" s="11"/>
      <c r="Z1898" s="11"/>
      <c r="AA1898" s="11"/>
      <c r="AB1898" s="11"/>
      <c r="AC1898" s="11"/>
      <c r="AD1898" s="11"/>
      <c r="AE1898" s="11"/>
      <c r="AF1898" s="11"/>
      <c r="AG1898" s="11"/>
      <c r="AH1898" s="11"/>
      <c r="AI1898" s="11"/>
      <c r="AJ1898" s="11"/>
      <c r="AK1898" s="11"/>
      <c r="AL1898" s="11"/>
      <c r="AM1898" s="11"/>
      <c r="AN1898" s="11"/>
      <c r="AO1898" s="11"/>
      <c r="AP1898" s="11"/>
      <c r="AQ1898" s="11"/>
      <c r="AR1898" s="11"/>
      <c r="AS1898" s="11"/>
      <c r="AT1898" s="11"/>
      <c r="AU1898" s="11"/>
      <c r="AV1898" s="11"/>
      <c r="AW1898" s="11"/>
      <c r="AX1898" s="11"/>
      <c r="AY1898" s="11"/>
      <c r="AZ1898" s="11"/>
      <c r="BA1898" s="11"/>
      <c r="BB1898" s="11"/>
      <c r="BC1898" s="11"/>
      <c r="BD1898" s="11"/>
      <c r="BE1898" s="11"/>
      <c r="BF1898" s="11"/>
      <c r="BG1898" s="11"/>
      <c r="BH1898" s="11"/>
      <c r="BI1898" s="11"/>
      <c r="BJ1898" s="11"/>
      <c r="BK1898" s="11"/>
      <c r="BL1898" s="11"/>
      <c r="BM1898" s="11"/>
      <c r="BN1898" s="11"/>
      <c r="BO1898" s="11"/>
      <c r="BP1898" s="11"/>
      <c r="BQ1898" s="11"/>
      <c r="BR1898" s="11"/>
      <c r="BS1898" s="11"/>
      <c r="BT1898" s="11"/>
      <c r="BU1898" s="11"/>
      <c r="BV1898" s="11"/>
      <c r="BW1898" s="11"/>
      <c r="BX1898" s="11"/>
      <c r="BY1898" s="11"/>
      <c r="BZ1898" s="11"/>
    </row>
    <row r="1899" spans="1:78" s="10" customFormat="1" x14ac:dyDescent="0.2">
      <c r="A1899" t="s">
        <v>525</v>
      </c>
      <c r="B1899" t="s">
        <v>154</v>
      </c>
      <c r="C1899" t="s">
        <v>1483</v>
      </c>
      <c r="D1899" t="s">
        <v>108</v>
      </c>
      <c r="E1899" t="s">
        <v>507</v>
      </c>
      <c r="F1899" t="s">
        <v>512</v>
      </c>
      <c r="G1899" t="s">
        <v>519</v>
      </c>
      <c r="H1899" t="s">
        <v>122</v>
      </c>
      <c r="I1899"/>
      <c r="J1899"/>
      <c r="K1899"/>
      <c r="L1899"/>
      <c r="M1899">
        <v>4.5</v>
      </c>
      <c r="N1899"/>
      <c r="O1899"/>
      <c r="P1899">
        <v>3.1</v>
      </c>
      <c r="Q1899">
        <v>5.9</v>
      </c>
      <c r="R1899"/>
      <c r="S1899"/>
      <c r="T1899">
        <v>5.8</v>
      </c>
      <c r="U1899">
        <v>5.7</v>
      </c>
      <c r="V1899"/>
      <c r="W1899"/>
      <c r="X1899">
        <v>7.2</v>
      </c>
      <c r="Y1899">
        <v>7</v>
      </c>
      <c r="Z1899"/>
      <c r="AA1899"/>
      <c r="AB1899">
        <v>9</v>
      </c>
      <c r="AC1899">
        <v>6.9</v>
      </c>
      <c r="AD1899"/>
      <c r="AE1899"/>
      <c r="AF1899">
        <v>9.9</v>
      </c>
      <c r="AG1899"/>
      <c r="AH1899"/>
      <c r="AI1899"/>
      <c r="AJ1899"/>
      <c r="AK1899"/>
      <c r="AL1899"/>
      <c r="AM1899"/>
      <c r="AN1899"/>
      <c r="AO1899"/>
      <c r="AP1899"/>
      <c r="AQ1899"/>
      <c r="AR1899"/>
      <c r="AS1899"/>
      <c r="AT1899"/>
      <c r="AU1899"/>
      <c r="AV1899"/>
      <c r="AW1899"/>
      <c r="AX1899"/>
      <c r="AY1899"/>
      <c r="AZ1899"/>
      <c r="BA1899"/>
      <c r="BB1899"/>
      <c r="BC1899"/>
      <c r="BD1899"/>
      <c r="BE1899"/>
      <c r="BF1899"/>
      <c r="BG1899"/>
      <c r="BH1899"/>
      <c r="BI1899"/>
      <c r="BJ1899"/>
      <c r="BK1899"/>
      <c r="BL1899"/>
      <c r="BM1899"/>
      <c r="BN1899"/>
      <c r="BO1899"/>
      <c r="BP1899"/>
      <c r="BQ1899"/>
      <c r="BR1899" t="s">
        <v>67</v>
      </c>
      <c r="BS1899"/>
      <c r="BT1899" t="s">
        <v>372</v>
      </c>
      <c r="BU1899">
        <v>3140</v>
      </c>
      <c r="BV1899"/>
      <c r="BW1899"/>
      <c r="BX1899" s="11"/>
      <c r="BY1899" s="11"/>
      <c r="BZ1899" s="11"/>
    </row>
    <row r="1900" spans="1:78" s="10" customFormat="1" x14ac:dyDescent="0.2">
      <c r="A1900" t="s">
        <v>525</v>
      </c>
      <c r="B1900" t="s">
        <v>154</v>
      </c>
      <c r="C1900" t="s">
        <v>1483</v>
      </c>
      <c r="D1900" t="s">
        <v>108</v>
      </c>
      <c r="E1900" t="s">
        <v>507</v>
      </c>
      <c r="F1900" t="s">
        <v>512</v>
      </c>
      <c r="G1900" t="s">
        <v>519</v>
      </c>
      <c r="H1900" t="s">
        <v>122</v>
      </c>
      <c r="I1900" t="b">
        <v>0</v>
      </c>
      <c r="J1900"/>
      <c r="K1900"/>
      <c r="L1900"/>
      <c r="M1900">
        <v>4.5</v>
      </c>
      <c r="N1900"/>
      <c r="O1900"/>
      <c r="P1900">
        <v>3.1</v>
      </c>
      <c r="Q1900">
        <v>5.9</v>
      </c>
      <c r="R1900"/>
      <c r="S1900"/>
      <c r="T1900">
        <v>5.8</v>
      </c>
      <c r="U1900">
        <v>5.7</v>
      </c>
      <c r="V1900"/>
      <c r="W1900"/>
      <c r="X1900">
        <v>7.2</v>
      </c>
      <c r="Y1900">
        <v>7</v>
      </c>
      <c r="Z1900"/>
      <c r="AA1900"/>
      <c r="AB1900">
        <v>9</v>
      </c>
      <c r="AC1900">
        <v>6.9</v>
      </c>
      <c r="AD1900"/>
      <c r="AE1900"/>
      <c r="AF1900">
        <v>9.9</v>
      </c>
      <c r="AG1900"/>
      <c r="AH1900"/>
      <c r="AI1900"/>
      <c r="AJ1900"/>
      <c r="AK1900"/>
      <c r="AL1900"/>
      <c r="AM1900"/>
      <c r="AN1900"/>
      <c r="AO1900"/>
      <c r="AP1900"/>
      <c r="AQ1900"/>
      <c r="AR1900"/>
      <c r="AS1900"/>
      <c r="AT1900"/>
      <c r="AU1900"/>
      <c r="AV1900"/>
      <c r="AW1900"/>
      <c r="AX1900"/>
      <c r="AY1900"/>
      <c r="AZ1900"/>
      <c r="BA1900"/>
      <c r="BB1900"/>
      <c r="BC1900"/>
      <c r="BD1900"/>
      <c r="BE1900"/>
      <c r="BF1900"/>
      <c r="BG1900"/>
      <c r="BH1900"/>
      <c r="BI1900"/>
      <c r="BJ1900"/>
      <c r="BK1900"/>
      <c r="BL1900"/>
      <c r="BM1900"/>
      <c r="BN1900"/>
      <c r="BO1900"/>
      <c r="BP1900"/>
      <c r="BQ1900" t="s">
        <v>526</v>
      </c>
      <c r="BR1900" t="s">
        <v>67</v>
      </c>
      <c r="BS1900"/>
      <c r="BT1900" t="s">
        <v>95</v>
      </c>
      <c r="BU1900">
        <v>3144</v>
      </c>
      <c r="BV1900"/>
      <c r="BW1900"/>
      <c r="BX1900" s="11"/>
      <c r="BY1900" s="11"/>
      <c r="BZ1900" s="11"/>
    </row>
    <row r="1901" spans="1:78" x14ac:dyDescent="0.2">
      <c r="A1901" t="s">
        <v>527</v>
      </c>
      <c r="C1901" t="s">
        <v>1483</v>
      </c>
      <c r="D1901" t="s">
        <v>108</v>
      </c>
      <c r="E1901" t="s">
        <v>507</v>
      </c>
      <c r="F1901" t="s">
        <v>512</v>
      </c>
      <c r="G1901" t="s">
        <v>519</v>
      </c>
      <c r="H1901" t="s">
        <v>528</v>
      </c>
      <c r="AS1901">
        <v>7.2</v>
      </c>
      <c r="AV1901">
        <v>4.8</v>
      </c>
      <c r="BR1901" t="s">
        <v>67</v>
      </c>
      <c r="BS1901"/>
      <c r="BT1901" t="s">
        <v>95</v>
      </c>
      <c r="BU1901">
        <v>3144</v>
      </c>
      <c r="BX1901" s="11"/>
      <c r="BY1901" s="11"/>
      <c r="BZ1901" s="11"/>
    </row>
    <row r="1902" spans="1:78" x14ac:dyDescent="0.2">
      <c r="A1902" s="11" t="s">
        <v>1700</v>
      </c>
      <c r="B1902" s="11"/>
      <c r="C1902" s="11" t="s">
        <v>1483</v>
      </c>
      <c r="D1902" s="11" t="s">
        <v>108</v>
      </c>
      <c r="E1902" s="11" t="s">
        <v>507</v>
      </c>
      <c r="F1902" s="11" t="s">
        <v>512</v>
      </c>
      <c r="G1902" s="11" t="s">
        <v>519</v>
      </c>
      <c r="H1902" s="11" t="s">
        <v>430</v>
      </c>
      <c r="I1902" s="11"/>
      <c r="J1902" s="11"/>
      <c r="K1902" s="11"/>
      <c r="L1902" s="11"/>
      <c r="M1902" s="11"/>
      <c r="N1902" s="11"/>
      <c r="O1902" s="11"/>
      <c r="P1902" s="11"/>
      <c r="Q1902" s="11"/>
      <c r="R1902" s="11"/>
      <c r="S1902" s="11"/>
      <c r="T1902" s="11"/>
      <c r="U1902" s="11"/>
      <c r="V1902" s="11"/>
      <c r="W1902" s="11"/>
      <c r="X1902" s="11"/>
      <c r="Y1902" s="11"/>
      <c r="Z1902" s="11"/>
      <c r="AA1902" s="11"/>
      <c r="AB1902" s="11"/>
      <c r="AC1902" s="11"/>
      <c r="AD1902" s="11"/>
      <c r="AE1902" s="11"/>
      <c r="AF1902" s="11"/>
      <c r="AG1902" s="11"/>
      <c r="AH1902" s="11"/>
      <c r="AI1902" s="11"/>
      <c r="AJ1902" s="11"/>
      <c r="AK1902" s="11"/>
      <c r="AL1902" s="11"/>
      <c r="AM1902" s="11"/>
      <c r="AN1902" s="11"/>
      <c r="AO1902" s="11"/>
      <c r="AP1902" s="11"/>
      <c r="AQ1902" s="11"/>
      <c r="AR1902" s="11"/>
      <c r="AS1902" s="11"/>
      <c r="AT1902" s="11"/>
      <c r="AU1902" s="11"/>
      <c r="AV1902" s="11"/>
      <c r="AW1902" s="11"/>
      <c r="AX1902" s="11"/>
      <c r="AY1902" s="11"/>
      <c r="AZ1902" s="11"/>
      <c r="BA1902" s="11"/>
      <c r="BB1902" s="11"/>
      <c r="BC1902" s="11"/>
      <c r="BD1902" s="11"/>
      <c r="BE1902" s="11"/>
      <c r="BF1902" s="11"/>
      <c r="BG1902" s="11"/>
      <c r="BH1902" s="11"/>
      <c r="BI1902" s="11"/>
      <c r="BJ1902" s="11"/>
      <c r="BK1902" s="11"/>
      <c r="BL1902" s="11"/>
      <c r="BM1902" s="11"/>
      <c r="BN1902" s="11"/>
      <c r="BO1902" s="11"/>
      <c r="BP1902" s="11"/>
      <c r="BQ1902" s="11"/>
      <c r="BR1902" s="11"/>
      <c r="BS1902" s="11"/>
      <c r="BT1902" s="11"/>
      <c r="BU1902" s="11"/>
      <c r="BV1902" s="11"/>
      <c r="BW1902" s="11"/>
      <c r="BX1902" s="11"/>
      <c r="BY1902" s="11"/>
      <c r="BZ1902" s="11"/>
    </row>
    <row r="1903" spans="1:78" s="6" customFormat="1" x14ac:dyDescent="0.2">
      <c r="A1903" s="11" t="s">
        <v>1700</v>
      </c>
      <c r="B1903" s="11"/>
      <c r="C1903" s="11" t="s">
        <v>1483</v>
      </c>
      <c r="D1903" s="11" t="s">
        <v>108</v>
      </c>
      <c r="E1903" s="11" t="s">
        <v>507</v>
      </c>
      <c r="F1903" s="11" t="s">
        <v>512</v>
      </c>
      <c r="G1903" s="11" t="s">
        <v>519</v>
      </c>
      <c r="H1903" s="11" t="s">
        <v>520</v>
      </c>
      <c r="I1903" s="11"/>
      <c r="J1903" s="11"/>
      <c r="K1903" s="11"/>
      <c r="L1903" s="11"/>
      <c r="M1903" s="11"/>
      <c r="N1903" s="11"/>
      <c r="O1903" s="11"/>
      <c r="P1903" s="11"/>
      <c r="Q1903" s="11"/>
      <c r="R1903" s="11"/>
      <c r="S1903" s="11"/>
      <c r="T1903" s="11"/>
      <c r="U1903" s="11"/>
      <c r="V1903" s="11"/>
      <c r="W1903" s="11"/>
      <c r="X1903" s="11"/>
      <c r="Y1903" s="11"/>
      <c r="Z1903" s="11"/>
      <c r="AA1903" s="11"/>
      <c r="AB1903" s="11"/>
      <c r="AC1903" s="11"/>
      <c r="AD1903" s="11"/>
      <c r="AE1903" s="11"/>
      <c r="AF1903" s="11"/>
      <c r="AG1903" s="11"/>
      <c r="AH1903" s="11"/>
      <c r="AI1903" s="11"/>
      <c r="AJ1903" s="11"/>
      <c r="AK1903" s="11"/>
      <c r="AL1903" s="11"/>
      <c r="AM1903" s="11"/>
      <c r="AN1903" s="11"/>
      <c r="AO1903" s="11"/>
      <c r="AP1903" s="11"/>
      <c r="AQ1903" s="11"/>
      <c r="AR1903" s="11"/>
      <c r="AS1903" s="11"/>
      <c r="AT1903" s="11"/>
      <c r="AU1903" s="11"/>
      <c r="AV1903" s="11"/>
      <c r="AW1903" s="11"/>
      <c r="AX1903" s="11"/>
      <c r="AY1903" s="11"/>
      <c r="AZ1903" s="11"/>
      <c r="BA1903" s="11"/>
      <c r="BB1903" s="11"/>
      <c r="BC1903" s="11"/>
      <c r="BD1903" s="11"/>
      <c r="BE1903" s="11"/>
      <c r="BF1903" s="11"/>
      <c r="BG1903" s="11"/>
      <c r="BH1903" s="11"/>
      <c r="BI1903" s="11"/>
      <c r="BJ1903" s="11"/>
      <c r="BK1903" s="11"/>
      <c r="BL1903" s="11"/>
      <c r="BM1903" s="11"/>
      <c r="BN1903" s="11"/>
      <c r="BO1903" s="11"/>
      <c r="BP1903" s="11"/>
      <c r="BQ1903" s="11"/>
      <c r="BR1903" s="11"/>
      <c r="BS1903" s="11"/>
      <c r="BT1903" s="11"/>
      <c r="BU1903" s="11"/>
      <c r="BV1903" s="11"/>
      <c r="BW1903" s="11"/>
      <c r="BX1903" s="11"/>
      <c r="BY1903" s="11"/>
      <c r="BZ1903" s="11"/>
    </row>
    <row r="1904" spans="1:78" s="10" customFormat="1" x14ac:dyDescent="0.2">
      <c r="A1904" t="s">
        <v>518</v>
      </c>
      <c r="B1904"/>
      <c r="C1904" t="s">
        <v>1483</v>
      </c>
      <c r="D1904" t="s">
        <v>108</v>
      </c>
      <c r="E1904" t="s">
        <v>507</v>
      </c>
      <c r="F1904" t="s">
        <v>512</v>
      </c>
      <c r="G1904" t="s">
        <v>519</v>
      </c>
      <c r="H1904" t="s">
        <v>520</v>
      </c>
      <c r="I1904"/>
      <c r="J1904"/>
      <c r="K1904"/>
      <c r="L1904"/>
      <c r="M1904"/>
      <c r="N1904"/>
      <c r="O1904"/>
      <c r="P1904"/>
      <c r="Q1904"/>
      <c r="R1904"/>
      <c r="S1904"/>
      <c r="T1904"/>
      <c r="U1904"/>
      <c r="V1904"/>
      <c r="W1904"/>
      <c r="X1904"/>
      <c r="Y1904"/>
      <c r="Z1904"/>
      <c r="AA1904"/>
      <c r="AB1904"/>
      <c r="AC1904"/>
      <c r="AD1904"/>
      <c r="AE1904"/>
      <c r="AF1904"/>
      <c r="AG1904"/>
      <c r="AH1904"/>
      <c r="AI1904"/>
      <c r="AJ1904"/>
      <c r="AK1904"/>
      <c r="AL1904"/>
      <c r="AM1904"/>
      <c r="AN1904"/>
      <c r="AO1904">
        <v>5.8</v>
      </c>
      <c r="AP1904"/>
      <c r="AQ1904"/>
      <c r="AR1904">
        <v>3.5</v>
      </c>
      <c r="AS1904">
        <v>6.8</v>
      </c>
      <c r="AT1904"/>
      <c r="AU1904"/>
      <c r="AV1904">
        <v>4.7</v>
      </c>
      <c r="AW1904">
        <v>6.5</v>
      </c>
      <c r="AX1904"/>
      <c r="AY1904"/>
      <c r="AZ1904">
        <v>5.2</v>
      </c>
      <c r="BA1904"/>
      <c r="BB1904"/>
      <c r="BC1904"/>
      <c r="BD1904"/>
      <c r="BE1904"/>
      <c r="BF1904"/>
      <c r="BG1904"/>
      <c r="BH1904"/>
      <c r="BI1904"/>
      <c r="BJ1904"/>
      <c r="BK1904"/>
      <c r="BL1904"/>
      <c r="BM1904"/>
      <c r="BN1904"/>
      <c r="BO1904"/>
      <c r="BP1904"/>
      <c r="BQ1904" t="s">
        <v>63</v>
      </c>
      <c r="BR1904" t="s">
        <v>67</v>
      </c>
      <c r="BS1904"/>
      <c r="BT1904" t="s">
        <v>213</v>
      </c>
      <c r="BU1904">
        <v>1609</v>
      </c>
      <c r="BV1904" t="s">
        <v>60</v>
      </c>
      <c r="BW1904" t="s">
        <v>213</v>
      </c>
      <c r="BX1904" s="11"/>
      <c r="BY1904" s="11"/>
      <c r="BZ1904" s="11"/>
    </row>
    <row r="1905" spans="1:78" s="10" customFormat="1" x14ac:dyDescent="0.2">
      <c r="A1905" t="s">
        <v>521</v>
      </c>
      <c r="B1905"/>
      <c r="C1905" t="s">
        <v>1483</v>
      </c>
      <c r="D1905" t="s">
        <v>108</v>
      </c>
      <c r="E1905" t="s">
        <v>507</v>
      </c>
      <c r="F1905" t="s">
        <v>512</v>
      </c>
      <c r="G1905" t="s">
        <v>519</v>
      </c>
      <c r="H1905" t="s">
        <v>520</v>
      </c>
      <c r="I1905"/>
      <c r="J1905"/>
      <c r="K1905"/>
      <c r="L1905"/>
      <c r="M1905"/>
      <c r="N1905"/>
      <c r="O1905"/>
      <c r="P1905"/>
      <c r="Q1905"/>
      <c r="R1905"/>
      <c r="S1905"/>
      <c r="T1905"/>
      <c r="U1905"/>
      <c r="V1905"/>
      <c r="W1905"/>
      <c r="X1905"/>
      <c r="Y1905"/>
      <c r="Z1905"/>
      <c r="AA1905"/>
      <c r="AB1905"/>
      <c r="AC1905"/>
      <c r="AD1905"/>
      <c r="AE1905"/>
      <c r="AF1905"/>
      <c r="AG1905"/>
      <c r="AH1905"/>
      <c r="AI1905"/>
      <c r="AJ1905"/>
      <c r="AK1905"/>
      <c r="AL1905"/>
      <c r="AM1905"/>
      <c r="AN1905"/>
      <c r="AO1905"/>
      <c r="AP1905"/>
      <c r="AQ1905"/>
      <c r="AR1905"/>
      <c r="AS1905"/>
      <c r="AT1905"/>
      <c r="AU1905"/>
      <c r="AV1905"/>
      <c r="AW1905">
        <v>6.6</v>
      </c>
      <c r="AX1905"/>
      <c r="AY1905"/>
      <c r="AZ1905">
        <v>5.2</v>
      </c>
      <c r="BA1905">
        <v>6.8</v>
      </c>
      <c r="BB1905"/>
      <c r="BC1905"/>
      <c r="BD1905">
        <v>5.6</v>
      </c>
      <c r="BE1905"/>
      <c r="BF1905">
        <v>4.8</v>
      </c>
      <c r="BG1905"/>
      <c r="BH1905">
        <v>4.8</v>
      </c>
      <c r="BI1905"/>
      <c r="BJ1905"/>
      <c r="BK1905"/>
      <c r="BL1905"/>
      <c r="BM1905"/>
      <c r="BN1905"/>
      <c r="BO1905"/>
      <c r="BP1905"/>
      <c r="BQ1905"/>
      <c r="BR1905" t="s">
        <v>67</v>
      </c>
      <c r="BS1905"/>
      <c r="BT1905" t="s">
        <v>213</v>
      </c>
      <c r="BU1905">
        <v>1609</v>
      </c>
      <c r="BV1905" t="s">
        <v>60</v>
      </c>
      <c r="BW1905" t="s">
        <v>213</v>
      </c>
      <c r="BX1905" s="11"/>
      <c r="BY1905" s="11"/>
      <c r="BZ1905" s="11"/>
    </row>
    <row r="1906" spans="1:78" x14ac:dyDescent="0.2">
      <c r="A1906" t="s">
        <v>522</v>
      </c>
      <c r="C1906" t="s">
        <v>1483</v>
      </c>
      <c r="D1906" t="s">
        <v>108</v>
      </c>
      <c r="E1906" t="s">
        <v>507</v>
      </c>
      <c r="F1906" t="s">
        <v>512</v>
      </c>
      <c r="G1906" t="s">
        <v>519</v>
      </c>
      <c r="H1906" t="s">
        <v>520</v>
      </c>
      <c r="Y1906">
        <v>7.4</v>
      </c>
      <c r="AB1906">
        <v>9.6</v>
      </c>
      <c r="AC1906">
        <v>7.2</v>
      </c>
      <c r="AF1906">
        <v>10.4</v>
      </c>
      <c r="AG1906">
        <v>5.7</v>
      </c>
      <c r="AJ1906">
        <v>8.4</v>
      </c>
      <c r="BQ1906" t="s">
        <v>523</v>
      </c>
      <c r="BR1906" t="s">
        <v>67</v>
      </c>
      <c r="BS1906"/>
      <c r="BT1906" t="s">
        <v>213</v>
      </c>
      <c r="BU1906">
        <v>1609</v>
      </c>
      <c r="BV1906" t="s">
        <v>60</v>
      </c>
      <c r="BW1906" t="s">
        <v>213</v>
      </c>
      <c r="BX1906" s="11"/>
      <c r="BY1906" s="11"/>
      <c r="BZ1906" s="11"/>
    </row>
    <row r="1907" spans="1:78" x14ac:dyDescent="0.2">
      <c r="A1907" s="11" t="s">
        <v>1700</v>
      </c>
      <c r="B1907" s="11"/>
      <c r="C1907" s="11" t="s">
        <v>1483</v>
      </c>
      <c r="D1907" s="11" t="s">
        <v>108</v>
      </c>
      <c r="E1907" s="11" t="s">
        <v>507</v>
      </c>
      <c r="F1907" s="11" t="s">
        <v>512</v>
      </c>
      <c r="G1907" s="11" t="s">
        <v>881</v>
      </c>
      <c r="H1907" s="11" t="s">
        <v>1690</v>
      </c>
      <c r="I1907" s="11"/>
      <c r="J1907" s="11"/>
      <c r="K1907" s="11"/>
      <c r="L1907" s="11"/>
      <c r="M1907" s="11"/>
      <c r="N1907" s="11"/>
      <c r="O1907" s="11"/>
      <c r="P1907" s="11"/>
      <c r="Q1907" s="11"/>
      <c r="R1907" s="11"/>
      <c r="S1907" s="11"/>
      <c r="T1907" s="11"/>
      <c r="U1907" s="11"/>
      <c r="V1907" s="11"/>
      <c r="W1907" s="11"/>
      <c r="X1907" s="11"/>
      <c r="Y1907" s="11"/>
      <c r="Z1907" s="11"/>
      <c r="AA1907" s="11"/>
      <c r="AB1907" s="11"/>
      <c r="AC1907" s="11"/>
      <c r="AD1907" s="11"/>
      <c r="AE1907" s="11"/>
      <c r="AF1907" s="11"/>
      <c r="AG1907" s="11"/>
      <c r="AH1907" s="11"/>
      <c r="AI1907" s="11"/>
      <c r="AJ1907" s="11"/>
      <c r="AK1907" s="11"/>
      <c r="AL1907" s="11"/>
      <c r="AM1907" s="11"/>
      <c r="AN1907" s="11"/>
      <c r="AO1907" s="11"/>
      <c r="AP1907" s="11"/>
      <c r="AQ1907" s="11"/>
      <c r="AR1907" s="11"/>
      <c r="AS1907" s="11"/>
      <c r="AT1907" s="11"/>
      <c r="AU1907" s="11"/>
      <c r="AV1907" s="11"/>
      <c r="AW1907" s="11"/>
      <c r="AX1907" s="11"/>
      <c r="AY1907" s="11"/>
      <c r="AZ1907" s="11"/>
      <c r="BA1907" s="11"/>
      <c r="BB1907" s="11"/>
      <c r="BC1907" s="11"/>
      <c r="BD1907" s="11"/>
      <c r="BE1907" s="11"/>
      <c r="BF1907" s="11"/>
      <c r="BG1907" s="11"/>
      <c r="BH1907" s="11"/>
      <c r="BI1907" s="11"/>
      <c r="BJ1907" s="11"/>
      <c r="BK1907" s="11"/>
      <c r="BL1907" s="11"/>
      <c r="BM1907" s="11"/>
      <c r="BN1907" s="11"/>
      <c r="BO1907" s="11"/>
      <c r="BP1907" s="11"/>
      <c r="BQ1907" s="11"/>
      <c r="BR1907" s="11"/>
      <c r="BS1907" s="11"/>
      <c r="BT1907" s="11"/>
      <c r="BU1907" s="11"/>
      <c r="BV1907" s="11"/>
      <c r="BW1907" s="11"/>
      <c r="BX1907" s="11"/>
      <c r="BY1907" s="11"/>
      <c r="BZ1907" s="11"/>
    </row>
    <row r="1908" spans="1:78" s="10" customFormat="1" x14ac:dyDescent="0.2">
      <c r="A1908" s="11" t="s">
        <v>1700</v>
      </c>
      <c r="B1908" s="11"/>
      <c r="C1908" s="11" t="s">
        <v>1483</v>
      </c>
      <c r="D1908" s="11" t="s">
        <v>108</v>
      </c>
      <c r="E1908" s="11" t="s">
        <v>507</v>
      </c>
      <c r="F1908" s="11" t="s">
        <v>512</v>
      </c>
      <c r="G1908" s="11" t="s">
        <v>515</v>
      </c>
      <c r="H1908" s="11" t="s">
        <v>516</v>
      </c>
      <c r="I1908" s="11"/>
      <c r="J1908" s="11"/>
      <c r="K1908" s="11"/>
      <c r="L1908" s="11"/>
      <c r="M1908" s="11"/>
      <c r="N1908" s="11"/>
      <c r="O1908" s="11"/>
      <c r="P1908" s="11"/>
      <c r="Q1908" s="11"/>
      <c r="R1908" s="11"/>
      <c r="S1908" s="11"/>
      <c r="T1908" s="11"/>
      <c r="U1908" s="11"/>
      <c r="V1908" s="11"/>
      <c r="W1908" s="11"/>
      <c r="X1908" s="11"/>
      <c r="Y1908" s="11"/>
      <c r="Z1908" s="11"/>
      <c r="AA1908" s="11"/>
      <c r="AB1908" s="11"/>
      <c r="AC1908" s="11"/>
      <c r="AD1908" s="11"/>
      <c r="AE1908" s="11"/>
      <c r="AF1908" s="11"/>
      <c r="AG1908" s="11"/>
      <c r="AH1908" s="11"/>
      <c r="AI1908" s="11"/>
      <c r="AJ1908" s="11"/>
      <c r="AK1908" s="11"/>
      <c r="AL1908" s="11"/>
      <c r="AM1908" s="11"/>
      <c r="AN1908" s="11"/>
      <c r="AO1908" s="11"/>
      <c r="AP1908" s="11"/>
      <c r="AQ1908" s="11"/>
      <c r="AR1908" s="11"/>
      <c r="AS1908" s="11"/>
      <c r="AT1908" s="11"/>
      <c r="AU1908" s="11"/>
      <c r="AV1908" s="11"/>
      <c r="AW1908" s="11"/>
      <c r="AX1908" s="11"/>
      <c r="AY1908" s="11"/>
      <c r="AZ1908" s="11"/>
      <c r="BA1908" s="11"/>
      <c r="BB1908" s="11"/>
      <c r="BC1908" s="11"/>
      <c r="BD1908" s="11"/>
      <c r="BE1908" s="11"/>
      <c r="BF1908" s="11"/>
      <c r="BG1908" s="11"/>
      <c r="BH1908" s="11"/>
      <c r="BI1908" s="11"/>
      <c r="BJ1908" s="11"/>
      <c r="BK1908" s="11"/>
      <c r="BL1908" s="11"/>
      <c r="BM1908" s="11"/>
      <c r="BN1908" s="11"/>
      <c r="BO1908" s="11"/>
      <c r="BP1908" s="11"/>
      <c r="BQ1908" s="11"/>
      <c r="BR1908" s="11"/>
      <c r="BS1908" s="11"/>
      <c r="BT1908" s="11"/>
      <c r="BU1908" s="11"/>
      <c r="BV1908" s="11"/>
      <c r="BW1908" s="11"/>
      <c r="BX1908" s="11"/>
      <c r="BY1908" s="11"/>
      <c r="BZ1908" s="11"/>
    </row>
    <row r="1909" spans="1:78" s="10" customFormat="1" x14ac:dyDescent="0.2">
      <c r="A1909" t="s">
        <v>514</v>
      </c>
      <c r="B1909" t="s">
        <v>154</v>
      </c>
      <c r="C1909" t="s">
        <v>1483</v>
      </c>
      <c r="D1909" t="s">
        <v>108</v>
      </c>
      <c r="E1909" t="s">
        <v>507</v>
      </c>
      <c r="F1909" t="s">
        <v>512</v>
      </c>
      <c r="G1909" t="s">
        <v>515</v>
      </c>
      <c r="H1909" t="s">
        <v>516</v>
      </c>
      <c r="I1909" t="b">
        <v>0</v>
      </c>
      <c r="J1909"/>
      <c r="K1909"/>
      <c r="L1909"/>
      <c r="M1909"/>
      <c r="N1909"/>
      <c r="O1909"/>
      <c r="P1909"/>
      <c r="Q1909"/>
      <c r="R1909"/>
      <c r="S1909"/>
      <c r="T1909"/>
      <c r="U1909"/>
      <c r="V1909"/>
      <c r="W1909"/>
      <c r="X1909"/>
      <c r="Y1909"/>
      <c r="Z1909"/>
      <c r="AA1909"/>
      <c r="AB1909"/>
      <c r="AC1909"/>
      <c r="AD1909"/>
      <c r="AE1909"/>
      <c r="AF1909"/>
      <c r="AG1909"/>
      <c r="AH1909"/>
      <c r="AI1909"/>
      <c r="AJ1909"/>
      <c r="AK1909"/>
      <c r="AL1909"/>
      <c r="AM1909"/>
      <c r="AN1909"/>
      <c r="AO1909"/>
      <c r="AP1909"/>
      <c r="AQ1909"/>
      <c r="AR1909"/>
      <c r="AS1909"/>
      <c r="AT1909"/>
      <c r="AU1909"/>
      <c r="AV1909"/>
      <c r="AW1909"/>
      <c r="AX1909"/>
      <c r="AY1909"/>
      <c r="AZ1909"/>
      <c r="BA1909">
        <v>7.7</v>
      </c>
      <c r="BB1909"/>
      <c r="BC1909"/>
      <c r="BD1909">
        <v>6.2</v>
      </c>
      <c r="BE1909"/>
      <c r="BF1909"/>
      <c r="BG1909"/>
      <c r="BH1909"/>
      <c r="BI1909"/>
      <c r="BJ1909"/>
      <c r="BK1909"/>
      <c r="BL1909"/>
      <c r="BM1909"/>
      <c r="BN1909"/>
      <c r="BO1909"/>
      <c r="BP1909"/>
      <c r="BQ1909"/>
      <c r="BR1909" t="s">
        <v>67</v>
      </c>
      <c r="BS1909"/>
      <c r="BT1909" t="s">
        <v>372</v>
      </c>
      <c r="BU1909">
        <v>3140</v>
      </c>
      <c r="BV1909"/>
      <c r="BW1909"/>
      <c r="BX1909" s="11"/>
      <c r="BY1909" s="11"/>
      <c r="BZ1909" s="11"/>
    </row>
    <row r="1910" spans="1:78" s="10" customFormat="1" x14ac:dyDescent="0.2">
      <c r="A1910" s="11" t="s">
        <v>1700</v>
      </c>
      <c r="B1910" s="11"/>
      <c r="C1910" s="11" t="s">
        <v>1483</v>
      </c>
      <c r="D1910" s="11" t="s">
        <v>108</v>
      </c>
      <c r="E1910" s="11" t="s">
        <v>507</v>
      </c>
      <c r="F1910" s="11" t="s">
        <v>530</v>
      </c>
      <c r="G1910" s="11" t="s">
        <v>507</v>
      </c>
      <c r="H1910" s="11" t="s">
        <v>530</v>
      </c>
      <c r="I1910" s="11"/>
      <c r="J1910" s="11"/>
      <c r="K1910" s="11"/>
      <c r="L1910" s="11"/>
      <c r="M1910" s="11"/>
      <c r="N1910" s="11"/>
      <c r="O1910" s="11"/>
      <c r="P1910" s="11"/>
      <c r="Q1910" s="11"/>
      <c r="R1910" s="11"/>
      <c r="S1910" s="11"/>
      <c r="T1910" s="11"/>
      <c r="U1910" s="11"/>
      <c r="V1910" s="11"/>
      <c r="W1910" s="11"/>
      <c r="X1910" s="11"/>
      <c r="Y1910" s="11"/>
      <c r="Z1910" s="11"/>
      <c r="AA1910" s="11"/>
      <c r="AB1910" s="11"/>
      <c r="AC1910" s="11"/>
      <c r="AD1910" s="11"/>
      <c r="AE1910" s="11"/>
      <c r="AF1910" s="11"/>
      <c r="AG1910" s="11"/>
      <c r="AH1910" s="11"/>
      <c r="AI1910" s="11"/>
      <c r="AJ1910" s="11"/>
      <c r="AK1910" s="11"/>
      <c r="AL1910" s="11"/>
      <c r="AM1910" s="11"/>
      <c r="AN1910" s="11"/>
      <c r="AO1910" s="11"/>
      <c r="AP1910" s="11"/>
      <c r="AQ1910" s="11"/>
      <c r="AR1910" s="11"/>
      <c r="AS1910" s="11"/>
      <c r="AT1910" s="11"/>
      <c r="AU1910" s="11"/>
      <c r="AV1910" s="11"/>
      <c r="AW1910" s="11"/>
      <c r="AX1910" s="11"/>
      <c r="AY1910" s="11"/>
      <c r="AZ1910" s="11"/>
      <c r="BA1910" s="11"/>
      <c r="BB1910" s="11"/>
      <c r="BC1910" s="11"/>
      <c r="BD1910" s="11"/>
      <c r="BE1910" s="11"/>
      <c r="BF1910" s="11"/>
      <c r="BG1910" s="11"/>
      <c r="BH1910" s="11"/>
      <c r="BI1910" s="11"/>
      <c r="BJ1910" s="11"/>
      <c r="BK1910" s="11"/>
      <c r="BL1910" s="11"/>
      <c r="BM1910" s="11"/>
      <c r="BN1910" s="11"/>
      <c r="BO1910" s="11"/>
      <c r="BP1910" s="11"/>
      <c r="BQ1910" s="11"/>
      <c r="BR1910" s="11"/>
      <c r="BS1910" s="11"/>
      <c r="BT1910" s="11"/>
      <c r="BU1910" s="11"/>
      <c r="BV1910" s="11"/>
      <c r="BW1910" s="11"/>
      <c r="BX1910" s="11"/>
      <c r="BY1910" s="11"/>
      <c r="BZ1910" s="11"/>
    </row>
    <row r="1911" spans="1:78" s="10" customFormat="1" x14ac:dyDescent="0.2">
      <c r="A1911" t="s">
        <v>529</v>
      </c>
      <c r="B1911"/>
      <c r="C1911" t="s">
        <v>1483</v>
      </c>
      <c r="D1911" t="s">
        <v>108</v>
      </c>
      <c r="E1911" t="s">
        <v>507</v>
      </c>
      <c r="F1911" t="s">
        <v>530</v>
      </c>
      <c r="G1911" t="s">
        <v>507</v>
      </c>
      <c r="H1911" t="s">
        <v>530</v>
      </c>
      <c r="I1911"/>
      <c r="J1911"/>
      <c r="K1911" t="s">
        <v>462</v>
      </c>
      <c r="L1911" t="s">
        <v>463</v>
      </c>
      <c r="M1911">
        <v>5.77</v>
      </c>
      <c r="N1911"/>
      <c r="O1911"/>
      <c r="P1911">
        <v>4.1500000000000004</v>
      </c>
      <c r="Q1911">
        <v>7.42</v>
      </c>
      <c r="R1911"/>
      <c r="S1911"/>
      <c r="T1911">
        <v>7.39</v>
      </c>
      <c r="U1911">
        <v>7.35</v>
      </c>
      <c r="V1911"/>
      <c r="W1911"/>
      <c r="X1911">
        <v>8.59</v>
      </c>
      <c r="Y1911"/>
      <c r="Z1911"/>
      <c r="AA1911"/>
      <c r="AB1911"/>
      <c r="AC1911">
        <v>8.24</v>
      </c>
      <c r="AD1911"/>
      <c r="AE1911"/>
      <c r="AF1911">
        <v>10.96</v>
      </c>
      <c r="AG1911">
        <v>7.51</v>
      </c>
      <c r="AH1911"/>
      <c r="AI1911"/>
      <c r="AJ1911"/>
      <c r="AK1911"/>
      <c r="AL1911"/>
      <c r="AM1911"/>
      <c r="AN1911"/>
      <c r="AO1911"/>
      <c r="AP1911"/>
      <c r="AQ1911"/>
      <c r="AR1911"/>
      <c r="AS1911"/>
      <c r="AT1911"/>
      <c r="AU1911"/>
      <c r="AV1911"/>
      <c r="AW1911"/>
      <c r="AX1911"/>
      <c r="AY1911"/>
      <c r="AZ1911"/>
      <c r="BA1911"/>
      <c r="BB1911"/>
      <c r="BC1911"/>
      <c r="BD1911"/>
      <c r="BE1911"/>
      <c r="BF1911"/>
      <c r="BG1911"/>
      <c r="BH1911"/>
      <c r="BI1911"/>
      <c r="BJ1911"/>
      <c r="BK1911"/>
      <c r="BL1911"/>
      <c r="BM1911"/>
      <c r="BN1911"/>
      <c r="BO1911"/>
      <c r="BP1911"/>
      <c r="BQ1911"/>
      <c r="BR1911" t="s">
        <v>67</v>
      </c>
      <c r="BS1911"/>
      <c r="BT1911" t="s">
        <v>464</v>
      </c>
      <c r="BU1911">
        <v>2672</v>
      </c>
      <c r="BV1911" t="s">
        <v>60</v>
      </c>
      <c r="BW1911" t="s">
        <v>464</v>
      </c>
      <c r="BX1911" s="11"/>
      <c r="BY1911" s="11"/>
      <c r="BZ1911" s="11"/>
    </row>
    <row r="1912" spans="1:78" s="10" customFormat="1" x14ac:dyDescent="0.2">
      <c r="A1912" t="s">
        <v>94</v>
      </c>
      <c r="B1912"/>
      <c r="C1912" t="s">
        <v>1483</v>
      </c>
      <c r="D1912" t="s">
        <v>108</v>
      </c>
      <c r="E1912" t="s">
        <v>507</v>
      </c>
      <c r="F1912" t="s">
        <v>530</v>
      </c>
      <c r="G1912" t="s">
        <v>507</v>
      </c>
      <c r="H1912" t="s">
        <v>530</v>
      </c>
      <c r="I1912" t="b">
        <v>0</v>
      </c>
      <c r="J1912"/>
      <c r="K1912"/>
      <c r="L1912"/>
      <c r="M1912"/>
      <c r="N1912"/>
      <c r="O1912"/>
      <c r="P1912"/>
      <c r="Q1912"/>
      <c r="R1912"/>
      <c r="S1912"/>
      <c r="T1912"/>
      <c r="U1912">
        <v>7.35</v>
      </c>
      <c r="V1912"/>
      <c r="W1912"/>
      <c r="X1912">
        <v>8.59</v>
      </c>
      <c r="Y1912"/>
      <c r="Z1912"/>
      <c r="AA1912"/>
      <c r="AB1912"/>
      <c r="AC1912">
        <v>8.15</v>
      </c>
      <c r="AD1912"/>
      <c r="AE1912"/>
      <c r="AF1912">
        <v>11.09</v>
      </c>
      <c r="AG1912"/>
      <c r="AH1912"/>
      <c r="AI1912"/>
      <c r="AJ1912"/>
      <c r="AK1912"/>
      <c r="AL1912"/>
      <c r="AM1912"/>
      <c r="AN1912"/>
      <c r="AO1912"/>
      <c r="AP1912"/>
      <c r="AQ1912"/>
      <c r="AR1912"/>
      <c r="AS1912"/>
      <c r="AT1912"/>
      <c r="AU1912"/>
      <c r="AV1912"/>
      <c r="AW1912"/>
      <c r="AX1912"/>
      <c r="AY1912"/>
      <c r="AZ1912"/>
      <c r="BA1912"/>
      <c r="BB1912"/>
      <c r="BC1912"/>
      <c r="BD1912"/>
      <c r="BE1912"/>
      <c r="BF1912"/>
      <c r="BG1912"/>
      <c r="BH1912"/>
      <c r="BI1912"/>
      <c r="BJ1912"/>
      <c r="BK1912"/>
      <c r="BL1912"/>
      <c r="BM1912"/>
      <c r="BN1912"/>
      <c r="BO1912"/>
      <c r="BP1912"/>
      <c r="BQ1912" t="s">
        <v>531</v>
      </c>
      <c r="BR1912" t="s">
        <v>67</v>
      </c>
      <c r="BS1912" s="1">
        <v>44795</v>
      </c>
      <c r="BT1912" t="s">
        <v>511</v>
      </c>
      <c r="BU1912">
        <v>69736</v>
      </c>
      <c r="BV1912"/>
      <c r="BW1912"/>
      <c r="BX1912" s="11"/>
      <c r="BY1912" s="11"/>
      <c r="BZ1912" s="11"/>
    </row>
    <row r="1913" spans="1:78" s="10" customFormat="1" x14ac:dyDescent="0.2">
      <c r="A1913" s="11" t="s">
        <v>1700</v>
      </c>
      <c r="B1913" s="11"/>
      <c r="C1913" s="11" t="s">
        <v>1483</v>
      </c>
      <c r="D1913" s="11" t="s">
        <v>108</v>
      </c>
      <c r="E1913" s="11" t="s">
        <v>507</v>
      </c>
      <c r="F1913" s="11" t="s">
        <v>532</v>
      </c>
      <c r="G1913" s="11" t="s">
        <v>507</v>
      </c>
      <c r="H1913" s="11" t="s">
        <v>532</v>
      </c>
      <c r="I1913" s="11"/>
      <c r="J1913" s="11"/>
      <c r="K1913" s="11"/>
      <c r="L1913" s="11"/>
      <c r="M1913" s="11"/>
      <c r="N1913" s="11"/>
      <c r="O1913" s="11"/>
      <c r="P1913" s="11"/>
      <c r="Q1913" s="11"/>
      <c r="R1913" s="11"/>
      <c r="S1913" s="11"/>
      <c r="T1913" s="11"/>
      <c r="U1913" s="11"/>
      <c r="V1913" s="11"/>
      <c r="W1913" s="11"/>
      <c r="X1913" s="11"/>
      <c r="Y1913" s="11"/>
      <c r="Z1913" s="11"/>
      <c r="AA1913" s="11"/>
      <c r="AB1913" s="11"/>
      <c r="AC1913" s="11"/>
      <c r="AD1913" s="11"/>
      <c r="AE1913" s="11"/>
      <c r="AF1913" s="11"/>
      <c r="AG1913" s="11"/>
      <c r="AH1913" s="11"/>
      <c r="AI1913" s="11"/>
      <c r="AJ1913" s="11"/>
      <c r="AK1913" s="11"/>
      <c r="AL1913" s="11"/>
      <c r="AM1913" s="11"/>
      <c r="AN1913" s="11"/>
      <c r="AO1913" s="11"/>
      <c r="AP1913" s="11"/>
      <c r="AQ1913" s="11"/>
      <c r="AR1913" s="11"/>
      <c r="AS1913" s="11"/>
      <c r="AT1913" s="11"/>
      <c r="AU1913" s="11"/>
      <c r="AV1913" s="11"/>
      <c r="AW1913" s="11"/>
      <c r="AX1913" s="11"/>
      <c r="AY1913" s="11"/>
      <c r="AZ1913" s="11"/>
      <c r="BA1913" s="11"/>
      <c r="BB1913" s="11"/>
      <c r="BC1913" s="11"/>
      <c r="BD1913" s="11"/>
      <c r="BE1913" s="11"/>
      <c r="BF1913" s="11"/>
      <c r="BG1913" s="11"/>
      <c r="BH1913" s="11"/>
      <c r="BI1913" s="11"/>
      <c r="BJ1913" s="11"/>
      <c r="BK1913" s="11"/>
      <c r="BL1913" s="11"/>
      <c r="BM1913" s="11"/>
      <c r="BN1913" s="11"/>
      <c r="BO1913" s="11"/>
      <c r="BP1913" s="11"/>
      <c r="BQ1913" s="11"/>
      <c r="BR1913" s="11"/>
      <c r="BS1913" s="11"/>
      <c r="BT1913" s="11"/>
      <c r="BU1913" s="11"/>
      <c r="BV1913" s="11"/>
      <c r="BW1913" s="11"/>
      <c r="BX1913" s="11"/>
      <c r="BY1913" s="11"/>
      <c r="BZ1913" s="11"/>
    </row>
    <row r="1914" spans="1:78" s="10" customFormat="1" x14ac:dyDescent="0.2">
      <c r="A1914" t="s">
        <v>2623</v>
      </c>
      <c r="B1914"/>
      <c r="C1914" t="s">
        <v>1483</v>
      </c>
      <c r="D1914" t="s">
        <v>108</v>
      </c>
      <c r="E1914" t="s">
        <v>507</v>
      </c>
      <c r="F1914" t="s">
        <v>532</v>
      </c>
      <c r="G1914" t="s">
        <v>507</v>
      </c>
      <c r="H1914" t="s">
        <v>532</v>
      </c>
      <c r="I1914"/>
      <c r="J1914" t="s">
        <v>533</v>
      </c>
      <c r="K1914"/>
      <c r="L1914" t="s">
        <v>534</v>
      </c>
      <c r="M1914"/>
      <c r="N1914"/>
      <c r="O1914"/>
      <c r="P1914"/>
      <c r="Q1914"/>
      <c r="R1914"/>
      <c r="S1914"/>
      <c r="T1914"/>
      <c r="U1914"/>
      <c r="V1914"/>
      <c r="W1914"/>
      <c r="X1914"/>
      <c r="Y1914"/>
      <c r="Z1914"/>
      <c r="AA1914"/>
      <c r="AB1914"/>
      <c r="AC1914"/>
      <c r="AD1914"/>
      <c r="AE1914"/>
      <c r="AF1914"/>
      <c r="AG1914"/>
      <c r="AH1914"/>
      <c r="AI1914"/>
      <c r="AJ1914"/>
      <c r="AK1914"/>
      <c r="AL1914"/>
      <c r="AM1914"/>
      <c r="AN1914"/>
      <c r="AO1914">
        <v>7.5</v>
      </c>
      <c r="AP1914"/>
      <c r="AQ1914"/>
      <c r="AR1914">
        <v>4.5</v>
      </c>
      <c r="AS1914">
        <v>8.1999999999999993</v>
      </c>
      <c r="AT1914"/>
      <c r="AU1914"/>
      <c r="AV1914">
        <v>5.85</v>
      </c>
      <c r="AW1914">
        <v>8.9</v>
      </c>
      <c r="AX1914"/>
      <c r="AY1914"/>
      <c r="AZ1914">
        <v>7.27</v>
      </c>
      <c r="BA1914">
        <v>9.17</v>
      </c>
      <c r="BB1914"/>
      <c r="BC1914"/>
      <c r="BD1914">
        <v>7.5</v>
      </c>
      <c r="BE1914">
        <v>9.6999999999999993</v>
      </c>
      <c r="BF1914"/>
      <c r="BG1914"/>
      <c r="BH1914">
        <v>6.5</v>
      </c>
      <c r="BI1914"/>
      <c r="BJ1914"/>
      <c r="BK1914"/>
      <c r="BL1914"/>
      <c r="BM1914"/>
      <c r="BN1914"/>
      <c r="BO1914"/>
      <c r="BP1914"/>
      <c r="BQ1914" t="s">
        <v>456</v>
      </c>
      <c r="BR1914" t="s">
        <v>67</v>
      </c>
      <c r="BS1914"/>
      <c r="BT1914" t="s">
        <v>457</v>
      </c>
      <c r="BU1914">
        <v>3401</v>
      </c>
      <c r="BV1914"/>
      <c r="BW1914"/>
      <c r="BX1914" s="11"/>
      <c r="BY1914" s="11"/>
      <c r="BZ1914" s="11"/>
    </row>
    <row r="1915" spans="1:78" s="10" customFormat="1" x14ac:dyDescent="0.2">
      <c r="A1915" t="s">
        <v>94</v>
      </c>
      <c r="B1915"/>
      <c r="C1915" t="s">
        <v>1483</v>
      </c>
      <c r="D1915" t="s">
        <v>108</v>
      </c>
      <c r="E1915" t="s">
        <v>507</v>
      </c>
      <c r="F1915" t="s">
        <v>532</v>
      </c>
      <c r="G1915" t="s">
        <v>507</v>
      </c>
      <c r="H1915" t="s">
        <v>532</v>
      </c>
      <c r="I1915"/>
      <c r="J1915"/>
      <c r="K1915"/>
      <c r="L1915"/>
      <c r="M1915"/>
      <c r="N1915"/>
      <c r="O1915"/>
      <c r="P1915"/>
      <c r="Q1915"/>
      <c r="R1915"/>
      <c r="S1915"/>
      <c r="T1915"/>
      <c r="U1915">
        <v>8.1</v>
      </c>
      <c r="V1915"/>
      <c r="W1915"/>
      <c r="X1915">
        <v>9.4</v>
      </c>
      <c r="Y1915">
        <v>7.5</v>
      </c>
      <c r="Z1915"/>
      <c r="AA1915"/>
      <c r="AB1915">
        <v>10</v>
      </c>
      <c r="AC1915">
        <v>7.5</v>
      </c>
      <c r="AD1915"/>
      <c r="AE1915"/>
      <c r="AF1915">
        <v>10</v>
      </c>
      <c r="AG1915"/>
      <c r="AH1915"/>
      <c r="AI1915"/>
      <c r="AJ1915"/>
      <c r="AK1915"/>
      <c r="AL1915"/>
      <c r="AM1915"/>
      <c r="AN1915"/>
      <c r="AO1915"/>
      <c r="AP1915"/>
      <c r="AQ1915"/>
      <c r="AR1915"/>
      <c r="AS1915"/>
      <c r="AT1915"/>
      <c r="AU1915"/>
      <c r="AV1915"/>
      <c r="AW1915"/>
      <c r="AX1915"/>
      <c r="AY1915"/>
      <c r="AZ1915"/>
      <c r="BA1915"/>
      <c r="BB1915"/>
      <c r="BC1915"/>
      <c r="BD1915"/>
      <c r="BE1915"/>
      <c r="BF1915"/>
      <c r="BG1915"/>
      <c r="BH1915"/>
      <c r="BI1915"/>
      <c r="BJ1915"/>
      <c r="BK1915"/>
      <c r="BL1915"/>
      <c r="BM1915"/>
      <c r="BN1915"/>
      <c r="BO1915"/>
      <c r="BP1915"/>
      <c r="BQ1915" t="s">
        <v>535</v>
      </c>
      <c r="BR1915" t="s">
        <v>67</v>
      </c>
      <c r="BS1915" s="1">
        <v>44795</v>
      </c>
      <c r="BT1915" t="s">
        <v>511</v>
      </c>
      <c r="BU1915">
        <v>69736</v>
      </c>
      <c r="BV1915"/>
      <c r="BW1915"/>
      <c r="BX1915" s="11"/>
      <c r="BY1915" s="11"/>
      <c r="BZ1915" s="11"/>
    </row>
    <row r="1916" spans="1:78" s="10" customFormat="1" x14ac:dyDescent="0.2">
      <c r="A1916" s="11" t="s">
        <v>1700</v>
      </c>
      <c r="B1916" s="11"/>
      <c r="C1916" s="11" t="s">
        <v>1483</v>
      </c>
      <c r="D1916" s="11" t="s">
        <v>108</v>
      </c>
      <c r="E1916" s="11" t="s">
        <v>507</v>
      </c>
      <c r="F1916" s="11" t="s">
        <v>536</v>
      </c>
      <c r="G1916" s="11" t="s">
        <v>507</v>
      </c>
      <c r="H1916" s="11" t="s">
        <v>536</v>
      </c>
      <c r="I1916" s="11"/>
      <c r="J1916" s="11"/>
      <c r="K1916" s="11"/>
      <c r="L1916" s="11"/>
      <c r="M1916" s="11"/>
      <c r="N1916" s="11"/>
      <c r="O1916" s="11"/>
      <c r="P1916" s="11"/>
      <c r="Q1916" s="11"/>
      <c r="R1916" s="11"/>
      <c r="S1916" s="11"/>
      <c r="T1916" s="11"/>
      <c r="U1916" s="11"/>
      <c r="V1916" s="11"/>
      <c r="W1916" s="11"/>
      <c r="X1916" s="11"/>
      <c r="Y1916" s="11"/>
      <c r="Z1916" s="11"/>
      <c r="AA1916" s="11"/>
      <c r="AB1916" s="11"/>
      <c r="AC1916" s="11"/>
      <c r="AD1916" s="11"/>
      <c r="AE1916" s="11"/>
      <c r="AF1916" s="11"/>
      <c r="AG1916" s="11"/>
      <c r="AH1916" s="11"/>
      <c r="AI1916" s="11"/>
      <c r="AJ1916" s="11"/>
      <c r="AK1916" s="11"/>
      <c r="AL1916" s="11"/>
      <c r="AM1916" s="11"/>
      <c r="AN1916" s="11"/>
      <c r="AO1916" s="11"/>
      <c r="AP1916" s="11"/>
      <c r="AQ1916" s="11"/>
      <c r="AR1916" s="11"/>
      <c r="AS1916" s="11"/>
      <c r="AT1916" s="11"/>
      <c r="AU1916" s="11"/>
      <c r="AV1916" s="11"/>
      <c r="AW1916" s="11"/>
      <c r="AX1916" s="11"/>
      <c r="AY1916" s="11"/>
      <c r="AZ1916" s="11"/>
      <c r="BA1916" s="11"/>
      <c r="BB1916" s="11"/>
      <c r="BC1916" s="11"/>
      <c r="BD1916" s="11"/>
      <c r="BE1916" s="11"/>
      <c r="BF1916" s="11"/>
      <c r="BG1916" s="11"/>
      <c r="BH1916" s="11"/>
      <c r="BI1916" s="11"/>
      <c r="BJ1916" s="11"/>
      <c r="BK1916" s="11"/>
      <c r="BL1916" s="11"/>
      <c r="BM1916" s="11"/>
      <c r="BN1916" s="11"/>
      <c r="BO1916" s="11"/>
      <c r="BP1916" s="11"/>
      <c r="BQ1916" s="11"/>
      <c r="BR1916" s="11"/>
      <c r="BS1916" s="11"/>
      <c r="BT1916" s="11"/>
      <c r="BU1916" s="11"/>
      <c r="BV1916" s="11"/>
      <c r="BW1916" s="11"/>
      <c r="BX1916" s="11"/>
      <c r="BY1916" s="11"/>
      <c r="BZ1916" s="11"/>
    </row>
    <row r="1917" spans="1:78" x14ac:dyDescent="0.2">
      <c r="A1917" t="s">
        <v>2623</v>
      </c>
      <c r="C1917" t="s">
        <v>1483</v>
      </c>
      <c r="D1917" t="s">
        <v>108</v>
      </c>
      <c r="E1917" t="s">
        <v>507</v>
      </c>
      <c r="F1917" t="s">
        <v>536</v>
      </c>
      <c r="G1917" t="s">
        <v>507</v>
      </c>
      <c r="H1917" t="s">
        <v>536</v>
      </c>
      <c r="L1917" t="s">
        <v>537</v>
      </c>
      <c r="Q1917">
        <v>5.77</v>
      </c>
      <c r="T1917">
        <v>5.5</v>
      </c>
      <c r="U1917">
        <v>5.91</v>
      </c>
      <c r="X1917">
        <v>7.06</v>
      </c>
      <c r="Y1917">
        <v>6.94</v>
      </c>
      <c r="AB1917">
        <v>8.18</v>
      </c>
      <c r="AC1917">
        <v>7.46</v>
      </c>
      <c r="AF1917">
        <v>8.2799999999999994</v>
      </c>
      <c r="AG1917">
        <v>6.32</v>
      </c>
      <c r="AJ1917">
        <v>6.74</v>
      </c>
      <c r="AO1917">
        <v>5.7</v>
      </c>
      <c r="AR1917">
        <v>3.51</v>
      </c>
      <c r="AS1917">
        <v>6.26</v>
      </c>
      <c r="AV1917">
        <v>4.37</v>
      </c>
      <c r="AW1917">
        <v>6.38</v>
      </c>
      <c r="AZ1917">
        <v>5.0599999999999996</v>
      </c>
      <c r="BA1917">
        <v>6.57</v>
      </c>
      <c r="BD1917">
        <v>5.38</v>
      </c>
      <c r="BE1917">
        <v>7.22</v>
      </c>
      <c r="BH1917">
        <v>4.58</v>
      </c>
      <c r="BQ1917" t="s">
        <v>456</v>
      </c>
      <c r="BR1917" t="s">
        <v>67</v>
      </c>
      <c r="BS1917"/>
      <c r="BT1917" t="s">
        <v>457</v>
      </c>
      <c r="BU1917">
        <v>3401</v>
      </c>
      <c r="BX1917" s="11"/>
      <c r="BY1917" s="11"/>
      <c r="BZ1917" s="11"/>
    </row>
    <row r="1918" spans="1:78" x14ac:dyDescent="0.2">
      <c r="A1918" t="s">
        <v>94</v>
      </c>
      <c r="C1918" t="s">
        <v>1483</v>
      </c>
      <c r="D1918" t="s">
        <v>108</v>
      </c>
      <c r="E1918" t="s">
        <v>507</v>
      </c>
      <c r="F1918" t="s">
        <v>536</v>
      </c>
      <c r="G1918" t="s">
        <v>507</v>
      </c>
      <c r="H1918" t="s">
        <v>536</v>
      </c>
      <c r="I1918" t="b">
        <v>0</v>
      </c>
      <c r="U1918">
        <v>5.91</v>
      </c>
      <c r="X1918">
        <v>7.06</v>
      </c>
      <c r="Y1918">
        <v>6.94</v>
      </c>
      <c r="AB1918">
        <v>8.18</v>
      </c>
      <c r="AC1918">
        <v>7.46</v>
      </c>
      <c r="AF1918">
        <v>8.2799999999999994</v>
      </c>
      <c r="BQ1918" t="s">
        <v>510</v>
      </c>
      <c r="BR1918" t="s">
        <v>67</v>
      </c>
      <c r="BS1918" s="1">
        <v>44795</v>
      </c>
      <c r="BT1918" t="s">
        <v>511</v>
      </c>
      <c r="BU1918">
        <v>69736</v>
      </c>
      <c r="BX1918" s="11"/>
      <c r="BY1918" s="11"/>
      <c r="BZ1918" s="11"/>
    </row>
    <row r="1919" spans="1:78" s="10" customFormat="1" x14ac:dyDescent="0.2">
      <c r="A1919" s="11" t="s">
        <v>1700</v>
      </c>
      <c r="B1919" s="11"/>
      <c r="C1919" s="11" t="s">
        <v>1483</v>
      </c>
      <c r="D1919" s="11" t="s">
        <v>108</v>
      </c>
      <c r="E1919" s="11" t="s">
        <v>507</v>
      </c>
      <c r="F1919" s="11" t="s">
        <v>539</v>
      </c>
      <c r="G1919" s="11" t="s">
        <v>507</v>
      </c>
      <c r="H1919" s="11" t="s">
        <v>539</v>
      </c>
      <c r="I1919" s="11"/>
      <c r="J1919" s="11"/>
      <c r="K1919" s="11"/>
      <c r="L1919" s="11"/>
      <c r="M1919" s="11"/>
      <c r="N1919" s="11"/>
      <c r="O1919" s="11"/>
      <c r="P1919" s="11"/>
      <c r="Q1919" s="11"/>
      <c r="R1919" s="11"/>
      <c r="S1919" s="11"/>
      <c r="T1919" s="11"/>
      <c r="U1919" s="11"/>
      <c r="V1919" s="11"/>
      <c r="W1919" s="11"/>
      <c r="X1919" s="11"/>
      <c r="Y1919" s="11"/>
      <c r="Z1919" s="11"/>
      <c r="AA1919" s="11"/>
      <c r="AB1919" s="11"/>
      <c r="AC1919" s="11"/>
      <c r="AD1919" s="11"/>
      <c r="AE1919" s="11"/>
      <c r="AF1919" s="11"/>
      <c r="AG1919" s="11"/>
      <c r="AH1919" s="11"/>
      <c r="AI1919" s="11"/>
      <c r="AJ1919" s="11"/>
      <c r="AK1919" s="11"/>
      <c r="AL1919" s="11"/>
      <c r="AM1919" s="11"/>
      <c r="AN1919" s="11"/>
      <c r="AO1919" s="11"/>
      <c r="AP1919" s="11"/>
      <c r="AQ1919" s="11"/>
      <c r="AR1919" s="11"/>
      <c r="AS1919" s="11"/>
      <c r="AT1919" s="11"/>
      <c r="AU1919" s="11"/>
      <c r="AV1919" s="11"/>
      <c r="AW1919" s="11"/>
      <c r="AX1919" s="11"/>
      <c r="AY1919" s="11"/>
      <c r="AZ1919" s="11"/>
      <c r="BA1919" s="11"/>
      <c r="BB1919" s="11"/>
      <c r="BC1919" s="11"/>
      <c r="BD1919" s="11"/>
      <c r="BE1919" s="11"/>
      <c r="BF1919" s="11"/>
      <c r="BG1919" s="11"/>
      <c r="BH1919" s="11"/>
      <c r="BI1919" s="11"/>
      <c r="BJ1919" s="11"/>
      <c r="BK1919" s="11"/>
      <c r="BL1919" s="11"/>
      <c r="BM1919" s="11"/>
      <c r="BN1919" s="11"/>
      <c r="BO1919" s="11"/>
      <c r="BP1919" s="11"/>
      <c r="BQ1919" s="11"/>
      <c r="BR1919" s="11"/>
      <c r="BS1919" s="11"/>
      <c r="BT1919" s="11"/>
      <c r="BU1919" s="11"/>
      <c r="BV1919" s="11"/>
      <c r="BW1919" s="11"/>
      <c r="BX1919" s="11"/>
      <c r="BY1919" s="11"/>
      <c r="BZ1919" s="11"/>
    </row>
    <row r="1920" spans="1:78" x14ac:dyDescent="0.2">
      <c r="A1920" t="s">
        <v>538</v>
      </c>
      <c r="C1920" t="s">
        <v>1483</v>
      </c>
      <c r="D1920" t="s">
        <v>108</v>
      </c>
      <c r="E1920" t="s">
        <v>507</v>
      </c>
      <c r="F1920" t="s">
        <v>539</v>
      </c>
      <c r="G1920" t="s">
        <v>507</v>
      </c>
      <c r="H1920" t="s">
        <v>539</v>
      </c>
      <c r="Y1920">
        <v>4.8499999999999996</v>
      </c>
      <c r="BR1920" t="s">
        <v>67</v>
      </c>
      <c r="BS1920"/>
      <c r="BT1920" t="s">
        <v>540</v>
      </c>
      <c r="BU1920">
        <v>69736</v>
      </c>
      <c r="BV1920" t="s">
        <v>60</v>
      </c>
      <c r="BW1920" t="s">
        <v>540</v>
      </c>
      <c r="BX1920" s="11"/>
      <c r="BY1920" s="11"/>
      <c r="BZ1920" s="11"/>
    </row>
    <row r="1921" spans="1:78" ht="16" x14ac:dyDescent="0.2">
      <c r="A1921" t="s">
        <v>94</v>
      </c>
      <c r="C1921" t="s">
        <v>1483</v>
      </c>
      <c r="D1921" t="s">
        <v>108</v>
      </c>
      <c r="E1921" t="s">
        <v>507</v>
      </c>
      <c r="F1921" t="s">
        <v>539</v>
      </c>
      <c r="G1921" t="s">
        <v>507</v>
      </c>
      <c r="H1921" t="s">
        <v>539</v>
      </c>
      <c r="I1921" t="b">
        <v>0</v>
      </c>
      <c r="U1921">
        <v>4.55</v>
      </c>
      <c r="X1921">
        <v>6.05</v>
      </c>
      <c r="BQ1921" t="s">
        <v>541</v>
      </c>
      <c r="BR1921" t="s">
        <v>67</v>
      </c>
      <c r="BS1921" s="1">
        <v>44795</v>
      </c>
      <c r="BT1921" t="s">
        <v>511</v>
      </c>
      <c r="BU1921">
        <v>69736</v>
      </c>
      <c r="BX1921" s="11"/>
      <c r="BY1921" s="11"/>
      <c r="BZ1921" s="11"/>
    </row>
    <row r="1922" spans="1:78" x14ac:dyDescent="0.2">
      <c r="A1922" t="s">
        <v>542</v>
      </c>
      <c r="C1922" t="s">
        <v>1483</v>
      </c>
      <c r="D1922" t="s">
        <v>108</v>
      </c>
      <c r="E1922" t="s">
        <v>507</v>
      </c>
      <c r="F1922" t="s">
        <v>539</v>
      </c>
      <c r="G1922" t="s">
        <v>507</v>
      </c>
      <c r="H1922" t="s">
        <v>539</v>
      </c>
      <c r="U1922">
        <v>4.55</v>
      </c>
      <c r="X1922">
        <v>6.05</v>
      </c>
      <c r="BR1922" t="s">
        <v>67</v>
      </c>
      <c r="BS1922"/>
      <c r="BT1922" t="s">
        <v>540</v>
      </c>
      <c r="BU1922">
        <v>69736</v>
      </c>
      <c r="BV1922" t="s">
        <v>60</v>
      </c>
      <c r="BW1922" t="s">
        <v>540</v>
      </c>
    </row>
    <row r="1923" spans="1:78" x14ac:dyDescent="0.2">
      <c r="A1923" t="s">
        <v>554</v>
      </c>
      <c r="C1923" t="s">
        <v>1483</v>
      </c>
      <c r="D1923" t="s">
        <v>108</v>
      </c>
      <c r="E1923" t="s">
        <v>507</v>
      </c>
      <c r="F1923" t="s">
        <v>544</v>
      </c>
      <c r="G1923" t="s">
        <v>507</v>
      </c>
      <c r="H1923" t="s">
        <v>555</v>
      </c>
      <c r="AS1923">
        <v>7.5</v>
      </c>
      <c r="AV1923">
        <v>5.0999999999999996</v>
      </c>
      <c r="AW1923">
        <v>6.8</v>
      </c>
      <c r="AZ1923">
        <v>5.9</v>
      </c>
      <c r="BA1923">
        <v>7.1</v>
      </c>
      <c r="BD1923">
        <v>6.5</v>
      </c>
      <c r="BR1923" t="s">
        <v>67</v>
      </c>
      <c r="BS1923"/>
      <c r="BT1923" t="s">
        <v>213</v>
      </c>
      <c r="BU1923">
        <v>4269</v>
      </c>
    </row>
    <row r="1924" spans="1:78" x14ac:dyDescent="0.2">
      <c r="A1924" t="s">
        <v>2623</v>
      </c>
      <c r="C1924" t="s">
        <v>1483</v>
      </c>
      <c r="D1924" t="s">
        <v>108</v>
      </c>
      <c r="E1924" t="s">
        <v>507</v>
      </c>
      <c r="F1924" t="s">
        <v>544</v>
      </c>
      <c r="G1924" t="s">
        <v>507</v>
      </c>
      <c r="H1924" t="s">
        <v>2640</v>
      </c>
      <c r="L1924" t="s">
        <v>2639</v>
      </c>
      <c r="U1924">
        <v>6.35</v>
      </c>
      <c r="X1924">
        <v>7.63</v>
      </c>
      <c r="Y1924">
        <v>6.65</v>
      </c>
      <c r="Z1924">
        <v>8.81</v>
      </c>
      <c r="AA1924">
        <v>8.0500000000000007</v>
      </c>
      <c r="AB1924">
        <v>8.81</v>
      </c>
      <c r="AC1924">
        <v>6.61</v>
      </c>
      <c r="AD1924">
        <v>9.3699999999999992</v>
      </c>
      <c r="AE1924">
        <v>8.2899999999999991</v>
      </c>
      <c r="AF1924">
        <v>9.3699999999999992</v>
      </c>
      <c r="AG1924">
        <v>5.23</v>
      </c>
      <c r="AJ1924">
        <v>7.65</v>
      </c>
      <c r="AS1924">
        <v>6.57</v>
      </c>
      <c r="AT1924">
        <v>4.33</v>
      </c>
      <c r="AU1924">
        <v>4.4800000000000004</v>
      </c>
      <c r="AV1924">
        <v>4.4800000000000004</v>
      </c>
      <c r="AW1924">
        <v>6.43</v>
      </c>
      <c r="AX1924">
        <v>5.08</v>
      </c>
      <c r="AY1924">
        <v>5.22</v>
      </c>
      <c r="AZ1924">
        <v>5.22</v>
      </c>
      <c r="BA1924">
        <v>6.62</v>
      </c>
      <c r="BB1924">
        <v>5.39</v>
      </c>
      <c r="BC1924">
        <v>5.15</v>
      </c>
      <c r="BD1924">
        <v>5.39</v>
      </c>
      <c r="BE1924">
        <v>7.11</v>
      </c>
      <c r="BF1924">
        <v>4.63</v>
      </c>
      <c r="BG1924">
        <v>4.12</v>
      </c>
      <c r="BH1924">
        <v>4.63</v>
      </c>
      <c r="BR1924" t="s">
        <v>67</v>
      </c>
      <c r="BS1924" s="1">
        <v>44827</v>
      </c>
      <c r="BT1924" t="s">
        <v>2619</v>
      </c>
      <c r="BU1924" s="5">
        <v>3601</v>
      </c>
    </row>
    <row r="1925" spans="1:78" s="10" customFormat="1" x14ac:dyDescent="0.2">
      <c r="A1925" t="s">
        <v>2623</v>
      </c>
      <c r="B1925"/>
      <c r="C1925" t="s">
        <v>1483</v>
      </c>
      <c r="D1925" t="s">
        <v>108</v>
      </c>
      <c r="E1925" t="s">
        <v>507</v>
      </c>
      <c r="F1925" t="s">
        <v>544</v>
      </c>
      <c r="G1925" t="s">
        <v>507</v>
      </c>
      <c r="H1925" t="s">
        <v>2640</v>
      </c>
      <c r="I1925"/>
      <c r="J1925"/>
      <c r="K1925"/>
      <c r="L1925" t="s">
        <v>2641</v>
      </c>
      <c r="M1925"/>
      <c r="N1925"/>
      <c r="O1925"/>
      <c r="P1925"/>
      <c r="Q1925"/>
      <c r="R1925"/>
      <c r="S1925"/>
      <c r="T1925"/>
      <c r="U1925">
        <v>6.48</v>
      </c>
      <c r="V1925"/>
      <c r="W1925"/>
      <c r="X1925">
        <v>7.65</v>
      </c>
      <c r="Y1925">
        <v>6.73</v>
      </c>
      <c r="Z1925">
        <v>8.84</v>
      </c>
      <c r="AA1925">
        <v>8.31</v>
      </c>
      <c r="AB1925">
        <v>8.84</v>
      </c>
      <c r="AC1925">
        <v>6.67</v>
      </c>
      <c r="AD1925">
        <v>9.5299999999999994</v>
      </c>
      <c r="AE1925">
        <v>8.5399999999999991</v>
      </c>
      <c r="AF1925">
        <v>9.5299999999999994</v>
      </c>
      <c r="AG1925">
        <v>5.55</v>
      </c>
      <c r="AH1925"/>
      <c r="AI1925"/>
      <c r="AJ1925">
        <v>8.08</v>
      </c>
      <c r="AK1925"/>
      <c r="AL1925"/>
      <c r="AM1925"/>
      <c r="AN1925"/>
      <c r="AO1925"/>
      <c r="AP1925"/>
      <c r="AQ1925"/>
      <c r="AR1925"/>
      <c r="AS1925">
        <v>6.99</v>
      </c>
      <c r="AT1925">
        <v>4.5999999999999996</v>
      </c>
      <c r="AU1925">
        <v>4.78</v>
      </c>
      <c r="AV1925">
        <v>4.78</v>
      </c>
      <c r="AW1925">
        <v>6.77</v>
      </c>
      <c r="AX1925">
        <v>5.39</v>
      </c>
      <c r="AY1925">
        <v>5.42</v>
      </c>
      <c r="AZ1925">
        <v>5.42</v>
      </c>
      <c r="BA1925">
        <v>6.87</v>
      </c>
      <c r="BB1925">
        <v>5.72</v>
      </c>
      <c r="BC1925">
        <v>5.44</v>
      </c>
      <c r="BD1925">
        <v>5.72</v>
      </c>
      <c r="BE1925">
        <v>7.32</v>
      </c>
      <c r="BF1925">
        <v>4.91</v>
      </c>
      <c r="BG1925">
        <v>4.42</v>
      </c>
      <c r="BH1925">
        <v>4.91</v>
      </c>
      <c r="BI1925"/>
      <c r="BJ1925"/>
      <c r="BK1925"/>
      <c r="BL1925"/>
      <c r="BM1925"/>
      <c r="BN1925"/>
      <c r="BO1925"/>
      <c r="BP1925"/>
      <c r="BQ1925"/>
      <c r="BR1925" t="s">
        <v>67</v>
      </c>
      <c r="BS1925" s="1">
        <v>44827</v>
      </c>
      <c r="BT1925" t="s">
        <v>2619</v>
      </c>
      <c r="BU1925" s="5">
        <v>3601</v>
      </c>
      <c r="BV1925"/>
      <c r="BW1925"/>
      <c r="BX1925"/>
      <c r="BY1925"/>
      <c r="BZ1925"/>
    </row>
    <row r="1926" spans="1:78" x14ac:dyDescent="0.2">
      <c r="A1926" s="11" t="s">
        <v>1700</v>
      </c>
      <c r="B1926" s="11"/>
      <c r="C1926" s="11" t="s">
        <v>1483</v>
      </c>
      <c r="D1926" s="11" t="s">
        <v>108</v>
      </c>
      <c r="E1926" s="11" t="s">
        <v>507</v>
      </c>
      <c r="F1926" s="11" t="s">
        <v>544</v>
      </c>
      <c r="G1926" s="11" t="s">
        <v>507</v>
      </c>
      <c r="H1926" s="11" t="s">
        <v>544</v>
      </c>
      <c r="I1926" s="11"/>
      <c r="J1926" s="11"/>
      <c r="K1926" s="11"/>
      <c r="L1926" s="11"/>
      <c r="M1926" s="11"/>
      <c r="N1926" s="11"/>
      <c r="O1926" s="11"/>
      <c r="P1926" s="11"/>
      <c r="Q1926" s="11"/>
      <c r="R1926" s="11"/>
      <c r="S1926" s="11"/>
      <c r="T1926" s="11"/>
      <c r="U1926" s="11"/>
      <c r="V1926" s="11"/>
      <c r="W1926" s="11"/>
      <c r="X1926" s="11"/>
      <c r="Y1926" s="11"/>
      <c r="Z1926" s="11"/>
      <c r="AA1926" s="11"/>
      <c r="AB1926" s="11"/>
      <c r="AC1926" s="11"/>
      <c r="AD1926" s="11"/>
      <c r="AE1926" s="11"/>
      <c r="AF1926" s="11"/>
      <c r="AG1926" s="11"/>
      <c r="AH1926" s="11"/>
      <c r="AI1926" s="11"/>
      <c r="AJ1926" s="11"/>
      <c r="AK1926" s="11"/>
      <c r="AL1926" s="11"/>
      <c r="AM1926" s="11"/>
      <c r="AN1926" s="11"/>
      <c r="AO1926" s="11"/>
      <c r="AP1926" s="11"/>
      <c r="AQ1926" s="11"/>
      <c r="AR1926" s="11"/>
      <c r="AS1926" s="11"/>
      <c r="AT1926" s="11"/>
      <c r="AU1926" s="11"/>
      <c r="AV1926" s="11"/>
      <c r="AW1926" s="11"/>
      <c r="AX1926" s="11"/>
      <c r="AY1926" s="11"/>
      <c r="AZ1926" s="11"/>
      <c r="BA1926" s="11"/>
      <c r="BB1926" s="11"/>
      <c r="BC1926" s="11"/>
      <c r="BD1926" s="11"/>
      <c r="BE1926" s="11"/>
      <c r="BF1926" s="11"/>
      <c r="BG1926" s="11"/>
      <c r="BH1926" s="11"/>
      <c r="BI1926" s="11"/>
      <c r="BJ1926" s="11"/>
      <c r="BK1926" s="11"/>
      <c r="BL1926" s="11"/>
      <c r="BM1926" s="11"/>
      <c r="BN1926" s="11"/>
      <c r="BO1926" s="11"/>
      <c r="BP1926" s="11"/>
      <c r="BQ1926" s="11"/>
      <c r="BR1926" s="11"/>
      <c r="BS1926" s="11"/>
      <c r="BT1926" s="11"/>
      <c r="BU1926" s="11"/>
      <c r="BV1926" s="11"/>
      <c r="BW1926" s="11"/>
    </row>
    <row r="1927" spans="1:78" x14ac:dyDescent="0.2">
      <c r="A1927" t="s">
        <v>543</v>
      </c>
      <c r="C1927" t="s">
        <v>1483</v>
      </c>
      <c r="D1927" t="s">
        <v>108</v>
      </c>
      <c r="E1927" t="s">
        <v>507</v>
      </c>
      <c r="F1927" t="s">
        <v>544</v>
      </c>
      <c r="G1927" t="s">
        <v>507</v>
      </c>
      <c r="H1927" t="s">
        <v>544</v>
      </c>
      <c r="BE1927">
        <v>8.35</v>
      </c>
      <c r="BH1927">
        <v>5.9</v>
      </c>
      <c r="BQ1927" t="s">
        <v>545</v>
      </c>
      <c r="BR1927" t="s">
        <v>67</v>
      </c>
      <c r="BS1927"/>
      <c r="BT1927" t="s">
        <v>104</v>
      </c>
      <c r="BU1927">
        <v>1358</v>
      </c>
    </row>
    <row r="1928" spans="1:78" x14ac:dyDescent="0.2">
      <c r="A1928" t="s">
        <v>546</v>
      </c>
      <c r="C1928" t="s">
        <v>1483</v>
      </c>
      <c r="D1928" t="s">
        <v>108</v>
      </c>
      <c r="E1928" t="s">
        <v>507</v>
      </c>
      <c r="F1928" t="s">
        <v>544</v>
      </c>
      <c r="G1928" t="s">
        <v>507</v>
      </c>
      <c r="H1928" t="s">
        <v>544</v>
      </c>
      <c r="Y1928">
        <v>7.15</v>
      </c>
      <c r="AB1928">
        <v>8.6</v>
      </c>
      <c r="AC1928">
        <v>7.4</v>
      </c>
      <c r="AF1928">
        <v>9.8000000000000007</v>
      </c>
      <c r="BQ1928" t="s">
        <v>545</v>
      </c>
      <c r="BR1928" t="s">
        <v>67</v>
      </c>
      <c r="BS1928"/>
      <c r="BT1928" t="s">
        <v>104</v>
      </c>
      <c r="BU1928">
        <v>1358</v>
      </c>
    </row>
    <row r="1929" spans="1:78" x14ac:dyDescent="0.2">
      <c r="A1929" t="s">
        <v>547</v>
      </c>
      <c r="C1929" t="s">
        <v>1483</v>
      </c>
      <c r="D1929" t="s">
        <v>108</v>
      </c>
      <c r="E1929" t="s">
        <v>507</v>
      </c>
      <c r="F1929" t="s">
        <v>544</v>
      </c>
      <c r="G1929" t="s">
        <v>507</v>
      </c>
      <c r="H1929" t="s">
        <v>544</v>
      </c>
      <c r="AO1929">
        <v>6.75</v>
      </c>
      <c r="AR1929">
        <v>4.3499999999999996</v>
      </c>
      <c r="AS1929">
        <v>7.3</v>
      </c>
      <c r="AV1929">
        <v>5.3</v>
      </c>
      <c r="AW1929">
        <v>7.1</v>
      </c>
      <c r="AZ1929">
        <v>6</v>
      </c>
      <c r="BQ1929" t="s">
        <v>545</v>
      </c>
      <c r="BR1929" t="s">
        <v>67</v>
      </c>
      <c r="BS1929"/>
      <c r="BT1929" t="s">
        <v>104</v>
      </c>
      <c r="BU1929">
        <v>1358</v>
      </c>
    </row>
    <row r="1930" spans="1:78" x14ac:dyDescent="0.2">
      <c r="A1930" t="s">
        <v>2623</v>
      </c>
      <c r="C1930" t="s">
        <v>1483</v>
      </c>
      <c r="D1930" t="s">
        <v>108</v>
      </c>
      <c r="E1930" t="s">
        <v>507</v>
      </c>
      <c r="F1930" t="s">
        <v>544</v>
      </c>
      <c r="G1930" t="s">
        <v>507</v>
      </c>
      <c r="H1930" t="s">
        <v>544</v>
      </c>
      <c r="L1930" t="s">
        <v>549</v>
      </c>
      <c r="U1930">
        <v>6.54</v>
      </c>
      <c r="X1930">
        <v>7.95</v>
      </c>
      <c r="Y1930">
        <v>7.36</v>
      </c>
      <c r="AB1930">
        <v>8.61</v>
      </c>
      <c r="AC1930">
        <v>7.77</v>
      </c>
      <c r="AF1930">
        <v>9.02</v>
      </c>
      <c r="AG1930">
        <v>6.44</v>
      </c>
      <c r="AJ1930">
        <v>7.19</v>
      </c>
      <c r="AO1930">
        <v>6.99</v>
      </c>
      <c r="AR1930">
        <v>4.03</v>
      </c>
      <c r="AS1930">
        <v>7.14</v>
      </c>
      <c r="AV1930">
        <v>4.96</v>
      </c>
      <c r="AW1930">
        <v>6.78</v>
      </c>
      <c r="AZ1930">
        <v>5.57</v>
      </c>
      <c r="BA1930">
        <v>6.92</v>
      </c>
      <c r="BD1930">
        <v>5.84</v>
      </c>
      <c r="BE1930">
        <v>7.44</v>
      </c>
      <c r="BH1930">
        <v>4.93</v>
      </c>
      <c r="BQ1930" t="s">
        <v>456</v>
      </c>
      <c r="BR1930" t="s">
        <v>67</v>
      </c>
      <c r="BS1930"/>
      <c r="BT1930" t="s">
        <v>457</v>
      </c>
      <c r="BU1930">
        <v>3401</v>
      </c>
    </row>
    <row r="1931" spans="1:78" x14ac:dyDescent="0.2">
      <c r="A1931" t="s">
        <v>2623</v>
      </c>
      <c r="C1931" t="s">
        <v>1483</v>
      </c>
      <c r="D1931" t="s">
        <v>108</v>
      </c>
      <c r="E1931" t="s">
        <v>507</v>
      </c>
      <c r="F1931" t="s">
        <v>544</v>
      </c>
      <c r="G1931" t="s">
        <v>507</v>
      </c>
      <c r="H1931" t="s">
        <v>544</v>
      </c>
      <c r="L1931" t="s">
        <v>550</v>
      </c>
      <c r="Q1931">
        <v>6.15</v>
      </c>
      <c r="T1931">
        <v>6.16</v>
      </c>
      <c r="U1931">
        <v>6.61</v>
      </c>
      <c r="X1931">
        <v>7.78</v>
      </c>
      <c r="Y1931">
        <v>7.23</v>
      </c>
      <c r="AB1931">
        <v>8.74</v>
      </c>
      <c r="AC1931">
        <v>7.58</v>
      </c>
      <c r="AF1931">
        <v>8.8800000000000008</v>
      </c>
      <c r="AG1931">
        <v>6.23</v>
      </c>
      <c r="AJ1931">
        <v>7</v>
      </c>
      <c r="AO1931">
        <v>6.6</v>
      </c>
      <c r="AR1931">
        <v>3.7</v>
      </c>
      <c r="AS1931">
        <v>6.7</v>
      </c>
      <c r="AV1931">
        <v>4.7</v>
      </c>
      <c r="AW1931">
        <v>6.56</v>
      </c>
      <c r="AZ1931">
        <v>5.2</v>
      </c>
      <c r="BA1931">
        <v>6.7</v>
      </c>
      <c r="BD1931">
        <v>5.56</v>
      </c>
      <c r="BE1931">
        <v>7.21</v>
      </c>
      <c r="BH1931">
        <v>4.7699999999999996</v>
      </c>
      <c r="BQ1931" t="s">
        <v>456</v>
      </c>
      <c r="BR1931" t="s">
        <v>67</v>
      </c>
      <c r="BS1931"/>
      <c r="BT1931" t="s">
        <v>457</v>
      </c>
      <c r="BU1931">
        <v>3401</v>
      </c>
    </row>
    <row r="1932" spans="1:78" x14ac:dyDescent="0.2">
      <c r="A1932" t="s">
        <v>2623</v>
      </c>
      <c r="C1932" t="s">
        <v>1483</v>
      </c>
      <c r="D1932" t="s">
        <v>108</v>
      </c>
      <c r="E1932" t="s">
        <v>507</v>
      </c>
      <c r="F1932" t="s">
        <v>544</v>
      </c>
      <c r="G1932" t="s">
        <v>507</v>
      </c>
      <c r="H1932" t="s">
        <v>544</v>
      </c>
      <c r="L1932" t="s">
        <v>551</v>
      </c>
      <c r="Q1932">
        <v>6.29</v>
      </c>
      <c r="T1932">
        <v>6.28</v>
      </c>
      <c r="U1932">
        <v>6.72</v>
      </c>
      <c r="X1932">
        <v>8.0500000000000007</v>
      </c>
      <c r="Y1932">
        <v>7.36</v>
      </c>
      <c r="AB1932">
        <v>8.8699999999999992</v>
      </c>
      <c r="AC1932">
        <v>7.66</v>
      </c>
      <c r="AF1932">
        <v>8.86</v>
      </c>
      <c r="AG1932">
        <v>6.36</v>
      </c>
      <c r="AJ1932">
        <v>7.33</v>
      </c>
      <c r="AO1932">
        <v>6.62</v>
      </c>
      <c r="AR1932">
        <v>3.93</v>
      </c>
      <c r="AS1932">
        <v>6.67</v>
      </c>
      <c r="AV1932">
        <v>4.7300000000000004</v>
      </c>
      <c r="AW1932">
        <v>6.55</v>
      </c>
      <c r="AZ1932">
        <v>5.23</v>
      </c>
      <c r="BA1932">
        <v>6.72</v>
      </c>
      <c r="BD1932">
        <v>5.63</v>
      </c>
      <c r="BE1932">
        <v>7.19</v>
      </c>
      <c r="BH1932">
        <v>4.76</v>
      </c>
      <c r="BQ1932" t="s">
        <v>456</v>
      </c>
      <c r="BR1932" t="s">
        <v>67</v>
      </c>
      <c r="BS1932"/>
      <c r="BT1932" t="s">
        <v>457</v>
      </c>
      <c r="BU1932">
        <v>3401</v>
      </c>
    </row>
    <row r="1933" spans="1:78" x14ac:dyDescent="0.2">
      <c r="A1933" t="s">
        <v>2623</v>
      </c>
      <c r="C1933" t="s">
        <v>1483</v>
      </c>
      <c r="D1933" t="s">
        <v>108</v>
      </c>
      <c r="E1933" t="s">
        <v>507</v>
      </c>
      <c r="F1933" t="s">
        <v>544</v>
      </c>
      <c r="G1933" t="s">
        <v>507</v>
      </c>
      <c r="H1933" t="s">
        <v>544</v>
      </c>
      <c r="L1933" t="s">
        <v>455</v>
      </c>
      <c r="Q1933">
        <v>6.39</v>
      </c>
      <c r="T1933">
        <v>6.2</v>
      </c>
      <c r="U1933">
        <v>6.56</v>
      </c>
      <c r="X1933">
        <v>7.68</v>
      </c>
      <c r="Y1933">
        <v>7.23</v>
      </c>
      <c r="AB1933">
        <v>8.73</v>
      </c>
      <c r="AC1933">
        <v>7.48</v>
      </c>
      <c r="AF1933">
        <v>8.83</v>
      </c>
      <c r="AG1933">
        <v>6.36</v>
      </c>
      <c r="AJ1933">
        <v>7.1</v>
      </c>
      <c r="AO1933">
        <v>6.9</v>
      </c>
      <c r="AR1933">
        <v>3.82</v>
      </c>
      <c r="AS1933">
        <v>6.88</v>
      </c>
      <c r="AV1933">
        <v>4.7699999999999996</v>
      </c>
      <c r="AW1933">
        <v>6.63</v>
      </c>
      <c r="AZ1933">
        <v>5.32</v>
      </c>
      <c r="BA1933">
        <v>6.83</v>
      </c>
      <c r="BD1933">
        <v>5.7</v>
      </c>
      <c r="BE1933">
        <v>7.15</v>
      </c>
      <c r="BH1933">
        <v>4.8099999999999996</v>
      </c>
      <c r="BQ1933" t="s">
        <v>456</v>
      </c>
      <c r="BR1933" t="s">
        <v>67</v>
      </c>
      <c r="BS1933"/>
      <c r="BT1933" t="s">
        <v>457</v>
      </c>
      <c r="BU1933">
        <v>3401</v>
      </c>
    </row>
    <row r="1934" spans="1:78" x14ac:dyDescent="0.2">
      <c r="A1934" t="s">
        <v>2623</v>
      </c>
      <c r="C1934" t="s">
        <v>1483</v>
      </c>
      <c r="D1934" t="s">
        <v>108</v>
      </c>
      <c r="E1934" t="s">
        <v>507</v>
      </c>
      <c r="F1934" t="s">
        <v>544</v>
      </c>
      <c r="G1934" t="s">
        <v>507</v>
      </c>
      <c r="H1934" t="s">
        <v>544</v>
      </c>
      <c r="L1934" t="s">
        <v>552</v>
      </c>
      <c r="Q1934">
        <v>6.48</v>
      </c>
      <c r="T1934">
        <v>6.74</v>
      </c>
      <c r="U1934">
        <v>6.67</v>
      </c>
      <c r="X1934">
        <v>8.0299999999999994</v>
      </c>
      <c r="Y1934">
        <v>7.68</v>
      </c>
      <c r="AB1934">
        <v>8.86</v>
      </c>
      <c r="AC1934">
        <v>7.64</v>
      </c>
      <c r="AF1934">
        <v>8.84</v>
      </c>
      <c r="AG1934">
        <v>6.75</v>
      </c>
      <c r="AJ1934">
        <v>7.75</v>
      </c>
      <c r="AO1934">
        <v>6.91</v>
      </c>
      <c r="AR1934">
        <v>4.16</v>
      </c>
      <c r="AS1934">
        <v>7.15</v>
      </c>
      <c r="AV1934">
        <v>5.0199999999999996</v>
      </c>
      <c r="AW1934">
        <v>6.9</v>
      </c>
      <c r="AZ1934">
        <v>5.63</v>
      </c>
      <c r="BA1934">
        <v>7</v>
      </c>
      <c r="BD1934">
        <v>5.81</v>
      </c>
      <c r="BE1934">
        <v>7.32</v>
      </c>
      <c r="BH1934">
        <v>4.93</v>
      </c>
      <c r="BQ1934" t="s">
        <v>456</v>
      </c>
      <c r="BR1934" t="s">
        <v>67</v>
      </c>
      <c r="BS1934"/>
      <c r="BT1934" t="s">
        <v>457</v>
      </c>
      <c r="BU1934">
        <v>3401</v>
      </c>
    </row>
    <row r="1935" spans="1:78" x14ac:dyDescent="0.2">
      <c r="A1935" t="s">
        <v>94</v>
      </c>
      <c r="C1935" t="s">
        <v>1483</v>
      </c>
      <c r="D1935" t="s">
        <v>108</v>
      </c>
      <c r="E1935" t="s">
        <v>507</v>
      </c>
      <c r="F1935" t="s">
        <v>544</v>
      </c>
      <c r="G1935" t="s">
        <v>507</v>
      </c>
      <c r="H1935" t="s">
        <v>544</v>
      </c>
      <c r="I1935" t="b">
        <v>0</v>
      </c>
      <c r="U1935">
        <v>6.72</v>
      </c>
      <c r="X1935">
        <v>8.0500000000000007</v>
      </c>
      <c r="Y1935">
        <v>7.36</v>
      </c>
      <c r="AB1935">
        <v>8.8699999999999992</v>
      </c>
      <c r="AC1935">
        <v>7.66</v>
      </c>
      <c r="AF1935">
        <v>8.86</v>
      </c>
      <c r="AG1935">
        <v>6.36</v>
      </c>
      <c r="AJ1935">
        <v>7.33</v>
      </c>
      <c r="BQ1935" t="s">
        <v>548</v>
      </c>
      <c r="BR1935" t="s">
        <v>67</v>
      </c>
      <c r="BS1935"/>
      <c r="BT1935" t="s">
        <v>511</v>
      </c>
      <c r="BU1935">
        <v>69736</v>
      </c>
      <c r="BV1935" t="s">
        <v>60</v>
      </c>
      <c r="BW1935" t="s">
        <v>511</v>
      </c>
    </row>
    <row r="1936" spans="1:78" x14ac:dyDescent="0.2">
      <c r="A1936" t="s">
        <v>553</v>
      </c>
      <c r="C1936" t="s">
        <v>1483</v>
      </c>
      <c r="D1936" t="s">
        <v>108</v>
      </c>
      <c r="E1936" t="s">
        <v>507</v>
      </c>
      <c r="F1936" t="s">
        <v>544</v>
      </c>
      <c r="G1936" t="s">
        <v>507</v>
      </c>
      <c r="H1936" t="s">
        <v>544</v>
      </c>
      <c r="BE1936">
        <v>7.3</v>
      </c>
      <c r="BH1936">
        <v>4.5999999999999996</v>
      </c>
      <c r="BQ1936" t="s">
        <v>545</v>
      </c>
      <c r="BR1936" t="s">
        <v>67</v>
      </c>
      <c r="BS1936"/>
      <c r="BT1936" t="s">
        <v>104</v>
      </c>
      <c r="BU1936">
        <v>1358</v>
      </c>
      <c r="BX1936" s="10"/>
      <c r="BY1936" s="10"/>
      <c r="BZ1936" s="10"/>
    </row>
    <row r="1937" spans="1:78" x14ac:dyDescent="0.2">
      <c r="A1937" t="s">
        <v>2796</v>
      </c>
      <c r="C1937" t="s">
        <v>1483</v>
      </c>
      <c r="D1937" t="s">
        <v>108</v>
      </c>
      <c r="E1937" t="s">
        <v>507</v>
      </c>
      <c r="F1937" t="s">
        <v>544</v>
      </c>
      <c r="G1937" t="s">
        <v>507</v>
      </c>
      <c r="H1937" t="s">
        <v>544</v>
      </c>
      <c r="L1937" t="s">
        <v>2803</v>
      </c>
      <c r="AO1937">
        <v>6.75</v>
      </c>
      <c r="AR1937">
        <v>3.95</v>
      </c>
      <c r="BR1937" t="s">
        <v>67</v>
      </c>
      <c r="BS1937" s="1">
        <v>44830</v>
      </c>
      <c r="BT1937" t="s">
        <v>2657</v>
      </c>
      <c r="BU1937">
        <v>63104</v>
      </c>
    </row>
    <row r="1938" spans="1:78" x14ac:dyDescent="0.2">
      <c r="A1938" t="s">
        <v>2795</v>
      </c>
      <c r="C1938" t="s">
        <v>1483</v>
      </c>
      <c r="D1938" t="s">
        <v>108</v>
      </c>
      <c r="E1938" t="s">
        <v>507</v>
      </c>
      <c r="F1938" t="s">
        <v>544</v>
      </c>
      <c r="G1938" t="s">
        <v>507</v>
      </c>
      <c r="H1938" t="s">
        <v>544</v>
      </c>
      <c r="L1938" t="s">
        <v>2804</v>
      </c>
      <c r="AO1938">
        <v>7.25</v>
      </c>
      <c r="AR1938">
        <v>4.3</v>
      </c>
      <c r="BR1938" t="s">
        <v>67</v>
      </c>
      <c r="BS1938" s="1">
        <v>44830</v>
      </c>
      <c r="BT1938" t="s">
        <v>2657</v>
      </c>
      <c r="BU1938">
        <v>63104</v>
      </c>
    </row>
    <row r="1939" spans="1:78" x14ac:dyDescent="0.2">
      <c r="A1939" t="s">
        <v>2789</v>
      </c>
      <c r="C1939" t="s">
        <v>1483</v>
      </c>
      <c r="D1939" t="s">
        <v>108</v>
      </c>
      <c r="E1939" t="s">
        <v>507</v>
      </c>
      <c r="F1939" t="s">
        <v>544</v>
      </c>
      <c r="G1939" t="s">
        <v>507</v>
      </c>
      <c r="H1939" t="s">
        <v>544</v>
      </c>
      <c r="L1939" t="s">
        <v>2780</v>
      </c>
      <c r="AO1939">
        <v>6.95</v>
      </c>
      <c r="AR1939">
        <v>4.0999999999999996</v>
      </c>
      <c r="BR1939" t="s">
        <v>67</v>
      </c>
      <c r="BS1939" s="1">
        <v>44830</v>
      </c>
      <c r="BT1939" t="s">
        <v>2657</v>
      </c>
      <c r="BU1939">
        <v>63104</v>
      </c>
    </row>
    <row r="1940" spans="1:78" ht="16" x14ac:dyDescent="0.2">
      <c r="A1940" t="s">
        <v>2792</v>
      </c>
      <c r="C1940" t="s">
        <v>1483</v>
      </c>
      <c r="D1940" t="s">
        <v>108</v>
      </c>
      <c r="E1940" t="s">
        <v>507</v>
      </c>
      <c r="F1940" t="s">
        <v>544</v>
      </c>
      <c r="G1940" t="s">
        <v>507</v>
      </c>
      <c r="H1940" t="s">
        <v>544</v>
      </c>
      <c r="L1940" t="s">
        <v>2806</v>
      </c>
      <c r="AO1940">
        <v>7.25</v>
      </c>
      <c r="AR1940">
        <v>4.55</v>
      </c>
      <c r="BR1940" t="s">
        <v>67</v>
      </c>
      <c r="BS1940" s="1">
        <v>44830</v>
      </c>
      <c r="BT1940" t="s">
        <v>2657</v>
      </c>
      <c r="BU1940">
        <v>63104</v>
      </c>
    </row>
    <row r="1941" spans="1:78" x14ac:dyDescent="0.2">
      <c r="A1941" t="s">
        <v>2793</v>
      </c>
      <c r="C1941" t="s">
        <v>1483</v>
      </c>
      <c r="D1941" t="s">
        <v>108</v>
      </c>
      <c r="E1941" t="s">
        <v>507</v>
      </c>
      <c r="F1941" t="s">
        <v>544</v>
      </c>
      <c r="G1941" t="s">
        <v>507</v>
      </c>
      <c r="H1941" t="s">
        <v>544</v>
      </c>
      <c r="L1941" t="s">
        <v>2806</v>
      </c>
      <c r="AO1941">
        <v>6.7</v>
      </c>
      <c r="AR1941">
        <v>4</v>
      </c>
      <c r="BR1941" t="s">
        <v>67</v>
      </c>
      <c r="BS1941" s="1">
        <v>44830</v>
      </c>
      <c r="BT1941" t="s">
        <v>2657</v>
      </c>
      <c r="BU1941">
        <v>63104</v>
      </c>
    </row>
    <row r="1942" spans="1:78" ht="16" x14ac:dyDescent="0.2">
      <c r="A1942" t="s">
        <v>2798</v>
      </c>
      <c r="C1942" t="s">
        <v>1483</v>
      </c>
      <c r="D1942" t="s">
        <v>108</v>
      </c>
      <c r="E1942" t="s">
        <v>507</v>
      </c>
      <c r="F1942" t="s">
        <v>544</v>
      </c>
      <c r="G1942" t="s">
        <v>507</v>
      </c>
      <c r="H1942" t="s">
        <v>544</v>
      </c>
      <c r="L1942" t="s">
        <v>2800</v>
      </c>
      <c r="AO1942">
        <v>6.45</v>
      </c>
      <c r="AR1942">
        <v>3.95</v>
      </c>
      <c r="BR1942" t="s">
        <v>67</v>
      </c>
      <c r="BS1942" s="1">
        <v>44830</v>
      </c>
      <c r="BT1942" t="s">
        <v>2657</v>
      </c>
      <c r="BU1942">
        <v>63104</v>
      </c>
    </row>
    <row r="1943" spans="1:78" x14ac:dyDescent="0.2">
      <c r="A1943" t="s">
        <v>2790</v>
      </c>
      <c r="C1943" t="s">
        <v>1483</v>
      </c>
      <c r="D1943" t="s">
        <v>108</v>
      </c>
      <c r="E1943" t="s">
        <v>507</v>
      </c>
      <c r="F1943" t="s">
        <v>544</v>
      </c>
      <c r="G1943" t="s">
        <v>507</v>
      </c>
      <c r="H1943" t="s">
        <v>544</v>
      </c>
      <c r="L1943" t="s">
        <v>2780</v>
      </c>
      <c r="AO1943">
        <v>7.05</v>
      </c>
      <c r="AR1943">
        <v>4.05</v>
      </c>
      <c r="BR1943" t="s">
        <v>67</v>
      </c>
      <c r="BS1943" s="1">
        <v>44830</v>
      </c>
      <c r="BT1943" t="s">
        <v>2657</v>
      </c>
      <c r="BU1943">
        <v>63104</v>
      </c>
    </row>
    <row r="1944" spans="1:78" x14ac:dyDescent="0.2">
      <c r="A1944" t="s">
        <v>2791</v>
      </c>
      <c r="C1944" t="s">
        <v>1483</v>
      </c>
      <c r="D1944" t="s">
        <v>108</v>
      </c>
      <c r="E1944" t="s">
        <v>507</v>
      </c>
      <c r="F1944" t="s">
        <v>544</v>
      </c>
      <c r="G1944" t="s">
        <v>507</v>
      </c>
      <c r="H1944" t="s">
        <v>544</v>
      </c>
      <c r="L1944" t="s">
        <v>2780</v>
      </c>
      <c r="AO1944">
        <v>6.95</v>
      </c>
      <c r="AR1944">
        <v>4.3</v>
      </c>
      <c r="BR1944" t="s">
        <v>67</v>
      </c>
      <c r="BS1944" s="1">
        <v>44830</v>
      </c>
      <c r="BT1944" t="s">
        <v>2657</v>
      </c>
      <c r="BU1944">
        <v>63104</v>
      </c>
      <c r="BX1944" s="10"/>
      <c r="BY1944" s="10"/>
      <c r="BZ1944" s="10"/>
    </row>
    <row r="1945" spans="1:78" x14ac:dyDescent="0.2">
      <c r="A1945" t="s">
        <v>2799</v>
      </c>
      <c r="C1945" t="s">
        <v>1483</v>
      </c>
      <c r="D1945" t="s">
        <v>108</v>
      </c>
      <c r="E1945" t="s">
        <v>507</v>
      </c>
      <c r="F1945" t="s">
        <v>544</v>
      </c>
      <c r="G1945" t="s">
        <v>507</v>
      </c>
      <c r="H1945" t="s">
        <v>544</v>
      </c>
      <c r="L1945" t="s">
        <v>2801</v>
      </c>
      <c r="AO1945">
        <v>6.7</v>
      </c>
      <c r="AR1945">
        <v>3.95</v>
      </c>
      <c r="BR1945" t="s">
        <v>67</v>
      </c>
      <c r="BS1945" s="1">
        <v>44830</v>
      </c>
      <c r="BT1945" t="s">
        <v>2657</v>
      </c>
      <c r="BU1945">
        <v>63104</v>
      </c>
      <c r="BX1945" s="10"/>
      <c r="BY1945" s="10"/>
      <c r="BZ1945" s="10"/>
    </row>
    <row r="1946" spans="1:78" x14ac:dyDescent="0.2">
      <c r="A1946" t="s">
        <v>2794</v>
      </c>
      <c r="C1946" t="s">
        <v>1483</v>
      </c>
      <c r="D1946" t="s">
        <v>108</v>
      </c>
      <c r="E1946" t="s">
        <v>507</v>
      </c>
      <c r="F1946" t="s">
        <v>544</v>
      </c>
      <c r="G1946" t="s">
        <v>507</v>
      </c>
      <c r="H1946" t="s">
        <v>544</v>
      </c>
      <c r="L1946" t="s">
        <v>2805</v>
      </c>
      <c r="AO1946">
        <v>6.65</v>
      </c>
      <c r="AR1946">
        <v>4.1500000000000004</v>
      </c>
      <c r="BR1946" t="s">
        <v>67</v>
      </c>
      <c r="BS1946" s="1">
        <v>44830</v>
      </c>
      <c r="BT1946" t="s">
        <v>2657</v>
      </c>
      <c r="BU1946">
        <v>63104</v>
      </c>
    </row>
    <row r="1947" spans="1:78" x14ac:dyDescent="0.2">
      <c r="A1947" t="s">
        <v>2788</v>
      </c>
      <c r="C1947" t="s">
        <v>1483</v>
      </c>
      <c r="D1947" t="s">
        <v>108</v>
      </c>
      <c r="E1947" t="s">
        <v>507</v>
      </c>
      <c r="F1947" t="s">
        <v>544</v>
      </c>
      <c r="G1947" t="s">
        <v>507</v>
      </c>
      <c r="H1947" t="s">
        <v>544</v>
      </c>
      <c r="L1947" t="s">
        <v>2780</v>
      </c>
      <c r="AO1947">
        <v>7.15</v>
      </c>
      <c r="AR1947">
        <v>4.2</v>
      </c>
      <c r="BR1947" t="s">
        <v>67</v>
      </c>
      <c r="BS1947" s="1">
        <v>44830</v>
      </c>
      <c r="BT1947" t="s">
        <v>2657</v>
      </c>
      <c r="BU1947">
        <v>63104</v>
      </c>
    </row>
    <row r="1948" spans="1:78" x14ac:dyDescent="0.2">
      <c r="A1948" t="s">
        <v>2797</v>
      </c>
      <c r="C1948" t="s">
        <v>1483</v>
      </c>
      <c r="D1948" t="s">
        <v>108</v>
      </c>
      <c r="E1948" t="s">
        <v>507</v>
      </c>
      <c r="F1948" t="s">
        <v>544</v>
      </c>
      <c r="G1948" t="s">
        <v>507</v>
      </c>
      <c r="H1948" t="s">
        <v>544</v>
      </c>
      <c r="L1948" t="s">
        <v>2802</v>
      </c>
      <c r="AO1948">
        <v>7.65</v>
      </c>
      <c r="AR1948">
        <v>4.6500000000000004</v>
      </c>
      <c r="BR1948" t="s">
        <v>67</v>
      </c>
      <c r="BS1948" s="1">
        <v>44830</v>
      </c>
      <c r="BT1948" t="s">
        <v>2657</v>
      </c>
      <c r="BU1948">
        <v>63104</v>
      </c>
    </row>
    <row r="1949" spans="1:78" x14ac:dyDescent="0.2">
      <c r="A1949" t="s">
        <v>2939</v>
      </c>
      <c r="C1949" t="s">
        <v>1483</v>
      </c>
      <c r="D1949" t="s">
        <v>108</v>
      </c>
      <c r="E1949" t="s">
        <v>507</v>
      </c>
      <c r="F1949" t="s">
        <v>544</v>
      </c>
      <c r="G1949" t="s">
        <v>507</v>
      </c>
      <c r="H1949" t="s">
        <v>2936</v>
      </c>
      <c r="L1949" t="s">
        <v>2940</v>
      </c>
      <c r="BE1949">
        <v>7.3</v>
      </c>
      <c r="BH1949">
        <v>4.5999999999999996</v>
      </c>
      <c r="BR1949" t="s">
        <v>67</v>
      </c>
      <c r="BS1949" s="1">
        <v>44832</v>
      </c>
      <c r="BT1949" t="s">
        <v>2920</v>
      </c>
      <c r="BU1949">
        <v>2528</v>
      </c>
    </row>
    <row r="1950" spans="1:78" x14ac:dyDescent="0.2">
      <c r="A1950" t="s">
        <v>2937</v>
      </c>
      <c r="C1950" t="s">
        <v>1483</v>
      </c>
      <c r="D1950" t="s">
        <v>108</v>
      </c>
      <c r="E1950" t="s">
        <v>507</v>
      </c>
      <c r="F1950" t="s">
        <v>544</v>
      </c>
      <c r="G1950" t="s">
        <v>507</v>
      </c>
      <c r="H1950" t="s">
        <v>2936</v>
      </c>
      <c r="L1950" t="s">
        <v>2938</v>
      </c>
      <c r="AG1950">
        <v>5.4</v>
      </c>
      <c r="AJ1950">
        <v>8.4</v>
      </c>
      <c r="BR1950" t="s">
        <v>67</v>
      </c>
      <c r="BS1950" s="25">
        <v>44832</v>
      </c>
      <c r="BT1950" t="s">
        <v>2920</v>
      </c>
      <c r="BU1950">
        <v>2528</v>
      </c>
      <c r="BV1950" t="s">
        <v>60</v>
      </c>
      <c r="BW1950" t="s">
        <v>2920</v>
      </c>
    </row>
    <row r="1951" spans="1:78" x14ac:dyDescent="0.2">
      <c r="A1951" s="11" t="s">
        <v>1700</v>
      </c>
      <c r="B1951" s="11"/>
      <c r="C1951" s="11" t="s">
        <v>1483</v>
      </c>
      <c r="D1951" s="11" t="s">
        <v>108</v>
      </c>
      <c r="E1951" s="11" t="s">
        <v>507</v>
      </c>
      <c r="F1951" s="11" t="s">
        <v>544</v>
      </c>
      <c r="G1951" s="11" t="s">
        <v>507</v>
      </c>
      <c r="H1951" s="11" t="s">
        <v>557</v>
      </c>
      <c r="I1951" s="11"/>
      <c r="J1951" s="11"/>
      <c r="K1951" s="11"/>
      <c r="L1951" s="11"/>
      <c r="M1951" s="11"/>
      <c r="N1951" s="11"/>
      <c r="O1951" s="11"/>
      <c r="P1951" s="11"/>
      <c r="Q1951" s="11"/>
      <c r="R1951" s="11"/>
      <c r="S1951" s="11"/>
      <c r="T1951" s="11"/>
      <c r="U1951" s="11"/>
      <c r="V1951" s="11"/>
      <c r="W1951" s="11"/>
      <c r="X1951" s="11"/>
      <c r="Y1951" s="11"/>
      <c r="Z1951" s="11"/>
      <c r="AA1951" s="11"/>
      <c r="AB1951" s="11"/>
      <c r="AC1951" s="11"/>
      <c r="AD1951" s="11"/>
      <c r="AE1951" s="11"/>
      <c r="AF1951" s="11"/>
      <c r="AG1951" s="11"/>
      <c r="AH1951" s="11"/>
      <c r="AI1951" s="11"/>
      <c r="AJ1951" s="11"/>
      <c r="AK1951" s="11"/>
      <c r="AL1951" s="11"/>
      <c r="AM1951" s="11"/>
      <c r="AN1951" s="11"/>
      <c r="AO1951" s="11"/>
      <c r="AP1951" s="11"/>
      <c r="AQ1951" s="11"/>
      <c r="AR1951" s="11"/>
      <c r="AS1951" s="11"/>
      <c r="AT1951" s="11"/>
      <c r="AU1951" s="11"/>
      <c r="AV1951" s="11"/>
      <c r="AW1951" s="11"/>
      <c r="AX1951" s="11"/>
      <c r="AY1951" s="11"/>
      <c r="AZ1951" s="11"/>
      <c r="BA1951" s="11"/>
      <c r="BB1951" s="11"/>
      <c r="BC1951" s="11"/>
      <c r="BD1951" s="11"/>
      <c r="BE1951" s="11"/>
      <c r="BF1951" s="11"/>
      <c r="BG1951" s="11"/>
      <c r="BH1951" s="11"/>
      <c r="BI1951" s="11"/>
      <c r="BJ1951" s="11"/>
      <c r="BK1951" s="11"/>
      <c r="BL1951" s="11"/>
      <c r="BM1951" s="11"/>
      <c r="BN1951" s="11"/>
      <c r="BO1951" s="11"/>
      <c r="BP1951" s="11"/>
      <c r="BQ1951" s="11"/>
      <c r="BR1951" s="11"/>
      <c r="BS1951" s="11"/>
      <c r="BT1951" s="11"/>
      <c r="BU1951" s="11"/>
      <c r="BV1951" s="11"/>
      <c r="BW1951" s="11"/>
    </row>
    <row r="1952" spans="1:78" x14ac:dyDescent="0.2">
      <c r="A1952" t="s">
        <v>556</v>
      </c>
      <c r="C1952" t="s">
        <v>1483</v>
      </c>
      <c r="D1952" t="s">
        <v>108</v>
      </c>
      <c r="E1952" t="s">
        <v>507</v>
      </c>
      <c r="F1952" t="s">
        <v>544</v>
      </c>
      <c r="G1952" t="s">
        <v>507</v>
      </c>
      <c r="H1952" t="s">
        <v>557</v>
      </c>
      <c r="M1952">
        <v>4</v>
      </c>
      <c r="P1952">
        <v>2.2000000000000002</v>
      </c>
      <c r="Q1952">
        <v>5.7</v>
      </c>
      <c r="T1952">
        <v>5.5</v>
      </c>
      <c r="U1952">
        <v>6</v>
      </c>
      <c r="X1952">
        <v>7.3</v>
      </c>
      <c r="Y1952">
        <v>6.2</v>
      </c>
      <c r="AB1952">
        <v>8.5</v>
      </c>
      <c r="AC1952">
        <v>6.2</v>
      </c>
      <c r="AF1952">
        <v>9.1</v>
      </c>
      <c r="AG1952">
        <v>4.9000000000000004</v>
      </c>
      <c r="AJ1952">
        <v>7.5</v>
      </c>
      <c r="AO1952">
        <v>5.5</v>
      </c>
      <c r="AR1952">
        <v>3.2</v>
      </c>
      <c r="AS1952">
        <v>6.7</v>
      </c>
      <c r="AV1952">
        <v>4.0999999999999996</v>
      </c>
      <c r="AW1952">
        <v>6.5</v>
      </c>
      <c r="AZ1952">
        <v>5.0999999999999996</v>
      </c>
      <c r="BA1952">
        <v>6.5</v>
      </c>
      <c r="BD1952">
        <v>5.4</v>
      </c>
      <c r="BE1952">
        <v>6.7</v>
      </c>
      <c r="BH1952">
        <v>4.5</v>
      </c>
      <c r="BR1952" t="s">
        <v>67</v>
      </c>
      <c r="BS1952"/>
      <c r="BT1952" t="s">
        <v>213</v>
      </c>
      <c r="BU1952">
        <v>4269</v>
      </c>
    </row>
    <row r="1953" spans="1:78" x14ac:dyDescent="0.2">
      <c r="C1953" t="s">
        <v>1483</v>
      </c>
      <c r="D1953" t="s">
        <v>108</v>
      </c>
      <c r="E1953" t="s">
        <v>507</v>
      </c>
      <c r="F1953" t="s">
        <v>544</v>
      </c>
      <c r="G1953" t="s">
        <v>1456</v>
      </c>
      <c r="H1953" t="s">
        <v>544</v>
      </c>
      <c r="U1953">
        <v>8.5</v>
      </c>
      <c r="X1953">
        <v>8.5</v>
      </c>
      <c r="AC1953">
        <v>8</v>
      </c>
      <c r="AF1953">
        <v>9.6999999999999993</v>
      </c>
      <c r="AS1953">
        <v>8</v>
      </c>
      <c r="AV1953">
        <v>5</v>
      </c>
      <c r="BA1953">
        <v>7.5</v>
      </c>
      <c r="BD1953">
        <v>6</v>
      </c>
      <c r="BI1953">
        <v>21</v>
      </c>
      <c r="BQ1953" t="s">
        <v>1457</v>
      </c>
      <c r="BR1953" t="s">
        <v>67</v>
      </c>
      <c r="BS1953" s="1">
        <v>44806</v>
      </c>
      <c r="BT1953" t="s">
        <v>1443</v>
      </c>
      <c r="BU1953">
        <v>35427</v>
      </c>
    </row>
    <row r="1954" spans="1:78" x14ac:dyDescent="0.2">
      <c r="A1954" s="11" t="s">
        <v>1700</v>
      </c>
      <c r="B1954" s="11"/>
      <c r="C1954" s="11" t="s">
        <v>1483</v>
      </c>
      <c r="D1954" s="11" t="s">
        <v>108</v>
      </c>
      <c r="E1954" s="11" t="s">
        <v>507</v>
      </c>
      <c r="F1954" s="11" t="s">
        <v>558</v>
      </c>
      <c r="G1954" s="11" t="s">
        <v>507</v>
      </c>
      <c r="H1954" s="11" t="s">
        <v>558</v>
      </c>
      <c r="I1954" s="11"/>
      <c r="J1954" s="11"/>
      <c r="K1954" s="11"/>
      <c r="L1954" s="11"/>
      <c r="M1954" s="11"/>
      <c r="N1954" s="11"/>
      <c r="O1954" s="11"/>
      <c r="P1954" s="11"/>
      <c r="Q1954" s="11"/>
      <c r="R1954" s="11"/>
      <c r="S1954" s="11"/>
      <c r="T1954" s="11"/>
      <c r="U1954" s="11"/>
      <c r="V1954" s="11"/>
      <c r="W1954" s="11"/>
      <c r="X1954" s="11"/>
      <c r="Y1954" s="11"/>
      <c r="Z1954" s="11"/>
      <c r="AA1954" s="11"/>
      <c r="AB1954" s="11"/>
      <c r="AC1954" s="11"/>
      <c r="AD1954" s="11"/>
      <c r="AE1954" s="11"/>
      <c r="AF1954" s="11"/>
      <c r="AG1954" s="11"/>
      <c r="AH1954" s="11"/>
      <c r="AI1954" s="11"/>
      <c r="AJ1954" s="11"/>
      <c r="AK1954" s="11"/>
      <c r="AL1954" s="11"/>
      <c r="AM1954" s="11"/>
      <c r="AN1954" s="11"/>
      <c r="AO1954" s="11"/>
      <c r="AP1954" s="11"/>
      <c r="AQ1954" s="11"/>
      <c r="AR1954" s="11"/>
      <c r="AS1954" s="11"/>
      <c r="AT1954" s="11"/>
      <c r="AU1954" s="11"/>
      <c r="AV1954" s="11"/>
      <c r="AW1954" s="11"/>
      <c r="AX1954" s="11"/>
      <c r="AY1954" s="11"/>
      <c r="AZ1954" s="11"/>
      <c r="BA1954" s="11"/>
      <c r="BB1954" s="11"/>
      <c r="BC1954" s="11"/>
      <c r="BD1954" s="11"/>
      <c r="BE1954" s="11"/>
      <c r="BF1954" s="11"/>
      <c r="BG1954" s="11"/>
      <c r="BH1954" s="11"/>
      <c r="BI1954" s="11"/>
      <c r="BJ1954" s="11"/>
      <c r="BK1954" s="11"/>
      <c r="BL1954" s="11"/>
      <c r="BM1954" s="11"/>
      <c r="BN1954" s="11"/>
      <c r="BO1954" s="11"/>
      <c r="BP1954" s="11"/>
      <c r="BQ1954" s="11"/>
      <c r="BR1954" s="11"/>
      <c r="BS1954" s="11"/>
      <c r="BT1954" s="11"/>
      <c r="BU1954" s="11"/>
      <c r="BV1954" s="11"/>
      <c r="BW1954" s="11"/>
    </row>
    <row r="1955" spans="1:78" x14ac:dyDescent="0.2">
      <c r="A1955" t="s">
        <v>2623</v>
      </c>
      <c r="C1955" t="s">
        <v>1483</v>
      </c>
      <c r="D1955" t="s">
        <v>108</v>
      </c>
      <c r="E1955" t="s">
        <v>507</v>
      </c>
      <c r="F1955" t="s">
        <v>558</v>
      </c>
      <c r="G1955" t="s">
        <v>507</v>
      </c>
      <c r="H1955" t="s">
        <v>558</v>
      </c>
      <c r="L1955" t="s">
        <v>466</v>
      </c>
      <c r="Q1955">
        <v>5.2</v>
      </c>
      <c r="T1955">
        <v>5.15</v>
      </c>
      <c r="U1955">
        <v>5.6</v>
      </c>
      <c r="X1955">
        <v>6.55</v>
      </c>
      <c r="Y1955">
        <v>5.67</v>
      </c>
      <c r="AB1955">
        <v>7.37</v>
      </c>
      <c r="AC1955">
        <v>6.33</v>
      </c>
      <c r="AF1955">
        <v>7.3</v>
      </c>
      <c r="AG1955">
        <v>5.2</v>
      </c>
      <c r="AJ1955">
        <v>6.06</v>
      </c>
      <c r="AO1955">
        <v>5.77</v>
      </c>
      <c r="AR1955">
        <v>3.05</v>
      </c>
      <c r="AS1955">
        <v>5.78</v>
      </c>
      <c r="AV1955">
        <v>3.77</v>
      </c>
      <c r="AW1955">
        <v>5.47</v>
      </c>
      <c r="AZ1955">
        <v>4.3600000000000003</v>
      </c>
      <c r="BA1955">
        <v>5.48</v>
      </c>
      <c r="BD1955">
        <v>4.6399999999999997</v>
      </c>
      <c r="BE1955">
        <v>5.88</v>
      </c>
      <c r="BH1955">
        <v>3.83</v>
      </c>
      <c r="BQ1955" t="s">
        <v>456</v>
      </c>
      <c r="BR1955" t="s">
        <v>67</v>
      </c>
      <c r="BS1955"/>
      <c r="BT1955" t="s">
        <v>457</v>
      </c>
      <c r="BU1955">
        <v>3401</v>
      </c>
    </row>
    <row r="1956" spans="1:78" x14ac:dyDescent="0.2">
      <c r="A1956" t="s">
        <v>94</v>
      </c>
      <c r="C1956" t="s">
        <v>1483</v>
      </c>
      <c r="D1956" t="s">
        <v>108</v>
      </c>
      <c r="E1956" t="s">
        <v>507</v>
      </c>
      <c r="F1956" t="s">
        <v>558</v>
      </c>
      <c r="G1956" t="s">
        <v>507</v>
      </c>
      <c r="H1956" t="s">
        <v>558</v>
      </c>
      <c r="I1956" t="b">
        <v>0</v>
      </c>
      <c r="U1956">
        <v>5.6</v>
      </c>
      <c r="X1956">
        <v>6.55</v>
      </c>
      <c r="Y1956">
        <v>5.67</v>
      </c>
      <c r="AB1956">
        <v>7.37</v>
      </c>
      <c r="AC1956">
        <v>6.33</v>
      </c>
      <c r="AF1956">
        <v>7.3</v>
      </c>
      <c r="AG1956">
        <v>5.2</v>
      </c>
      <c r="AJ1956">
        <v>6.06</v>
      </c>
      <c r="BQ1956" t="s">
        <v>548</v>
      </c>
      <c r="BR1956" t="s">
        <v>67</v>
      </c>
      <c r="BS1956"/>
      <c r="BT1956" t="s">
        <v>511</v>
      </c>
      <c r="BU1956">
        <v>69736</v>
      </c>
    </row>
    <row r="1957" spans="1:78" x14ac:dyDescent="0.2">
      <c r="A1957" t="s">
        <v>2808</v>
      </c>
      <c r="C1957" t="s">
        <v>1483</v>
      </c>
      <c r="D1957" t="s">
        <v>108</v>
      </c>
      <c r="E1957" t="s">
        <v>507</v>
      </c>
      <c r="F1957" t="s">
        <v>267</v>
      </c>
      <c r="G1957" t="s">
        <v>2807</v>
      </c>
      <c r="H1957" t="s">
        <v>267</v>
      </c>
      <c r="AS1957">
        <v>6.85</v>
      </c>
      <c r="AV1957">
        <v>4.55</v>
      </c>
      <c r="AW1957">
        <v>6.73</v>
      </c>
      <c r="AX1957">
        <v>5.3</v>
      </c>
      <c r="AZ1957">
        <v>5.3</v>
      </c>
      <c r="BA1957">
        <v>7</v>
      </c>
      <c r="BB1957">
        <v>5.9</v>
      </c>
      <c r="BD1957">
        <v>5.9</v>
      </c>
      <c r="BR1957" t="s">
        <v>67</v>
      </c>
      <c r="BS1957" s="1">
        <v>44830</v>
      </c>
      <c r="BT1957" t="s">
        <v>2657</v>
      </c>
      <c r="BU1957">
        <v>63104</v>
      </c>
    </row>
    <row r="1958" spans="1:78" s="2" customFormat="1" x14ac:dyDescent="0.2">
      <c r="A1958" t="s">
        <v>2809</v>
      </c>
      <c r="B1958"/>
      <c r="C1958" t="s">
        <v>1483</v>
      </c>
      <c r="D1958" t="s">
        <v>108</v>
      </c>
      <c r="E1958" t="s">
        <v>507</v>
      </c>
      <c r="F1958" t="s">
        <v>267</v>
      </c>
      <c r="G1958" t="s">
        <v>2807</v>
      </c>
      <c r="H1958" t="s">
        <v>267</v>
      </c>
      <c r="I1958"/>
      <c r="J1958"/>
      <c r="K1958"/>
      <c r="L1958"/>
      <c r="M1958"/>
      <c r="N1958"/>
      <c r="O1958"/>
      <c r="P1958"/>
      <c r="Q1958"/>
      <c r="R1958"/>
      <c r="S1958"/>
      <c r="T1958"/>
      <c r="U1958"/>
      <c r="V1958"/>
      <c r="W1958"/>
      <c r="X1958"/>
      <c r="Y1958"/>
      <c r="Z1958"/>
      <c r="AA1958"/>
      <c r="AB1958"/>
      <c r="AC1958"/>
      <c r="AD1958"/>
      <c r="AE1958"/>
      <c r="AF1958"/>
      <c r="AG1958"/>
      <c r="AH1958"/>
      <c r="AI1958"/>
      <c r="AJ1958"/>
      <c r="AK1958"/>
      <c r="AL1958"/>
      <c r="AM1958"/>
      <c r="AN1958"/>
      <c r="AO1958"/>
      <c r="AP1958"/>
      <c r="AQ1958"/>
      <c r="AR1958"/>
      <c r="AS1958"/>
      <c r="AT1958"/>
      <c r="AU1958"/>
      <c r="AV1958"/>
      <c r="AW1958"/>
      <c r="AX1958"/>
      <c r="AY1958"/>
      <c r="AZ1958"/>
      <c r="BA1958" s="22">
        <v>7.6</v>
      </c>
      <c r="BB1958">
        <v>5.9</v>
      </c>
      <c r="BC1958"/>
      <c r="BD1958">
        <v>5.9</v>
      </c>
      <c r="BE1958"/>
      <c r="BF1958"/>
      <c r="BG1958"/>
      <c r="BH1958"/>
      <c r="BI1958"/>
      <c r="BJ1958"/>
      <c r="BK1958"/>
      <c r="BL1958"/>
      <c r="BM1958"/>
      <c r="BN1958"/>
      <c r="BO1958"/>
      <c r="BP1958"/>
      <c r="BQ1958"/>
      <c r="BR1958" t="s">
        <v>67</v>
      </c>
      <c r="BS1958" s="1">
        <v>44830</v>
      </c>
      <c r="BT1958" t="s">
        <v>2657</v>
      </c>
      <c r="BU1958">
        <v>63104</v>
      </c>
      <c r="BV1958"/>
      <c r="BW1958"/>
      <c r="BX1958"/>
      <c r="BY1958"/>
      <c r="BZ1958"/>
    </row>
    <row r="1959" spans="1:78" x14ac:dyDescent="0.2">
      <c r="A1959" t="s">
        <v>559</v>
      </c>
      <c r="C1959" t="s">
        <v>1483</v>
      </c>
      <c r="D1959" t="s">
        <v>108</v>
      </c>
      <c r="E1959" t="s">
        <v>507</v>
      </c>
      <c r="F1959" t="s">
        <v>267</v>
      </c>
      <c r="G1959" t="s">
        <v>507</v>
      </c>
      <c r="H1959" t="s">
        <v>267</v>
      </c>
      <c r="K1959" t="s">
        <v>462</v>
      </c>
      <c r="L1959" t="s">
        <v>463</v>
      </c>
      <c r="BA1959">
        <v>7</v>
      </c>
      <c r="BD1959">
        <v>6</v>
      </c>
      <c r="BR1959" t="s">
        <v>67</v>
      </c>
      <c r="BS1959"/>
      <c r="BT1959" t="s">
        <v>464</v>
      </c>
      <c r="BU1959">
        <v>2672</v>
      </c>
    </row>
    <row r="1960" spans="1:78" x14ac:dyDescent="0.2">
      <c r="A1960" t="s">
        <v>560</v>
      </c>
      <c r="C1960" t="s">
        <v>1483</v>
      </c>
      <c r="D1960" t="s">
        <v>108</v>
      </c>
      <c r="E1960" t="s">
        <v>507</v>
      </c>
      <c r="F1960" t="s">
        <v>267</v>
      </c>
      <c r="G1960" t="s">
        <v>507</v>
      </c>
      <c r="H1960" t="s">
        <v>267</v>
      </c>
      <c r="AC1960">
        <v>8.6999999999999993</v>
      </c>
      <c r="AF1960">
        <v>9.85</v>
      </c>
      <c r="AG1960">
        <v>6.65</v>
      </c>
      <c r="AJ1960">
        <v>7.45</v>
      </c>
      <c r="BQ1960" s="5" t="s">
        <v>561</v>
      </c>
      <c r="BR1960" t="s">
        <v>67</v>
      </c>
      <c r="BS1960"/>
      <c r="BT1960" t="s">
        <v>115</v>
      </c>
      <c r="BU1960">
        <v>3096</v>
      </c>
    </row>
    <row r="1961" spans="1:78" x14ac:dyDescent="0.2">
      <c r="A1961" t="s">
        <v>562</v>
      </c>
      <c r="C1961" t="s">
        <v>1483</v>
      </c>
      <c r="D1961" t="s">
        <v>108</v>
      </c>
      <c r="E1961" t="s">
        <v>507</v>
      </c>
      <c r="F1961" t="s">
        <v>267</v>
      </c>
      <c r="G1961" t="s">
        <v>507</v>
      </c>
      <c r="H1961" t="s">
        <v>267</v>
      </c>
      <c r="AC1961">
        <v>8.0500000000000007</v>
      </c>
      <c r="AF1961">
        <v>8.66</v>
      </c>
      <c r="BR1961" t="s">
        <v>67</v>
      </c>
      <c r="BS1961"/>
      <c r="BT1961" t="s">
        <v>115</v>
      </c>
      <c r="BU1961">
        <v>3096</v>
      </c>
      <c r="BX1961" s="10"/>
      <c r="BY1961" s="10"/>
      <c r="BZ1961" s="10"/>
    </row>
    <row r="1962" spans="1:78" x14ac:dyDescent="0.2">
      <c r="A1962" s="11" t="s">
        <v>1700</v>
      </c>
      <c r="B1962" s="11"/>
      <c r="C1962" s="11" t="s">
        <v>1483</v>
      </c>
      <c r="D1962" s="11" t="s">
        <v>108</v>
      </c>
      <c r="E1962" s="11" t="s">
        <v>507</v>
      </c>
      <c r="F1962" s="11" t="s">
        <v>563</v>
      </c>
      <c r="G1962" s="11" t="s">
        <v>507</v>
      </c>
      <c r="H1962" s="11" t="s">
        <v>563</v>
      </c>
      <c r="I1962" s="11"/>
      <c r="J1962" s="11"/>
      <c r="K1962" s="11"/>
      <c r="L1962" s="11"/>
      <c r="M1962" s="11"/>
      <c r="N1962" s="11"/>
      <c r="O1962" s="11"/>
      <c r="P1962" s="11"/>
      <c r="Q1962" s="11"/>
      <c r="R1962" s="11"/>
      <c r="S1962" s="11"/>
      <c r="T1962" s="11"/>
      <c r="U1962" s="11"/>
      <c r="V1962" s="11"/>
      <c r="W1962" s="11"/>
      <c r="X1962" s="11"/>
      <c r="Y1962" s="11"/>
      <c r="Z1962" s="11"/>
      <c r="AA1962" s="11"/>
      <c r="AB1962" s="11"/>
      <c r="AC1962" s="11"/>
      <c r="AD1962" s="11"/>
      <c r="AE1962" s="11"/>
      <c r="AF1962" s="11"/>
      <c r="AG1962" s="11"/>
      <c r="AH1962" s="11"/>
      <c r="AI1962" s="11"/>
      <c r="AJ1962" s="11"/>
      <c r="AK1962" s="11"/>
      <c r="AL1962" s="11"/>
      <c r="AM1962" s="11"/>
      <c r="AN1962" s="11"/>
      <c r="AO1962" s="11"/>
      <c r="AP1962" s="11"/>
      <c r="AQ1962" s="11"/>
      <c r="AR1962" s="11"/>
      <c r="AS1962" s="11"/>
      <c r="AT1962" s="11"/>
      <c r="AU1962" s="11"/>
      <c r="AV1962" s="11"/>
      <c r="AW1962" s="11"/>
      <c r="AX1962" s="11"/>
      <c r="AY1962" s="11"/>
      <c r="AZ1962" s="11"/>
      <c r="BA1962" s="11"/>
      <c r="BB1962" s="11"/>
      <c r="BC1962" s="11"/>
      <c r="BD1962" s="11"/>
      <c r="BE1962" s="11"/>
      <c r="BF1962" s="11"/>
      <c r="BG1962" s="11"/>
      <c r="BH1962" s="11"/>
      <c r="BI1962" s="11"/>
      <c r="BJ1962" s="11"/>
      <c r="BK1962" s="11"/>
      <c r="BL1962" s="11"/>
      <c r="BM1962" s="11"/>
      <c r="BN1962" s="11"/>
      <c r="BO1962" s="11"/>
      <c r="BP1962" s="11"/>
      <c r="BQ1962" s="11"/>
      <c r="BR1962" s="11"/>
      <c r="BS1962" s="11"/>
      <c r="BT1962" s="11"/>
      <c r="BU1962" s="11"/>
      <c r="BV1962" s="11"/>
      <c r="BW1962" s="11"/>
      <c r="BX1962" s="10"/>
      <c r="BY1962" s="10"/>
      <c r="BZ1962" s="10"/>
    </row>
    <row r="1963" spans="1:78" x14ac:dyDescent="0.2">
      <c r="A1963" t="s">
        <v>2623</v>
      </c>
      <c r="C1963" t="s">
        <v>1483</v>
      </c>
      <c r="D1963" t="s">
        <v>108</v>
      </c>
      <c r="E1963" t="s">
        <v>507</v>
      </c>
      <c r="F1963" t="s">
        <v>563</v>
      </c>
      <c r="G1963" t="s">
        <v>507</v>
      </c>
      <c r="H1963" t="s">
        <v>563</v>
      </c>
      <c r="L1963" t="s">
        <v>564</v>
      </c>
      <c r="U1963">
        <v>7</v>
      </c>
      <c r="X1963">
        <v>8.4</v>
      </c>
      <c r="Y1963">
        <v>7.85</v>
      </c>
      <c r="AB1963">
        <v>10.1</v>
      </c>
      <c r="AC1963">
        <v>8.3000000000000007</v>
      </c>
      <c r="AF1963">
        <v>10.199999999999999</v>
      </c>
      <c r="AG1963">
        <v>8.1</v>
      </c>
      <c r="AJ1963">
        <v>8.73</v>
      </c>
      <c r="AO1963">
        <v>7.8</v>
      </c>
      <c r="AR1963">
        <v>4.95</v>
      </c>
      <c r="AS1963">
        <v>8</v>
      </c>
      <c r="AV1963">
        <v>5.57</v>
      </c>
      <c r="AW1963">
        <v>8.1999999999999993</v>
      </c>
      <c r="AZ1963">
        <v>6.77</v>
      </c>
      <c r="BA1963">
        <v>8.0500000000000007</v>
      </c>
      <c r="BD1963">
        <v>6.97</v>
      </c>
      <c r="BE1963">
        <v>9.8000000000000007</v>
      </c>
      <c r="BH1963">
        <v>7.1</v>
      </c>
      <c r="BQ1963" t="s">
        <v>456</v>
      </c>
      <c r="BR1963" t="s">
        <v>67</v>
      </c>
      <c r="BS1963"/>
      <c r="BT1963" t="s">
        <v>457</v>
      </c>
      <c r="BU1963">
        <v>3401</v>
      </c>
      <c r="BX1963" s="10"/>
      <c r="BY1963" s="10"/>
      <c r="BZ1963" s="10"/>
    </row>
    <row r="1964" spans="1:78" x14ac:dyDescent="0.2">
      <c r="A1964" t="s">
        <v>94</v>
      </c>
      <c r="C1964" t="s">
        <v>1483</v>
      </c>
      <c r="D1964" t="s">
        <v>108</v>
      </c>
      <c r="E1964" t="s">
        <v>507</v>
      </c>
      <c r="F1964" t="s">
        <v>563</v>
      </c>
      <c r="G1964" t="s">
        <v>507</v>
      </c>
      <c r="H1964" t="s">
        <v>563</v>
      </c>
      <c r="I1964" t="b">
        <v>0</v>
      </c>
      <c r="U1964">
        <v>7</v>
      </c>
      <c r="X1964">
        <v>8.4</v>
      </c>
      <c r="Y1964">
        <v>7.85</v>
      </c>
      <c r="AB1964">
        <v>10.1</v>
      </c>
      <c r="AC1964">
        <v>8.3000000000000007</v>
      </c>
      <c r="AF1964">
        <v>10.199999999999999</v>
      </c>
      <c r="BQ1964" t="s">
        <v>510</v>
      </c>
      <c r="BR1964" t="s">
        <v>67</v>
      </c>
      <c r="BS1964" s="1">
        <v>44795</v>
      </c>
      <c r="BT1964" t="s">
        <v>511</v>
      </c>
      <c r="BU1964">
        <v>69736</v>
      </c>
      <c r="BX1964" s="10"/>
      <c r="BY1964" s="10"/>
      <c r="BZ1964" s="10"/>
    </row>
    <row r="1965" spans="1:78" x14ac:dyDescent="0.2">
      <c r="A1965" s="11" t="s">
        <v>1700</v>
      </c>
      <c r="B1965" s="11"/>
      <c r="C1965" s="11" t="s">
        <v>1483</v>
      </c>
      <c r="D1965" s="11" t="s">
        <v>108</v>
      </c>
      <c r="E1965" s="11" t="s">
        <v>507</v>
      </c>
      <c r="F1965" s="11"/>
      <c r="G1965" s="11" t="s">
        <v>507</v>
      </c>
      <c r="H1965" s="11"/>
      <c r="I1965" s="11"/>
      <c r="J1965" s="11"/>
      <c r="K1965" s="11"/>
      <c r="L1965" s="11"/>
      <c r="M1965" s="11"/>
      <c r="N1965" s="11"/>
      <c r="O1965" s="11"/>
      <c r="P1965" s="11"/>
      <c r="Q1965" s="11"/>
      <c r="R1965" s="11"/>
      <c r="S1965" s="11"/>
      <c r="T1965" s="11"/>
      <c r="U1965" s="11"/>
      <c r="V1965" s="11"/>
      <c r="W1965" s="11"/>
      <c r="X1965" s="11"/>
      <c r="Y1965" s="11"/>
      <c r="Z1965" s="11"/>
      <c r="AA1965" s="11"/>
      <c r="AB1965" s="11"/>
      <c r="AC1965" s="11"/>
      <c r="AD1965" s="11"/>
      <c r="AE1965" s="11"/>
      <c r="AF1965" s="11"/>
      <c r="AG1965" s="11"/>
      <c r="AH1965" s="11"/>
      <c r="AI1965" s="11"/>
      <c r="AJ1965" s="11"/>
      <c r="AK1965" s="11"/>
      <c r="AL1965" s="11"/>
      <c r="AM1965" s="11"/>
      <c r="AN1965" s="11"/>
      <c r="AO1965" s="11"/>
      <c r="AP1965" s="11"/>
      <c r="AQ1965" s="11"/>
      <c r="AR1965" s="11"/>
      <c r="AS1965" s="11"/>
      <c r="AT1965" s="11"/>
      <c r="AU1965" s="11"/>
      <c r="AV1965" s="11"/>
      <c r="AW1965" s="11"/>
      <c r="AX1965" s="11"/>
      <c r="AY1965" s="11"/>
      <c r="AZ1965" s="11"/>
      <c r="BA1965" s="11"/>
      <c r="BB1965" s="11"/>
      <c r="BC1965" s="11"/>
      <c r="BD1965" s="11"/>
      <c r="BE1965" s="11"/>
      <c r="BF1965" s="11"/>
      <c r="BG1965" s="11"/>
      <c r="BH1965" s="11"/>
      <c r="BI1965" s="11"/>
      <c r="BJ1965" s="11"/>
      <c r="BK1965" s="11"/>
      <c r="BL1965" s="11"/>
      <c r="BM1965" s="11"/>
      <c r="BN1965" s="11"/>
      <c r="BO1965" s="11"/>
      <c r="BP1965" s="11"/>
      <c r="BQ1965" s="11"/>
      <c r="BR1965" s="11"/>
      <c r="BS1965" s="11"/>
      <c r="BT1965" s="11"/>
      <c r="BU1965" s="11"/>
      <c r="BV1965" s="11"/>
      <c r="BW1965" s="11"/>
    </row>
    <row r="1966" spans="1:78" x14ac:dyDescent="0.2">
      <c r="A1966" s="11" t="s">
        <v>1700</v>
      </c>
      <c r="B1966" s="11"/>
      <c r="C1966" s="11" t="s">
        <v>1483</v>
      </c>
      <c r="D1966" s="11" t="s">
        <v>108</v>
      </c>
      <c r="E1966" s="11" t="s">
        <v>507</v>
      </c>
      <c r="F1966" s="11"/>
      <c r="G1966" s="11" t="s">
        <v>519</v>
      </c>
      <c r="H1966" s="11"/>
      <c r="I1966" s="11"/>
      <c r="J1966" s="11"/>
      <c r="K1966" s="11"/>
      <c r="L1966" s="11"/>
      <c r="M1966" s="11"/>
      <c r="N1966" s="11"/>
      <c r="O1966" s="11"/>
      <c r="P1966" s="11"/>
      <c r="Q1966" s="11"/>
      <c r="R1966" s="11"/>
      <c r="S1966" s="11"/>
      <c r="T1966" s="11"/>
      <c r="U1966" s="11"/>
      <c r="V1966" s="11"/>
      <c r="W1966" s="11"/>
      <c r="X1966" s="11"/>
      <c r="Y1966" s="11"/>
      <c r="Z1966" s="11"/>
      <c r="AA1966" s="11"/>
      <c r="AB1966" s="11"/>
      <c r="AC1966" s="11"/>
      <c r="AD1966" s="11"/>
      <c r="AE1966" s="11"/>
      <c r="AF1966" s="11"/>
      <c r="AG1966" s="11"/>
      <c r="AH1966" s="11"/>
      <c r="AI1966" s="11"/>
      <c r="AJ1966" s="11"/>
      <c r="AK1966" s="11"/>
      <c r="AL1966" s="11"/>
      <c r="AM1966" s="11"/>
      <c r="AN1966" s="11"/>
      <c r="AO1966" s="11"/>
      <c r="AP1966" s="11"/>
      <c r="AQ1966" s="11"/>
      <c r="AR1966" s="11"/>
      <c r="AS1966" s="11"/>
      <c r="AT1966" s="11"/>
      <c r="AU1966" s="11"/>
      <c r="AV1966" s="11"/>
      <c r="AW1966" s="11"/>
      <c r="AX1966" s="11"/>
      <c r="AY1966" s="11"/>
      <c r="AZ1966" s="11"/>
      <c r="BA1966" s="11"/>
      <c r="BB1966" s="11"/>
      <c r="BC1966" s="11"/>
      <c r="BD1966" s="11"/>
      <c r="BE1966" s="11"/>
      <c r="BF1966" s="11"/>
      <c r="BG1966" s="11"/>
      <c r="BH1966" s="11"/>
      <c r="BI1966" s="11"/>
      <c r="BJ1966" s="11"/>
      <c r="BK1966" s="11"/>
      <c r="BL1966" s="11"/>
      <c r="BM1966" s="11"/>
      <c r="BN1966" s="11"/>
      <c r="BO1966" s="11"/>
      <c r="BP1966" s="11"/>
      <c r="BQ1966" s="11"/>
      <c r="BR1966" s="11"/>
      <c r="BS1966" s="11"/>
      <c r="BT1966" s="11"/>
      <c r="BU1966" s="11"/>
      <c r="BV1966" s="11"/>
      <c r="BW1966" s="11"/>
    </row>
    <row r="1967" spans="1:78" x14ac:dyDescent="0.2">
      <c r="A1967" s="11" t="s">
        <v>1700</v>
      </c>
      <c r="B1967" s="11"/>
      <c r="C1967" s="11" t="s">
        <v>1483</v>
      </c>
      <c r="D1967" s="11" t="s">
        <v>108</v>
      </c>
      <c r="E1967" s="11" t="s">
        <v>507</v>
      </c>
      <c r="F1967" s="11"/>
      <c r="G1967" s="11" t="s">
        <v>1691</v>
      </c>
      <c r="H1967" s="11"/>
      <c r="I1967" s="11"/>
      <c r="J1967" s="11"/>
      <c r="K1967" s="11"/>
      <c r="L1967" s="11"/>
      <c r="M1967" s="11"/>
      <c r="N1967" s="11"/>
      <c r="O1967" s="11"/>
      <c r="P1967" s="11"/>
      <c r="Q1967" s="11"/>
      <c r="R1967" s="11"/>
      <c r="S1967" s="11"/>
      <c r="T1967" s="11"/>
      <c r="U1967" s="11"/>
      <c r="V1967" s="11"/>
      <c r="W1967" s="11"/>
      <c r="X1967" s="11"/>
      <c r="Y1967" s="11"/>
      <c r="Z1967" s="11"/>
      <c r="AA1967" s="11"/>
      <c r="AB1967" s="11"/>
      <c r="AC1967" s="11"/>
      <c r="AD1967" s="11"/>
      <c r="AE1967" s="11"/>
      <c r="AF1967" s="11"/>
      <c r="AG1967" s="11"/>
      <c r="AH1967" s="11"/>
      <c r="AI1967" s="11"/>
      <c r="AJ1967" s="11"/>
      <c r="AK1967" s="11"/>
      <c r="AL1967" s="11"/>
      <c r="AM1967" s="11"/>
      <c r="AN1967" s="11"/>
      <c r="AO1967" s="11"/>
      <c r="AP1967" s="11"/>
      <c r="AQ1967" s="11"/>
      <c r="AR1967" s="11"/>
      <c r="AS1967" s="11"/>
      <c r="AT1967" s="11"/>
      <c r="AU1967" s="11"/>
      <c r="AV1967" s="11"/>
      <c r="AW1967" s="11"/>
      <c r="AX1967" s="11"/>
      <c r="AY1967" s="11"/>
      <c r="AZ1967" s="11"/>
      <c r="BA1967" s="11"/>
      <c r="BB1967" s="11"/>
      <c r="BC1967" s="11"/>
      <c r="BD1967" s="11"/>
      <c r="BE1967" s="11"/>
      <c r="BF1967" s="11"/>
      <c r="BG1967" s="11"/>
      <c r="BH1967" s="11"/>
      <c r="BI1967" s="11"/>
      <c r="BJ1967" s="11"/>
      <c r="BK1967" s="11"/>
      <c r="BL1967" s="11"/>
      <c r="BM1967" s="11"/>
      <c r="BN1967" s="11"/>
      <c r="BO1967" s="11"/>
      <c r="BP1967" s="11"/>
      <c r="BQ1967" s="11"/>
      <c r="BR1967" s="11"/>
      <c r="BS1967" s="11"/>
      <c r="BT1967" s="11"/>
      <c r="BU1967" s="11"/>
      <c r="BV1967" s="11"/>
      <c r="BW1967" s="11"/>
    </row>
    <row r="1968" spans="1:78" x14ac:dyDescent="0.2">
      <c r="A1968" s="19" t="s">
        <v>1700</v>
      </c>
      <c r="B1968" s="19"/>
      <c r="C1968" s="19" t="s">
        <v>1483</v>
      </c>
      <c r="D1968" s="19" t="s">
        <v>108</v>
      </c>
      <c r="E1968" s="19" t="s">
        <v>1692</v>
      </c>
      <c r="F1968" s="19" t="s">
        <v>1693</v>
      </c>
      <c r="G1968" s="19" t="s">
        <v>1692</v>
      </c>
      <c r="H1968" s="19" t="s">
        <v>1693</v>
      </c>
      <c r="I1968" s="19"/>
      <c r="J1968" s="19"/>
      <c r="K1968" s="19"/>
      <c r="L1968" s="19"/>
      <c r="M1968" s="19"/>
      <c r="N1968" s="19"/>
      <c r="O1968" s="19"/>
      <c r="P1968" s="19"/>
      <c r="Q1968" s="19"/>
      <c r="R1968" s="19"/>
      <c r="S1968" s="19"/>
      <c r="T1968" s="19"/>
      <c r="U1968" s="19"/>
      <c r="V1968" s="19"/>
      <c r="W1968" s="19"/>
      <c r="X1968" s="19"/>
      <c r="Y1968" s="19"/>
      <c r="Z1968" s="19"/>
      <c r="AA1968" s="19"/>
      <c r="AB1968" s="19"/>
      <c r="AC1968" s="19"/>
      <c r="AD1968" s="19"/>
      <c r="AE1968" s="19"/>
      <c r="AF1968" s="19"/>
      <c r="AG1968" s="19"/>
      <c r="AH1968" s="19"/>
      <c r="AI1968" s="19"/>
      <c r="AJ1968" s="19"/>
      <c r="AK1968" s="19"/>
      <c r="AL1968" s="19"/>
      <c r="AM1968" s="19"/>
      <c r="AN1968" s="19"/>
      <c r="AO1968" s="19"/>
      <c r="AP1968" s="19"/>
      <c r="AQ1968" s="19"/>
      <c r="AR1968" s="19"/>
      <c r="AS1968" s="19"/>
      <c r="AT1968" s="19"/>
      <c r="AU1968" s="19"/>
      <c r="AV1968" s="19"/>
      <c r="AW1968" s="19"/>
      <c r="AX1968" s="19"/>
      <c r="AY1968" s="19"/>
      <c r="AZ1968" s="19"/>
      <c r="BA1968" s="19"/>
      <c r="BB1968" s="19"/>
      <c r="BC1968" s="19"/>
      <c r="BD1968" s="19"/>
      <c r="BE1968" s="19"/>
      <c r="BF1968" s="19"/>
      <c r="BG1968" s="19"/>
      <c r="BH1968" s="19"/>
      <c r="BI1968" s="19"/>
      <c r="BJ1968" s="19"/>
      <c r="BK1968" s="19"/>
      <c r="BL1968" s="19"/>
      <c r="BM1968" s="19"/>
      <c r="BN1968" s="19"/>
      <c r="BO1968" s="19"/>
      <c r="BP1968" s="19"/>
      <c r="BQ1968" s="19"/>
      <c r="BR1968" s="19"/>
      <c r="BS1968" s="19"/>
      <c r="BT1968" s="19"/>
      <c r="BU1968" s="19"/>
      <c r="BV1968" s="19"/>
      <c r="BW1968" s="19"/>
    </row>
    <row r="1969" spans="1:78" x14ac:dyDescent="0.2">
      <c r="A1969" s="19" t="s">
        <v>1700</v>
      </c>
      <c r="B1969" s="19"/>
      <c r="C1969" s="19" t="s">
        <v>1483</v>
      </c>
      <c r="D1969" s="19" t="s">
        <v>108</v>
      </c>
      <c r="E1969" s="19" t="s">
        <v>1692</v>
      </c>
      <c r="F1969" s="19"/>
      <c r="G1969" s="19" t="s">
        <v>1692</v>
      </c>
      <c r="H1969" s="19"/>
      <c r="I1969" s="19"/>
      <c r="J1969" s="19"/>
      <c r="K1969" s="19"/>
      <c r="L1969" s="19"/>
      <c r="M1969" s="19"/>
      <c r="N1969" s="19"/>
      <c r="O1969" s="19"/>
      <c r="P1969" s="19"/>
      <c r="Q1969" s="19"/>
      <c r="R1969" s="19"/>
      <c r="S1969" s="19"/>
      <c r="T1969" s="19"/>
      <c r="U1969" s="19"/>
      <c r="V1969" s="19"/>
      <c r="W1969" s="19"/>
      <c r="X1969" s="19"/>
      <c r="Y1969" s="19"/>
      <c r="Z1969" s="19"/>
      <c r="AA1969" s="19"/>
      <c r="AB1969" s="19"/>
      <c r="AC1969" s="19"/>
      <c r="AD1969" s="19"/>
      <c r="AE1969" s="19"/>
      <c r="AF1969" s="19"/>
      <c r="AG1969" s="19"/>
      <c r="AH1969" s="19"/>
      <c r="AI1969" s="19"/>
      <c r="AJ1969" s="19"/>
      <c r="AK1969" s="19"/>
      <c r="AL1969" s="19"/>
      <c r="AM1969" s="19"/>
      <c r="AN1969" s="19"/>
      <c r="AO1969" s="19"/>
      <c r="AP1969" s="19"/>
      <c r="AQ1969" s="19"/>
      <c r="AR1969" s="19"/>
      <c r="AS1969" s="19"/>
      <c r="AT1969" s="19"/>
      <c r="AU1969" s="19"/>
      <c r="AV1969" s="19"/>
      <c r="AW1969" s="19"/>
      <c r="AX1969" s="19"/>
      <c r="AY1969" s="19"/>
      <c r="AZ1969" s="19"/>
      <c r="BA1969" s="19"/>
      <c r="BB1969" s="19"/>
      <c r="BC1969" s="19"/>
      <c r="BD1969" s="19"/>
      <c r="BE1969" s="19"/>
      <c r="BF1969" s="19"/>
      <c r="BG1969" s="19"/>
      <c r="BH1969" s="19"/>
      <c r="BI1969" s="19"/>
      <c r="BJ1969" s="19"/>
      <c r="BK1969" s="19"/>
      <c r="BL1969" s="19"/>
      <c r="BM1969" s="19"/>
      <c r="BN1969" s="19"/>
      <c r="BO1969" s="19"/>
      <c r="BP1969" s="19"/>
      <c r="BQ1969" s="19"/>
      <c r="BR1969" s="19"/>
      <c r="BS1969" s="19"/>
      <c r="BT1969" s="19"/>
      <c r="BU1969" s="19"/>
      <c r="BV1969" s="19"/>
      <c r="BW1969" s="19"/>
    </row>
    <row r="1970" spans="1:78" x14ac:dyDescent="0.2">
      <c r="A1970" s="19" t="s">
        <v>1700</v>
      </c>
      <c r="B1970" s="19"/>
      <c r="C1970" s="19" t="s">
        <v>1483</v>
      </c>
      <c r="D1970" s="19" t="s">
        <v>108</v>
      </c>
      <c r="E1970" s="19" t="s">
        <v>848</v>
      </c>
      <c r="F1970" s="19" t="s">
        <v>849</v>
      </c>
      <c r="G1970" s="19" t="s">
        <v>848</v>
      </c>
      <c r="H1970" s="19" t="s">
        <v>849</v>
      </c>
      <c r="I1970" s="19"/>
      <c r="J1970" s="19"/>
      <c r="K1970" s="19"/>
      <c r="L1970" s="19"/>
      <c r="M1970" s="19"/>
      <c r="N1970" s="19"/>
      <c r="O1970" s="19"/>
      <c r="P1970" s="19"/>
      <c r="Q1970" s="19"/>
      <c r="R1970" s="19"/>
      <c r="S1970" s="19"/>
      <c r="T1970" s="19"/>
      <c r="U1970" s="19"/>
      <c r="V1970" s="19"/>
      <c r="W1970" s="19"/>
      <c r="X1970" s="19"/>
      <c r="Y1970" s="19"/>
      <c r="Z1970" s="19"/>
      <c r="AA1970" s="19"/>
      <c r="AB1970" s="19"/>
      <c r="AC1970" s="19"/>
      <c r="AD1970" s="19"/>
      <c r="AE1970" s="19"/>
      <c r="AF1970" s="19"/>
      <c r="AG1970" s="19"/>
      <c r="AH1970" s="19"/>
      <c r="AI1970" s="19"/>
      <c r="AJ1970" s="19"/>
      <c r="AK1970" s="19"/>
      <c r="AL1970" s="19"/>
      <c r="AM1970" s="19"/>
      <c r="AN1970" s="19"/>
      <c r="AO1970" s="19"/>
      <c r="AP1970" s="19"/>
      <c r="AQ1970" s="19"/>
      <c r="AR1970" s="19"/>
      <c r="AS1970" s="19"/>
      <c r="AT1970" s="19"/>
      <c r="AU1970" s="19"/>
      <c r="AV1970" s="19"/>
      <c r="AW1970" s="19"/>
      <c r="AX1970" s="19"/>
      <c r="AY1970" s="19"/>
      <c r="AZ1970" s="19"/>
      <c r="BA1970" s="19"/>
      <c r="BB1970" s="19"/>
      <c r="BC1970" s="19"/>
      <c r="BD1970" s="19"/>
      <c r="BE1970" s="19"/>
      <c r="BF1970" s="19"/>
      <c r="BG1970" s="19"/>
      <c r="BH1970" s="19"/>
      <c r="BI1970" s="19"/>
      <c r="BJ1970" s="19"/>
      <c r="BK1970" s="19"/>
      <c r="BL1970" s="19"/>
      <c r="BM1970" s="19"/>
      <c r="BN1970" s="19"/>
      <c r="BO1970" s="19"/>
      <c r="BP1970" s="19"/>
      <c r="BQ1970" s="19"/>
      <c r="BR1970" s="19"/>
      <c r="BS1970" s="19"/>
      <c r="BT1970" s="19"/>
      <c r="BU1970" s="19"/>
      <c r="BV1970" s="19"/>
      <c r="BW1970" s="19"/>
    </row>
    <row r="1971" spans="1:78" x14ac:dyDescent="0.2">
      <c r="A1971" t="s">
        <v>3534</v>
      </c>
      <c r="C1971" t="s">
        <v>1483</v>
      </c>
      <c r="D1971" t="s">
        <v>108</v>
      </c>
      <c r="E1971" t="s">
        <v>848</v>
      </c>
      <c r="F1971" t="s">
        <v>849</v>
      </c>
      <c r="G1971" t="s">
        <v>848</v>
      </c>
      <c r="H1971" t="s">
        <v>849</v>
      </c>
      <c r="Y1971">
        <v>6.34</v>
      </c>
      <c r="AB1971">
        <v>8.3699999999999992</v>
      </c>
      <c r="AC1971">
        <v>6.66</v>
      </c>
      <c r="AF1971">
        <v>8.44</v>
      </c>
      <c r="BR1971" t="s">
        <v>67</v>
      </c>
      <c r="BS1971" s="1">
        <v>44795</v>
      </c>
      <c r="BT1971" t="s">
        <v>511</v>
      </c>
      <c r="BU1971">
        <v>69736</v>
      </c>
    </row>
    <row r="1972" spans="1:78" x14ac:dyDescent="0.2">
      <c r="A1972" s="11" t="s">
        <v>1700</v>
      </c>
      <c r="B1972" s="11"/>
      <c r="C1972" s="11" t="s">
        <v>1483</v>
      </c>
      <c r="D1972" s="11" t="s">
        <v>108</v>
      </c>
      <c r="E1972" s="11" t="s">
        <v>848</v>
      </c>
      <c r="F1972" s="11" t="s">
        <v>574</v>
      </c>
      <c r="G1972" s="11" t="s">
        <v>848</v>
      </c>
      <c r="H1972" s="11" t="s">
        <v>574</v>
      </c>
      <c r="I1972" s="11"/>
      <c r="J1972" s="11"/>
      <c r="K1972" s="11"/>
      <c r="L1972" s="11"/>
      <c r="M1972" s="11"/>
      <c r="N1972" s="11"/>
      <c r="O1972" s="11"/>
      <c r="P1972" s="11"/>
      <c r="Q1972" s="11"/>
      <c r="R1972" s="11"/>
      <c r="S1972" s="11"/>
      <c r="T1972" s="11"/>
      <c r="U1972" s="11"/>
      <c r="V1972" s="11"/>
      <c r="W1972" s="11"/>
      <c r="X1972" s="11"/>
      <c r="Y1972" s="11"/>
      <c r="Z1972" s="11"/>
      <c r="AA1972" s="11"/>
      <c r="AB1972" s="11"/>
      <c r="AC1972" s="11"/>
      <c r="AD1972" s="11"/>
      <c r="AE1972" s="11"/>
      <c r="AF1972" s="11"/>
      <c r="AG1972" s="11"/>
      <c r="AH1972" s="11"/>
      <c r="AI1972" s="11"/>
      <c r="AJ1972" s="11"/>
      <c r="AK1972" s="11"/>
      <c r="AL1972" s="11"/>
      <c r="AM1972" s="11"/>
      <c r="AN1972" s="11"/>
      <c r="AO1972" s="11"/>
      <c r="AP1972" s="11"/>
      <c r="AQ1972" s="11"/>
      <c r="AR1972" s="11"/>
      <c r="AS1972" s="11"/>
      <c r="AT1972" s="11"/>
      <c r="AU1972" s="11"/>
      <c r="AV1972" s="11"/>
      <c r="AW1972" s="11"/>
      <c r="AX1972" s="11"/>
      <c r="AY1972" s="11"/>
      <c r="AZ1972" s="11"/>
      <c r="BA1972" s="11"/>
      <c r="BB1972" s="11"/>
      <c r="BC1972" s="11"/>
      <c r="BD1972" s="11"/>
      <c r="BE1972" s="11"/>
      <c r="BF1972" s="11"/>
      <c r="BG1972" s="11"/>
      <c r="BH1972" s="11"/>
      <c r="BI1972" s="11"/>
      <c r="BJ1972" s="11"/>
      <c r="BK1972" s="11"/>
      <c r="BL1972" s="11"/>
      <c r="BM1972" s="11"/>
      <c r="BN1972" s="11"/>
      <c r="BO1972" s="11"/>
      <c r="BP1972" s="11"/>
      <c r="BQ1972" s="11"/>
      <c r="BR1972" s="11"/>
      <c r="BS1972" s="11"/>
      <c r="BT1972" s="11"/>
      <c r="BU1972" s="11"/>
      <c r="BV1972" s="11"/>
      <c r="BW1972" s="11"/>
    </row>
    <row r="1973" spans="1:78" x14ac:dyDescent="0.2">
      <c r="A1973" t="s">
        <v>850</v>
      </c>
      <c r="C1973" t="s">
        <v>1483</v>
      </c>
      <c r="D1973" t="s">
        <v>108</v>
      </c>
      <c r="E1973" t="s">
        <v>848</v>
      </c>
      <c r="F1973" t="s">
        <v>574</v>
      </c>
      <c r="G1973" t="s">
        <v>848</v>
      </c>
      <c r="H1973" t="s">
        <v>574</v>
      </c>
      <c r="U1973">
        <v>6.8</v>
      </c>
      <c r="X1973">
        <v>8.24</v>
      </c>
      <c r="Y1973">
        <v>7.07</v>
      </c>
      <c r="AB1973">
        <v>8.76</v>
      </c>
      <c r="AC1973">
        <v>7.02</v>
      </c>
      <c r="AF1973">
        <v>9.2799999999999994</v>
      </c>
      <c r="BR1973" t="s">
        <v>67</v>
      </c>
      <c r="BS1973"/>
      <c r="BT1973" t="s">
        <v>511</v>
      </c>
      <c r="BU1973">
        <v>69736</v>
      </c>
      <c r="BV1973" t="s">
        <v>60</v>
      </c>
      <c r="BW1973" t="s">
        <v>511</v>
      </c>
    </row>
    <row r="1974" spans="1:78" x14ac:dyDescent="0.2">
      <c r="A1974" s="11" t="s">
        <v>1700</v>
      </c>
      <c r="B1974" s="11"/>
      <c r="C1974" s="11" t="s">
        <v>1483</v>
      </c>
      <c r="D1974" s="11" t="s">
        <v>108</v>
      </c>
      <c r="E1974" s="11" t="s">
        <v>848</v>
      </c>
      <c r="F1974" s="11"/>
      <c r="G1974" s="11" t="s">
        <v>848</v>
      </c>
      <c r="H1974" s="11"/>
      <c r="I1974" s="11"/>
      <c r="J1974" s="11"/>
      <c r="K1974" s="11"/>
      <c r="L1974" s="11"/>
      <c r="M1974" s="11"/>
      <c r="N1974" s="11"/>
      <c r="O1974" s="11"/>
      <c r="P1974" s="11"/>
      <c r="Q1974" s="11"/>
      <c r="R1974" s="11"/>
      <c r="S1974" s="11"/>
      <c r="T1974" s="11"/>
      <c r="U1974" s="11"/>
      <c r="V1974" s="11"/>
      <c r="W1974" s="11"/>
      <c r="X1974" s="11"/>
      <c r="Y1974" s="11"/>
      <c r="Z1974" s="11"/>
      <c r="AA1974" s="11"/>
      <c r="AB1974" s="11"/>
      <c r="AC1974" s="11"/>
      <c r="AD1974" s="11"/>
      <c r="AE1974" s="11"/>
      <c r="AF1974" s="11"/>
      <c r="AG1974" s="11"/>
      <c r="AH1974" s="11"/>
      <c r="AI1974" s="11"/>
      <c r="AJ1974" s="11"/>
      <c r="AK1974" s="11"/>
      <c r="AL1974" s="11"/>
      <c r="AM1974" s="11"/>
      <c r="AN1974" s="11"/>
      <c r="AO1974" s="11"/>
      <c r="AP1974" s="11"/>
      <c r="AQ1974" s="11"/>
      <c r="AR1974" s="11"/>
      <c r="AS1974" s="11"/>
      <c r="AT1974" s="11"/>
      <c r="AU1974" s="11"/>
      <c r="AV1974" s="11"/>
      <c r="AW1974" s="11"/>
      <c r="AX1974" s="11"/>
      <c r="AY1974" s="11"/>
      <c r="AZ1974" s="11"/>
      <c r="BA1974" s="11"/>
      <c r="BB1974" s="11"/>
      <c r="BC1974" s="11"/>
      <c r="BD1974" s="11"/>
      <c r="BE1974" s="11"/>
      <c r="BF1974" s="11"/>
      <c r="BG1974" s="11"/>
      <c r="BH1974" s="11"/>
      <c r="BI1974" s="11"/>
      <c r="BJ1974" s="11"/>
      <c r="BK1974" s="11"/>
      <c r="BL1974" s="11"/>
      <c r="BM1974" s="11"/>
      <c r="BN1974" s="11"/>
      <c r="BO1974" s="11"/>
      <c r="BP1974" s="11"/>
      <c r="BQ1974" s="11"/>
      <c r="BR1974" s="11"/>
      <c r="BS1974" s="11"/>
      <c r="BT1974" s="11"/>
      <c r="BU1974" s="11"/>
      <c r="BV1974" s="11"/>
      <c r="BW1974" s="11"/>
    </row>
    <row r="1975" spans="1:78" x14ac:dyDescent="0.2">
      <c r="A1975" s="11" t="s">
        <v>1700</v>
      </c>
      <c r="B1975" s="11"/>
      <c r="C1975" s="11" t="s">
        <v>1483</v>
      </c>
      <c r="D1975" s="11" t="s">
        <v>108</v>
      </c>
      <c r="E1975" s="11" t="s">
        <v>1685</v>
      </c>
      <c r="F1975" s="11"/>
      <c r="G1975" s="11" t="s">
        <v>1685</v>
      </c>
      <c r="H1975" s="11"/>
      <c r="I1975" s="11"/>
      <c r="J1975" s="11"/>
      <c r="K1975" s="11"/>
      <c r="L1975" s="11"/>
      <c r="M1975" s="11"/>
      <c r="N1975" s="11"/>
      <c r="O1975" s="11"/>
      <c r="P1975" s="11"/>
      <c r="Q1975" s="11"/>
      <c r="R1975" s="11"/>
      <c r="S1975" s="11"/>
      <c r="T1975" s="11"/>
      <c r="U1975" s="11"/>
      <c r="V1975" s="11"/>
      <c r="W1975" s="11"/>
      <c r="X1975" s="11"/>
      <c r="Y1975" s="11"/>
      <c r="Z1975" s="11"/>
      <c r="AA1975" s="11"/>
      <c r="AB1975" s="11"/>
      <c r="AC1975" s="11"/>
      <c r="AD1975" s="11"/>
      <c r="AE1975" s="11"/>
      <c r="AF1975" s="11"/>
      <c r="AG1975" s="11"/>
      <c r="AH1975" s="11"/>
      <c r="AI1975" s="11"/>
      <c r="AJ1975" s="11"/>
      <c r="AK1975" s="11"/>
      <c r="AL1975" s="11"/>
      <c r="AM1975" s="11"/>
      <c r="AN1975" s="11"/>
      <c r="AO1975" s="11"/>
      <c r="AP1975" s="11"/>
      <c r="AQ1975" s="11"/>
      <c r="AR1975" s="11"/>
      <c r="AS1975" s="11"/>
      <c r="AT1975" s="11"/>
      <c r="AU1975" s="11"/>
      <c r="AV1975" s="11"/>
      <c r="AW1975" s="11"/>
      <c r="AX1975" s="11"/>
      <c r="AY1975" s="11"/>
      <c r="AZ1975" s="11"/>
      <c r="BA1975" s="11"/>
      <c r="BB1975" s="11"/>
      <c r="BC1975" s="11"/>
      <c r="BD1975" s="11"/>
      <c r="BE1975" s="11"/>
      <c r="BF1975" s="11"/>
      <c r="BG1975" s="11"/>
      <c r="BH1975" s="11"/>
      <c r="BI1975" s="11"/>
      <c r="BJ1975" s="11"/>
      <c r="BK1975" s="11"/>
      <c r="BL1975" s="11"/>
      <c r="BM1975" s="11"/>
      <c r="BN1975" s="11"/>
      <c r="BO1975" s="11"/>
      <c r="BP1975" s="11"/>
      <c r="BQ1975" s="11"/>
      <c r="BR1975" s="11"/>
      <c r="BS1975" s="11"/>
      <c r="BT1975" s="11"/>
      <c r="BU1975" s="11"/>
      <c r="BV1975" s="11"/>
      <c r="BW1975" s="11"/>
    </row>
    <row r="1976" spans="1:78" x14ac:dyDescent="0.2">
      <c r="A1976" s="11" t="s">
        <v>1700</v>
      </c>
      <c r="B1976" s="11"/>
      <c r="C1976" s="11" t="s">
        <v>1483</v>
      </c>
      <c r="D1976" s="11" t="s">
        <v>108</v>
      </c>
      <c r="E1976" s="11" t="s">
        <v>881</v>
      </c>
      <c r="F1976" s="11" t="s">
        <v>882</v>
      </c>
      <c r="G1976" s="11" t="s">
        <v>1687</v>
      </c>
      <c r="H1976" s="11" t="s">
        <v>1689</v>
      </c>
      <c r="I1976" s="11"/>
      <c r="J1976" s="11"/>
      <c r="K1976" s="11"/>
      <c r="L1976" s="11"/>
      <c r="M1976" s="11"/>
      <c r="N1976" s="11"/>
      <c r="O1976" s="11"/>
      <c r="P1976" s="11"/>
      <c r="Q1976" s="11"/>
      <c r="R1976" s="11"/>
      <c r="S1976" s="11"/>
      <c r="T1976" s="11"/>
      <c r="U1976" s="11"/>
      <c r="V1976" s="11"/>
      <c r="W1976" s="11"/>
      <c r="X1976" s="11"/>
      <c r="Y1976" s="11"/>
      <c r="Z1976" s="11"/>
      <c r="AA1976" s="11"/>
      <c r="AB1976" s="11"/>
      <c r="AC1976" s="11"/>
      <c r="AD1976" s="11"/>
      <c r="AE1976" s="11"/>
      <c r="AF1976" s="11"/>
      <c r="AG1976" s="11"/>
      <c r="AH1976" s="11"/>
      <c r="AI1976" s="11"/>
      <c r="AJ1976" s="11"/>
      <c r="AK1976" s="11"/>
      <c r="AL1976" s="11"/>
      <c r="AM1976" s="11"/>
      <c r="AN1976" s="11"/>
      <c r="AO1976" s="11"/>
      <c r="AP1976" s="11"/>
      <c r="AQ1976" s="11"/>
      <c r="AR1976" s="11"/>
      <c r="AS1976" s="11"/>
      <c r="AT1976" s="11"/>
      <c r="AU1976" s="11"/>
      <c r="AV1976" s="11"/>
      <c r="AW1976" s="11"/>
      <c r="AX1976" s="11"/>
      <c r="AY1976" s="11"/>
      <c r="AZ1976" s="11"/>
      <c r="BA1976" s="11"/>
      <c r="BB1976" s="11"/>
      <c r="BC1976" s="11"/>
      <c r="BD1976" s="11"/>
      <c r="BE1976" s="11"/>
      <c r="BF1976" s="11"/>
      <c r="BG1976" s="11"/>
      <c r="BH1976" s="11"/>
      <c r="BI1976" s="11"/>
      <c r="BJ1976" s="11"/>
      <c r="BK1976" s="11"/>
      <c r="BL1976" s="11"/>
      <c r="BM1976" s="11"/>
      <c r="BN1976" s="11"/>
      <c r="BO1976" s="11"/>
      <c r="BP1976" s="11"/>
      <c r="BQ1976" s="11"/>
      <c r="BR1976" s="11"/>
      <c r="BS1976" s="11"/>
      <c r="BT1976" s="11"/>
      <c r="BU1976" s="11"/>
      <c r="BV1976" s="11"/>
      <c r="BW1976" s="11"/>
    </row>
    <row r="1977" spans="1:78" x14ac:dyDescent="0.2">
      <c r="A1977" s="11" t="s">
        <v>1700</v>
      </c>
      <c r="B1977" s="11"/>
      <c r="C1977" s="11" t="s">
        <v>1483</v>
      </c>
      <c r="D1977" s="11" t="s">
        <v>108</v>
      </c>
      <c r="E1977" s="11" t="s">
        <v>881</v>
      </c>
      <c r="F1977" s="11" t="s">
        <v>882</v>
      </c>
      <c r="G1977" s="11" t="s">
        <v>881</v>
      </c>
      <c r="H1977" s="11" t="s">
        <v>882</v>
      </c>
      <c r="I1977" s="11"/>
      <c r="J1977" s="11"/>
      <c r="K1977" s="11"/>
      <c r="L1977" s="11"/>
      <c r="M1977" s="11"/>
      <c r="N1977" s="11"/>
      <c r="O1977" s="11"/>
      <c r="P1977" s="11"/>
      <c r="Q1977" s="11"/>
      <c r="R1977" s="11"/>
      <c r="S1977" s="11"/>
      <c r="T1977" s="11"/>
      <c r="U1977" s="11"/>
      <c r="V1977" s="11"/>
      <c r="W1977" s="11"/>
      <c r="X1977" s="11"/>
      <c r="Y1977" s="11"/>
      <c r="Z1977" s="11"/>
      <c r="AA1977" s="11"/>
      <c r="AB1977" s="11"/>
      <c r="AC1977" s="11"/>
      <c r="AD1977" s="11"/>
      <c r="AE1977" s="11"/>
      <c r="AF1977" s="11"/>
      <c r="AG1977" s="11"/>
      <c r="AH1977" s="11"/>
      <c r="AI1977" s="11"/>
      <c r="AJ1977" s="11"/>
      <c r="AK1977" s="11"/>
      <c r="AL1977" s="11"/>
      <c r="AM1977" s="11"/>
      <c r="AN1977" s="11"/>
      <c r="AO1977" s="11"/>
      <c r="AP1977" s="11"/>
      <c r="AQ1977" s="11"/>
      <c r="AR1977" s="11"/>
      <c r="AS1977" s="11"/>
      <c r="AT1977" s="11"/>
      <c r="AU1977" s="11"/>
      <c r="AV1977" s="11"/>
      <c r="AW1977" s="11"/>
      <c r="AX1977" s="11"/>
      <c r="AY1977" s="11"/>
      <c r="AZ1977" s="11"/>
      <c r="BA1977" s="11"/>
      <c r="BB1977" s="11"/>
      <c r="BC1977" s="11"/>
      <c r="BD1977" s="11"/>
      <c r="BE1977" s="11"/>
      <c r="BF1977" s="11"/>
      <c r="BG1977" s="11"/>
      <c r="BH1977" s="11"/>
      <c r="BI1977" s="11"/>
      <c r="BJ1977" s="11"/>
      <c r="BK1977" s="11"/>
      <c r="BL1977" s="11"/>
      <c r="BM1977" s="11"/>
      <c r="BN1977" s="11"/>
      <c r="BO1977" s="11"/>
      <c r="BP1977" s="11"/>
      <c r="BQ1977" s="11"/>
      <c r="BR1977" s="11"/>
      <c r="BS1977" s="11"/>
      <c r="BT1977" s="11"/>
      <c r="BU1977" s="11"/>
      <c r="BV1977" s="11"/>
      <c r="BW1977" s="11"/>
    </row>
    <row r="1978" spans="1:78" s="10" customFormat="1" x14ac:dyDescent="0.2">
      <c r="A1978" t="s">
        <v>3320</v>
      </c>
      <c r="B1978"/>
      <c r="C1978" t="s">
        <v>1483</v>
      </c>
      <c r="D1978" t="s">
        <v>108</v>
      </c>
      <c r="E1978" t="s">
        <v>881</v>
      </c>
      <c r="F1978" t="s">
        <v>882</v>
      </c>
      <c r="G1978" t="s">
        <v>881</v>
      </c>
      <c r="H1978" t="s">
        <v>882</v>
      </c>
      <c r="I1978"/>
      <c r="J1978"/>
      <c r="K1978"/>
      <c r="L1978"/>
      <c r="M1978"/>
      <c r="N1978"/>
      <c r="O1978"/>
      <c r="P1978"/>
      <c r="Q1978">
        <v>5.95</v>
      </c>
      <c r="R1978"/>
      <c r="S1978"/>
      <c r="T1978">
        <v>6.3</v>
      </c>
      <c r="U1978">
        <v>6.95</v>
      </c>
      <c r="V1978"/>
      <c r="W1978"/>
      <c r="X1978">
        <v>8.5</v>
      </c>
      <c r="Y1978">
        <v>8.27</v>
      </c>
      <c r="Z1978"/>
      <c r="AA1978"/>
      <c r="AB1978">
        <v>9.92</v>
      </c>
      <c r="AC1978">
        <v>9.3000000000000007</v>
      </c>
      <c r="AD1978"/>
      <c r="AE1978"/>
      <c r="AF1978">
        <v>10.4</v>
      </c>
      <c r="AG1978">
        <v>9</v>
      </c>
      <c r="AH1978"/>
      <c r="AI1978"/>
      <c r="AJ1978">
        <v>10.57</v>
      </c>
      <c r="AK1978">
        <v>5.0999999999999996</v>
      </c>
      <c r="AL1978"/>
      <c r="AM1978"/>
      <c r="AN1978">
        <v>3.5</v>
      </c>
      <c r="AO1978">
        <v>5.95</v>
      </c>
      <c r="AP1978">
        <v>3.35</v>
      </c>
      <c r="AQ1978">
        <v>3.9</v>
      </c>
      <c r="AR1978">
        <v>3.9</v>
      </c>
      <c r="AS1978">
        <v>7.27</v>
      </c>
      <c r="AT1978">
        <v>4.83</v>
      </c>
      <c r="AU1978">
        <v>5.5</v>
      </c>
      <c r="AV1978">
        <v>5.5</v>
      </c>
      <c r="AW1978">
        <v>7.81</v>
      </c>
      <c r="AX1978">
        <v>5.38</v>
      </c>
      <c r="AY1978">
        <v>5.86</v>
      </c>
      <c r="AZ1978">
        <v>5.86</v>
      </c>
      <c r="BA1978">
        <v>8.82</v>
      </c>
      <c r="BB1978">
        <v>5.92</v>
      </c>
      <c r="BC1978">
        <v>6.33</v>
      </c>
      <c r="BD1978">
        <v>6.33</v>
      </c>
      <c r="BE1978">
        <v>9.5299999999999994</v>
      </c>
      <c r="BF1978">
        <v>5.7</v>
      </c>
      <c r="BG1978">
        <v>5.27</v>
      </c>
      <c r="BH1978">
        <v>5.7</v>
      </c>
      <c r="BI1978"/>
      <c r="BJ1978"/>
      <c r="BK1978"/>
      <c r="BL1978"/>
      <c r="BM1978"/>
      <c r="BN1978"/>
      <c r="BO1978"/>
      <c r="BP1978"/>
      <c r="BQ1978" t="s">
        <v>3348</v>
      </c>
      <c r="BR1978" t="s">
        <v>67</v>
      </c>
      <c r="BS1978" s="1">
        <v>44886</v>
      </c>
      <c r="BT1978" t="s">
        <v>3311</v>
      </c>
      <c r="BU1978">
        <v>3596</v>
      </c>
      <c r="BV1978"/>
      <c r="BW1978"/>
      <c r="BX1978"/>
      <c r="BY1978"/>
      <c r="BZ1978"/>
    </row>
    <row r="1979" spans="1:78" x14ac:dyDescent="0.2">
      <c r="A1979" t="s">
        <v>880</v>
      </c>
      <c r="C1979" t="s">
        <v>1483</v>
      </c>
      <c r="D1979" t="s">
        <v>108</v>
      </c>
      <c r="E1979" t="s">
        <v>881</v>
      </c>
      <c r="F1979" t="s">
        <v>882</v>
      </c>
      <c r="G1979" t="s">
        <v>881</v>
      </c>
      <c r="H1979" t="s">
        <v>882</v>
      </c>
      <c r="BQ1979" t="s">
        <v>883</v>
      </c>
      <c r="BR1979" t="s">
        <v>67</v>
      </c>
      <c r="BS1979"/>
      <c r="BT1979" t="s">
        <v>884</v>
      </c>
      <c r="BU1979">
        <v>3647</v>
      </c>
      <c r="BV1979" t="s">
        <v>60</v>
      </c>
      <c r="BW1979" t="s">
        <v>884</v>
      </c>
    </row>
    <row r="1980" spans="1:78" x14ac:dyDescent="0.2">
      <c r="A1980" t="s">
        <v>885</v>
      </c>
      <c r="C1980" t="s">
        <v>1483</v>
      </c>
      <c r="D1980" t="s">
        <v>108</v>
      </c>
      <c r="E1980" t="s">
        <v>881</v>
      </c>
      <c r="F1980" t="s">
        <v>882</v>
      </c>
      <c r="G1980" t="s">
        <v>881</v>
      </c>
      <c r="H1980" t="s">
        <v>882</v>
      </c>
      <c r="BR1980" t="s">
        <v>67</v>
      </c>
      <c r="BS1980"/>
      <c r="BT1980" t="s">
        <v>884</v>
      </c>
      <c r="BU1980">
        <v>3647</v>
      </c>
      <c r="BV1980" t="s">
        <v>60</v>
      </c>
      <c r="BW1980" t="s">
        <v>884</v>
      </c>
    </row>
    <row r="1981" spans="1:78" s="10" customFormat="1" x14ac:dyDescent="0.2">
      <c r="A1981" s="10" t="s">
        <v>3345</v>
      </c>
      <c r="C1981" s="10" t="s">
        <v>1483</v>
      </c>
      <c r="D1981" s="10" t="s">
        <v>108</v>
      </c>
      <c r="E1981" s="10" t="s">
        <v>881</v>
      </c>
      <c r="F1981" s="10" t="s">
        <v>882</v>
      </c>
      <c r="G1981" s="10" t="s">
        <v>881</v>
      </c>
      <c r="H1981" s="10" t="s">
        <v>882</v>
      </c>
      <c r="BR1981" s="10" t="s">
        <v>67</v>
      </c>
      <c r="BS1981" s="12">
        <v>44886</v>
      </c>
      <c r="BT1981" s="10" t="s">
        <v>3311</v>
      </c>
      <c r="BU1981" s="10">
        <v>3596</v>
      </c>
      <c r="BV1981" s="10" t="s">
        <v>60</v>
      </c>
      <c r="BW1981" s="10" t="s">
        <v>3311</v>
      </c>
      <c r="BX1981"/>
      <c r="BY1981"/>
      <c r="BZ1981"/>
    </row>
    <row r="1982" spans="1:78" s="10" customFormat="1" x14ac:dyDescent="0.2">
      <c r="A1982" s="10" t="s">
        <v>3344</v>
      </c>
      <c r="C1982" s="10" t="s">
        <v>1483</v>
      </c>
      <c r="D1982" s="10" t="s">
        <v>108</v>
      </c>
      <c r="E1982" s="10" t="s">
        <v>881</v>
      </c>
      <c r="F1982" s="10" t="s">
        <v>882</v>
      </c>
      <c r="G1982" s="10" t="s">
        <v>881</v>
      </c>
      <c r="H1982" s="10" t="s">
        <v>882</v>
      </c>
      <c r="BR1982" s="10" t="s">
        <v>67</v>
      </c>
      <c r="BS1982" s="12">
        <v>44886</v>
      </c>
      <c r="BT1982" s="10" t="s">
        <v>3311</v>
      </c>
      <c r="BU1982" s="10">
        <v>3596</v>
      </c>
      <c r="BV1982" s="10" t="s">
        <v>60</v>
      </c>
      <c r="BW1982" s="10" t="s">
        <v>3311</v>
      </c>
      <c r="BX1982"/>
      <c r="BY1982"/>
      <c r="BZ1982"/>
    </row>
    <row r="1983" spans="1:78" s="10" customFormat="1" x14ac:dyDescent="0.2">
      <c r="A1983" t="s">
        <v>94</v>
      </c>
      <c r="B1983"/>
      <c r="C1983" t="s">
        <v>1483</v>
      </c>
      <c r="D1983" t="s">
        <v>108</v>
      </c>
      <c r="E1983" t="s">
        <v>881</v>
      </c>
      <c r="F1983" t="s">
        <v>882</v>
      </c>
      <c r="G1983" t="s">
        <v>881</v>
      </c>
      <c r="H1983" t="s">
        <v>882</v>
      </c>
      <c r="I1983"/>
      <c r="J1983"/>
      <c r="K1983" t="s">
        <v>415</v>
      </c>
      <c r="L1983" t="s">
        <v>887</v>
      </c>
      <c r="M1983">
        <v>4.24</v>
      </c>
      <c r="N1983"/>
      <c r="O1983"/>
      <c r="P1983">
        <v>3.33</v>
      </c>
      <c r="Q1983">
        <v>6.04</v>
      </c>
      <c r="R1983"/>
      <c r="S1983"/>
      <c r="T1983">
        <v>6.43</v>
      </c>
      <c r="U1983">
        <v>7.59</v>
      </c>
      <c r="V1983"/>
      <c r="W1983"/>
      <c r="X1983">
        <v>8.9499999999999993</v>
      </c>
      <c r="Y1983">
        <v>8.9499999999999993</v>
      </c>
      <c r="Z1983">
        <v>10.56</v>
      </c>
      <c r="AA1983">
        <v>10.25</v>
      </c>
      <c r="AB1983">
        <v>10.56</v>
      </c>
      <c r="AC1983">
        <v>10.199999999999999</v>
      </c>
      <c r="AD1983">
        <v>12.29</v>
      </c>
      <c r="AE1983">
        <v>11.25</v>
      </c>
      <c r="AF1983">
        <v>12.29</v>
      </c>
      <c r="AG1983">
        <v>9.0299999999999994</v>
      </c>
      <c r="AH1983">
        <v>11.53</v>
      </c>
      <c r="AI1983">
        <v>10.44</v>
      </c>
      <c r="AJ1983">
        <v>11.53</v>
      </c>
      <c r="AK1983">
        <v>3.4</v>
      </c>
      <c r="AL1983"/>
      <c r="AM1983"/>
      <c r="AN1983">
        <v>2.4300000000000002</v>
      </c>
      <c r="AO1983">
        <v>5.45</v>
      </c>
      <c r="AP1983"/>
      <c r="AQ1983"/>
      <c r="AR1983">
        <v>3.45</v>
      </c>
      <c r="AS1983">
        <v>7.79</v>
      </c>
      <c r="AT1983">
        <v>4.83</v>
      </c>
      <c r="AU1983">
        <v>5.29</v>
      </c>
      <c r="AV1983">
        <v>5.29</v>
      </c>
      <c r="AW1983">
        <v>7.86</v>
      </c>
      <c r="AX1983">
        <v>5.74</v>
      </c>
      <c r="AY1983">
        <v>5.99</v>
      </c>
      <c r="AZ1983">
        <v>5.99</v>
      </c>
      <c r="BA1983">
        <v>8.9499999999999993</v>
      </c>
      <c r="BB1983">
        <v>6.37</v>
      </c>
      <c r="BC1983">
        <v>6.17</v>
      </c>
      <c r="BD1983">
        <v>6.37</v>
      </c>
      <c r="BE1983">
        <v>9.82</v>
      </c>
      <c r="BF1983">
        <v>6.08</v>
      </c>
      <c r="BG1983">
        <v>5.29</v>
      </c>
      <c r="BH1983">
        <v>6.08</v>
      </c>
      <c r="BI1983"/>
      <c r="BJ1983"/>
      <c r="BK1983"/>
      <c r="BL1983"/>
      <c r="BM1983"/>
      <c r="BN1983"/>
      <c r="BO1983"/>
      <c r="BP1983"/>
      <c r="BQ1983"/>
      <c r="BR1983" t="s">
        <v>67</v>
      </c>
      <c r="BS1983"/>
      <c r="BT1983" t="s">
        <v>884</v>
      </c>
      <c r="BU1983">
        <v>3647</v>
      </c>
      <c r="BV1983"/>
      <c r="BW1983"/>
      <c r="BX1983"/>
      <c r="BY1983"/>
      <c r="BZ1983"/>
    </row>
    <row r="1984" spans="1:78" x14ac:dyDescent="0.2">
      <c r="A1984" t="s">
        <v>888</v>
      </c>
      <c r="C1984" t="s">
        <v>1483</v>
      </c>
      <c r="D1984" t="s">
        <v>108</v>
      </c>
      <c r="E1984" t="s">
        <v>881</v>
      </c>
      <c r="F1984" t="s">
        <v>882</v>
      </c>
      <c r="G1984" t="s">
        <v>881</v>
      </c>
      <c r="H1984" t="s">
        <v>882</v>
      </c>
      <c r="Y1984">
        <v>6.3</v>
      </c>
      <c r="AB1984">
        <v>11.5</v>
      </c>
      <c r="BR1984" t="s">
        <v>67</v>
      </c>
      <c r="BS1984"/>
      <c r="BT1984" t="s">
        <v>785</v>
      </c>
      <c r="BU1984">
        <v>3806</v>
      </c>
    </row>
    <row r="1985" spans="1:75" x14ac:dyDescent="0.2">
      <c r="A1985" t="s">
        <v>889</v>
      </c>
      <c r="C1985" t="s">
        <v>1483</v>
      </c>
      <c r="D1985" t="s">
        <v>108</v>
      </c>
      <c r="E1985" t="s">
        <v>881</v>
      </c>
      <c r="F1985" t="s">
        <v>882</v>
      </c>
      <c r="G1985" t="s">
        <v>881</v>
      </c>
      <c r="H1985" t="s">
        <v>882</v>
      </c>
      <c r="AC1985">
        <v>7.9</v>
      </c>
      <c r="AF1985">
        <v>11</v>
      </c>
      <c r="AG1985">
        <v>8.1</v>
      </c>
      <c r="AJ1985">
        <v>11.6</v>
      </c>
      <c r="BR1985" t="s">
        <v>67</v>
      </c>
      <c r="BS1985"/>
      <c r="BT1985" t="s">
        <v>785</v>
      </c>
      <c r="BU1985">
        <v>3806</v>
      </c>
      <c r="BV1985" t="s">
        <v>60</v>
      </c>
      <c r="BW1985" t="s">
        <v>785</v>
      </c>
    </row>
    <row r="1986" spans="1:75" x14ac:dyDescent="0.2">
      <c r="A1986" t="s">
        <v>890</v>
      </c>
      <c r="C1986" t="s">
        <v>1483</v>
      </c>
      <c r="D1986" t="s">
        <v>108</v>
      </c>
      <c r="E1986" t="s">
        <v>881</v>
      </c>
      <c r="F1986" t="s">
        <v>882</v>
      </c>
      <c r="G1986" t="s">
        <v>881</v>
      </c>
      <c r="H1986" t="s">
        <v>882</v>
      </c>
      <c r="BQ1986" t="s">
        <v>891</v>
      </c>
      <c r="BR1986" t="s">
        <v>67</v>
      </c>
      <c r="BS1986"/>
      <c r="BT1986" t="s">
        <v>884</v>
      </c>
      <c r="BU1986">
        <v>3647</v>
      </c>
      <c r="BV1986" t="s">
        <v>60</v>
      </c>
      <c r="BW1986" t="s">
        <v>884</v>
      </c>
    </row>
    <row r="1987" spans="1:75" x14ac:dyDescent="0.2">
      <c r="C1987" t="s">
        <v>1483</v>
      </c>
      <c r="D1987" t="s">
        <v>108</v>
      </c>
      <c r="E1987" t="s">
        <v>881</v>
      </c>
      <c r="F1987" t="s">
        <v>882</v>
      </c>
      <c r="G1987" t="s">
        <v>881</v>
      </c>
      <c r="H1987" t="s">
        <v>882</v>
      </c>
      <c r="AC1987">
        <v>9</v>
      </c>
      <c r="AF1987">
        <v>10</v>
      </c>
      <c r="BQ1987" t="s">
        <v>886</v>
      </c>
      <c r="BR1987" t="s">
        <v>67</v>
      </c>
      <c r="BS1987"/>
      <c r="BT1987" t="s">
        <v>2978</v>
      </c>
      <c r="BU1987" s="39">
        <v>53224</v>
      </c>
    </row>
    <row r="1988" spans="1:75" x14ac:dyDescent="0.2">
      <c r="A1988" s="11" t="s">
        <v>1700</v>
      </c>
      <c r="B1988" s="11"/>
      <c r="C1988" s="11" t="s">
        <v>1483</v>
      </c>
      <c r="D1988" s="11" t="s">
        <v>108</v>
      </c>
      <c r="E1988" s="11" t="s">
        <v>881</v>
      </c>
      <c r="F1988" s="11" t="s">
        <v>882</v>
      </c>
      <c r="G1988" s="11" t="s">
        <v>881</v>
      </c>
      <c r="H1988" s="11" t="s">
        <v>1688</v>
      </c>
      <c r="I1988" s="11"/>
      <c r="J1988" s="11"/>
      <c r="K1988" s="11"/>
      <c r="L1988" s="11"/>
      <c r="M1988" s="11"/>
      <c r="N1988" s="11"/>
      <c r="O1988" s="11"/>
      <c r="P1988" s="11"/>
      <c r="Q1988" s="11"/>
      <c r="R1988" s="11"/>
      <c r="S1988" s="11"/>
      <c r="T1988" s="11"/>
      <c r="U1988" s="11"/>
      <c r="V1988" s="11"/>
      <c r="W1988" s="11"/>
      <c r="X1988" s="11"/>
      <c r="Y1988" s="11"/>
      <c r="Z1988" s="11"/>
      <c r="AA1988" s="11"/>
      <c r="AB1988" s="11"/>
      <c r="AC1988" s="11"/>
      <c r="AD1988" s="11"/>
      <c r="AE1988" s="11"/>
      <c r="AF1988" s="11"/>
      <c r="AG1988" s="11"/>
      <c r="AH1988" s="11"/>
      <c r="AI1988" s="11"/>
      <c r="AJ1988" s="11"/>
      <c r="AK1988" s="11"/>
      <c r="AL1988" s="11"/>
      <c r="AM1988" s="11"/>
      <c r="AN1988" s="11"/>
      <c r="AO1988" s="11"/>
      <c r="AP1988" s="11"/>
      <c r="AQ1988" s="11"/>
      <c r="AR1988" s="11"/>
      <c r="AS1988" s="11"/>
      <c r="AT1988" s="11"/>
      <c r="AU1988" s="11"/>
      <c r="AV1988" s="11"/>
      <c r="AW1988" s="11"/>
      <c r="AX1988" s="11"/>
      <c r="AY1988" s="11"/>
      <c r="AZ1988" s="11"/>
      <c r="BA1988" s="11"/>
      <c r="BB1988" s="11"/>
      <c r="BC1988" s="11"/>
      <c r="BD1988" s="11"/>
      <c r="BE1988" s="11"/>
      <c r="BF1988" s="11"/>
      <c r="BG1988" s="11"/>
      <c r="BH1988" s="11"/>
      <c r="BI1988" s="11"/>
      <c r="BJ1988" s="11"/>
      <c r="BK1988" s="11"/>
      <c r="BL1988" s="11"/>
      <c r="BM1988" s="11"/>
      <c r="BN1988" s="11"/>
      <c r="BO1988" s="11"/>
      <c r="BP1988" s="11"/>
      <c r="BQ1988" s="11"/>
      <c r="BR1988" s="11"/>
      <c r="BS1988" s="11"/>
      <c r="BT1988" s="11"/>
      <c r="BU1988" s="11"/>
      <c r="BV1988" s="11"/>
      <c r="BW1988" s="11"/>
    </row>
    <row r="1989" spans="1:75" x14ac:dyDescent="0.2">
      <c r="A1989" t="s">
        <v>3320</v>
      </c>
      <c r="C1989" t="s">
        <v>1483</v>
      </c>
      <c r="D1989" t="s">
        <v>108</v>
      </c>
      <c r="E1989" t="s">
        <v>881</v>
      </c>
      <c r="F1989" t="s">
        <v>882</v>
      </c>
      <c r="G1989" t="s">
        <v>881</v>
      </c>
      <c r="H1989" t="s">
        <v>1688</v>
      </c>
      <c r="U1989">
        <v>7.75</v>
      </c>
      <c r="X1989">
        <v>9</v>
      </c>
      <c r="Y1989">
        <v>9.6999999999999993</v>
      </c>
      <c r="AB1989">
        <v>10.6</v>
      </c>
      <c r="AC1989">
        <v>9.8000000000000007</v>
      </c>
      <c r="AF1989">
        <v>12</v>
      </c>
      <c r="AO1989">
        <v>6.5</v>
      </c>
      <c r="AR1989">
        <v>4</v>
      </c>
      <c r="AS1989">
        <v>8.4</v>
      </c>
      <c r="AT1989">
        <v>5.35</v>
      </c>
      <c r="AU1989">
        <v>5.9</v>
      </c>
      <c r="AV1989">
        <v>5.9</v>
      </c>
      <c r="AW1989">
        <v>9.67</v>
      </c>
      <c r="AX1989">
        <v>6.03</v>
      </c>
      <c r="AY1989">
        <v>6.23</v>
      </c>
      <c r="AZ1989">
        <v>6.23</v>
      </c>
      <c r="BA1989">
        <v>10</v>
      </c>
      <c r="BB1989">
        <v>6.6</v>
      </c>
      <c r="BC1989">
        <v>6.65</v>
      </c>
      <c r="BD1989">
        <v>6.65</v>
      </c>
      <c r="BE1989">
        <v>11</v>
      </c>
      <c r="BF1989">
        <v>6</v>
      </c>
      <c r="BG1989">
        <v>5.7</v>
      </c>
      <c r="BH1989">
        <v>6</v>
      </c>
      <c r="BR1989" t="s">
        <v>67</v>
      </c>
      <c r="BS1989" s="1">
        <v>44886</v>
      </c>
      <c r="BT1989" t="s">
        <v>3311</v>
      </c>
      <c r="BU1989">
        <v>3596</v>
      </c>
    </row>
    <row r="1990" spans="1:75" x14ac:dyDescent="0.2">
      <c r="A1990" s="10" t="s">
        <v>3350</v>
      </c>
      <c r="B1990" s="10"/>
      <c r="C1990" s="10" t="s">
        <v>1483</v>
      </c>
      <c r="D1990" s="10" t="s">
        <v>108</v>
      </c>
      <c r="E1990" s="10" t="s">
        <v>881</v>
      </c>
      <c r="F1990" s="10" t="s">
        <v>882</v>
      </c>
      <c r="G1990" s="10" t="s">
        <v>881</v>
      </c>
      <c r="H1990" s="10" t="s">
        <v>1688</v>
      </c>
      <c r="I1990" s="10"/>
      <c r="J1990" s="10"/>
      <c r="K1990" s="10"/>
      <c r="L1990" s="10"/>
      <c r="M1990" s="10"/>
      <c r="N1990" s="10"/>
      <c r="O1990" s="10"/>
      <c r="P1990" s="10"/>
      <c r="Q1990" s="10"/>
      <c r="R1990" s="10"/>
      <c r="S1990" s="10"/>
      <c r="T1990" s="10"/>
      <c r="U1990" s="10"/>
      <c r="V1990" s="10"/>
      <c r="W1990" s="10"/>
      <c r="X1990" s="10"/>
      <c r="Y1990" s="10"/>
      <c r="Z1990" s="10"/>
      <c r="AA1990" s="10"/>
      <c r="AB1990" s="10"/>
      <c r="AC1990" s="10"/>
      <c r="AD1990" s="10"/>
      <c r="AE1990" s="10"/>
      <c r="AF1990" s="10"/>
      <c r="AG1990" s="10"/>
      <c r="AH1990" s="10"/>
      <c r="AI1990" s="10"/>
      <c r="AJ1990" s="10"/>
      <c r="AK1990" s="10"/>
      <c r="AL1990" s="10"/>
      <c r="AM1990" s="10"/>
      <c r="AN1990" s="10"/>
      <c r="AO1990" s="10"/>
      <c r="AP1990" s="10"/>
      <c r="AQ1990" s="10"/>
      <c r="AR1990" s="10"/>
      <c r="AS1990" s="10"/>
      <c r="AT1990" s="10"/>
      <c r="AU1990" s="10"/>
      <c r="AV1990" s="10"/>
      <c r="AW1990" s="10"/>
      <c r="AX1990" s="10"/>
      <c r="AY1990" s="10"/>
      <c r="AZ1990" s="10"/>
      <c r="BA1990" s="10"/>
      <c r="BB1990" s="10"/>
      <c r="BC1990" s="10"/>
      <c r="BD1990" s="10"/>
      <c r="BE1990" s="10"/>
      <c r="BF1990" s="10"/>
      <c r="BG1990" s="10"/>
      <c r="BH1990" s="10"/>
      <c r="BI1990" s="10"/>
      <c r="BJ1990" s="10"/>
      <c r="BK1990" s="10"/>
      <c r="BL1990" s="10"/>
      <c r="BM1990" s="10"/>
      <c r="BN1990" s="10"/>
      <c r="BO1990" s="10"/>
      <c r="BP1990" s="10"/>
      <c r="BQ1990" s="10"/>
      <c r="BR1990" s="10" t="s">
        <v>67</v>
      </c>
      <c r="BS1990" s="12">
        <v>44886</v>
      </c>
      <c r="BT1990" s="10" t="s">
        <v>3311</v>
      </c>
      <c r="BU1990" s="10">
        <v>3596</v>
      </c>
      <c r="BV1990" s="10" t="s">
        <v>60</v>
      </c>
      <c r="BW1990" s="10" t="s">
        <v>3311</v>
      </c>
    </row>
    <row r="1991" spans="1:75" x14ac:dyDescent="0.2">
      <c r="A1991" s="10" t="s">
        <v>3351</v>
      </c>
      <c r="B1991" s="10"/>
      <c r="C1991" s="10" t="s">
        <v>1483</v>
      </c>
      <c r="D1991" s="10" t="s">
        <v>108</v>
      </c>
      <c r="E1991" s="10" t="s">
        <v>881</v>
      </c>
      <c r="F1991" s="10" t="s">
        <v>882</v>
      </c>
      <c r="G1991" s="10" t="s">
        <v>881</v>
      </c>
      <c r="H1991" s="10" t="s">
        <v>1688</v>
      </c>
      <c r="I1991" s="10"/>
      <c r="J1991" s="10"/>
      <c r="K1991" s="10"/>
      <c r="L1991" s="10"/>
      <c r="M1991" s="10"/>
      <c r="N1991" s="10"/>
      <c r="O1991" s="10"/>
      <c r="P1991" s="10"/>
      <c r="Q1991" s="10"/>
      <c r="R1991" s="10"/>
      <c r="S1991" s="10"/>
      <c r="T1991" s="10"/>
      <c r="U1991" s="10"/>
      <c r="V1991" s="10"/>
      <c r="W1991" s="10"/>
      <c r="X1991" s="10"/>
      <c r="Y1991" s="10"/>
      <c r="Z1991" s="10"/>
      <c r="AA1991" s="10"/>
      <c r="AB1991" s="10"/>
      <c r="AC1991" s="10"/>
      <c r="AD1991" s="10"/>
      <c r="AE1991" s="10"/>
      <c r="AF1991" s="10"/>
      <c r="AG1991" s="10"/>
      <c r="AH1991" s="10"/>
      <c r="AI1991" s="10"/>
      <c r="AJ1991" s="10"/>
      <c r="AK1991" s="10"/>
      <c r="AL1991" s="10"/>
      <c r="AM1991" s="10"/>
      <c r="AN1991" s="10"/>
      <c r="AO1991" s="10"/>
      <c r="AP1991" s="10"/>
      <c r="AQ1991" s="10"/>
      <c r="AR1991" s="10"/>
      <c r="AS1991" s="10"/>
      <c r="AT1991" s="10"/>
      <c r="AU1991" s="10"/>
      <c r="AV1991" s="10"/>
      <c r="AW1991" s="10"/>
      <c r="AX1991" s="10"/>
      <c r="AY1991" s="10"/>
      <c r="AZ1991" s="10"/>
      <c r="BA1991" s="10"/>
      <c r="BB1991" s="10"/>
      <c r="BC1991" s="10"/>
      <c r="BD1991" s="10"/>
      <c r="BE1991" s="10"/>
      <c r="BF1991" s="10"/>
      <c r="BG1991" s="10"/>
      <c r="BH1991" s="10"/>
      <c r="BI1991" s="10"/>
      <c r="BJ1991" s="10"/>
      <c r="BK1991" s="10"/>
      <c r="BL1991" s="10"/>
      <c r="BM1991" s="10"/>
      <c r="BN1991" s="10"/>
      <c r="BO1991" s="10"/>
      <c r="BP1991" s="10"/>
      <c r="BQ1991" s="10"/>
      <c r="BR1991" s="10" t="s">
        <v>67</v>
      </c>
      <c r="BS1991" s="12">
        <v>44886</v>
      </c>
      <c r="BT1991" s="10" t="s">
        <v>3311</v>
      </c>
      <c r="BU1991" s="10">
        <v>3596</v>
      </c>
      <c r="BV1991" s="10" t="s">
        <v>60</v>
      </c>
      <c r="BW1991" s="10" t="s">
        <v>3311</v>
      </c>
    </row>
    <row r="1992" spans="1:75" x14ac:dyDescent="0.2">
      <c r="A1992" s="11" t="s">
        <v>1700</v>
      </c>
      <c r="B1992" s="11"/>
      <c r="C1992" s="11" t="s">
        <v>1483</v>
      </c>
      <c r="D1992" s="11" t="s">
        <v>108</v>
      </c>
      <c r="E1992" s="11" t="s">
        <v>881</v>
      </c>
      <c r="F1992" s="11" t="s">
        <v>882</v>
      </c>
      <c r="G1992" s="11" t="s">
        <v>881</v>
      </c>
      <c r="H1992" s="11" t="s">
        <v>892</v>
      </c>
      <c r="I1992" s="11"/>
      <c r="J1992" s="11"/>
      <c r="K1992" s="11"/>
      <c r="L1992" s="11"/>
      <c r="M1992" s="11"/>
      <c r="N1992" s="11"/>
      <c r="O1992" s="11"/>
      <c r="P1992" s="11"/>
      <c r="Q1992" s="11"/>
      <c r="R1992" s="11"/>
      <c r="S1992" s="11"/>
      <c r="T1992" s="11"/>
      <c r="U1992" s="11"/>
      <c r="V1992" s="11"/>
      <c r="W1992" s="11"/>
      <c r="X1992" s="11"/>
      <c r="Y1992" s="11"/>
      <c r="Z1992" s="11"/>
      <c r="AA1992" s="11"/>
      <c r="AB1992" s="11"/>
      <c r="AC1992" s="11"/>
      <c r="AD1992" s="11"/>
      <c r="AE1992" s="11"/>
      <c r="AF1992" s="11"/>
      <c r="AG1992" s="11"/>
      <c r="AH1992" s="11"/>
      <c r="AI1992" s="11"/>
      <c r="AJ1992" s="11"/>
      <c r="AK1992" s="11"/>
      <c r="AL1992" s="11"/>
      <c r="AM1992" s="11"/>
      <c r="AN1992" s="11"/>
      <c r="AO1992" s="11"/>
      <c r="AP1992" s="11"/>
      <c r="AQ1992" s="11"/>
      <c r="AR1992" s="11"/>
      <c r="AS1992" s="11"/>
      <c r="AT1992" s="11"/>
      <c r="AU1992" s="11"/>
      <c r="AV1992" s="11"/>
      <c r="AW1992" s="11"/>
      <c r="AX1992" s="11"/>
      <c r="AY1992" s="11"/>
      <c r="AZ1992" s="11"/>
      <c r="BA1992" s="11"/>
      <c r="BB1992" s="11"/>
      <c r="BC1992" s="11"/>
      <c r="BD1992" s="11"/>
      <c r="BE1992" s="11"/>
      <c r="BF1992" s="11"/>
      <c r="BG1992" s="11"/>
      <c r="BH1992" s="11"/>
      <c r="BI1992" s="11"/>
      <c r="BJ1992" s="11"/>
      <c r="BK1992" s="11"/>
      <c r="BL1992" s="11"/>
      <c r="BM1992" s="11"/>
      <c r="BN1992" s="11"/>
      <c r="BO1992" s="11"/>
      <c r="BP1992" s="11"/>
      <c r="BQ1992" s="11"/>
      <c r="BR1992" s="11"/>
      <c r="BS1992" s="11"/>
      <c r="BT1992" s="11"/>
      <c r="BU1992" s="11"/>
      <c r="BV1992" s="11"/>
      <c r="BW1992" s="11"/>
    </row>
    <row r="1993" spans="1:75" x14ac:dyDescent="0.2">
      <c r="C1993" t="s">
        <v>1483</v>
      </c>
      <c r="D1993" t="s">
        <v>108</v>
      </c>
      <c r="E1993" t="s">
        <v>881</v>
      </c>
      <c r="F1993" t="s">
        <v>882</v>
      </c>
      <c r="G1993" t="s">
        <v>881</v>
      </c>
      <c r="H1993" t="s">
        <v>892</v>
      </c>
      <c r="M1993">
        <v>5</v>
      </c>
      <c r="Q1993">
        <v>6</v>
      </c>
      <c r="T1993">
        <v>7</v>
      </c>
      <c r="U1993">
        <v>8</v>
      </c>
      <c r="X1993">
        <v>10</v>
      </c>
      <c r="AC1993">
        <v>11</v>
      </c>
      <c r="AF1993">
        <v>13</v>
      </c>
      <c r="AK1993">
        <v>9.1999999999999993</v>
      </c>
      <c r="AN1993">
        <v>6.2</v>
      </c>
      <c r="AO1993">
        <v>5.8</v>
      </c>
      <c r="AS1993">
        <v>9</v>
      </c>
      <c r="AV1993">
        <v>6</v>
      </c>
      <c r="BR1993" t="s">
        <v>67</v>
      </c>
      <c r="BS1993" s="1">
        <v>44797</v>
      </c>
      <c r="BT1993" t="s">
        <v>73</v>
      </c>
      <c r="BU1993">
        <v>36083</v>
      </c>
      <c r="BV1993" t="s">
        <v>60</v>
      </c>
      <c r="BW1993" t="s">
        <v>73</v>
      </c>
    </row>
    <row r="1994" spans="1:75" x14ac:dyDescent="0.2">
      <c r="A1994" t="s">
        <v>893</v>
      </c>
      <c r="C1994" t="s">
        <v>1483</v>
      </c>
      <c r="D1994" t="s">
        <v>108</v>
      </c>
      <c r="E1994" t="s">
        <v>881</v>
      </c>
      <c r="F1994" t="s">
        <v>1686</v>
      </c>
      <c r="G1994" t="s">
        <v>881</v>
      </c>
      <c r="H1994" t="s">
        <v>894</v>
      </c>
      <c r="AC1994">
        <v>6.3650000000000002</v>
      </c>
      <c r="AF1994">
        <v>7.7750000000000004</v>
      </c>
      <c r="AG1994">
        <v>5.39</v>
      </c>
      <c r="BE1994">
        <v>6.5</v>
      </c>
      <c r="BH1994">
        <v>3.84</v>
      </c>
      <c r="BR1994" t="s">
        <v>67</v>
      </c>
      <c r="BS1994"/>
      <c r="BT1994" t="s">
        <v>464</v>
      </c>
      <c r="BU1994">
        <v>2672</v>
      </c>
      <c r="BV1994" t="s">
        <v>60</v>
      </c>
      <c r="BW1994" t="s">
        <v>464</v>
      </c>
    </row>
    <row r="1995" spans="1:75" x14ac:dyDescent="0.2">
      <c r="A1995" t="s">
        <v>895</v>
      </c>
      <c r="C1995" t="s">
        <v>1483</v>
      </c>
      <c r="D1995" t="s">
        <v>108</v>
      </c>
      <c r="E1995" t="s">
        <v>881</v>
      </c>
      <c r="F1995" t="s">
        <v>1686</v>
      </c>
      <c r="G1995" t="s">
        <v>881</v>
      </c>
      <c r="H1995" t="s">
        <v>894</v>
      </c>
      <c r="U1995">
        <v>4.1500000000000004</v>
      </c>
      <c r="Y1995">
        <v>5.24</v>
      </c>
      <c r="AC1995">
        <v>6.05</v>
      </c>
      <c r="BQ1995" t="s">
        <v>896</v>
      </c>
      <c r="BR1995" t="s">
        <v>67</v>
      </c>
      <c r="BS1995"/>
      <c r="BT1995" t="s">
        <v>464</v>
      </c>
      <c r="BU1995">
        <v>2672</v>
      </c>
      <c r="BV1995" t="s">
        <v>60</v>
      </c>
      <c r="BW1995" t="s">
        <v>464</v>
      </c>
    </row>
    <row r="1996" spans="1:75" x14ac:dyDescent="0.2">
      <c r="A1996" t="s">
        <v>897</v>
      </c>
      <c r="C1996" t="s">
        <v>1483</v>
      </c>
      <c r="D1996" t="s">
        <v>108</v>
      </c>
      <c r="E1996" t="s">
        <v>881</v>
      </c>
      <c r="F1996" t="s">
        <v>1686</v>
      </c>
      <c r="G1996" t="s">
        <v>881</v>
      </c>
      <c r="H1996" t="s">
        <v>894</v>
      </c>
      <c r="Y1996">
        <v>5.61</v>
      </c>
      <c r="AC1996">
        <v>6.67</v>
      </c>
      <c r="AF1996">
        <v>7.92</v>
      </c>
      <c r="BR1996" t="s">
        <v>67</v>
      </c>
      <c r="BS1996"/>
      <c r="BT1996" t="s">
        <v>464</v>
      </c>
      <c r="BU1996">
        <v>2672</v>
      </c>
      <c r="BV1996" t="s">
        <v>60</v>
      </c>
      <c r="BW1996" t="s">
        <v>464</v>
      </c>
    </row>
    <row r="1997" spans="1:75" x14ac:dyDescent="0.2">
      <c r="A1997" t="s">
        <v>898</v>
      </c>
      <c r="C1997" t="s">
        <v>1483</v>
      </c>
      <c r="D1997" t="s">
        <v>108</v>
      </c>
      <c r="E1997" t="s">
        <v>881</v>
      </c>
      <c r="F1997" t="s">
        <v>1686</v>
      </c>
      <c r="G1997" t="s">
        <v>881</v>
      </c>
      <c r="H1997" t="s">
        <v>894</v>
      </c>
      <c r="AG1997">
        <v>5.29</v>
      </c>
      <c r="AJ1997">
        <v>8.4700000000000006</v>
      </c>
      <c r="BR1997" t="s">
        <v>67</v>
      </c>
      <c r="BS1997"/>
      <c r="BT1997" t="s">
        <v>464</v>
      </c>
      <c r="BU1997">
        <v>2672</v>
      </c>
      <c r="BV1997" t="s">
        <v>60</v>
      </c>
      <c r="BW1997" t="s">
        <v>464</v>
      </c>
    </row>
    <row r="1998" spans="1:75" x14ac:dyDescent="0.2">
      <c r="A1998" t="s">
        <v>899</v>
      </c>
      <c r="C1998" t="s">
        <v>1483</v>
      </c>
      <c r="D1998" t="s">
        <v>108</v>
      </c>
      <c r="E1998" t="s">
        <v>881</v>
      </c>
      <c r="F1998" t="s">
        <v>1686</v>
      </c>
      <c r="G1998" t="s">
        <v>881</v>
      </c>
      <c r="H1998" t="s">
        <v>894</v>
      </c>
      <c r="AC1998">
        <v>6.42</v>
      </c>
      <c r="BR1998" t="s">
        <v>67</v>
      </c>
      <c r="BS1998"/>
      <c r="BT1998" t="s">
        <v>464</v>
      </c>
      <c r="BU1998">
        <v>2672</v>
      </c>
      <c r="BV1998" t="s">
        <v>60</v>
      </c>
      <c r="BW1998" t="s">
        <v>464</v>
      </c>
    </row>
    <row r="1999" spans="1:75" x14ac:dyDescent="0.2">
      <c r="A1999" t="s">
        <v>900</v>
      </c>
      <c r="C1999" t="s">
        <v>1483</v>
      </c>
      <c r="D1999" t="s">
        <v>108</v>
      </c>
      <c r="E1999" t="s">
        <v>881</v>
      </c>
      <c r="F1999" t="s">
        <v>1686</v>
      </c>
      <c r="G1999" t="s">
        <v>881</v>
      </c>
      <c r="H1999" t="s">
        <v>894</v>
      </c>
      <c r="AW1999">
        <v>4.7</v>
      </c>
      <c r="AZ1999">
        <v>4</v>
      </c>
      <c r="BR1999" t="s">
        <v>67</v>
      </c>
      <c r="BS1999"/>
      <c r="BT1999" t="s">
        <v>464</v>
      </c>
      <c r="BU1999">
        <v>2672</v>
      </c>
      <c r="BV1999" t="s">
        <v>60</v>
      </c>
      <c r="BW1999" t="s">
        <v>464</v>
      </c>
    </row>
    <row r="2000" spans="1:75" x14ac:dyDescent="0.2">
      <c r="A2000" s="11" t="s">
        <v>1700</v>
      </c>
      <c r="B2000" s="11"/>
      <c r="C2000" s="11" t="s">
        <v>1483</v>
      </c>
      <c r="D2000" s="11" t="s">
        <v>108</v>
      </c>
      <c r="E2000" s="11" t="s">
        <v>881</v>
      </c>
      <c r="F2000" s="11" t="s">
        <v>1686</v>
      </c>
      <c r="G2000" s="11" t="s">
        <v>881</v>
      </c>
      <c r="H2000" s="11" t="s">
        <v>1686</v>
      </c>
      <c r="I2000" s="11"/>
      <c r="J2000" s="11"/>
      <c r="K2000" s="11"/>
      <c r="L2000" s="11"/>
      <c r="M2000" s="11"/>
      <c r="N2000" s="11"/>
      <c r="O2000" s="11"/>
      <c r="P2000" s="11"/>
      <c r="Q2000" s="11"/>
      <c r="R2000" s="11"/>
      <c r="S2000" s="11"/>
      <c r="T2000" s="11"/>
      <c r="U2000" s="11"/>
      <c r="V2000" s="11"/>
      <c r="W2000" s="11"/>
      <c r="X2000" s="11"/>
      <c r="Y2000" s="11"/>
      <c r="Z2000" s="11"/>
      <c r="AA2000" s="11"/>
      <c r="AB2000" s="11"/>
      <c r="AC2000" s="11"/>
      <c r="AD2000" s="11"/>
      <c r="AE2000" s="11"/>
      <c r="AF2000" s="11"/>
      <c r="AG2000" s="11"/>
      <c r="AH2000" s="11"/>
      <c r="AI2000" s="11"/>
      <c r="AJ2000" s="11"/>
      <c r="AK2000" s="11"/>
      <c r="AL2000" s="11"/>
      <c r="AM2000" s="11"/>
      <c r="AN2000" s="11"/>
      <c r="AO2000" s="11"/>
      <c r="AP2000" s="11"/>
      <c r="AQ2000" s="11"/>
      <c r="AR2000" s="11"/>
      <c r="AS2000" s="11"/>
      <c r="AT2000" s="11"/>
      <c r="AU2000" s="11"/>
      <c r="AV2000" s="11"/>
      <c r="AW2000" s="11"/>
      <c r="AX2000" s="11"/>
      <c r="AY2000" s="11"/>
      <c r="AZ2000" s="11"/>
      <c r="BA2000" s="11"/>
      <c r="BB2000" s="11"/>
      <c r="BC2000" s="11"/>
      <c r="BD2000" s="11"/>
      <c r="BE2000" s="11"/>
      <c r="BF2000" s="11"/>
      <c r="BG2000" s="11"/>
      <c r="BH2000" s="11"/>
      <c r="BI2000" s="11"/>
      <c r="BJ2000" s="11"/>
      <c r="BK2000" s="11"/>
      <c r="BL2000" s="11"/>
      <c r="BM2000" s="11"/>
      <c r="BN2000" s="11"/>
      <c r="BO2000" s="11"/>
      <c r="BP2000" s="11"/>
      <c r="BQ2000" s="11"/>
      <c r="BR2000" s="11"/>
      <c r="BS2000" s="11"/>
      <c r="BT2000" s="11"/>
      <c r="BU2000" s="11"/>
      <c r="BV2000" s="11"/>
      <c r="BW2000" s="11"/>
    </row>
    <row r="2001" spans="1:78" x14ac:dyDescent="0.2">
      <c r="C2001" t="s">
        <v>1483</v>
      </c>
      <c r="D2001" t="s">
        <v>108</v>
      </c>
      <c r="E2001" t="s">
        <v>881</v>
      </c>
      <c r="F2001" t="s">
        <v>901</v>
      </c>
      <c r="G2001" t="s">
        <v>881</v>
      </c>
      <c r="H2001" t="s">
        <v>902</v>
      </c>
      <c r="AO2001">
        <v>4.5</v>
      </c>
      <c r="AR2001">
        <v>4</v>
      </c>
      <c r="BA2001">
        <v>6</v>
      </c>
      <c r="BD2001">
        <v>4.4000000000000004</v>
      </c>
      <c r="BE2001">
        <v>6.5</v>
      </c>
      <c r="BH2001">
        <v>3.8</v>
      </c>
      <c r="BR2001" t="s">
        <v>67</v>
      </c>
      <c r="BS2001" s="1">
        <v>44797</v>
      </c>
      <c r="BT2001" t="s">
        <v>73</v>
      </c>
      <c r="BU2001">
        <v>36083</v>
      </c>
      <c r="BV2001" t="s">
        <v>60</v>
      </c>
      <c r="BW2001" t="s">
        <v>73</v>
      </c>
    </row>
    <row r="2002" spans="1:78" x14ac:dyDescent="0.2">
      <c r="A2002" s="11" t="s">
        <v>1700</v>
      </c>
      <c r="B2002" s="11"/>
      <c r="C2002" s="11" t="s">
        <v>1483</v>
      </c>
      <c r="D2002" s="11" t="s">
        <v>108</v>
      </c>
      <c r="E2002" s="11" t="s">
        <v>881</v>
      </c>
      <c r="F2002" s="11" t="s">
        <v>901</v>
      </c>
      <c r="G2002" s="11" t="s">
        <v>881</v>
      </c>
      <c r="H2002" s="11" t="s">
        <v>901</v>
      </c>
      <c r="I2002" s="11"/>
      <c r="J2002" s="11"/>
      <c r="K2002" s="11"/>
      <c r="L2002" s="11"/>
      <c r="M2002" s="11"/>
      <c r="N2002" s="11"/>
      <c r="O2002" s="11"/>
      <c r="P2002" s="11"/>
      <c r="Q2002" s="11"/>
      <c r="R2002" s="11"/>
      <c r="S2002" s="11"/>
      <c r="T2002" s="11"/>
      <c r="U2002" s="11"/>
      <c r="V2002" s="11"/>
      <c r="W2002" s="11"/>
      <c r="X2002" s="11"/>
      <c r="Y2002" s="11"/>
      <c r="Z2002" s="11"/>
      <c r="AA2002" s="11"/>
      <c r="AB2002" s="11"/>
      <c r="AC2002" s="11"/>
      <c r="AD2002" s="11"/>
      <c r="AE2002" s="11"/>
      <c r="AF2002" s="11"/>
      <c r="AG2002" s="11"/>
      <c r="AH2002" s="11"/>
      <c r="AI2002" s="11"/>
      <c r="AJ2002" s="11"/>
      <c r="AK2002" s="11"/>
      <c r="AL2002" s="11"/>
      <c r="AM2002" s="11"/>
      <c r="AN2002" s="11"/>
      <c r="AO2002" s="11"/>
      <c r="AP2002" s="11"/>
      <c r="AQ2002" s="11"/>
      <c r="AR2002" s="11"/>
      <c r="AS2002" s="11"/>
      <c r="AT2002" s="11"/>
      <c r="AU2002" s="11"/>
      <c r="AV2002" s="11"/>
      <c r="AW2002" s="11"/>
      <c r="AX2002" s="11"/>
      <c r="AY2002" s="11"/>
      <c r="AZ2002" s="11"/>
      <c r="BA2002" s="11"/>
      <c r="BB2002" s="11"/>
      <c r="BC2002" s="11"/>
      <c r="BD2002" s="11"/>
      <c r="BE2002" s="11"/>
      <c r="BF2002" s="11"/>
      <c r="BG2002" s="11"/>
      <c r="BH2002" s="11"/>
      <c r="BI2002" s="11"/>
      <c r="BJ2002" s="11"/>
      <c r="BK2002" s="11"/>
      <c r="BL2002" s="11"/>
      <c r="BM2002" s="11"/>
      <c r="BN2002" s="11"/>
      <c r="BO2002" s="11"/>
      <c r="BP2002" s="11"/>
      <c r="BQ2002" s="11"/>
      <c r="BR2002" s="11"/>
      <c r="BS2002" s="11"/>
      <c r="BT2002" s="11"/>
      <c r="BU2002" s="11"/>
      <c r="BV2002" s="11"/>
      <c r="BW2002" s="11"/>
      <c r="BX2002" s="10"/>
      <c r="BY2002" s="10"/>
      <c r="BZ2002" s="10"/>
    </row>
    <row r="2003" spans="1:78" x14ac:dyDescent="0.2">
      <c r="A2003" s="11" t="s">
        <v>1700</v>
      </c>
      <c r="B2003" s="11"/>
      <c r="C2003" s="11" t="s">
        <v>1483</v>
      </c>
      <c r="D2003" s="11" t="s">
        <v>108</v>
      </c>
      <c r="E2003" s="11" t="s">
        <v>881</v>
      </c>
      <c r="F2003" s="11"/>
      <c r="G2003" s="11" t="s">
        <v>1687</v>
      </c>
      <c r="H2003" s="11"/>
      <c r="I2003" s="11"/>
      <c r="J2003" s="11"/>
      <c r="K2003" s="11"/>
      <c r="L2003" s="11"/>
      <c r="M2003" s="11"/>
      <c r="N2003" s="11"/>
      <c r="O2003" s="11"/>
      <c r="P2003" s="11"/>
      <c r="Q2003" s="11"/>
      <c r="R2003" s="11"/>
      <c r="S2003" s="11"/>
      <c r="T2003" s="11"/>
      <c r="U2003" s="11"/>
      <c r="V2003" s="11"/>
      <c r="W2003" s="11"/>
      <c r="X2003" s="11"/>
      <c r="Y2003" s="11"/>
      <c r="Z2003" s="11"/>
      <c r="AA2003" s="11"/>
      <c r="AB2003" s="11"/>
      <c r="AC2003" s="11"/>
      <c r="AD2003" s="11"/>
      <c r="AE2003" s="11"/>
      <c r="AF2003" s="11"/>
      <c r="AG2003" s="11"/>
      <c r="AH2003" s="11"/>
      <c r="AI2003" s="11"/>
      <c r="AJ2003" s="11"/>
      <c r="AK2003" s="11"/>
      <c r="AL2003" s="11"/>
      <c r="AM2003" s="11"/>
      <c r="AN2003" s="11"/>
      <c r="AO2003" s="11"/>
      <c r="AP2003" s="11"/>
      <c r="AQ2003" s="11"/>
      <c r="AR2003" s="11"/>
      <c r="AS2003" s="11"/>
      <c r="AT2003" s="11"/>
      <c r="AU2003" s="11"/>
      <c r="AV2003" s="11"/>
      <c r="AW2003" s="11"/>
      <c r="AX2003" s="11"/>
      <c r="AY2003" s="11"/>
      <c r="AZ2003" s="11"/>
      <c r="BA2003" s="11"/>
      <c r="BB2003" s="11"/>
      <c r="BC2003" s="11"/>
      <c r="BD2003" s="11"/>
      <c r="BE2003" s="11"/>
      <c r="BF2003" s="11"/>
      <c r="BG2003" s="11"/>
      <c r="BH2003" s="11"/>
      <c r="BI2003" s="11"/>
      <c r="BJ2003" s="11"/>
      <c r="BK2003" s="11"/>
      <c r="BL2003" s="11"/>
      <c r="BM2003" s="11"/>
      <c r="BN2003" s="11"/>
      <c r="BO2003" s="11"/>
      <c r="BP2003" s="11"/>
      <c r="BQ2003" s="11"/>
      <c r="BR2003" s="11"/>
      <c r="BS2003" s="11"/>
      <c r="BT2003" s="11"/>
      <c r="BU2003" s="11"/>
      <c r="BV2003" s="11"/>
      <c r="BW2003" s="11"/>
    </row>
    <row r="2004" spans="1:78" x14ac:dyDescent="0.2">
      <c r="A2004" s="11" t="s">
        <v>1700</v>
      </c>
      <c r="B2004" s="11"/>
      <c r="C2004" s="11" t="s">
        <v>1483</v>
      </c>
      <c r="D2004" s="11" t="s">
        <v>108</v>
      </c>
      <c r="E2004" s="11" t="s">
        <v>881</v>
      </c>
      <c r="F2004" s="11"/>
      <c r="G2004" s="11" t="s">
        <v>881</v>
      </c>
      <c r="H2004" s="11"/>
      <c r="I2004" s="11"/>
      <c r="J2004" s="11"/>
      <c r="K2004" s="11"/>
      <c r="L2004" s="11"/>
      <c r="M2004" s="11"/>
      <c r="N2004" s="11"/>
      <c r="O2004" s="11"/>
      <c r="P2004" s="11"/>
      <c r="Q2004" s="11"/>
      <c r="R2004" s="11"/>
      <c r="S2004" s="11"/>
      <c r="T2004" s="11"/>
      <c r="U2004" s="11"/>
      <c r="V2004" s="11"/>
      <c r="W2004" s="11"/>
      <c r="X2004" s="11"/>
      <c r="Y2004" s="11"/>
      <c r="Z2004" s="11"/>
      <c r="AA2004" s="11"/>
      <c r="AB2004" s="11"/>
      <c r="AC2004" s="11"/>
      <c r="AD2004" s="11"/>
      <c r="AE2004" s="11"/>
      <c r="AF2004" s="11"/>
      <c r="AG2004" s="11"/>
      <c r="AH2004" s="11"/>
      <c r="AI2004" s="11"/>
      <c r="AJ2004" s="11"/>
      <c r="AK2004" s="11"/>
      <c r="AL2004" s="11"/>
      <c r="AM2004" s="11"/>
      <c r="AN2004" s="11"/>
      <c r="AO2004" s="11"/>
      <c r="AP2004" s="11"/>
      <c r="AQ2004" s="11"/>
      <c r="AR2004" s="11"/>
      <c r="AS2004" s="11"/>
      <c r="AT2004" s="11"/>
      <c r="AU2004" s="11"/>
      <c r="AV2004" s="11"/>
      <c r="AW2004" s="11"/>
      <c r="AX2004" s="11"/>
      <c r="AY2004" s="11"/>
      <c r="AZ2004" s="11"/>
      <c r="BA2004" s="11"/>
      <c r="BB2004" s="11"/>
      <c r="BC2004" s="11"/>
      <c r="BD2004" s="11"/>
      <c r="BE2004" s="11"/>
      <c r="BF2004" s="11"/>
      <c r="BG2004" s="11"/>
      <c r="BH2004" s="11"/>
      <c r="BI2004" s="11"/>
      <c r="BJ2004" s="11"/>
      <c r="BK2004" s="11"/>
      <c r="BL2004" s="11"/>
      <c r="BM2004" s="11"/>
      <c r="BN2004" s="11"/>
      <c r="BO2004" s="11"/>
      <c r="BP2004" s="11"/>
      <c r="BQ2004" s="11"/>
      <c r="BR2004" s="11"/>
      <c r="BS2004" s="11"/>
      <c r="BT2004" s="11"/>
      <c r="BU2004" s="11"/>
      <c r="BV2004" s="11"/>
      <c r="BW2004" s="11"/>
    </row>
    <row r="2005" spans="1:78" x14ac:dyDescent="0.2">
      <c r="A2005" s="11" t="s">
        <v>1700</v>
      </c>
      <c r="B2005" s="11"/>
      <c r="C2005" s="11" t="s">
        <v>1483</v>
      </c>
      <c r="D2005" s="11" t="s">
        <v>108</v>
      </c>
      <c r="E2005" s="11" t="s">
        <v>975</v>
      </c>
      <c r="F2005" s="11" t="s">
        <v>976</v>
      </c>
      <c r="G2005" s="11" t="s">
        <v>975</v>
      </c>
      <c r="H2005" s="11" t="s">
        <v>976</v>
      </c>
      <c r="I2005" s="11"/>
      <c r="J2005" s="11"/>
      <c r="K2005" s="11"/>
      <c r="L2005" s="11"/>
      <c r="M2005" s="11"/>
      <c r="N2005" s="11"/>
      <c r="O2005" s="11"/>
      <c r="P2005" s="11"/>
      <c r="Q2005" s="11"/>
      <c r="R2005" s="11"/>
      <c r="S2005" s="11"/>
      <c r="T2005" s="11"/>
      <c r="U2005" s="11"/>
      <c r="V2005" s="11"/>
      <c r="W2005" s="11"/>
      <c r="X2005" s="11"/>
      <c r="Y2005" s="11"/>
      <c r="Z2005" s="11"/>
      <c r="AA2005" s="11"/>
      <c r="AB2005" s="11"/>
      <c r="AC2005" s="11"/>
      <c r="AD2005" s="11"/>
      <c r="AE2005" s="11"/>
      <c r="AF2005" s="11"/>
      <c r="AG2005" s="11"/>
      <c r="AH2005" s="11"/>
      <c r="AI2005" s="11"/>
      <c r="AJ2005" s="11"/>
      <c r="AK2005" s="11"/>
      <c r="AL2005" s="11"/>
      <c r="AM2005" s="11"/>
      <c r="AN2005" s="11"/>
      <c r="AO2005" s="11"/>
      <c r="AP2005" s="11"/>
      <c r="AQ2005" s="11"/>
      <c r="AR2005" s="11"/>
      <c r="AS2005" s="11"/>
      <c r="AT2005" s="11"/>
      <c r="AU2005" s="11"/>
      <c r="AV2005" s="11"/>
      <c r="AW2005" s="11"/>
      <c r="AX2005" s="11"/>
      <c r="AY2005" s="11"/>
      <c r="AZ2005" s="11"/>
      <c r="BA2005" s="11"/>
      <c r="BB2005" s="11"/>
      <c r="BC2005" s="11"/>
      <c r="BD2005" s="11"/>
      <c r="BE2005" s="11"/>
      <c r="BF2005" s="11"/>
      <c r="BG2005" s="11"/>
      <c r="BH2005" s="11"/>
      <c r="BI2005" s="11"/>
      <c r="BJ2005" s="11"/>
      <c r="BK2005" s="11"/>
      <c r="BL2005" s="11"/>
      <c r="BM2005" s="11"/>
      <c r="BN2005" s="11"/>
      <c r="BO2005" s="11"/>
      <c r="BP2005" s="11"/>
      <c r="BQ2005" s="11"/>
      <c r="BR2005" s="11"/>
      <c r="BS2005" s="11"/>
      <c r="BT2005" s="11"/>
      <c r="BU2005" s="11"/>
      <c r="BV2005" s="11"/>
      <c r="BW2005" s="11"/>
    </row>
    <row r="2006" spans="1:78" x14ac:dyDescent="0.2">
      <c r="C2006" t="s">
        <v>1483</v>
      </c>
      <c r="D2006" t="s">
        <v>108</v>
      </c>
      <c r="E2006" t="s">
        <v>975</v>
      </c>
      <c r="F2006" t="s">
        <v>976</v>
      </c>
      <c r="G2006" t="s">
        <v>975</v>
      </c>
      <c r="H2006" t="s">
        <v>976</v>
      </c>
      <c r="BA2006">
        <v>6.5</v>
      </c>
      <c r="BD2006">
        <v>6</v>
      </c>
      <c r="BE2006">
        <v>8.5</v>
      </c>
      <c r="BH2006">
        <v>5</v>
      </c>
      <c r="BR2006" t="s">
        <v>67</v>
      </c>
      <c r="BS2006"/>
      <c r="BT2006" t="s">
        <v>2977</v>
      </c>
      <c r="BU2006" s="39">
        <v>53224</v>
      </c>
    </row>
    <row r="2007" spans="1:78" x14ac:dyDescent="0.2">
      <c r="A2007" s="11" t="s">
        <v>1700</v>
      </c>
      <c r="B2007" s="11"/>
      <c r="C2007" s="11" t="s">
        <v>1483</v>
      </c>
      <c r="D2007" s="11" t="s">
        <v>108</v>
      </c>
      <c r="E2007" s="11" t="s">
        <v>975</v>
      </c>
      <c r="F2007" s="11" t="s">
        <v>977</v>
      </c>
      <c r="G2007" s="11" t="s">
        <v>975</v>
      </c>
      <c r="H2007" s="11" t="s">
        <v>977</v>
      </c>
      <c r="I2007" s="11"/>
      <c r="J2007" s="11"/>
      <c r="K2007" s="11"/>
      <c r="L2007" s="11"/>
      <c r="M2007" s="11"/>
      <c r="N2007" s="11"/>
      <c r="O2007" s="11"/>
      <c r="P2007" s="11"/>
      <c r="Q2007" s="11"/>
      <c r="R2007" s="11"/>
      <c r="S2007" s="11"/>
      <c r="T2007" s="11"/>
      <c r="U2007" s="11"/>
      <c r="V2007" s="11"/>
      <c r="W2007" s="11"/>
      <c r="X2007" s="11"/>
      <c r="Y2007" s="11"/>
      <c r="Z2007" s="11"/>
      <c r="AA2007" s="11"/>
      <c r="AB2007" s="11"/>
      <c r="AC2007" s="11"/>
      <c r="AD2007" s="11"/>
      <c r="AE2007" s="11"/>
      <c r="AF2007" s="11"/>
      <c r="AG2007" s="11"/>
      <c r="AH2007" s="11"/>
      <c r="AI2007" s="11"/>
      <c r="AJ2007" s="11"/>
      <c r="AK2007" s="11"/>
      <c r="AL2007" s="11"/>
      <c r="AM2007" s="11"/>
      <c r="AN2007" s="11"/>
      <c r="AO2007" s="11"/>
      <c r="AP2007" s="11"/>
      <c r="AQ2007" s="11"/>
      <c r="AR2007" s="11"/>
      <c r="AS2007" s="11"/>
      <c r="AT2007" s="11"/>
      <c r="AU2007" s="11"/>
      <c r="AV2007" s="11"/>
      <c r="AW2007" s="11"/>
      <c r="AX2007" s="11"/>
      <c r="AY2007" s="11"/>
      <c r="AZ2007" s="11"/>
      <c r="BA2007" s="11"/>
      <c r="BB2007" s="11"/>
      <c r="BC2007" s="11"/>
      <c r="BD2007" s="11"/>
      <c r="BE2007" s="11"/>
      <c r="BF2007" s="11"/>
      <c r="BG2007" s="11"/>
      <c r="BH2007" s="11"/>
      <c r="BI2007" s="11"/>
      <c r="BJ2007" s="11"/>
      <c r="BK2007" s="11"/>
      <c r="BL2007" s="11"/>
      <c r="BM2007" s="11"/>
      <c r="BN2007" s="11"/>
      <c r="BO2007" s="11"/>
      <c r="BP2007" s="11"/>
      <c r="BQ2007" s="11"/>
      <c r="BR2007" s="11"/>
      <c r="BS2007" s="11"/>
      <c r="BT2007" s="11"/>
      <c r="BU2007" s="11"/>
      <c r="BV2007" s="11"/>
      <c r="BW2007" s="11"/>
    </row>
    <row r="2008" spans="1:78" x14ac:dyDescent="0.2">
      <c r="C2008" t="s">
        <v>1483</v>
      </c>
      <c r="D2008" t="s">
        <v>108</v>
      </c>
      <c r="E2008" t="s">
        <v>975</v>
      </c>
      <c r="F2008" t="s">
        <v>977</v>
      </c>
      <c r="G2008" t="s">
        <v>975</v>
      </c>
      <c r="H2008" t="s">
        <v>977</v>
      </c>
      <c r="BE2008">
        <v>12</v>
      </c>
      <c r="BH2008">
        <v>6</v>
      </c>
      <c r="BR2008" t="s">
        <v>67</v>
      </c>
      <c r="BS2008"/>
      <c r="BT2008" t="s">
        <v>2977</v>
      </c>
      <c r="BU2008" s="39">
        <v>53224</v>
      </c>
    </row>
    <row r="2009" spans="1:78" x14ac:dyDescent="0.2">
      <c r="A2009" s="11" t="s">
        <v>1700</v>
      </c>
      <c r="B2009" s="11"/>
      <c r="C2009" s="11" t="s">
        <v>1483</v>
      </c>
      <c r="D2009" s="11" t="s">
        <v>108</v>
      </c>
      <c r="E2009" s="11" t="s">
        <v>108</v>
      </c>
      <c r="F2009" s="11"/>
      <c r="G2009" s="11" t="s">
        <v>108</v>
      </c>
      <c r="H2009" s="11"/>
      <c r="I2009" s="11"/>
      <c r="J2009" s="11"/>
      <c r="K2009" s="11"/>
      <c r="L2009" s="11"/>
      <c r="M2009" s="11"/>
      <c r="N2009" s="11"/>
      <c r="O2009" s="11"/>
      <c r="P2009" s="11"/>
      <c r="Q2009" s="11"/>
      <c r="R2009" s="11"/>
      <c r="S2009" s="11"/>
      <c r="T2009" s="11"/>
      <c r="U2009" s="11"/>
      <c r="V2009" s="11"/>
      <c r="W2009" s="11"/>
      <c r="X2009" s="11"/>
      <c r="Y2009" s="11"/>
      <c r="Z2009" s="11"/>
      <c r="AA2009" s="11"/>
      <c r="AB2009" s="11"/>
      <c r="AC2009" s="11"/>
      <c r="AD2009" s="11"/>
      <c r="AE2009" s="11"/>
      <c r="AF2009" s="11"/>
      <c r="AG2009" s="11"/>
      <c r="AH2009" s="11"/>
      <c r="AI2009" s="11"/>
      <c r="AJ2009" s="11"/>
      <c r="AK2009" s="11"/>
      <c r="AL2009" s="11"/>
      <c r="AM2009" s="11"/>
      <c r="AN2009" s="11"/>
      <c r="AO2009" s="11"/>
      <c r="AP2009" s="11"/>
      <c r="AQ2009" s="11"/>
      <c r="AR2009" s="11"/>
      <c r="AS2009" s="11"/>
      <c r="AT2009" s="11"/>
      <c r="AU2009" s="11"/>
      <c r="AV2009" s="11"/>
      <c r="AW2009" s="11"/>
      <c r="AX2009" s="11"/>
      <c r="AY2009" s="11"/>
      <c r="AZ2009" s="11"/>
      <c r="BA2009" s="11"/>
      <c r="BB2009" s="11"/>
      <c r="BC2009" s="11"/>
      <c r="BD2009" s="11"/>
      <c r="BE2009" s="11"/>
      <c r="BF2009" s="11"/>
      <c r="BG2009" s="11"/>
      <c r="BH2009" s="11"/>
      <c r="BI2009" s="11"/>
      <c r="BJ2009" s="11"/>
      <c r="BK2009" s="11"/>
      <c r="BL2009" s="11"/>
      <c r="BM2009" s="11"/>
      <c r="BN2009" s="11"/>
      <c r="BO2009" s="11"/>
      <c r="BP2009" s="11"/>
      <c r="BQ2009" s="11"/>
      <c r="BR2009" s="11"/>
      <c r="BS2009" s="11"/>
      <c r="BT2009" s="11"/>
      <c r="BU2009" s="11"/>
      <c r="BV2009" s="11"/>
      <c r="BW2009" s="11"/>
    </row>
    <row r="2010" spans="1:78" x14ac:dyDescent="0.2">
      <c r="A2010" s="11" t="s">
        <v>1700</v>
      </c>
      <c r="B2010" s="11"/>
      <c r="C2010" s="11" t="s">
        <v>1483</v>
      </c>
      <c r="D2010" s="11" t="s">
        <v>108</v>
      </c>
      <c r="E2010" s="11" t="s">
        <v>335</v>
      </c>
      <c r="F2010" s="11" t="s">
        <v>1124</v>
      </c>
      <c r="G2010" s="11" t="s">
        <v>335</v>
      </c>
      <c r="H2010" s="11" t="s">
        <v>1124</v>
      </c>
      <c r="I2010" s="11"/>
      <c r="J2010" s="11"/>
      <c r="K2010" s="11"/>
      <c r="L2010" s="11"/>
      <c r="M2010" s="11"/>
      <c r="N2010" s="11"/>
      <c r="O2010" s="11"/>
      <c r="P2010" s="11"/>
      <c r="Q2010" s="11"/>
      <c r="R2010" s="11"/>
      <c r="S2010" s="11"/>
      <c r="T2010" s="11"/>
      <c r="U2010" s="11"/>
      <c r="V2010" s="11"/>
      <c r="W2010" s="11"/>
      <c r="X2010" s="11"/>
      <c r="Y2010" s="11"/>
      <c r="Z2010" s="11"/>
      <c r="AA2010" s="11"/>
      <c r="AB2010" s="11"/>
      <c r="AC2010" s="11"/>
      <c r="AD2010" s="11"/>
      <c r="AE2010" s="11"/>
      <c r="AF2010" s="11"/>
      <c r="AG2010" s="11"/>
      <c r="AH2010" s="11"/>
      <c r="AI2010" s="11"/>
      <c r="AJ2010" s="11"/>
      <c r="AK2010" s="11"/>
      <c r="AL2010" s="11"/>
      <c r="AM2010" s="11"/>
      <c r="AN2010" s="11"/>
      <c r="AO2010" s="11"/>
      <c r="AP2010" s="11"/>
      <c r="AQ2010" s="11"/>
      <c r="AR2010" s="11"/>
      <c r="AS2010" s="11"/>
      <c r="AT2010" s="11"/>
      <c r="AU2010" s="11"/>
      <c r="AV2010" s="11"/>
      <c r="AW2010" s="11"/>
      <c r="AX2010" s="11"/>
      <c r="AY2010" s="11"/>
      <c r="AZ2010" s="11"/>
      <c r="BA2010" s="11"/>
      <c r="BB2010" s="11"/>
      <c r="BC2010" s="11"/>
      <c r="BD2010" s="11"/>
      <c r="BE2010" s="11"/>
      <c r="BF2010" s="11"/>
      <c r="BG2010" s="11"/>
      <c r="BH2010" s="11"/>
      <c r="BI2010" s="11"/>
      <c r="BJ2010" s="11"/>
      <c r="BK2010" s="11"/>
      <c r="BL2010" s="11"/>
      <c r="BM2010" s="11"/>
      <c r="BN2010" s="11"/>
      <c r="BO2010" s="11"/>
      <c r="BP2010" s="11"/>
      <c r="BQ2010" s="11"/>
      <c r="BR2010" s="11"/>
      <c r="BS2010" s="11"/>
      <c r="BT2010" s="11"/>
      <c r="BU2010" s="11"/>
      <c r="BV2010" s="11"/>
      <c r="BW2010" s="11"/>
    </row>
    <row r="2011" spans="1:78" x14ac:dyDescent="0.2">
      <c r="A2011" t="s">
        <v>2623</v>
      </c>
      <c r="C2011" t="s">
        <v>1483</v>
      </c>
      <c r="D2011" t="s">
        <v>108</v>
      </c>
      <c r="E2011" t="s">
        <v>335</v>
      </c>
      <c r="F2011" t="s">
        <v>1124</v>
      </c>
      <c r="G2011" t="s">
        <v>335</v>
      </c>
      <c r="H2011" t="s">
        <v>1124</v>
      </c>
      <c r="L2011" t="s">
        <v>513</v>
      </c>
      <c r="T2011">
        <v>3.6</v>
      </c>
      <c r="U2011">
        <v>9.56</v>
      </c>
      <c r="X2011">
        <v>6.24</v>
      </c>
      <c r="Y2011">
        <v>9.6</v>
      </c>
      <c r="AB2011">
        <v>7.35</v>
      </c>
      <c r="AC2011">
        <v>9.8000000000000007</v>
      </c>
      <c r="AF2011">
        <v>8.1</v>
      </c>
      <c r="AG2011">
        <v>10.220000000000001</v>
      </c>
      <c r="AJ2011">
        <v>6.97</v>
      </c>
      <c r="AO2011">
        <v>7.1</v>
      </c>
      <c r="AR2011">
        <v>8.7799999999999994</v>
      </c>
      <c r="AS2011">
        <v>9.43</v>
      </c>
      <c r="BQ2011" t="s">
        <v>456</v>
      </c>
      <c r="BR2011" t="s">
        <v>67</v>
      </c>
      <c r="BS2011"/>
      <c r="BT2011" t="s">
        <v>457</v>
      </c>
      <c r="BU2011">
        <v>3401</v>
      </c>
    </row>
    <row r="2012" spans="1:78" x14ac:dyDescent="0.2">
      <c r="A2012" t="s">
        <v>2623</v>
      </c>
      <c r="C2012" t="s">
        <v>1483</v>
      </c>
      <c r="D2012" t="s">
        <v>108</v>
      </c>
      <c r="E2012" t="s">
        <v>335</v>
      </c>
      <c r="F2012" t="s">
        <v>1124</v>
      </c>
      <c r="G2012" t="s">
        <v>335</v>
      </c>
      <c r="H2012" t="s">
        <v>1124</v>
      </c>
      <c r="L2012" t="s">
        <v>1125</v>
      </c>
      <c r="Q2012">
        <v>8.33</v>
      </c>
      <c r="T2012">
        <v>5.3</v>
      </c>
      <c r="U2012">
        <v>8.76</v>
      </c>
      <c r="X2012">
        <v>6.01</v>
      </c>
      <c r="Y2012">
        <v>8.89</v>
      </c>
      <c r="AB2012">
        <v>7.01</v>
      </c>
      <c r="AC2012">
        <v>8.92</v>
      </c>
      <c r="AF2012">
        <v>7.43</v>
      </c>
      <c r="AG2012">
        <v>9.6</v>
      </c>
      <c r="AJ2012">
        <v>6.5</v>
      </c>
      <c r="AO2012">
        <v>7.5</v>
      </c>
      <c r="AR2012">
        <v>8.9</v>
      </c>
      <c r="AS2012">
        <v>8.25</v>
      </c>
      <c r="AV2012">
        <v>9.3000000000000007</v>
      </c>
      <c r="BA2012">
        <v>10.1</v>
      </c>
      <c r="BD2012">
        <v>10.77</v>
      </c>
      <c r="BE2012">
        <v>8.58</v>
      </c>
      <c r="BH2012">
        <v>8.74</v>
      </c>
      <c r="BQ2012" t="s">
        <v>456</v>
      </c>
      <c r="BR2012" t="s">
        <v>67</v>
      </c>
      <c r="BS2012"/>
      <c r="BT2012" t="s">
        <v>457</v>
      </c>
      <c r="BU2012">
        <v>3401</v>
      </c>
      <c r="BX2012" s="10"/>
      <c r="BY2012" s="10"/>
      <c r="BZ2012" s="10"/>
    </row>
    <row r="2013" spans="1:78" x14ac:dyDescent="0.2">
      <c r="A2013" t="s">
        <v>2623</v>
      </c>
      <c r="C2013" t="s">
        <v>1483</v>
      </c>
      <c r="D2013" t="s">
        <v>108</v>
      </c>
      <c r="E2013" t="s">
        <v>335</v>
      </c>
      <c r="F2013" t="s">
        <v>1124</v>
      </c>
      <c r="G2013" t="s">
        <v>335</v>
      </c>
      <c r="H2013" t="s">
        <v>1124</v>
      </c>
      <c r="L2013" t="s">
        <v>1126</v>
      </c>
      <c r="Q2013">
        <v>7.9</v>
      </c>
      <c r="T2013">
        <v>6.5</v>
      </c>
      <c r="U2013">
        <v>7.87</v>
      </c>
      <c r="X2013">
        <v>8.33</v>
      </c>
      <c r="Y2013">
        <v>9.65</v>
      </c>
      <c r="AB2013">
        <v>10.67</v>
      </c>
      <c r="AC2013">
        <v>10.23</v>
      </c>
      <c r="AF2013">
        <v>11.13</v>
      </c>
      <c r="AG2013">
        <v>9.6</v>
      </c>
      <c r="AJ2013">
        <v>9.6</v>
      </c>
      <c r="AS2013">
        <v>8.93</v>
      </c>
      <c r="AV2013">
        <v>5.93</v>
      </c>
      <c r="AW2013">
        <v>8.82</v>
      </c>
      <c r="AZ2013">
        <v>7.15</v>
      </c>
      <c r="BA2013">
        <v>9.4</v>
      </c>
      <c r="BD2013">
        <v>7.85</v>
      </c>
      <c r="BE2013">
        <v>10.43</v>
      </c>
      <c r="BH2013">
        <v>7.27</v>
      </c>
      <c r="BQ2013" t="s">
        <v>456</v>
      </c>
      <c r="BR2013" t="s">
        <v>67</v>
      </c>
      <c r="BS2013"/>
      <c r="BT2013" t="s">
        <v>457</v>
      </c>
      <c r="BU2013">
        <v>3401</v>
      </c>
      <c r="BX2013" s="10"/>
      <c r="BY2013" s="10"/>
      <c r="BZ2013" s="10"/>
    </row>
    <row r="2014" spans="1:78" x14ac:dyDescent="0.2">
      <c r="A2014" t="s">
        <v>2623</v>
      </c>
      <c r="C2014" t="s">
        <v>1483</v>
      </c>
      <c r="D2014" t="s">
        <v>108</v>
      </c>
      <c r="E2014" t="s">
        <v>335</v>
      </c>
      <c r="F2014" t="s">
        <v>1124</v>
      </c>
      <c r="G2014" t="s">
        <v>335</v>
      </c>
      <c r="H2014" t="s">
        <v>1124</v>
      </c>
      <c r="L2014" t="s">
        <v>2626</v>
      </c>
      <c r="U2014">
        <v>7.93</v>
      </c>
      <c r="X2014">
        <v>8.9</v>
      </c>
      <c r="Y2014">
        <v>8.85</v>
      </c>
      <c r="Z2014">
        <v>11.2</v>
      </c>
      <c r="AA2014">
        <v>10.08</v>
      </c>
      <c r="AB2014">
        <v>11.2</v>
      </c>
      <c r="AC2014">
        <v>9.1300000000000008</v>
      </c>
      <c r="AD2014">
        <v>11.5</v>
      </c>
      <c r="AE2014">
        <v>10.199999999999999</v>
      </c>
      <c r="AF2014">
        <v>11.5</v>
      </c>
      <c r="AG2014">
        <v>7.2</v>
      </c>
      <c r="AJ2014">
        <v>10.17</v>
      </c>
      <c r="AS2014">
        <v>8.7200000000000006</v>
      </c>
      <c r="AT2014">
        <v>5.82</v>
      </c>
      <c r="AU2014">
        <v>5.78</v>
      </c>
      <c r="AV2014">
        <v>5.82</v>
      </c>
      <c r="AW2014">
        <v>8.89</v>
      </c>
      <c r="AX2014">
        <v>6.9</v>
      </c>
      <c r="AY2014">
        <v>7.2</v>
      </c>
      <c r="AZ2014">
        <v>7.2</v>
      </c>
      <c r="BA2014">
        <v>9.4499999999999993</v>
      </c>
      <c r="BB2014">
        <v>7.77</v>
      </c>
      <c r="BC2014">
        <v>7.55</v>
      </c>
      <c r="BD2014">
        <v>7.77</v>
      </c>
      <c r="BE2014">
        <v>10.5</v>
      </c>
      <c r="BF2014">
        <v>7.17</v>
      </c>
      <c r="BG2014">
        <v>6.27</v>
      </c>
      <c r="BH2014">
        <v>7.17</v>
      </c>
      <c r="BR2014" t="s">
        <v>67</v>
      </c>
      <c r="BS2014" s="1">
        <v>44827</v>
      </c>
      <c r="BT2014" t="s">
        <v>2619</v>
      </c>
      <c r="BU2014" s="5">
        <v>3601</v>
      </c>
    </row>
    <row r="2015" spans="1:78" x14ac:dyDescent="0.2">
      <c r="A2015" t="s">
        <v>94</v>
      </c>
      <c r="C2015" t="s">
        <v>1483</v>
      </c>
      <c r="D2015" t="s">
        <v>108</v>
      </c>
      <c r="E2015" t="s">
        <v>335</v>
      </c>
      <c r="F2015" t="s">
        <v>1124</v>
      </c>
      <c r="G2015" t="s">
        <v>335</v>
      </c>
      <c r="H2015" t="s">
        <v>1124</v>
      </c>
      <c r="I2015" t="b">
        <v>0</v>
      </c>
      <c r="AS2015">
        <v>10.3</v>
      </c>
      <c r="AV2015">
        <v>6.8</v>
      </c>
      <c r="BQ2015" t="s">
        <v>2498</v>
      </c>
      <c r="BR2015" t="s">
        <v>67</v>
      </c>
      <c r="BS2015" s="1">
        <v>44825</v>
      </c>
      <c r="BT2015" t="s">
        <v>2426</v>
      </c>
      <c r="BU2015">
        <v>79420</v>
      </c>
    </row>
    <row r="2016" spans="1:78" x14ac:dyDescent="0.2">
      <c r="A2016" t="s">
        <v>2473</v>
      </c>
      <c r="C2016" t="s">
        <v>1483</v>
      </c>
      <c r="D2016" t="s">
        <v>108</v>
      </c>
      <c r="E2016" t="s">
        <v>335</v>
      </c>
      <c r="F2016" t="s">
        <v>1124</v>
      </c>
      <c r="G2016" t="s">
        <v>335</v>
      </c>
      <c r="H2016" t="s">
        <v>2463</v>
      </c>
      <c r="AW2016">
        <v>9.1</v>
      </c>
      <c r="AX2016">
        <v>7.13</v>
      </c>
      <c r="AY2016">
        <v>7.22</v>
      </c>
      <c r="AZ2016">
        <v>7.22</v>
      </c>
      <c r="BA2016">
        <v>8.27</v>
      </c>
      <c r="BB2016">
        <v>8.15</v>
      </c>
      <c r="BC2016">
        <v>7.7</v>
      </c>
      <c r="BD2016">
        <v>8.15</v>
      </c>
      <c r="BR2016" t="s">
        <v>67</v>
      </c>
      <c r="BS2016" s="1">
        <v>44825</v>
      </c>
      <c r="BT2016" t="s">
        <v>2426</v>
      </c>
      <c r="BU2016">
        <v>79420</v>
      </c>
    </row>
    <row r="2017" spans="1:78" x14ac:dyDescent="0.2">
      <c r="A2017" t="s">
        <v>2474</v>
      </c>
      <c r="C2017" t="s">
        <v>1483</v>
      </c>
      <c r="D2017" t="s">
        <v>108</v>
      </c>
      <c r="E2017" t="s">
        <v>335</v>
      </c>
      <c r="F2017" t="s">
        <v>1124</v>
      </c>
      <c r="G2017" t="s">
        <v>335</v>
      </c>
      <c r="H2017" t="s">
        <v>2463</v>
      </c>
      <c r="BE2017">
        <v>10.220000000000001</v>
      </c>
      <c r="BF2017">
        <v>7.03</v>
      </c>
      <c r="BG2017">
        <v>6.08</v>
      </c>
      <c r="BH2017">
        <v>7.03</v>
      </c>
      <c r="BR2017" t="s">
        <v>67</v>
      </c>
      <c r="BS2017" s="1">
        <v>44825</v>
      </c>
      <c r="BT2017" t="s">
        <v>2426</v>
      </c>
      <c r="BU2017">
        <v>79420</v>
      </c>
    </row>
    <row r="2018" spans="1:78" x14ac:dyDescent="0.2">
      <c r="A2018" t="s">
        <v>2469</v>
      </c>
      <c r="C2018" t="s">
        <v>1483</v>
      </c>
      <c r="D2018" t="s">
        <v>108</v>
      </c>
      <c r="E2018" t="s">
        <v>335</v>
      </c>
      <c r="F2018" t="s">
        <v>1124</v>
      </c>
      <c r="G2018" t="s">
        <v>335</v>
      </c>
      <c r="H2018" t="s">
        <v>2463</v>
      </c>
      <c r="AK2018">
        <v>6.3</v>
      </c>
      <c r="AN2018">
        <v>3.96</v>
      </c>
      <c r="AO2018">
        <v>8.2200000000000006</v>
      </c>
      <c r="AR2018">
        <v>5.18</v>
      </c>
      <c r="AS2018">
        <v>8.93</v>
      </c>
      <c r="AV2018">
        <v>6.05</v>
      </c>
      <c r="AW2018">
        <v>9</v>
      </c>
      <c r="AX2018">
        <v>7.5</v>
      </c>
      <c r="AY2018">
        <v>7.5</v>
      </c>
      <c r="AZ2018">
        <v>7.5</v>
      </c>
      <c r="BA2018">
        <v>9.25</v>
      </c>
      <c r="BB2018">
        <v>8.77</v>
      </c>
      <c r="BC2018">
        <v>8.35</v>
      </c>
      <c r="BD2018">
        <v>8.77</v>
      </c>
      <c r="BE2018">
        <v>9.5500000000000007</v>
      </c>
      <c r="BF2018">
        <v>9.69</v>
      </c>
      <c r="BG2018">
        <v>5.88</v>
      </c>
      <c r="BH2018">
        <v>9.69</v>
      </c>
      <c r="BQ2018" t="s">
        <v>2319</v>
      </c>
      <c r="BR2018" t="s">
        <v>67</v>
      </c>
      <c r="BS2018" s="1">
        <v>44825</v>
      </c>
      <c r="BT2018" t="s">
        <v>2426</v>
      </c>
      <c r="BU2018">
        <v>79420</v>
      </c>
      <c r="BV2018" t="s">
        <v>60</v>
      </c>
      <c r="BW2018" t="s">
        <v>2426</v>
      </c>
    </row>
    <row r="2019" spans="1:78" x14ac:dyDescent="0.2">
      <c r="A2019" t="s">
        <v>2469</v>
      </c>
      <c r="C2019" t="s">
        <v>1483</v>
      </c>
      <c r="D2019" t="s">
        <v>108</v>
      </c>
      <c r="E2019" t="s">
        <v>335</v>
      </c>
      <c r="F2019" t="s">
        <v>1124</v>
      </c>
      <c r="G2019" t="s">
        <v>335</v>
      </c>
      <c r="H2019" t="s">
        <v>2463</v>
      </c>
      <c r="AK2019">
        <v>6.02</v>
      </c>
      <c r="AN2019">
        <v>3.86</v>
      </c>
      <c r="AO2019">
        <v>8.5</v>
      </c>
      <c r="AR2019">
        <v>5.19</v>
      </c>
      <c r="AS2019">
        <v>7.45</v>
      </c>
      <c r="AV2019">
        <v>5.88</v>
      </c>
      <c r="AW2019">
        <v>8.6999999999999993</v>
      </c>
      <c r="AX2019">
        <v>7.18</v>
      </c>
      <c r="AY2019">
        <v>7.19</v>
      </c>
      <c r="AZ2019">
        <v>7.19</v>
      </c>
      <c r="BQ2019" t="s">
        <v>2318</v>
      </c>
      <c r="BR2019" t="s">
        <v>67</v>
      </c>
      <c r="BS2019" s="1">
        <v>44825</v>
      </c>
      <c r="BT2019" t="s">
        <v>2426</v>
      </c>
      <c r="BU2019">
        <v>79420</v>
      </c>
      <c r="BV2019" t="s">
        <v>60</v>
      </c>
      <c r="BW2019" t="s">
        <v>2426</v>
      </c>
    </row>
    <row r="2020" spans="1:78" x14ac:dyDescent="0.2">
      <c r="A2020" t="s">
        <v>2485</v>
      </c>
      <c r="C2020" t="s">
        <v>1483</v>
      </c>
      <c r="D2020" t="s">
        <v>108</v>
      </c>
      <c r="E2020" t="s">
        <v>335</v>
      </c>
      <c r="F2020" t="s">
        <v>1124</v>
      </c>
      <c r="G2020" t="s">
        <v>335</v>
      </c>
      <c r="H2020" t="s">
        <v>2463</v>
      </c>
      <c r="Y2020">
        <v>9.68</v>
      </c>
      <c r="AB2020">
        <v>11.36</v>
      </c>
      <c r="AC2020">
        <v>8.9700000000000006</v>
      </c>
      <c r="AF2020">
        <v>11.58</v>
      </c>
      <c r="BQ2020" t="s">
        <v>2490</v>
      </c>
      <c r="BR2020" t="s">
        <v>67</v>
      </c>
      <c r="BS2020" s="1">
        <v>44825</v>
      </c>
      <c r="BT2020" t="s">
        <v>2426</v>
      </c>
      <c r="BU2020">
        <v>79420</v>
      </c>
      <c r="BV2020" t="s">
        <v>60</v>
      </c>
      <c r="BW2020" t="s">
        <v>2426</v>
      </c>
    </row>
    <row r="2021" spans="1:78" x14ac:dyDescent="0.2">
      <c r="A2021" t="s">
        <v>2472</v>
      </c>
      <c r="C2021" t="s">
        <v>1483</v>
      </c>
      <c r="D2021" t="s">
        <v>108</v>
      </c>
      <c r="E2021" t="s">
        <v>335</v>
      </c>
      <c r="F2021" t="s">
        <v>1124</v>
      </c>
      <c r="G2021" t="s">
        <v>335</v>
      </c>
      <c r="H2021" t="s">
        <v>2463</v>
      </c>
      <c r="BA2021">
        <v>9.0500000000000007</v>
      </c>
      <c r="BB2021">
        <v>7.06</v>
      </c>
      <c r="BC2021">
        <v>6.93</v>
      </c>
      <c r="BD2021">
        <v>7.06</v>
      </c>
      <c r="BR2021" t="s">
        <v>67</v>
      </c>
      <c r="BS2021" s="1">
        <v>44825</v>
      </c>
      <c r="BT2021" t="s">
        <v>2426</v>
      </c>
      <c r="BU2021">
        <v>79420</v>
      </c>
      <c r="BV2021" t="s">
        <v>60</v>
      </c>
      <c r="BW2021" t="s">
        <v>2426</v>
      </c>
      <c r="BX2021" s="10"/>
      <c r="BY2021" s="10"/>
      <c r="BZ2021" s="10"/>
    </row>
    <row r="2022" spans="1:78" x14ac:dyDescent="0.2">
      <c r="A2022" t="s">
        <v>2482</v>
      </c>
      <c r="C2022" t="s">
        <v>1483</v>
      </c>
      <c r="D2022" t="s">
        <v>108</v>
      </c>
      <c r="E2022" t="s">
        <v>335</v>
      </c>
      <c r="F2022" t="s">
        <v>1124</v>
      </c>
      <c r="G2022" t="s">
        <v>335</v>
      </c>
      <c r="H2022" t="s">
        <v>2463</v>
      </c>
      <c r="Y2022">
        <v>8.5299999999999994</v>
      </c>
      <c r="AB2022">
        <v>10.99</v>
      </c>
      <c r="BR2022" t="s">
        <v>67</v>
      </c>
      <c r="BS2022" s="1">
        <v>44825</v>
      </c>
      <c r="BT2022" t="s">
        <v>2426</v>
      </c>
      <c r="BU2022">
        <v>79420</v>
      </c>
      <c r="BV2022" t="s">
        <v>60</v>
      </c>
      <c r="BW2022" t="s">
        <v>2426</v>
      </c>
    </row>
    <row r="2023" spans="1:78" x14ac:dyDescent="0.2">
      <c r="A2023" t="s">
        <v>2466</v>
      </c>
      <c r="C2023" t="s">
        <v>1483</v>
      </c>
      <c r="D2023" t="s">
        <v>108</v>
      </c>
      <c r="E2023" t="s">
        <v>335</v>
      </c>
      <c r="F2023" t="s">
        <v>1124</v>
      </c>
      <c r="G2023" t="s">
        <v>335</v>
      </c>
      <c r="H2023" t="s">
        <v>2463</v>
      </c>
      <c r="BA2023">
        <v>9.49</v>
      </c>
      <c r="BB2023">
        <v>8.0500000000000007</v>
      </c>
      <c r="BC2023">
        <v>7.35</v>
      </c>
      <c r="BD2023">
        <v>8.0500000000000007</v>
      </c>
      <c r="BE2023">
        <v>9.1</v>
      </c>
      <c r="BF2023">
        <v>6.51</v>
      </c>
      <c r="BG2023">
        <v>5.74</v>
      </c>
      <c r="BH2023">
        <v>6.51</v>
      </c>
      <c r="BR2023" t="s">
        <v>67</v>
      </c>
      <c r="BS2023" s="1">
        <v>44825</v>
      </c>
      <c r="BT2023" t="s">
        <v>2426</v>
      </c>
      <c r="BU2023">
        <v>79420</v>
      </c>
    </row>
    <row r="2024" spans="1:78" x14ac:dyDescent="0.2">
      <c r="A2024" s="6" t="s">
        <v>2487</v>
      </c>
      <c r="B2024" s="6"/>
      <c r="C2024" s="6" t="s">
        <v>1483</v>
      </c>
      <c r="D2024" s="6" t="s">
        <v>108</v>
      </c>
      <c r="E2024" s="6" t="s">
        <v>335</v>
      </c>
      <c r="F2024" s="6" t="s">
        <v>1124</v>
      </c>
      <c r="G2024" s="6" t="s">
        <v>335</v>
      </c>
      <c r="H2024" s="6" t="s">
        <v>2463</v>
      </c>
      <c r="I2024" s="6"/>
      <c r="J2024" s="6"/>
      <c r="K2024" s="6"/>
      <c r="L2024" s="6"/>
      <c r="M2024" s="6"/>
      <c r="N2024" s="6"/>
      <c r="O2024" s="6"/>
      <c r="P2024" s="6"/>
      <c r="Q2024" s="6"/>
      <c r="R2024" s="6"/>
      <c r="S2024" s="6"/>
      <c r="T2024" s="6"/>
      <c r="U2024" s="6"/>
      <c r="V2024" s="6"/>
      <c r="W2024" s="6"/>
      <c r="X2024" s="6"/>
      <c r="Y2024" s="6"/>
      <c r="Z2024" s="6"/>
      <c r="AA2024" s="6"/>
      <c r="AB2024" s="6"/>
      <c r="AC2024" s="6"/>
      <c r="AD2024" s="6"/>
      <c r="AE2024" s="6"/>
      <c r="AF2024" s="6"/>
      <c r="AG2024" s="6"/>
      <c r="AH2024" s="6"/>
      <c r="AI2024" s="6"/>
      <c r="AJ2024" s="6"/>
      <c r="AK2024" s="6"/>
      <c r="AL2024" s="6"/>
      <c r="AM2024" s="6"/>
      <c r="AN2024" s="6"/>
      <c r="AO2024" s="6"/>
      <c r="AP2024" s="6"/>
      <c r="AQ2024" s="6"/>
      <c r="AR2024" s="6"/>
      <c r="AS2024" s="6"/>
      <c r="AT2024" s="6"/>
      <c r="AU2024" s="6"/>
      <c r="AV2024" s="6"/>
      <c r="AW2024" s="6"/>
      <c r="AX2024" s="6"/>
      <c r="AY2024" s="6"/>
      <c r="AZ2024" s="6"/>
      <c r="BA2024" s="6"/>
      <c r="BB2024" s="6"/>
      <c r="BC2024" s="6"/>
      <c r="BD2024" s="6"/>
      <c r="BE2024" s="6"/>
      <c r="BF2024" s="6"/>
      <c r="BG2024" s="6"/>
      <c r="BH2024" s="6"/>
      <c r="BI2024" s="6"/>
      <c r="BJ2024" s="6"/>
      <c r="BK2024" s="6"/>
      <c r="BL2024" s="6"/>
      <c r="BM2024" s="6"/>
      <c r="BN2024" s="6"/>
      <c r="BO2024" s="6"/>
      <c r="BP2024" s="6"/>
      <c r="BQ2024" s="6" t="s">
        <v>2491</v>
      </c>
      <c r="BR2024" s="6" t="s">
        <v>67</v>
      </c>
      <c r="BS2024" s="7">
        <v>44825</v>
      </c>
      <c r="BT2024" s="6" t="s">
        <v>2426</v>
      </c>
      <c r="BU2024" s="6">
        <v>79420</v>
      </c>
      <c r="BV2024" s="6" t="s">
        <v>60</v>
      </c>
      <c r="BW2024" s="6" t="s">
        <v>2426</v>
      </c>
      <c r="BX2024" s="6"/>
      <c r="BY2024" s="6"/>
      <c r="BZ2024" s="6"/>
    </row>
    <row r="2025" spans="1:78" x14ac:dyDescent="0.2">
      <c r="A2025" s="6" t="s">
        <v>2488</v>
      </c>
      <c r="B2025" s="6"/>
      <c r="C2025" s="6" t="s">
        <v>1483</v>
      </c>
      <c r="D2025" s="6" t="s">
        <v>108</v>
      </c>
      <c r="E2025" s="6" t="s">
        <v>335</v>
      </c>
      <c r="F2025" s="6" t="s">
        <v>1124</v>
      </c>
      <c r="G2025" s="6" t="s">
        <v>335</v>
      </c>
      <c r="H2025" s="6" t="s">
        <v>2463</v>
      </c>
      <c r="I2025" s="6"/>
      <c r="J2025" s="6"/>
      <c r="K2025" s="6"/>
      <c r="L2025" s="6"/>
      <c r="M2025" s="6"/>
      <c r="N2025" s="6"/>
      <c r="O2025" s="6"/>
      <c r="P2025" s="6"/>
      <c r="Q2025" s="6"/>
      <c r="R2025" s="6"/>
      <c r="S2025" s="6"/>
      <c r="T2025" s="6"/>
      <c r="U2025" s="6"/>
      <c r="V2025" s="6"/>
      <c r="W2025" s="6"/>
      <c r="X2025" s="6"/>
      <c r="Y2025" s="6"/>
      <c r="Z2025" s="6"/>
      <c r="AA2025" s="6"/>
      <c r="AB2025" s="6"/>
      <c r="AC2025" s="6"/>
      <c r="AD2025" s="6"/>
      <c r="AE2025" s="6"/>
      <c r="AF2025" s="6"/>
      <c r="AG2025" s="6"/>
      <c r="AH2025" s="6"/>
      <c r="AI2025" s="6"/>
      <c r="AJ2025" s="6"/>
      <c r="AK2025" s="6"/>
      <c r="AL2025" s="6"/>
      <c r="AM2025" s="6"/>
      <c r="AN2025" s="6"/>
      <c r="AO2025" s="6"/>
      <c r="AP2025" s="6"/>
      <c r="AQ2025" s="6"/>
      <c r="AR2025" s="6"/>
      <c r="AS2025" s="6"/>
      <c r="AT2025" s="6"/>
      <c r="AU2025" s="6"/>
      <c r="AV2025" s="6"/>
      <c r="AW2025" s="6"/>
      <c r="AX2025" s="6"/>
      <c r="AY2025" s="6"/>
      <c r="AZ2025" s="6"/>
      <c r="BA2025" s="6"/>
      <c r="BB2025" s="6"/>
      <c r="BC2025" s="6"/>
      <c r="BD2025" s="6"/>
      <c r="BE2025" s="6"/>
      <c r="BF2025" s="6"/>
      <c r="BG2025" s="6"/>
      <c r="BH2025" s="6"/>
      <c r="BI2025" s="6"/>
      <c r="BJ2025" s="6"/>
      <c r="BK2025" s="6"/>
      <c r="BL2025" s="6"/>
      <c r="BM2025" s="6"/>
      <c r="BN2025" s="6"/>
      <c r="BO2025" s="6"/>
      <c r="BP2025" s="6"/>
      <c r="BQ2025" s="6" t="s">
        <v>2491</v>
      </c>
      <c r="BR2025" s="6" t="s">
        <v>67</v>
      </c>
      <c r="BS2025" s="7">
        <v>44825</v>
      </c>
      <c r="BT2025" s="6" t="s">
        <v>2426</v>
      </c>
      <c r="BU2025" s="6">
        <v>79420</v>
      </c>
      <c r="BV2025" s="6"/>
      <c r="BW2025" s="6"/>
      <c r="BX2025" s="6"/>
      <c r="BY2025" s="6"/>
      <c r="BZ2025" s="6"/>
    </row>
    <row r="2026" spans="1:78" s="10" customFormat="1" x14ac:dyDescent="0.2">
      <c r="A2026" s="6" t="s">
        <v>2486</v>
      </c>
      <c r="B2026" s="6"/>
      <c r="C2026" s="6" t="s">
        <v>1483</v>
      </c>
      <c r="D2026" s="6" t="s">
        <v>108</v>
      </c>
      <c r="E2026" s="6" t="s">
        <v>335</v>
      </c>
      <c r="F2026" s="6" t="s">
        <v>1124</v>
      </c>
      <c r="G2026" s="6" t="s">
        <v>335</v>
      </c>
      <c r="H2026" s="6" t="s">
        <v>2463</v>
      </c>
      <c r="I2026" s="6"/>
      <c r="J2026" s="6"/>
      <c r="K2026" s="6"/>
      <c r="L2026" s="6"/>
      <c r="M2026" s="6"/>
      <c r="N2026" s="6"/>
      <c r="O2026" s="6"/>
      <c r="P2026" s="6"/>
      <c r="Q2026" s="6"/>
      <c r="R2026" s="6"/>
      <c r="S2026" s="6"/>
      <c r="T2026" s="6"/>
      <c r="U2026" s="6"/>
      <c r="V2026" s="6"/>
      <c r="W2026" s="6"/>
      <c r="X2026" s="6"/>
      <c r="Y2026" s="6"/>
      <c r="Z2026" s="6"/>
      <c r="AA2026" s="6"/>
      <c r="AB2026" s="6"/>
      <c r="AC2026" s="6"/>
      <c r="AD2026" s="6"/>
      <c r="AE2026" s="6"/>
      <c r="AF2026" s="6"/>
      <c r="AG2026" s="6"/>
      <c r="AH2026" s="6"/>
      <c r="AI2026" s="6"/>
      <c r="AJ2026" s="6"/>
      <c r="AK2026" s="6"/>
      <c r="AL2026" s="6"/>
      <c r="AM2026" s="6"/>
      <c r="AN2026" s="6"/>
      <c r="AO2026" s="6"/>
      <c r="AP2026" s="6"/>
      <c r="AQ2026" s="6"/>
      <c r="AR2026" s="6"/>
      <c r="AS2026" s="6"/>
      <c r="AT2026" s="6"/>
      <c r="AU2026" s="6"/>
      <c r="AV2026" s="6"/>
      <c r="AW2026" s="6"/>
      <c r="AX2026" s="6"/>
      <c r="AY2026" s="6"/>
      <c r="AZ2026" s="6"/>
      <c r="BA2026" s="6"/>
      <c r="BB2026" s="6"/>
      <c r="BC2026" s="6"/>
      <c r="BD2026" s="6"/>
      <c r="BE2026" s="6"/>
      <c r="BF2026" s="6"/>
      <c r="BG2026" s="6"/>
      <c r="BH2026" s="6"/>
      <c r="BI2026" s="6"/>
      <c r="BJ2026" s="6"/>
      <c r="BK2026" s="6"/>
      <c r="BL2026" s="6"/>
      <c r="BM2026" s="6"/>
      <c r="BN2026" s="6"/>
      <c r="BO2026" s="6"/>
      <c r="BP2026" s="6"/>
      <c r="BQ2026" s="6" t="s">
        <v>2491</v>
      </c>
      <c r="BR2026" s="6" t="s">
        <v>67</v>
      </c>
      <c r="BS2026" s="7">
        <v>44825</v>
      </c>
      <c r="BT2026" s="6" t="s">
        <v>2426</v>
      </c>
      <c r="BU2026" s="6">
        <v>79420</v>
      </c>
      <c r="BV2026" s="6" t="s">
        <v>60</v>
      </c>
      <c r="BW2026" s="6" t="s">
        <v>2426</v>
      </c>
      <c r="BX2026" s="6"/>
      <c r="BY2026" s="6"/>
      <c r="BZ2026" s="6"/>
    </row>
    <row r="2027" spans="1:78" s="10" customFormat="1" x14ac:dyDescent="0.2">
      <c r="A2027" t="s">
        <v>2480</v>
      </c>
      <c r="B2027"/>
      <c r="C2027" t="s">
        <v>1483</v>
      </c>
      <c r="D2027" t="s">
        <v>108</v>
      </c>
      <c r="E2027" t="s">
        <v>335</v>
      </c>
      <c r="F2027" t="s">
        <v>1124</v>
      </c>
      <c r="G2027" t="s">
        <v>335</v>
      </c>
      <c r="H2027" t="s">
        <v>2463</v>
      </c>
      <c r="I2027"/>
      <c r="J2027"/>
      <c r="K2027"/>
      <c r="L2027"/>
      <c r="M2027"/>
      <c r="N2027"/>
      <c r="O2027"/>
      <c r="P2027"/>
      <c r="Q2027"/>
      <c r="R2027"/>
      <c r="S2027"/>
      <c r="T2027"/>
      <c r="U2027">
        <v>8.14</v>
      </c>
      <c r="V2027"/>
      <c r="W2027"/>
      <c r="X2027">
        <v>9.33</v>
      </c>
      <c r="Y2027">
        <v>8.2100000000000009</v>
      </c>
      <c r="Z2027"/>
      <c r="AA2027"/>
      <c r="AB2027">
        <v>10.78</v>
      </c>
      <c r="AC2027">
        <v>9.15</v>
      </c>
      <c r="AD2027"/>
      <c r="AE2027"/>
      <c r="AF2027">
        <v>11.99</v>
      </c>
      <c r="AG2027"/>
      <c r="AH2027"/>
      <c r="AI2027"/>
      <c r="AJ2027"/>
      <c r="AK2027"/>
      <c r="AL2027"/>
      <c r="AM2027"/>
      <c r="AN2027"/>
      <c r="AO2027"/>
      <c r="AP2027"/>
      <c r="AQ2027"/>
      <c r="AR2027"/>
      <c r="AS2027"/>
      <c r="AT2027"/>
      <c r="AU2027"/>
      <c r="AV2027"/>
      <c r="AW2027"/>
      <c r="AX2027"/>
      <c r="AY2027"/>
      <c r="AZ2027"/>
      <c r="BA2027"/>
      <c r="BB2027"/>
      <c r="BC2027"/>
      <c r="BD2027"/>
      <c r="BE2027"/>
      <c r="BF2027"/>
      <c r="BG2027"/>
      <c r="BH2027"/>
      <c r="BI2027"/>
      <c r="BJ2027"/>
      <c r="BK2027"/>
      <c r="BL2027"/>
      <c r="BM2027"/>
      <c r="BN2027"/>
      <c r="BO2027"/>
      <c r="BP2027"/>
      <c r="BQ2027"/>
      <c r="BR2027" t="s">
        <v>67</v>
      </c>
      <c r="BS2027" s="1">
        <v>44825</v>
      </c>
      <c r="BT2027" t="s">
        <v>2426</v>
      </c>
      <c r="BU2027">
        <v>79420</v>
      </c>
      <c r="BV2027" t="s">
        <v>60</v>
      </c>
      <c r="BW2027" t="s">
        <v>2426</v>
      </c>
      <c r="BX2027"/>
      <c r="BY2027"/>
      <c r="BZ2027"/>
    </row>
    <row r="2028" spans="1:78" s="10" customFormat="1" x14ac:dyDescent="0.2">
      <c r="A2028" t="s">
        <v>2478</v>
      </c>
      <c r="B2028"/>
      <c r="C2028" t="s">
        <v>1483</v>
      </c>
      <c r="D2028" t="s">
        <v>108</v>
      </c>
      <c r="E2028" t="s">
        <v>335</v>
      </c>
      <c r="F2028" t="s">
        <v>1124</v>
      </c>
      <c r="G2028" t="s">
        <v>335</v>
      </c>
      <c r="H2028" t="s">
        <v>2463</v>
      </c>
      <c r="I2028"/>
      <c r="J2028"/>
      <c r="K2028"/>
      <c r="L2028"/>
      <c r="M2028"/>
      <c r="N2028"/>
      <c r="O2028"/>
      <c r="P2028"/>
      <c r="Q2028"/>
      <c r="R2028"/>
      <c r="S2028"/>
      <c r="T2028"/>
      <c r="U2028"/>
      <c r="V2028"/>
      <c r="W2028"/>
      <c r="X2028"/>
      <c r="Y2028"/>
      <c r="Z2028"/>
      <c r="AA2028"/>
      <c r="AB2028"/>
      <c r="AC2028"/>
      <c r="AD2028"/>
      <c r="AE2028"/>
      <c r="AF2028"/>
      <c r="AG2028"/>
      <c r="AH2028"/>
      <c r="AI2028"/>
      <c r="AJ2028"/>
      <c r="AK2028"/>
      <c r="AL2028"/>
      <c r="AM2028"/>
      <c r="AN2028"/>
      <c r="AO2028"/>
      <c r="AP2028"/>
      <c r="AQ2028"/>
      <c r="AR2028"/>
      <c r="AS2028"/>
      <c r="AT2028"/>
      <c r="AU2028"/>
      <c r="AV2028"/>
      <c r="AW2028"/>
      <c r="AX2028"/>
      <c r="AY2028"/>
      <c r="AZ2028"/>
      <c r="BA2028"/>
      <c r="BB2028"/>
      <c r="BC2028"/>
      <c r="BD2028"/>
      <c r="BE2028">
        <v>9</v>
      </c>
      <c r="BF2028">
        <v>6.5</v>
      </c>
      <c r="BG2028">
        <v>6.47</v>
      </c>
      <c r="BH2028">
        <v>6.5</v>
      </c>
      <c r="BI2028"/>
      <c r="BJ2028"/>
      <c r="BK2028"/>
      <c r="BL2028"/>
      <c r="BM2028"/>
      <c r="BN2028"/>
      <c r="BO2028"/>
      <c r="BP2028"/>
      <c r="BQ2028"/>
      <c r="BR2028" t="s">
        <v>67</v>
      </c>
      <c r="BS2028" s="1">
        <v>44825</v>
      </c>
      <c r="BT2028" t="s">
        <v>2426</v>
      </c>
      <c r="BU2028">
        <v>79420</v>
      </c>
      <c r="BV2028"/>
      <c r="BW2028"/>
      <c r="BX2028"/>
      <c r="BY2028"/>
      <c r="BZ2028"/>
    </row>
    <row r="2029" spans="1:78" ht="16" x14ac:dyDescent="0.2">
      <c r="A2029" t="s">
        <v>2484</v>
      </c>
      <c r="C2029" t="s">
        <v>1483</v>
      </c>
      <c r="D2029" t="s">
        <v>108</v>
      </c>
      <c r="E2029" t="s">
        <v>335</v>
      </c>
      <c r="F2029" t="s">
        <v>1124</v>
      </c>
      <c r="G2029" t="s">
        <v>335</v>
      </c>
      <c r="H2029" t="s">
        <v>2463</v>
      </c>
      <c r="AC2029">
        <v>9.27</v>
      </c>
      <c r="AF2029">
        <v>13.19</v>
      </c>
      <c r="AG2029">
        <v>7.11</v>
      </c>
      <c r="AJ2029">
        <v>10.78</v>
      </c>
      <c r="BR2029" t="s">
        <v>67</v>
      </c>
      <c r="BS2029" s="1">
        <v>44825</v>
      </c>
      <c r="BT2029" t="s">
        <v>2426</v>
      </c>
      <c r="BU2029">
        <v>79420</v>
      </c>
      <c r="BV2029" t="s">
        <v>60</v>
      </c>
      <c r="BW2029" t="s">
        <v>2426</v>
      </c>
    </row>
    <row r="2030" spans="1:78" x14ac:dyDescent="0.2">
      <c r="A2030" t="s">
        <v>2483</v>
      </c>
      <c r="C2030" t="s">
        <v>1483</v>
      </c>
      <c r="D2030" t="s">
        <v>108</v>
      </c>
      <c r="E2030" t="s">
        <v>335</v>
      </c>
      <c r="F2030" t="s">
        <v>1124</v>
      </c>
      <c r="G2030" t="s">
        <v>335</v>
      </c>
      <c r="H2030" t="s">
        <v>2463</v>
      </c>
      <c r="AC2030">
        <v>8.6999999999999993</v>
      </c>
      <c r="AF2030">
        <v>11.21</v>
      </c>
      <c r="BR2030" t="s">
        <v>67</v>
      </c>
      <c r="BS2030" s="1">
        <v>44825</v>
      </c>
      <c r="BT2030" t="s">
        <v>2426</v>
      </c>
      <c r="BU2030">
        <v>79420</v>
      </c>
      <c r="BV2030" t="s">
        <v>60</v>
      </c>
      <c r="BW2030" t="s">
        <v>2426</v>
      </c>
    </row>
    <row r="2031" spans="1:78" x14ac:dyDescent="0.2">
      <c r="A2031" t="s">
        <v>2477</v>
      </c>
      <c r="C2031" t="s">
        <v>1483</v>
      </c>
      <c r="D2031" t="s">
        <v>108</v>
      </c>
      <c r="E2031" t="s">
        <v>335</v>
      </c>
      <c r="F2031" t="s">
        <v>1124</v>
      </c>
      <c r="G2031" t="s">
        <v>335</v>
      </c>
      <c r="H2031" t="s">
        <v>2463</v>
      </c>
      <c r="AW2031">
        <v>8.43</v>
      </c>
      <c r="AX2031">
        <v>7.11</v>
      </c>
      <c r="AY2031">
        <v>6.96</v>
      </c>
      <c r="AZ2031">
        <v>7.11</v>
      </c>
      <c r="BQ2031" t="s">
        <v>2476</v>
      </c>
      <c r="BR2031" t="s">
        <v>67</v>
      </c>
      <c r="BS2031" s="1">
        <v>44825</v>
      </c>
      <c r="BT2031" t="s">
        <v>2426</v>
      </c>
      <c r="BU2031">
        <v>79420</v>
      </c>
    </row>
    <row r="2032" spans="1:78" x14ac:dyDescent="0.2">
      <c r="A2032" t="s">
        <v>2464</v>
      </c>
      <c r="C2032" t="s">
        <v>1483</v>
      </c>
      <c r="D2032" t="s">
        <v>108</v>
      </c>
      <c r="E2032" t="s">
        <v>335</v>
      </c>
      <c r="F2032" t="s">
        <v>1124</v>
      </c>
      <c r="G2032" t="s">
        <v>335</v>
      </c>
      <c r="H2032" t="s">
        <v>2463</v>
      </c>
      <c r="AO2032">
        <v>8.43</v>
      </c>
      <c r="AR2032">
        <v>5.38</v>
      </c>
      <c r="AS2032">
        <v>9.89</v>
      </c>
      <c r="AV2032">
        <v>6.98</v>
      </c>
      <c r="AW2032">
        <v>9.2100000000000009</v>
      </c>
      <c r="AX2032">
        <v>8.11</v>
      </c>
      <c r="AY2032">
        <v>8.17</v>
      </c>
      <c r="AZ2032">
        <v>8.17</v>
      </c>
      <c r="BA2032">
        <v>9.57</v>
      </c>
      <c r="BB2032">
        <v>9.14</v>
      </c>
      <c r="BC2032">
        <v>8.3800000000000008</v>
      </c>
      <c r="BD2032">
        <v>9.14</v>
      </c>
      <c r="BF2032">
        <v>7.52</v>
      </c>
      <c r="BH2032">
        <v>7.52</v>
      </c>
      <c r="BR2032" t="s">
        <v>67</v>
      </c>
      <c r="BS2032" s="1">
        <v>44825</v>
      </c>
      <c r="BT2032" t="s">
        <v>2426</v>
      </c>
      <c r="BU2032">
        <v>79420</v>
      </c>
      <c r="BV2032" t="s">
        <v>60</v>
      </c>
      <c r="BW2032" t="s">
        <v>2426</v>
      </c>
    </row>
    <row r="2033" spans="1:78" x14ac:dyDescent="0.2">
      <c r="A2033" t="s">
        <v>2467</v>
      </c>
      <c r="C2033" t="s">
        <v>1483</v>
      </c>
      <c r="D2033" t="s">
        <v>108</v>
      </c>
      <c r="E2033" t="s">
        <v>335</v>
      </c>
      <c r="F2033" t="s">
        <v>1124</v>
      </c>
      <c r="G2033" t="s">
        <v>335</v>
      </c>
      <c r="H2033" t="s">
        <v>2463</v>
      </c>
      <c r="BA2033">
        <v>9.99</v>
      </c>
      <c r="BB2033">
        <v>8.98</v>
      </c>
      <c r="BC2033">
        <v>8.42</v>
      </c>
      <c r="BD2033">
        <v>8.98</v>
      </c>
      <c r="BE2033">
        <v>10.43</v>
      </c>
      <c r="BF2033">
        <v>7.6</v>
      </c>
      <c r="BG2033">
        <v>6.67</v>
      </c>
      <c r="BH2033">
        <v>7.6</v>
      </c>
      <c r="BR2033" t="s">
        <v>67</v>
      </c>
      <c r="BS2033" s="1">
        <v>44825</v>
      </c>
      <c r="BT2033" t="s">
        <v>2426</v>
      </c>
      <c r="BU2033">
        <v>79420</v>
      </c>
      <c r="BV2033" t="s">
        <v>60</v>
      </c>
      <c r="BW2033" t="s">
        <v>2426</v>
      </c>
    </row>
    <row r="2034" spans="1:78" x14ac:dyDescent="0.2">
      <c r="A2034" t="s">
        <v>2471</v>
      </c>
      <c r="C2034" t="s">
        <v>1483</v>
      </c>
      <c r="D2034" t="s">
        <v>108</v>
      </c>
      <c r="E2034" t="s">
        <v>335</v>
      </c>
      <c r="F2034" t="s">
        <v>1124</v>
      </c>
      <c r="G2034" t="s">
        <v>335</v>
      </c>
      <c r="H2034" t="s">
        <v>2463</v>
      </c>
      <c r="AW2034">
        <v>8.85</v>
      </c>
      <c r="AX2034">
        <v>7.24</v>
      </c>
      <c r="AY2034">
        <v>7.31</v>
      </c>
      <c r="AZ2034">
        <v>7.31</v>
      </c>
      <c r="BR2034" t="s">
        <v>67</v>
      </c>
      <c r="BS2034" s="1">
        <v>44825</v>
      </c>
      <c r="BT2034" t="s">
        <v>2426</v>
      </c>
      <c r="BU2034">
        <v>79420</v>
      </c>
    </row>
    <row r="2035" spans="1:78" x14ac:dyDescent="0.2">
      <c r="A2035" s="6" t="s">
        <v>2468</v>
      </c>
      <c r="B2035" s="6"/>
      <c r="C2035" s="6" t="s">
        <v>1483</v>
      </c>
      <c r="D2035" s="6" t="s">
        <v>108</v>
      </c>
      <c r="E2035" s="6" t="s">
        <v>335</v>
      </c>
      <c r="F2035" s="6" t="s">
        <v>1124</v>
      </c>
      <c r="G2035" s="6" t="s">
        <v>335</v>
      </c>
      <c r="H2035" s="6" t="s">
        <v>2463</v>
      </c>
      <c r="I2035" s="6"/>
      <c r="J2035" s="6"/>
      <c r="K2035" s="6"/>
      <c r="L2035" s="6"/>
      <c r="M2035" s="6"/>
      <c r="N2035" s="6"/>
      <c r="O2035" s="6"/>
      <c r="P2035" s="6"/>
      <c r="Q2035" s="6"/>
      <c r="R2035" s="6"/>
      <c r="S2035" s="6"/>
      <c r="T2035" s="6"/>
      <c r="U2035" s="6"/>
      <c r="V2035" s="6"/>
      <c r="W2035" s="6"/>
      <c r="X2035" s="6"/>
      <c r="Y2035" s="6"/>
      <c r="Z2035" s="6"/>
      <c r="AA2035" s="6"/>
      <c r="AB2035" s="6"/>
      <c r="AC2035" s="6"/>
      <c r="AD2035" s="6"/>
      <c r="AE2035" s="6"/>
      <c r="AF2035" s="6"/>
      <c r="AG2035" s="6"/>
      <c r="AH2035" s="6"/>
      <c r="AI2035" s="6"/>
      <c r="AJ2035" s="6"/>
      <c r="AK2035" s="6"/>
      <c r="AL2035" s="6"/>
      <c r="AM2035" s="6"/>
      <c r="AN2035" s="6"/>
      <c r="AO2035" s="6"/>
      <c r="AP2035" s="6"/>
      <c r="AQ2035" s="6"/>
      <c r="AR2035" s="6"/>
      <c r="AS2035" s="6"/>
      <c r="AT2035" s="6"/>
      <c r="AU2035" s="6"/>
      <c r="AV2035" s="6"/>
      <c r="AW2035" s="6"/>
      <c r="AX2035" s="6"/>
      <c r="AY2035" s="6"/>
      <c r="AZ2035" s="6"/>
      <c r="BA2035" s="6"/>
      <c r="BB2035" s="6"/>
      <c r="BC2035" s="6"/>
      <c r="BD2035" s="6"/>
      <c r="BE2035" s="6"/>
      <c r="BF2035" s="6"/>
      <c r="BG2035" s="6"/>
      <c r="BH2035" s="6"/>
      <c r="BI2035" s="6"/>
      <c r="BJ2035" s="6"/>
      <c r="BK2035" s="6"/>
      <c r="BL2035" s="6"/>
      <c r="BM2035" s="6"/>
      <c r="BN2035" s="6"/>
      <c r="BO2035" s="6"/>
      <c r="BP2035" s="6"/>
      <c r="BQ2035" s="6" t="s">
        <v>2475</v>
      </c>
      <c r="BR2035" s="6" t="s">
        <v>67</v>
      </c>
      <c r="BS2035" s="7">
        <v>44825</v>
      </c>
      <c r="BT2035" s="6" t="s">
        <v>2426</v>
      </c>
      <c r="BU2035" s="6">
        <v>79420</v>
      </c>
      <c r="BV2035" s="6" t="s">
        <v>60</v>
      </c>
      <c r="BW2035" s="6" t="s">
        <v>2426</v>
      </c>
      <c r="BX2035" s="6"/>
      <c r="BY2035" s="6"/>
      <c r="BZ2035" s="6"/>
    </row>
    <row r="2036" spans="1:78" x14ac:dyDescent="0.2">
      <c r="A2036" t="s">
        <v>2465</v>
      </c>
      <c r="C2036" t="s">
        <v>1483</v>
      </c>
      <c r="D2036" t="s">
        <v>108</v>
      </c>
      <c r="E2036" t="s">
        <v>335</v>
      </c>
      <c r="F2036" t="s">
        <v>1124</v>
      </c>
      <c r="G2036" t="s">
        <v>335</v>
      </c>
      <c r="H2036" t="s">
        <v>2463</v>
      </c>
      <c r="AW2036">
        <v>8.94</v>
      </c>
      <c r="AX2036">
        <v>7.17</v>
      </c>
      <c r="AY2036">
        <v>7.18</v>
      </c>
      <c r="AZ2036">
        <v>7.18</v>
      </c>
      <c r="BA2036">
        <v>9.32</v>
      </c>
      <c r="BB2036">
        <v>8.36</v>
      </c>
      <c r="BC2036">
        <v>7.8</v>
      </c>
      <c r="BD2036">
        <v>8.36</v>
      </c>
      <c r="BE2036">
        <v>9.6999999999999993</v>
      </c>
      <c r="BF2036">
        <v>6.92</v>
      </c>
      <c r="BG2036">
        <v>6.26</v>
      </c>
      <c r="BH2036">
        <v>6.92</v>
      </c>
      <c r="BR2036" t="s">
        <v>67</v>
      </c>
      <c r="BS2036" s="1">
        <v>44825</v>
      </c>
      <c r="BT2036" t="s">
        <v>2426</v>
      </c>
      <c r="BU2036">
        <v>79420</v>
      </c>
    </row>
    <row r="2037" spans="1:78" x14ac:dyDescent="0.2">
      <c r="A2037" t="s">
        <v>2481</v>
      </c>
      <c r="C2037" t="s">
        <v>1483</v>
      </c>
      <c r="D2037" t="s">
        <v>108</v>
      </c>
      <c r="E2037" t="s">
        <v>335</v>
      </c>
      <c r="F2037" t="s">
        <v>1124</v>
      </c>
      <c r="G2037" t="s">
        <v>335</v>
      </c>
      <c r="H2037" t="s">
        <v>2463</v>
      </c>
      <c r="Y2037">
        <v>8.3699999999999992</v>
      </c>
      <c r="AB2037">
        <v>11.42</v>
      </c>
      <c r="BR2037" t="s">
        <v>67</v>
      </c>
      <c r="BS2037" s="1">
        <v>44825</v>
      </c>
      <c r="BT2037" t="s">
        <v>2426</v>
      </c>
      <c r="BU2037">
        <v>79420</v>
      </c>
      <c r="BV2037" t="s">
        <v>60</v>
      </c>
      <c r="BW2037" t="s">
        <v>2426</v>
      </c>
    </row>
    <row r="2038" spans="1:78" x14ac:dyDescent="0.2">
      <c r="A2038" t="s">
        <v>2479</v>
      </c>
      <c r="C2038" t="s">
        <v>1483</v>
      </c>
      <c r="D2038" t="s">
        <v>108</v>
      </c>
      <c r="E2038" t="s">
        <v>335</v>
      </c>
      <c r="F2038" t="s">
        <v>1124</v>
      </c>
      <c r="G2038" t="s">
        <v>335</v>
      </c>
      <c r="H2038" t="s">
        <v>2463</v>
      </c>
      <c r="Q2038">
        <v>6.86</v>
      </c>
      <c r="T2038">
        <v>7.26</v>
      </c>
      <c r="U2038">
        <v>7.49</v>
      </c>
      <c r="X2038">
        <v>8.5</v>
      </c>
      <c r="BR2038" t="s">
        <v>67</v>
      </c>
      <c r="BS2038" s="1">
        <v>44825</v>
      </c>
      <c r="BT2038" t="s">
        <v>2426</v>
      </c>
      <c r="BU2038">
        <v>79420</v>
      </c>
      <c r="BV2038" t="s">
        <v>60</v>
      </c>
      <c r="BW2038" t="s">
        <v>2426</v>
      </c>
    </row>
    <row r="2039" spans="1:78" x14ac:dyDescent="0.2">
      <c r="A2039" s="6" t="s">
        <v>2489</v>
      </c>
      <c r="B2039" s="6"/>
      <c r="C2039" s="6" t="s">
        <v>1483</v>
      </c>
      <c r="D2039" s="6" t="s">
        <v>108</v>
      </c>
      <c r="E2039" s="6" t="s">
        <v>335</v>
      </c>
      <c r="F2039" s="6" t="s">
        <v>1124</v>
      </c>
      <c r="G2039" s="6" t="s">
        <v>335</v>
      </c>
      <c r="H2039" s="6" t="s">
        <v>2463</v>
      </c>
      <c r="I2039" s="6"/>
      <c r="J2039" s="6"/>
      <c r="K2039" s="6"/>
      <c r="L2039" s="6"/>
      <c r="M2039" s="6"/>
      <c r="N2039" s="6"/>
      <c r="O2039" s="6"/>
      <c r="P2039" s="6"/>
      <c r="Q2039" s="6"/>
      <c r="R2039" s="6"/>
      <c r="S2039" s="6"/>
      <c r="T2039" s="6"/>
      <c r="U2039" s="6"/>
      <c r="V2039" s="6"/>
      <c r="W2039" s="6"/>
      <c r="X2039" s="6"/>
      <c r="Y2039" s="6"/>
      <c r="Z2039" s="6"/>
      <c r="AA2039" s="6"/>
      <c r="AB2039" s="6"/>
      <c r="AC2039" s="6"/>
      <c r="AD2039" s="6"/>
      <c r="AE2039" s="6"/>
      <c r="AF2039" s="6"/>
      <c r="AG2039" s="6"/>
      <c r="AH2039" s="6"/>
      <c r="AI2039" s="6"/>
      <c r="AJ2039" s="6"/>
      <c r="AK2039" s="6"/>
      <c r="AL2039" s="6"/>
      <c r="AM2039" s="6"/>
      <c r="AN2039" s="6"/>
      <c r="AO2039" s="6"/>
      <c r="AP2039" s="6"/>
      <c r="AQ2039" s="6"/>
      <c r="AR2039" s="6"/>
      <c r="AS2039" s="6"/>
      <c r="AT2039" s="6"/>
      <c r="AU2039" s="6"/>
      <c r="AV2039" s="6"/>
      <c r="AW2039" s="6"/>
      <c r="AX2039" s="6"/>
      <c r="AY2039" s="6"/>
      <c r="AZ2039" s="6"/>
      <c r="BA2039" s="6"/>
      <c r="BB2039" s="6"/>
      <c r="BC2039" s="6"/>
      <c r="BD2039" s="6"/>
      <c r="BE2039" s="6"/>
      <c r="BF2039" s="6"/>
      <c r="BG2039" s="6"/>
      <c r="BH2039" s="6"/>
      <c r="BI2039" s="6"/>
      <c r="BJ2039" s="6"/>
      <c r="BK2039" s="6"/>
      <c r="BL2039" s="6"/>
      <c r="BM2039" s="6"/>
      <c r="BN2039" s="6"/>
      <c r="BO2039" s="6"/>
      <c r="BP2039" s="6"/>
      <c r="BQ2039" s="6" t="s">
        <v>2491</v>
      </c>
      <c r="BR2039" s="6" t="s">
        <v>67</v>
      </c>
      <c r="BS2039" s="7">
        <v>44825</v>
      </c>
      <c r="BT2039" s="6" t="s">
        <v>2426</v>
      </c>
      <c r="BU2039" s="6">
        <v>79420</v>
      </c>
      <c r="BV2039" s="6"/>
      <c r="BW2039" s="6"/>
      <c r="BX2039" s="6"/>
      <c r="BY2039" s="6"/>
      <c r="BZ2039" s="6"/>
    </row>
    <row r="2040" spans="1:78" x14ac:dyDescent="0.2">
      <c r="A2040" t="s">
        <v>2470</v>
      </c>
      <c r="C2040" t="s">
        <v>1483</v>
      </c>
      <c r="D2040" t="s">
        <v>108</v>
      </c>
      <c r="E2040" t="s">
        <v>335</v>
      </c>
      <c r="F2040" t="s">
        <v>1124</v>
      </c>
      <c r="G2040" t="s">
        <v>335</v>
      </c>
      <c r="H2040" t="s">
        <v>2463</v>
      </c>
      <c r="AS2040">
        <v>8.1</v>
      </c>
      <c r="AW2040">
        <v>8.5</v>
      </c>
      <c r="BA2040">
        <f>AVERAGE(8.6,9)</f>
        <v>8.8000000000000007</v>
      </c>
      <c r="BB2040">
        <v>7.7</v>
      </c>
      <c r="BC2040">
        <v>7.2</v>
      </c>
      <c r="BD2040">
        <v>7.7</v>
      </c>
      <c r="BE2040">
        <v>8.6</v>
      </c>
      <c r="BR2040" t="s">
        <v>67</v>
      </c>
      <c r="BS2040" s="1">
        <v>44825</v>
      </c>
      <c r="BT2040" t="s">
        <v>2426</v>
      </c>
      <c r="BU2040">
        <v>79420</v>
      </c>
    </row>
    <row r="2041" spans="1:78" x14ac:dyDescent="0.2">
      <c r="A2041" t="s">
        <v>1127</v>
      </c>
      <c r="C2041" t="s">
        <v>1483</v>
      </c>
      <c r="D2041" t="s">
        <v>108</v>
      </c>
      <c r="E2041" t="s">
        <v>335</v>
      </c>
      <c r="F2041" t="s">
        <v>1124</v>
      </c>
      <c r="G2041" t="s">
        <v>1128</v>
      </c>
      <c r="H2041" t="s">
        <v>1124</v>
      </c>
      <c r="U2041">
        <v>8.3000000000000007</v>
      </c>
      <c r="X2041">
        <v>9.1999999999999993</v>
      </c>
      <c r="Y2041">
        <v>9.4</v>
      </c>
      <c r="AB2041">
        <v>11</v>
      </c>
      <c r="AC2041">
        <v>9.4</v>
      </c>
      <c r="AF2041">
        <v>12.8</v>
      </c>
      <c r="BR2041" t="s">
        <v>67</v>
      </c>
      <c r="BS2041"/>
      <c r="BT2041" t="s">
        <v>213</v>
      </c>
      <c r="BU2041">
        <v>1609</v>
      </c>
      <c r="BV2041" t="s">
        <v>60</v>
      </c>
      <c r="BW2041" t="s">
        <v>213</v>
      </c>
    </row>
    <row r="2042" spans="1:78" x14ac:dyDescent="0.2">
      <c r="A2042" t="s">
        <v>1129</v>
      </c>
      <c r="C2042" t="s">
        <v>1483</v>
      </c>
      <c r="D2042" t="s">
        <v>108</v>
      </c>
      <c r="E2042" t="s">
        <v>335</v>
      </c>
      <c r="F2042" t="s">
        <v>1124</v>
      </c>
      <c r="G2042" t="s">
        <v>1128</v>
      </c>
      <c r="H2042" t="s">
        <v>1124</v>
      </c>
      <c r="Q2042">
        <v>7.8</v>
      </c>
      <c r="T2042">
        <v>6.5</v>
      </c>
      <c r="U2042">
        <v>7.2</v>
      </c>
      <c r="X2042">
        <v>8</v>
      </c>
      <c r="BR2042" t="s">
        <v>67</v>
      </c>
      <c r="BS2042"/>
      <c r="BT2042" t="s">
        <v>213</v>
      </c>
      <c r="BU2042">
        <v>1609</v>
      </c>
      <c r="BV2042" t="s">
        <v>60</v>
      </c>
      <c r="BW2042" t="s">
        <v>213</v>
      </c>
    </row>
    <row r="2043" spans="1:78" x14ac:dyDescent="0.2">
      <c r="A2043" t="s">
        <v>1130</v>
      </c>
      <c r="C2043" t="s">
        <v>1483</v>
      </c>
      <c r="D2043" t="s">
        <v>108</v>
      </c>
      <c r="E2043" t="s">
        <v>335</v>
      </c>
      <c r="F2043" t="s">
        <v>1124</v>
      </c>
      <c r="G2043" t="s">
        <v>1128</v>
      </c>
      <c r="H2043" t="s">
        <v>1124</v>
      </c>
      <c r="AS2043">
        <v>7.7</v>
      </c>
      <c r="AV2043">
        <v>4.5999999999999996</v>
      </c>
      <c r="AW2043">
        <v>8.8000000000000007</v>
      </c>
      <c r="AZ2043">
        <v>5.7</v>
      </c>
      <c r="BA2043">
        <v>8.9</v>
      </c>
      <c r="BD2043">
        <v>7.6</v>
      </c>
      <c r="BE2043">
        <v>9.5</v>
      </c>
      <c r="BH2043">
        <v>7.1</v>
      </c>
      <c r="BQ2043" t="s">
        <v>1131</v>
      </c>
      <c r="BR2043" t="s">
        <v>67</v>
      </c>
      <c r="BS2043"/>
      <c r="BT2043" t="s">
        <v>213</v>
      </c>
      <c r="BU2043">
        <v>1609</v>
      </c>
      <c r="BV2043" t="s">
        <v>60</v>
      </c>
      <c r="BW2043" t="s">
        <v>213</v>
      </c>
    </row>
    <row r="2044" spans="1:78" x14ac:dyDescent="0.2">
      <c r="A2044" t="s">
        <v>1132</v>
      </c>
      <c r="C2044" t="s">
        <v>1483</v>
      </c>
      <c r="D2044" t="s">
        <v>108</v>
      </c>
      <c r="E2044" t="s">
        <v>335</v>
      </c>
      <c r="F2044" t="s">
        <v>1124</v>
      </c>
      <c r="G2044" t="s">
        <v>1128</v>
      </c>
      <c r="H2044" t="s">
        <v>1124</v>
      </c>
      <c r="AW2044">
        <v>8.1999999999999993</v>
      </c>
      <c r="AZ2044">
        <v>7.3</v>
      </c>
      <c r="BA2044">
        <v>9.6</v>
      </c>
      <c r="BD2044">
        <v>8.1999999999999993</v>
      </c>
      <c r="BE2044">
        <v>10.5</v>
      </c>
      <c r="BH2044">
        <v>7.2</v>
      </c>
      <c r="BR2044" t="s">
        <v>67</v>
      </c>
      <c r="BS2044"/>
      <c r="BT2044" t="s">
        <v>213</v>
      </c>
      <c r="BU2044">
        <v>1609</v>
      </c>
      <c r="BV2044" t="s">
        <v>60</v>
      </c>
      <c r="BW2044" t="s">
        <v>213</v>
      </c>
    </row>
    <row r="2045" spans="1:78" x14ac:dyDescent="0.2">
      <c r="A2045" t="s">
        <v>2496</v>
      </c>
      <c r="C2045" t="s">
        <v>1483</v>
      </c>
      <c r="D2045" t="s">
        <v>108</v>
      </c>
      <c r="E2045" t="s">
        <v>335</v>
      </c>
      <c r="F2045" t="s">
        <v>574</v>
      </c>
      <c r="G2045" t="s">
        <v>335</v>
      </c>
      <c r="H2045" t="s">
        <v>2495</v>
      </c>
      <c r="BE2045">
        <v>12.87</v>
      </c>
      <c r="BF2045">
        <v>8.7200000000000006</v>
      </c>
      <c r="BG2045">
        <v>7.99</v>
      </c>
      <c r="BH2045">
        <v>8.7200000000000006</v>
      </c>
      <c r="BR2045" t="s">
        <v>67</v>
      </c>
      <c r="BS2045" s="1">
        <v>44825</v>
      </c>
      <c r="BT2045" t="s">
        <v>2426</v>
      </c>
      <c r="BU2045">
        <v>79420</v>
      </c>
      <c r="BV2045" t="s">
        <v>60</v>
      </c>
      <c r="BW2045" t="s">
        <v>2426</v>
      </c>
    </row>
    <row r="2046" spans="1:78" x14ac:dyDescent="0.2">
      <c r="A2046" t="s">
        <v>2771</v>
      </c>
      <c r="C2046" t="s">
        <v>1483</v>
      </c>
      <c r="D2046" t="s">
        <v>108</v>
      </c>
      <c r="E2046" t="s">
        <v>335</v>
      </c>
      <c r="F2046" t="s">
        <v>574</v>
      </c>
      <c r="G2046" t="s">
        <v>335</v>
      </c>
      <c r="H2046" t="s">
        <v>2495</v>
      </c>
      <c r="BA2046">
        <v>11.7</v>
      </c>
      <c r="BD2046">
        <v>9.3000000000000007</v>
      </c>
      <c r="BR2046" t="s">
        <v>67</v>
      </c>
      <c r="BS2046" s="1">
        <v>44830</v>
      </c>
      <c r="BT2046" t="s">
        <v>2657</v>
      </c>
      <c r="BU2046">
        <v>63104</v>
      </c>
    </row>
    <row r="2047" spans="1:78" x14ac:dyDescent="0.2">
      <c r="A2047" s="11" t="s">
        <v>1700</v>
      </c>
      <c r="B2047" s="11"/>
      <c r="C2047" s="11" t="s">
        <v>1483</v>
      </c>
      <c r="D2047" s="11" t="s">
        <v>108</v>
      </c>
      <c r="E2047" s="11" t="s">
        <v>335</v>
      </c>
      <c r="F2047" s="11" t="s">
        <v>574</v>
      </c>
      <c r="G2047" s="11" t="s">
        <v>335</v>
      </c>
      <c r="H2047" s="11" t="s">
        <v>574</v>
      </c>
      <c r="I2047" s="11"/>
      <c r="J2047" s="11"/>
      <c r="K2047" s="11"/>
      <c r="L2047" s="11"/>
      <c r="M2047" s="11"/>
      <c r="N2047" s="11"/>
      <c r="O2047" s="11"/>
      <c r="P2047" s="11"/>
      <c r="Q2047" s="11"/>
      <c r="R2047" s="11"/>
      <c r="S2047" s="11"/>
      <c r="T2047" s="11"/>
      <c r="U2047" s="11"/>
      <c r="V2047" s="11"/>
      <c r="W2047" s="11"/>
      <c r="X2047" s="11"/>
      <c r="Y2047" s="11"/>
      <c r="Z2047" s="11"/>
      <c r="AA2047" s="11"/>
      <c r="AB2047" s="11"/>
      <c r="AC2047" s="11"/>
      <c r="AD2047" s="11"/>
      <c r="AE2047" s="11"/>
      <c r="AF2047" s="11"/>
      <c r="AG2047" s="11"/>
      <c r="AH2047" s="11"/>
      <c r="AI2047" s="11"/>
      <c r="AJ2047" s="11"/>
      <c r="AK2047" s="11"/>
      <c r="AL2047" s="11"/>
      <c r="AM2047" s="11"/>
      <c r="AN2047" s="11"/>
      <c r="AO2047" s="11"/>
      <c r="AP2047" s="11"/>
      <c r="AQ2047" s="11"/>
      <c r="AR2047" s="11"/>
      <c r="AS2047" s="11"/>
      <c r="AT2047" s="11"/>
      <c r="AU2047" s="11"/>
      <c r="AV2047" s="11"/>
      <c r="AW2047" s="11"/>
      <c r="AX2047" s="11"/>
      <c r="AY2047" s="11"/>
      <c r="AZ2047" s="11"/>
      <c r="BA2047" s="11"/>
      <c r="BB2047" s="11"/>
      <c r="BC2047" s="11"/>
      <c r="BD2047" s="11"/>
      <c r="BE2047" s="11"/>
      <c r="BF2047" s="11"/>
      <c r="BG2047" s="11"/>
      <c r="BH2047" s="11"/>
      <c r="BI2047" s="11"/>
      <c r="BJ2047" s="11"/>
      <c r="BK2047" s="11"/>
      <c r="BL2047" s="11"/>
      <c r="BM2047" s="11"/>
      <c r="BN2047" s="11"/>
      <c r="BO2047" s="11"/>
      <c r="BP2047" s="11"/>
      <c r="BQ2047" s="11"/>
      <c r="BR2047" s="11"/>
      <c r="BS2047" s="11"/>
      <c r="BT2047" s="11"/>
      <c r="BU2047" s="11"/>
      <c r="BV2047" s="11"/>
      <c r="BW2047" s="11"/>
    </row>
    <row r="2048" spans="1:78" x14ac:dyDescent="0.2">
      <c r="A2048" t="s">
        <v>2623</v>
      </c>
      <c r="C2048" t="s">
        <v>1483</v>
      </c>
      <c r="D2048" t="s">
        <v>108</v>
      </c>
      <c r="E2048" t="s">
        <v>335</v>
      </c>
      <c r="F2048" t="s">
        <v>574</v>
      </c>
      <c r="G2048" t="s">
        <v>335</v>
      </c>
      <c r="H2048" t="s">
        <v>574</v>
      </c>
      <c r="L2048" t="s">
        <v>509</v>
      </c>
      <c r="Q2048">
        <v>9.73</v>
      </c>
      <c r="T2048">
        <v>9.67</v>
      </c>
      <c r="U2048">
        <v>9.49</v>
      </c>
      <c r="X2048">
        <v>11</v>
      </c>
      <c r="Y2048">
        <v>11.48</v>
      </c>
      <c r="AB2048">
        <v>13.27</v>
      </c>
      <c r="AC2048">
        <v>12.15</v>
      </c>
      <c r="AF2048">
        <v>13.86</v>
      </c>
      <c r="AG2048">
        <v>10.85</v>
      </c>
      <c r="AJ2048">
        <v>10.99</v>
      </c>
      <c r="AO2048">
        <v>9.1</v>
      </c>
      <c r="AR2048">
        <v>5.4</v>
      </c>
      <c r="AS2048">
        <v>10.54</v>
      </c>
      <c r="AV2048">
        <v>7.54</v>
      </c>
      <c r="AW2048">
        <v>11</v>
      </c>
      <c r="AZ2048">
        <v>9</v>
      </c>
      <c r="BA2048">
        <v>10.82</v>
      </c>
      <c r="BD2048">
        <v>9.59</v>
      </c>
      <c r="BE2048">
        <v>11.9</v>
      </c>
      <c r="BH2048">
        <v>8.5</v>
      </c>
      <c r="BQ2048" t="s">
        <v>456</v>
      </c>
      <c r="BR2048" t="s">
        <v>67</v>
      </c>
      <c r="BS2048"/>
      <c r="BT2048" t="s">
        <v>457</v>
      </c>
      <c r="BU2048">
        <v>3401</v>
      </c>
    </row>
    <row r="2049" spans="1:75" x14ac:dyDescent="0.2">
      <c r="A2049" t="s">
        <v>2623</v>
      </c>
      <c r="C2049" t="s">
        <v>1483</v>
      </c>
      <c r="D2049" t="s">
        <v>108</v>
      </c>
      <c r="E2049" t="s">
        <v>335</v>
      </c>
      <c r="F2049" t="s">
        <v>574</v>
      </c>
      <c r="G2049" t="s">
        <v>335</v>
      </c>
      <c r="H2049" t="s">
        <v>574</v>
      </c>
      <c r="L2049" t="s">
        <v>1133</v>
      </c>
      <c r="Q2049">
        <v>9.6</v>
      </c>
      <c r="T2049">
        <v>8.77</v>
      </c>
      <c r="U2049">
        <v>9.43</v>
      </c>
      <c r="X2049">
        <v>11.04</v>
      </c>
      <c r="Y2049">
        <v>11.13</v>
      </c>
      <c r="AB2049">
        <v>12.78</v>
      </c>
      <c r="AC2049">
        <v>11.8</v>
      </c>
      <c r="AF2049">
        <v>13.11</v>
      </c>
      <c r="AG2049">
        <v>10.72</v>
      </c>
      <c r="AJ2049">
        <v>10.210000000000001</v>
      </c>
      <c r="AO2049">
        <v>9.94</v>
      </c>
      <c r="AR2049">
        <v>6.32</v>
      </c>
      <c r="AS2049">
        <v>11.15</v>
      </c>
      <c r="AV2049">
        <v>7.96</v>
      </c>
      <c r="AW2049">
        <v>11.81</v>
      </c>
      <c r="AZ2049">
        <v>10</v>
      </c>
      <c r="BA2049">
        <v>11.85</v>
      </c>
      <c r="BD2049">
        <v>10.72</v>
      </c>
      <c r="BE2049">
        <v>12.52</v>
      </c>
      <c r="BH2049">
        <v>8.89</v>
      </c>
      <c r="BQ2049" t="s">
        <v>456</v>
      </c>
      <c r="BR2049" t="s">
        <v>67</v>
      </c>
      <c r="BS2049"/>
      <c r="BT2049" t="s">
        <v>457</v>
      </c>
      <c r="BU2049">
        <v>3401</v>
      </c>
    </row>
    <row r="2050" spans="1:75" x14ac:dyDescent="0.2">
      <c r="A2050" t="s">
        <v>2623</v>
      </c>
      <c r="C2050" t="s">
        <v>1483</v>
      </c>
      <c r="D2050" t="s">
        <v>108</v>
      </c>
      <c r="E2050" t="s">
        <v>335</v>
      </c>
      <c r="F2050" t="s">
        <v>574</v>
      </c>
      <c r="G2050" t="s">
        <v>335</v>
      </c>
      <c r="H2050" t="s">
        <v>574</v>
      </c>
      <c r="L2050" t="s">
        <v>2625</v>
      </c>
      <c r="U2050">
        <v>10.5</v>
      </c>
      <c r="X2050">
        <v>11.8</v>
      </c>
      <c r="Y2050">
        <v>9.4</v>
      </c>
      <c r="Z2050">
        <v>12.9</v>
      </c>
      <c r="AA2050">
        <v>12.3</v>
      </c>
      <c r="AB2050">
        <v>12.9</v>
      </c>
      <c r="AC2050">
        <v>11.55</v>
      </c>
      <c r="AD2050">
        <v>15.7</v>
      </c>
      <c r="AE2050">
        <v>14.35</v>
      </c>
      <c r="AF2050">
        <v>15.7</v>
      </c>
      <c r="AG2050">
        <v>8.4</v>
      </c>
      <c r="AJ2050">
        <v>11.4</v>
      </c>
      <c r="AS2050">
        <v>10.33</v>
      </c>
      <c r="AT2050">
        <v>6.9</v>
      </c>
      <c r="AU2050">
        <v>7.1</v>
      </c>
      <c r="AV2050">
        <v>7.1</v>
      </c>
      <c r="AW2050">
        <v>11.17</v>
      </c>
      <c r="AX2050">
        <v>8.8000000000000007</v>
      </c>
      <c r="AY2050">
        <v>9.23</v>
      </c>
      <c r="AZ2050">
        <v>9.23</v>
      </c>
      <c r="BA2050">
        <v>11.87</v>
      </c>
      <c r="BB2050">
        <v>10</v>
      </c>
      <c r="BC2050">
        <v>9.67</v>
      </c>
      <c r="BD2050">
        <v>10</v>
      </c>
      <c r="BE2050">
        <v>11.2</v>
      </c>
      <c r="BF2050">
        <v>8.1</v>
      </c>
      <c r="BG2050">
        <v>6.65</v>
      </c>
      <c r="BH2050">
        <v>8.1</v>
      </c>
      <c r="BR2050" t="s">
        <v>67</v>
      </c>
      <c r="BS2050" s="1">
        <v>44827</v>
      </c>
      <c r="BT2050" t="s">
        <v>2619</v>
      </c>
      <c r="BU2050" s="5">
        <v>3601</v>
      </c>
    </row>
    <row r="2051" spans="1:75" x14ac:dyDescent="0.2">
      <c r="A2051" t="s">
        <v>2623</v>
      </c>
      <c r="C2051" t="s">
        <v>1483</v>
      </c>
      <c r="D2051" t="s">
        <v>108</v>
      </c>
      <c r="E2051" t="s">
        <v>335</v>
      </c>
      <c r="F2051" t="s">
        <v>574</v>
      </c>
      <c r="G2051" t="s">
        <v>335</v>
      </c>
      <c r="H2051" t="s">
        <v>574</v>
      </c>
      <c r="L2051" t="s">
        <v>2627</v>
      </c>
      <c r="U2051">
        <v>9.3000000000000007</v>
      </c>
      <c r="X2051">
        <v>10.54</v>
      </c>
      <c r="Y2051">
        <v>10.53</v>
      </c>
      <c r="Z2051">
        <v>13.5</v>
      </c>
      <c r="AA2051">
        <v>12.94</v>
      </c>
      <c r="AB2051">
        <v>13.5</v>
      </c>
      <c r="AC2051">
        <v>10.75</v>
      </c>
      <c r="AD2051">
        <v>14.58</v>
      </c>
      <c r="AE2051">
        <v>13.19</v>
      </c>
      <c r="AF2051">
        <v>14.58</v>
      </c>
      <c r="AG2051">
        <v>8.42</v>
      </c>
      <c r="AJ2051">
        <v>12.1</v>
      </c>
      <c r="AS2051">
        <v>10.68</v>
      </c>
      <c r="AT2051">
        <v>7.1</v>
      </c>
      <c r="AU2051">
        <v>7.33</v>
      </c>
      <c r="AV2051">
        <v>7.33</v>
      </c>
      <c r="AW2051">
        <v>10.98</v>
      </c>
      <c r="AX2051">
        <v>9.02</v>
      </c>
      <c r="AY2051">
        <v>9.5</v>
      </c>
      <c r="AZ2051">
        <v>9.5</v>
      </c>
      <c r="BA2051">
        <v>10.72</v>
      </c>
      <c r="BB2051">
        <v>9.24</v>
      </c>
      <c r="BC2051">
        <v>9.3800000000000008</v>
      </c>
      <c r="BD2051">
        <v>9.3800000000000008</v>
      </c>
      <c r="BE2051">
        <v>11.79</v>
      </c>
      <c r="BF2051">
        <v>8.0299999999999994</v>
      </c>
      <c r="BG2051">
        <v>7.07</v>
      </c>
      <c r="BH2051">
        <v>8.0299999999999994</v>
      </c>
      <c r="BR2051" t="s">
        <v>67</v>
      </c>
      <c r="BS2051" s="1">
        <v>44827</v>
      </c>
      <c r="BT2051" t="s">
        <v>2619</v>
      </c>
      <c r="BU2051" s="5">
        <v>3601</v>
      </c>
    </row>
    <row r="2052" spans="1:75" x14ac:dyDescent="0.2">
      <c r="A2052" t="s">
        <v>2765</v>
      </c>
      <c r="C2052" t="s">
        <v>1483</v>
      </c>
      <c r="D2052" t="s">
        <v>108</v>
      </c>
      <c r="E2052" t="s">
        <v>335</v>
      </c>
      <c r="F2052" t="s">
        <v>574</v>
      </c>
      <c r="G2052" t="s">
        <v>335</v>
      </c>
      <c r="H2052" t="s">
        <v>574</v>
      </c>
      <c r="L2052" t="s">
        <v>2768</v>
      </c>
      <c r="U2052">
        <v>10.69</v>
      </c>
      <c r="X2052">
        <v>11.6</v>
      </c>
      <c r="BR2052" t="s">
        <v>67</v>
      </c>
      <c r="BS2052" s="1">
        <v>44830</v>
      </c>
      <c r="BT2052" t="s">
        <v>2657</v>
      </c>
      <c r="BU2052">
        <v>63104</v>
      </c>
    </row>
    <row r="2053" spans="1:75" x14ac:dyDescent="0.2">
      <c r="A2053" t="s">
        <v>2763</v>
      </c>
      <c r="C2053" t="s">
        <v>1483</v>
      </c>
      <c r="D2053" t="s">
        <v>108</v>
      </c>
      <c r="E2053" t="s">
        <v>335</v>
      </c>
      <c r="F2053" t="s">
        <v>574</v>
      </c>
      <c r="G2053" t="s">
        <v>335</v>
      </c>
      <c r="H2053" t="s">
        <v>574</v>
      </c>
      <c r="L2053" t="s">
        <v>2727</v>
      </c>
      <c r="U2053">
        <v>9.4</v>
      </c>
      <c r="X2053">
        <v>11.1</v>
      </c>
      <c r="BR2053" t="s">
        <v>67</v>
      </c>
      <c r="BS2053" s="1">
        <v>44830</v>
      </c>
      <c r="BT2053" t="s">
        <v>2657</v>
      </c>
      <c r="BU2053">
        <v>63104</v>
      </c>
    </row>
    <row r="2054" spans="1:75" x14ac:dyDescent="0.2">
      <c r="A2054" t="s">
        <v>2769</v>
      </c>
      <c r="C2054" t="s">
        <v>1483</v>
      </c>
      <c r="D2054" t="s">
        <v>108</v>
      </c>
      <c r="E2054" t="s">
        <v>335</v>
      </c>
      <c r="F2054" t="s">
        <v>574</v>
      </c>
      <c r="G2054" t="s">
        <v>335</v>
      </c>
      <c r="H2054" t="s">
        <v>574</v>
      </c>
      <c r="L2054" t="s">
        <v>2767</v>
      </c>
      <c r="U2054">
        <v>10.3</v>
      </c>
      <c r="X2054">
        <v>12.36</v>
      </c>
      <c r="BR2054" t="s">
        <v>67</v>
      </c>
      <c r="BS2054" s="1">
        <v>44830</v>
      </c>
      <c r="BT2054" t="s">
        <v>2657</v>
      </c>
      <c r="BU2054">
        <v>63104</v>
      </c>
    </row>
    <row r="2055" spans="1:75" x14ac:dyDescent="0.2">
      <c r="A2055" t="s">
        <v>2764</v>
      </c>
      <c r="C2055" t="s">
        <v>1483</v>
      </c>
      <c r="D2055" t="s">
        <v>108</v>
      </c>
      <c r="E2055" t="s">
        <v>335</v>
      </c>
      <c r="F2055" t="s">
        <v>574</v>
      </c>
      <c r="G2055" t="s">
        <v>335</v>
      </c>
      <c r="H2055" t="s">
        <v>574</v>
      </c>
      <c r="L2055" t="s">
        <v>2770</v>
      </c>
      <c r="U2055">
        <v>10.02</v>
      </c>
      <c r="X2055">
        <v>11.5</v>
      </c>
      <c r="BR2055" t="s">
        <v>67</v>
      </c>
      <c r="BS2055" s="1">
        <v>44830</v>
      </c>
      <c r="BT2055" t="s">
        <v>2657</v>
      </c>
      <c r="BU2055">
        <v>63104</v>
      </c>
    </row>
    <row r="2056" spans="1:75" x14ac:dyDescent="0.2">
      <c r="A2056" t="s">
        <v>2762</v>
      </c>
      <c r="C2056" t="s">
        <v>1483</v>
      </c>
      <c r="D2056" t="s">
        <v>108</v>
      </c>
      <c r="E2056" t="s">
        <v>335</v>
      </c>
      <c r="F2056" t="s">
        <v>574</v>
      </c>
      <c r="G2056" t="s">
        <v>335</v>
      </c>
      <c r="H2056" t="s">
        <v>574</v>
      </c>
      <c r="L2056" t="s">
        <v>2766</v>
      </c>
      <c r="U2056">
        <v>9.6</v>
      </c>
      <c r="X2056">
        <v>11.5</v>
      </c>
      <c r="BR2056" t="s">
        <v>67</v>
      </c>
      <c r="BS2056" s="1">
        <v>44830</v>
      </c>
      <c r="BT2056" t="s">
        <v>2657</v>
      </c>
      <c r="BU2056">
        <v>63104</v>
      </c>
    </row>
    <row r="2057" spans="1:75" x14ac:dyDescent="0.2">
      <c r="A2057" t="s">
        <v>2772</v>
      </c>
      <c r="C2057" t="s">
        <v>1483</v>
      </c>
      <c r="D2057" t="s">
        <v>108</v>
      </c>
      <c r="E2057" t="s">
        <v>335</v>
      </c>
      <c r="F2057" t="s">
        <v>574</v>
      </c>
      <c r="G2057" t="s">
        <v>335</v>
      </c>
      <c r="H2057" t="s">
        <v>574</v>
      </c>
      <c r="AS2057">
        <v>10.5</v>
      </c>
      <c r="AV2057">
        <v>6.7</v>
      </c>
      <c r="BQ2057" t="s">
        <v>2773</v>
      </c>
      <c r="BR2057" t="s">
        <v>67</v>
      </c>
      <c r="BS2057" s="1">
        <v>44830</v>
      </c>
      <c r="BT2057" t="s">
        <v>2657</v>
      </c>
      <c r="BU2057">
        <v>63104</v>
      </c>
    </row>
    <row r="2058" spans="1:75" x14ac:dyDescent="0.2">
      <c r="A2058" s="11" t="s">
        <v>1700</v>
      </c>
      <c r="B2058" s="11"/>
      <c r="C2058" s="11" t="s">
        <v>1483</v>
      </c>
      <c r="D2058" s="11" t="s">
        <v>108</v>
      </c>
      <c r="E2058" s="11" t="s">
        <v>335</v>
      </c>
      <c r="F2058" s="11" t="s">
        <v>574</v>
      </c>
      <c r="G2058" s="11" t="s">
        <v>515</v>
      </c>
      <c r="H2058" s="11" t="s">
        <v>1699</v>
      </c>
      <c r="I2058" s="11"/>
      <c r="J2058" s="11"/>
      <c r="K2058" s="11"/>
      <c r="L2058" s="11"/>
      <c r="M2058" s="11"/>
      <c r="N2058" s="11"/>
      <c r="O2058" s="11"/>
      <c r="P2058" s="11"/>
      <c r="Q2058" s="11"/>
      <c r="R2058" s="11"/>
      <c r="S2058" s="11"/>
      <c r="T2058" s="11"/>
      <c r="U2058" s="11"/>
      <c r="V2058" s="11"/>
      <c r="W2058" s="11"/>
      <c r="X2058" s="11"/>
      <c r="Y2058" s="11"/>
      <c r="Z2058" s="11"/>
      <c r="AA2058" s="11"/>
      <c r="AB2058" s="11"/>
      <c r="AC2058" s="11"/>
      <c r="AD2058" s="11"/>
      <c r="AE2058" s="11"/>
      <c r="AF2058" s="11"/>
      <c r="AG2058" s="11"/>
      <c r="AH2058" s="11"/>
      <c r="AI2058" s="11"/>
      <c r="AJ2058" s="11"/>
      <c r="AK2058" s="11"/>
      <c r="AL2058" s="11"/>
      <c r="AM2058" s="11"/>
      <c r="AN2058" s="11"/>
      <c r="AO2058" s="11"/>
      <c r="AP2058" s="11"/>
      <c r="AQ2058" s="11"/>
      <c r="AR2058" s="11"/>
      <c r="AS2058" s="11"/>
      <c r="AT2058" s="11"/>
      <c r="AU2058" s="11"/>
      <c r="AV2058" s="11"/>
      <c r="AW2058" s="11"/>
      <c r="AX2058" s="11"/>
      <c r="AY2058" s="11"/>
      <c r="AZ2058" s="11"/>
      <c r="BA2058" s="11"/>
      <c r="BB2058" s="11"/>
      <c r="BC2058" s="11"/>
      <c r="BD2058" s="11"/>
      <c r="BE2058" s="11"/>
      <c r="BF2058" s="11"/>
      <c r="BG2058" s="11"/>
      <c r="BH2058" s="11"/>
      <c r="BI2058" s="11"/>
      <c r="BJ2058" s="11"/>
      <c r="BK2058" s="11"/>
      <c r="BL2058" s="11"/>
      <c r="BM2058" s="11"/>
      <c r="BN2058" s="11"/>
      <c r="BO2058" s="11"/>
      <c r="BP2058" s="11"/>
      <c r="BQ2058" s="11"/>
      <c r="BR2058" s="11"/>
      <c r="BS2058" s="11"/>
      <c r="BT2058" s="11"/>
      <c r="BU2058" s="11"/>
      <c r="BV2058" s="11"/>
      <c r="BW2058" s="11"/>
    </row>
    <row r="2059" spans="1:75" x14ac:dyDescent="0.2">
      <c r="A2059" s="11" t="s">
        <v>1700</v>
      </c>
      <c r="B2059" s="11"/>
      <c r="C2059" s="11" t="s">
        <v>1483</v>
      </c>
      <c r="D2059" s="11" t="s">
        <v>108</v>
      </c>
      <c r="E2059" s="11" t="s">
        <v>335</v>
      </c>
      <c r="F2059" s="11" t="s">
        <v>1135</v>
      </c>
      <c r="G2059" s="11" t="s">
        <v>335</v>
      </c>
      <c r="H2059" s="11" t="s">
        <v>1135</v>
      </c>
      <c r="I2059" s="11"/>
      <c r="J2059" s="11"/>
      <c r="K2059" s="11"/>
      <c r="L2059" s="11"/>
      <c r="M2059" s="11"/>
      <c r="N2059" s="11"/>
      <c r="O2059" s="11"/>
      <c r="P2059" s="11"/>
      <c r="Q2059" s="11"/>
      <c r="R2059" s="11"/>
      <c r="S2059" s="11"/>
      <c r="T2059" s="11"/>
      <c r="U2059" s="11"/>
      <c r="V2059" s="11"/>
      <c r="W2059" s="11"/>
      <c r="X2059" s="11"/>
      <c r="Y2059" s="11"/>
      <c r="Z2059" s="11"/>
      <c r="AA2059" s="11"/>
      <c r="AB2059" s="11"/>
      <c r="AC2059" s="11"/>
      <c r="AD2059" s="11"/>
      <c r="AE2059" s="11"/>
      <c r="AF2059" s="11"/>
      <c r="AG2059" s="11"/>
      <c r="AH2059" s="11"/>
      <c r="AI2059" s="11"/>
      <c r="AJ2059" s="11"/>
      <c r="AK2059" s="11"/>
      <c r="AL2059" s="11"/>
      <c r="AM2059" s="11"/>
      <c r="AN2059" s="11"/>
      <c r="AO2059" s="11"/>
      <c r="AP2059" s="11"/>
      <c r="AQ2059" s="11"/>
      <c r="AR2059" s="11"/>
      <c r="AS2059" s="11"/>
      <c r="AT2059" s="11"/>
      <c r="AU2059" s="11"/>
      <c r="AV2059" s="11"/>
      <c r="AW2059" s="11"/>
      <c r="AX2059" s="11"/>
      <c r="AY2059" s="11"/>
      <c r="AZ2059" s="11"/>
      <c r="BA2059" s="11"/>
      <c r="BB2059" s="11"/>
      <c r="BC2059" s="11"/>
      <c r="BD2059" s="11"/>
      <c r="BE2059" s="11"/>
      <c r="BF2059" s="11"/>
      <c r="BG2059" s="11"/>
      <c r="BH2059" s="11"/>
      <c r="BI2059" s="11"/>
      <c r="BJ2059" s="11"/>
      <c r="BK2059" s="11"/>
      <c r="BL2059" s="11"/>
      <c r="BM2059" s="11"/>
      <c r="BN2059" s="11"/>
      <c r="BO2059" s="11"/>
      <c r="BP2059" s="11"/>
      <c r="BQ2059" s="11"/>
      <c r="BR2059" s="11"/>
      <c r="BS2059" s="11"/>
      <c r="BT2059" s="11"/>
      <c r="BU2059" s="11"/>
      <c r="BV2059" s="11"/>
      <c r="BW2059" s="11"/>
    </row>
    <row r="2060" spans="1:75" x14ac:dyDescent="0.2">
      <c r="A2060" t="s">
        <v>2623</v>
      </c>
      <c r="C2060" t="s">
        <v>1483</v>
      </c>
      <c r="D2060" t="s">
        <v>108</v>
      </c>
      <c r="E2060" t="s">
        <v>335</v>
      </c>
      <c r="F2060" t="s">
        <v>1135</v>
      </c>
      <c r="G2060" t="s">
        <v>335</v>
      </c>
      <c r="H2060" t="s">
        <v>1135</v>
      </c>
      <c r="L2060" t="s">
        <v>1136</v>
      </c>
      <c r="T2060">
        <v>8.4</v>
      </c>
      <c r="U2060">
        <v>10.57</v>
      </c>
      <c r="X2060">
        <v>11.05</v>
      </c>
      <c r="Y2060">
        <v>11.47</v>
      </c>
      <c r="AB2060">
        <v>12.82</v>
      </c>
      <c r="AC2060">
        <v>11.45</v>
      </c>
      <c r="AF2060">
        <v>13.17</v>
      </c>
      <c r="AG2060">
        <v>10.86</v>
      </c>
      <c r="AJ2060">
        <v>10.58</v>
      </c>
      <c r="AO2060">
        <v>10.4</v>
      </c>
      <c r="AR2060">
        <v>6.71</v>
      </c>
      <c r="AS2060">
        <v>11.16</v>
      </c>
      <c r="AV2060">
        <v>8.32</v>
      </c>
      <c r="AW2060">
        <v>11.82</v>
      </c>
      <c r="AZ2060">
        <v>9.7799999999999994</v>
      </c>
      <c r="BA2060">
        <v>12.26</v>
      </c>
      <c r="BD2060">
        <v>11.05</v>
      </c>
      <c r="BE2060">
        <v>12.19</v>
      </c>
      <c r="BH2060">
        <v>9.1999999999999993</v>
      </c>
      <c r="BQ2060" t="s">
        <v>456</v>
      </c>
      <c r="BR2060" t="s">
        <v>67</v>
      </c>
      <c r="BS2060"/>
      <c r="BT2060" t="s">
        <v>457</v>
      </c>
      <c r="BU2060">
        <v>3401</v>
      </c>
    </row>
    <row r="2061" spans="1:75" x14ac:dyDescent="0.2">
      <c r="A2061" t="s">
        <v>2623</v>
      </c>
      <c r="C2061" t="s">
        <v>1483</v>
      </c>
      <c r="D2061" t="s">
        <v>108</v>
      </c>
      <c r="E2061" t="s">
        <v>335</v>
      </c>
      <c r="F2061" t="s">
        <v>1135</v>
      </c>
      <c r="G2061" t="s">
        <v>335</v>
      </c>
      <c r="H2061" t="s">
        <v>1135</v>
      </c>
      <c r="L2061" t="s">
        <v>550</v>
      </c>
      <c r="Q2061">
        <v>10.73</v>
      </c>
      <c r="T2061">
        <v>9.8800000000000008</v>
      </c>
      <c r="U2061">
        <v>10.67</v>
      </c>
      <c r="X2061">
        <v>11.52</v>
      </c>
      <c r="Y2061">
        <v>12.33</v>
      </c>
      <c r="AB2061">
        <v>13.83</v>
      </c>
      <c r="AC2061">
        <v>13.21</v>
      </c>
      <c r="AF2061">
        <v>14.28</v>
      </c>
      <c r="AG2061">
        <v>11.73</v>
      </c>
      <c r="AJ2061">
        <v>10.95</v>
      </c>
      <c r="AO2061">
        <v>10.93</v>
      </c>
      <c r="AR2061">
        <v>6.87</v>
      </c>
      <c r="AS2061">
        <v>11.93</v>
      </c>
      <c r="AV2061">
        <v>8.6199999999999992</v>
      </c>
      <c r="AW2061">
        <v>12.36</v>
      </c>
      <c r="AZ2061">
        <v>10.25</v>
      </c>
      <c r="BA2061">
        <v>12.76</v>
      </c>
      <c r="BD2061">
        <v>11.28</v>
      </c>
      <c r="BE2061">
        <v>13.13</v>
      </c>
      <c r="BH2061">
        <v>9.7799999999999994</v>
      </c>
      <c r="BQ2061" t="s">
        <v>456</v>
      </c>
      <c r="BR2061" t="s">
        <v>67</v>
      </c>
      <c r="BS2061"/>
      <c r="BT2061" t="s">
        <v>457</v>
      </c>
      <c r="BU2061">
        <v>3401</v>
      </c>
    </row>
    <row r="2062" spans="1:75" x14ac:dyDescent="0.2">
      <c r="A2062" t="s">
        <v>2623</v>
      </c>
      <c r="C2062" t="s">
        <v>1483</v>
      </c>
      <c r="D2062" t="s">
        <v>108</v>
      </c>
      <c r="E2062" t="s">
        <v>335</v>
      </c>
      <c r="F2062" t="s">
        <v>1135</v>
      </c>
      <c r="G2062" t="s">
        <v>335</v>
      </c>
      <c r="H2062" t="s">
        <v>1135</v>
      </c>
      <c r="L2062" t="s">
        <v>551</v>
      </c>
      <c r="Q2062">
        <v>11.04</v>
      </c>
      <c r="T2062">
        <v>10</v>
      </c>
      <c r="U2062">
        <v>11.46</v>
      </c>
      <c r="X2062">
        <v>12.26</v>
      </c>
      <c r="Y2062">
        <v>12.78</v>
      </c>
      <c r="AB2062">
        <v>14</v>
      </c>
      <c r="AC2062">
        <v>13.85</v>
      </c>
      <c r="AF2062">
        <v>14.78</v>
      </c>
      <c r="AG2062">
        <v>12.52</v>
      </c>
      <c r="AJ2062">
        <v>11.89</v>
      </c>
      <c r="AO2062">
        <v>11.46</v>
      </c>
      <c r="AR2062">
        <v>6.93</v>
      </c>
      <c r="AS2062">
        <v>12.3</v>
      </c>
      <c r="AV2062">
        <v>8.56</v>
      </c>
      <c r="AW2062">
        <v>11.83</v>
      </c>
      <c r="AZ2062">
        <v>9.99</v>
      </c>
      <c r="BA2062">
        <v>12.67</v>
      </c>
      <c r="BD2062">
        <v>11.08</v>
      </c>
      <c r="BE2062">
        <v>13.17</v>
      </c>
      <c r="BH2062">
        <v>9.68</v>
      </c>
      <c r="BQ2062" t="s">
        <v>456</v>
      </c>
      <c r="BR2062" t="s">
        <v>67</v>
      </c>
      <c r="BS2062"/>
      <c r="BT2062" t="s">
        <v>457</v>
      </c>
      <c r="BU2062">
        <v>3401</v>
      </c>
    </row>
    <row r="2063" spans="1:75" x14ac:dyDescent="0.2">
      <c r="A2063" t="s">
        <v>2623</v>
      </c>
      <c r="C2063" t="s">
        <v>1483</v>
      </c>
      <c r="D2063" t="s">
        <v>108</v>
      </c>
      <c r="E2063" t="s">
        <v>335</v>
      </c>
      <c r="F2063" t="s">
        <v>1135</v>
      </c>
      <c r="G2063" t="s">
        <v>335</v>
      </c>
      <c r="H2063" t="s">
        <v>1135</v>
      </c>
      <c r="L2063" t="s">
        <v>455</v>
      </c>
      <c r="Q2063">
        <v>9.32</v>
      </c>
      <c r="T2063">
        <v>8.36</v>
      </c>
      <c r="U2063">
        <v>9.7899999999999991</v>
      </c>
      <c r="X2063">
        <v>10.27</v>
      </c>
      <c r="Y2063">
        <v>11.57</v>
      </c>
      <c r="AB2063">
        <v>12.52</v>
      </c>
      <c r="AC2063">
        <v>11.76</v>
      </c>
      <c r="AF2063">
        <v>12.82</v>
      </c>
      <c r="AG2063">
        <v>11.1</v>
      </c>
      <c r="AJ2063">
        <v>10.26</v>
      </c>
      <c r="AO2063">
        <v>10.28</v>
      </c>
      <c r="AR2063">
        <v>6.02</v>
      </c>
      <c r="AS2063">
        <v>11.02</v>
      </c>
      <c r="AV2063">
        <v>7.53</v>
      </c>
      <c r="AW2063">
        <v>10.92</v>
      </c>
      <c r="AZ2063">
        <v>9.02</v>
      </c>
      <c r="BA2063">
        <v>11.41</v>
      </c>
      <c r="BD2063">
        <v>10.31</v>
      </c>
      <c r="BE2063">
        <v>11.64</v>
      </c>
      <c r="BH2063">
        <v>8.74</v>
      </c>
      <c r="BQ2063" t="s">
        <v>456</v>
      </c>
      <c r="BR2063" t="s">
        <v>67</v>
      </c>
      <c r="BS2063"/>
      <c r="BT2063" t="s">
        <v>457</v>
      </c>
      <c r="BU2063">
        <v>3401</v>
      </c>
    </row>
    <row r="2064" spans="1:75" x14ac:dyDescent="0.2">
      <c r="A2064" t="s">
        <v>2779</v>
      </c>
      <c r="C2064" t="s">
        <v>1483</v>
      </c>
      <c r="D2064" t="s">
        <v>108</v>
      </c>
      <c r="E2064" t="s">
        <v>335</v>
      </c>
      <c r="F2064" t="s">
        <v>1135</v>
      </c>
      <c r="G2064" t="s">
        <v>335</v>
      </c>
      <c r="H2064" t="s">
        <v>1135</v>
      </c>
      <c r="L2064" t="s">
        <v>2780</v>
      </c>
      <c r="U2064">
        <v>10.7</v>
      </c>
      <c r="X2064">
        <v>11.3</v>
      </c>
      <c r="BR2064" t="s">
        <v>67</v>
      </c>
      <c r="BS2064" s="1">
        <v>44830</v>
      </c>
      <c r="BT2064" t="s">
        <v>2657</v>
      </c>
      <c r="BU2064">
        <v>63104</v>
      </c>
    </row>
    <row r="2065" spans="1:75" x14ac:dyDescent="0.2">
      <c r="A2065" t="s">
        <v>2783</v>
      </c>
      <c r="C2065" t="s">
        <v>1483</v>
      </c>
      <c r="D2065" t="s">
        <v>108</v>
      </c>
      <c r="E2065" t="s">
        <v>335</v>
      </c>
      <c r="F2065" t="s">
        <v>1135</v>
      </c>
      <c r="G2065" t="s">
        <v>335</v>
      </c>
      <c r="H2065" t="s">
        <v>1135</v>
      </c>
      <c r="L2065" t="s">
        <v>2785</v>
      </c>
      <c r="U2065">
        <v>11.4</v>
      </c>
      <c r="X2065">
        <v>12.8</v>
      </c>
      <c r="BR2065" t="s">
        <v>67</v>
      </c>
      <c r="BS2065" s="1">
        <v>44830</v>
      </c>
      <c r="BT2065" t="s">
        <v>2657</v>
      </c>
      <c r="BU2065">
        <v>63104</v>
      </c>
    </row>
    <row r="2066" spans="1:75" x14ac:dyDescent="0.2">
      <c r="A2066" t="s">
        <v>2781</v>
      </c>
      <c r="C2066" t="s">
        <v>1483</v>
      </c>
      <c r="D2066" t="s">
        <v>108</v>
      </c>
      <c r="E2066" t="s">
        <v>335</v>
      </c>
      <c r="F2066" t="s">
        <v>1135</v>
      </c>
      <c r="G2066" t="s">
        <v>335</v>
      </c>
      <c r="H2066" t="s">
        <v>1135</v>
      </c>
      <c r="L2066" t="s">
        <v>2780</v>
      </c>
      <c r="U2066">
        <v>9.8000000000000007</v>
      </c>
      <c r="X2066">
        <v>10.6</v>
      </c>
      <c r="BR2066" t="s">
        <v>67</v>
      </c>
      <c r="BS2066" s="1">
        <v>44830</v>
      </c>
      <c r="BT2066" t="s">
        <v>2657</v>
      </c>
      <c r="BU2066">
        <v>63104</v>
      </c>
    </row>
    <row r="2067" spans="1:75" x14ac:dyDescent="0.2">
      <c r="A2067" t="s">
        <v>2782</v>
      </c>
      <c r="C2067" t="s">
        <v>1483</v>
      </c>
      <c r="D2067" t="s">
        <v>108</v>
      </c>
      <c r="E2067" t="s">
        <v>335</v>
      </c>
      <c r="F2067" t="s">
        <v>1135</v>
      </c>
      <c r="G2067" t="s">
        <v>335</v>
      </c>
      <c r="H2067" t="s">
        <v>1135</v>
      </c>
      <c r="L2067" t="s">
        <v>2784</v>
      </c>
      <c r="U2067">
        <v>10.5</v>
      </c>
      <c r="X2067">
        <v>11.6</v>
      </c>
      <c r="BR2067" t="s">
        <v>67</v>
      </c>
      <c r="BS2067" s="1">
        <v>44830</v>
      </c>
      <c r="BT2067" t="s">
        <v>2657</v>
      </c>
      <c r="BU2067">
        <v>63104</v>
      </c>
    </row>
    <row r="2068" spans="1:75" x14ac:dyDescent="0.2">
      <c r="A2068" t="s">
        <v>1137</v>
      </c>
      <c r="C2068" t="s">
        <v>1483</v>
      </c>
      <c r="D2068" t="s">
        <v>108</v>
      </c>
      <c r="E2068" t="s">
        <v>335</v>
      </c>
      <c r="F2068" t="s">
        <v>1135</v>
      </c>
      <c r="G2068" t="s">
        <v>335</v>
      </c>
      <c r="H2068" t="s">
        <v>1135</v>
      </c>
      <c r="AS2068">
        <v>11.5</v>
      </c>
      <c r="AV2068">
        <v>7.8</v>
      </c>
      <c r="AW2068">
        <v>11.8</v>
      </c>
      <c r="AZ2068">
        <v>9.8000000000000007</v>
      </c>
      <c r="BR2068" t="s">
        <v>67</v>
      </c>
      <c r="BS2068"/>
      <c r="BT2068" t="s">
        <v>213</v>
      </c>
      <c r="BU2068">
        <v>4269</v>
      </c>
    </row>
    <row r="2069" spans="1:75" x14ac:dyDescent="0.2">
      <c r="A2069" s="11" t="s">
        <v>1700</v>
      </c>
      <c r="B2069" s="11"/>
      <c r="C2069" s="11" t="s">
        <v>1483</v>
      </c>
      <c r="D2069" s="11" t="s">
        <v>108</v>
      </c>
      <c r="E2069" s="11" t="s">
        <v>335</v>
      </c>
      <c r="F2069" s="11" t="s">
        <v>1138</v>
      </c>
      <c r="G2069" s="11" t="s">
        <v>335</v>
      </c>
      <c r="H2069" s="11" t="s">
        <v>1138</v>
      </c>
      <c r="I2069" s="11"/>
      <c r="J2069" s="11"/>
      <c r="K2069" s="11"/>
      <c r="L2069" s="11"/>
      <c r="M2069" s="11"/>
      <c r="N2069" s="11"/>
      <c r="O2069" s="11"/>
      <c r="P2069" s="11"/>
      <c r="Q2069" s="11"/>
      <c r="R2069" s="11"/>
      <c r="S2069" s="11"/>
      <c r="T2069" s="11"/>
      <c r="U2069" s="11"/>
      <c r="V2069" s="11"/>
      <c r="W2069" s="11"/>
      <c r="X2069" s="11"/>
      <c r="Y2069" s="11"/>
      <c r="Z2069" s="11"/>
      <c r="AA2069" s="11"/>
      <c r="AB2069" s="11"/>
      <c r="AC2069" s="11"/>
      <c r="AD2069" s="11"/>
      <c r="AE2069" s="11"/>
      <c r="AF2069" s="11"/>
      <c r="AG2069" s="11"/>
      <c r="AH2069" s="11"/>
      <c r="AI2069" s="11"/>
      <c r="AJ2069" s="11"/>
      <c r="AK2069" s="11"/>
      <c r="AL2069" s="11"/>
      <c r="AM2069" s="11"/>
      <c r="AN2069" s="11"/>
      <c r="AO2069" s="11"/>
      <c r="AP2069" s="11"/>
      <c r="AQ2069" s="11"/>
      <c r="AR2069" s="11"/>
      <c r="AS2069" s="11"/>
      <c r="AT2069" s="11"/>
      <c r="AU2069" s="11"/>
      <c r="AV2069" s="11"/>
      <c r="AW2069" s="11"/>
      <c r="AX2069" s="11"/>
      <c r="AY2069" s="11"/>
      <c r="AZ2069" s="11"/>
      <c r="BA2069" s="11"/>
      <c r="BB2069" s="11"/>
      <c r="BC2069" s="11"/>
      <c r="BD2069" s="11"/>
      <c r="BE2069" s="11"/>
      <c r="BF2069" s="11"/>
      <c r="BG2069" s="11"/>
      <c r="BH2069" s="11"/>
      <c r="BI2069" s="11"/>
      <c r="BJ2069" s="11"/>
      <c r="BK2069" s="11"/>
      <c r="BL2069" s="11"/>
      <c r="BM2069" s="11"/>
      <c r="BN2069" s="11"/>
      <c r="BO2069" s="11"/>
      <c r="BP2069" s="11"/>
      <c r="BQ2069" s="11"/>
      <c r="BR2069" s="11"/>
      <c r="BS2069" s="11"/>
      <c r="BT2069" s="11"/>
      <c r="BU2069" s="11"/>
      <c r="BV2069" s="11"/>
      <c r="BW2069" s="11"/>
    </row>
    <row r="2070" spans="1:75" x14ac:dyDescent="0.2">
      <c r="A2070" t="s">
        <v>2623</v>
      </c>
      <c r="C2070" t="s">
        <v>1483</v>
      </c>
      <c r="D2070" t="s">
        <v>108</v>
      </c>
      <c r="E2070" t="s">
        <v>335</v>
      </c>
      <c r="F2070" t="s">
        <v>1138</v>
      </c>
      <c r="G2070" t="s">
        <v>335</v>
      </c>
      <c r="H2070" t="s">
        <v>1138</v>
      </c>
      <c r="L2070" t="s">
        <v>537</v>
      </c>
      <c r="T2070">
        <v>10</v>
      </c>
      <c r="U2070">
        <v>11.63</v>
      </c>
      <c r="X2070">
        <v>13</v>
      </c>
      <c r="Y2070">
        <v>13.2</v>
      </c>
      <c r="AB2070">
        <v>14.95</v>
      </c>
      <c r="AC2070">
        <v>14.1</v>
      </c>
      <c r="AF2070">
        <v>15.42</v>
      </c>
      <c r="AG2070">
        <v>11.65</v>
      </c>
      <c r="AJ2070">
        <v>11.57</v>
      </c>
      <c r="AS2070">
        <v>13.3</v>
      </c>
      <c r="AV2070">
        <v>9.4</v>
      </c>
      <c r="AW2070">
        <v>14.2</v>
      </c>
      <c r="AZ2070">
        <v>11.4</v>
      </c>
      <c r="BA2070">
        <v>14.5</v>
      </c>
      <c r="BD2070">
        <v>12.6</v>
      </c>
      <c r="BQ2070" t="s">
        <v>456</v>
      </c>
      <c r="BR2070" t="s">
        <v>67</v>
      </c>
      <c r="BS2070"/>
      <c r="BT2070" t="s">
        <v>457</v>
      </c>
      <c r="BU2070">
        <v>3401</v>
      </c>
    </row>
    <row r="2071" spans="1:75" x14ac:dyDescent="0.2">
      <c r="A2071" t="s">
        <v>2778</v>
      </c>
      <c r="C2071" t="s">
        <v>1483</v>
      </c>
      <c r="D2071" t="s">
        <v>108</v>
      </c>
      <c r="E2071" t="s">
        <v>335</v>
      </c>
      <c r="F2071" t="s">
        <v>1138</v>
      </c>
      <c r="G2071" t="s">
        <v>335</v>
      </c>
      <c r="H2071" t="s">
        <v>1138</v>
      </c>
      <c r="L2071" t="s">
        <v>2736</v>
      </c>
      <c r="AG2071">
        <v>13.8</v>
      </c>
      <c r="AJ2071">
        <v>13.6</v>
      </c>
      <c r="BR2071" t="s">
        <v>67</v>
      </c>
      <c r="BS2071" s="1">
        <v>44830</v>
      </c>
      <c r="BT2071" t="s">
        <v>2657</v>
      </c>
      <c r="BU2071">
        <v>63104</v>
      </c>
    </row>
    <row r="2072" spans="1:75" x14ac:dyDescent="0.2">
      <c r="A2072" t="s">
        <v>2774</v>
      </c>
      <c r="C2072" t="s">
        <v>1483</v>
      </c>
      <c r="D2072" t="s">
        <v>108</v>
      </c>
      <c r="E2072" t="s">
        <v>335</v>
      </c>
      <c r="F2072" t="s">
        <v>1138</v>
      </c>
      <c r="G2072" t="s">
        <v>335</v>
      </c>
      <c r="H2072" t="s">
        <v>1138</v>
      </c>
      <c r="L2072" t="s">
        <v>2736</v>
      </c>
      <c r="AS2072">
        <v>13.75</v>
      </c>
      <c r="AV2072">
        <v>10.4</v>
      </c>
      <c r="BR2072" t="s">
        <v>67</v>
      </c>
      <c r="BS2072" s="1">
        <v>44830</v>
      </c>
      <c r="BT2072" t="s">
        <v>2657</v>
      </c>
      <c r="BU2072">
        <v>63104</v>
      </c>
    </row>
    <row r="2073" spans="1:75" x14ac:dyDescent="0.2">
      <c r="A2073" t="s">
        <v>2775</v>
      </c>
      <c r="C2073" t="s">
        <v>1483</v>
      </c>
      <c r="D2073" t="s">
        <v>108</v>
      </c>
      <c r="E2073" t="s">
        <v>335</v>
      </c>
      <c r="F2073" t="s">
        <v>1138</v>
      </c>
      <c r="G2073" t="s">
        <v>335</v>
      </c>
      <c r="H2073" t="s">
        <v>1138</v>
      </c>
      <c r="L2073" t="s">
        <v>2736</v>
      </c>
      <c r="BA2073">
        <v>16.05</v>
      </c>
      <c r="BD2073">
        <v>14.4</v>
      </c>
      <c r="BR2073" t="s">
        <v>67</v>
      </c>
      <c r="BS2073" s="1">
        <v>44830</v>
      </c>
      <c r="BT2073" t="s">
        <v>2657</v>
      </c>
      <c r="BU2073">
        <v>63104</v>
      </c>
    </row>
    <row r="2074" spans="1:75" x14ac:dyDescent="0.2">
      <c r="A2074" t="s">
        <v>2776</v>
      </c>
      <c r="C2074" t="s">
        <v>1483</v>
      </c>
      <c r="D2074" t="s">
        <v>108</v>
      </c>
      <c r="E2074" t="s">
        <v>335</v>
      </c>
      <c r="F2074" t="s">
        <v>1138</v>
      </c>
      <c r="G2074" t="s">
        <v>335</v>
      </c>
      <c r="H2074" t="s">
        <v>1138</v>
      </c>
      <c r="L2074" t="s">
        <v>2736</v>
      </c>
      <c r="AO2074">
        <v>12.1</v>
      </c>
      <c r="AR2074">
        <v>8.1</v>
      </c>
      <c r="AS2074">
        <v>14.3</v>
      </c>
      <c r="AV2074">
        <v>10.55</v>
      </c>
      <c r="BR2074" t="s">
        <v>67</v>
      </c>
      <c r="BS2074" s="1">
        <v>44830</v>
      </c>
      <c r="BT2074" t="s">
        <v>2657</v>
      </c>
      <c r="BU2074">
        <v>63104</v>
      </c>
    </row>
    <row r="2075" spans="1:75" x14ac:dyDescent="0.2">
      <c r="A2075" t="s">
        <v>2777</v>
      </c>
      <c r="C2075" t="s">
        <v>1483</v>
      </c>
      <c r="D2075" t="s">
        <v>108</v>
      </c>
      <c r="E2075" t="s">
        <v>335</v>
      </c>
      <c r="F2075" t="s">
        <v>1138</v>
      </c>
      <c r="G2075" t="s">
        <v>335</v>
      </c>
      <c r="H2075" t="s">
        <v>1138</v>
      </c>
      <c r="L2075" t="s">
        <v>2736</v>
      </c>
      <c r="AG2075">
        <v>11.1</v>
      </c>
      <c r="AJ2075">
        <v>11.8</v>
      </c>
      <c r="BR2075" t="s">
        <v>67</v>
      </c>
      <c r="BS2075" s="1">
        <v>44830</v>
      </c>
      <c r="BT2075" t="s">
        <v>2657</v>
      </c>
      <c r="BU2075">
        <v>63104</v>
      </c>
    </row>
    <row r="2076" spans="1:75" x14ac:dyDescent="0.2">
      <c r="A2076" t="s">
        <v>1142</v>
      </c>
      <c r="C2076" t="s">
        <v>1483</v>
      </c>
      <c r="D2076" t="s">
        <v>108</v>
      </c>
      <c r="E2076" t="s">
        <v>335</v>
      </c>
      <c r="F2076" t="s">
        <v>441</v>
      </c>
      <c r="G2076" t="s">
        <v>335</v>
      </c>
      <c r="H2076" t="s">
        <v>1143</v>
      </c>
      <c r="BA2076">
        <v>8</v>
      </c>
      <c r="BD2076">
        <v>6.6</v>
      </c>
      <c r="BE2076">
        <v>8.1999999999999993</v>
      </c>
      <c r="BH2076">
        <v>6.1</v>
      </c>
      <c r="BQ2076" t="s">
        <v>1140</v>
      </c>
      <c r="BR2076" t="s">
        <v>67</v>
      </c>
      <c r="BS2076"/>
      <c r="BT2076" t="s">
        <v>104</v>
      </c>
      <c r="BU2076">
        <v>1358</v>
      </c>
      <c r="BV2076" t="s">
        <v>60</v>
      </c>
      <c r="BW2076" t="s">
        <v>1144</v>
      </c>
    </row>
    <row r="2077" spans="1:75" x14ac:dyDescent="0.2">
      <c r="A2077" t="s">
        <v>1145</v>
      </c>
      <c r="C2077" t="s">
        <v>1483</v>
      </c>
      <c r="D2077" t="s">
        <v>108</v>
      </c>
      <c r="E2077" t="s">
        <v>335</v>
      </c>
      <c r="F2077" t="s">
        <v>441</v>
      </c>
      <c r="G2077" t="s">
        <v>335</v>
      </c>
      <c r="H2077" t="s">
        <v>1143</v>
      </c>
      <c r="AO2077">
        <v>7.4</v>
      </c>
      <c r="AR2077">
        <v>4.2</v>
      </c>
      <c r="AS2077">
        <v>7.9</v>
      </c>
      <c r="AV2077">
        <v>5.3</v>
      </c>
      <c r="AW2077">
        <v>8</v>
      </c>
      <c r="AZ2077">
        <v>6.6</v>
      </c>
      <c r="BA2077">
        <v>7.85</v>
      </c>
      <c r="BD2077">
        <v>6.8</v>
      </c>
      <c r="BE2077">
        <v>8.1</v>
      </c>
      <c r="BH2077">
        <v>5.6</v>
      </c>
      <c r="BQ2077" t="s">
        <v>1140</v>
      </c>
      <c r="BR2077" t="s">
        <v>67</v>
      </c>
      <c r="BS2077"/>
      <c r="BT2077" t="s">
        <v>104</v>
      </c>
      <c r="BU2077">
        <v>1358</v>
      </c>
    </row>
    <row r="2078" spans="1:75" x14ac:dyDescent="0.2">
      <c r="A2078" t="s">
        <v>2493</v>
      </c>
      <c r="C2078" t="s">
        <v>1483</v>
      </c>
      <c r="D2078" t="s">
        <v>108</v>
      </c>
      <c r="E2078" t="s">
        <v>335</v>
      </c>
      <c r="F2078" t="s">
        <v>441</v>
      </c>
      <c r="G2078" t="s">
        <v>335</v>
      </c>
      <c r="H2078" t="s">
        <v>2492</v>
      </c>
      <c r="AO2078">
        <v>6.37</v>
      </c>
      <c r="AR2078">
        <v>3.52</v>
      </c>
      <c r="AS2078">
        <v>7.62</v>
      </c>
      <c r="AV2078">
        <v>5.3</v>
      </c>
      <c r="BR2078" t="s">
        <v>67</v>
      </c>
      <c r="BS2078" s="1">
        <v>44825</v>
      </c>
      <c r="BT2078" t="s">
        <v>2426</v>
      </c>
      <c r="BU2078">
        <v>79420</v>
      </c>
      <c r="BV2078" t="s">
        <v>1320</v>
      </c>
      <c r="BW2078" t="s">
        <v>2426</v>
      </c>
    </row>
    <row r="2079" spans="1:75" x14ac:dyDescent="0.2">
      <c r="A2079" s="11" t="s">
        <v>1700</v>
      </c>
      <c r="B2079" s="11"/>
      <c r="C2079" s="11" t="s">
        <v>1483</v>
      </c>
      <c r="D2079" s="11" t="s">
        <v>108</v>
      </c>
      <c r="E2079" s="11" t="s">
        <v>335</v>
      </c>
      <c r="F2079" s="11" t="s">
        <v>441</v>
      </c>
      <c r="G2079" s="11" t="s">
        <v>335</v>
      </c>
      <c r="H2079" s="11" t="s">
        <v>1698</v>
      </c>
      <c r="I2079" s="11"/>
      <c r="J2079" s="11"/>
      <c r="K2079" s="11"/>
      <c r="L2079" s="11"/>
      <c r="M2079" s="11"/>
      <c r="N2079" s="11"/>
      <c r="O2079" s="11"/>
      <c r="P2079" s="11"/>
      <c r="Q2079" s="11"/>
      <c r="R2079" s="11"/>
      <c r="S2079" s="11"/>
      <c r="T2079" s="11"/>
      <c r="U2079" s="11"/>
      <c r="V2079" s="11"/>
      <c r="W2079" s="11"/>
      <c r="X2079" s="11"/>
      <c r="Y2079" s="11"/>
      <c r="Z2079" s="11"/>
      <c r="AA2079" s="11"/>
      <c r="AB2079" s="11"/>
      <c r="AC2079" s="11"/>
      <c r="AD2079" s="11"/>
      <c r="AE2079" s="11"/>
      <c r="AF2079" s="11"/>
      <c r="AG2079" s="11"/>
      <c r="AH2079" s="11"/>
      <c r="AI2079" s="11"/>
      <c r="AJ2079" s="11"/>
      <c r="AK2079" s="11"/>
      <c r="AL2079" s="11"/>
      <c r="AM2079" s="11"/>
      <c r="AN2079" s="11"/>
      <c r="AO2079" s="11"/>
      <c r="AP2079" s="11"/>
      <c r="AQ2079" s="11"/>
      <c r="AR2079" s="11"/>
      <c r="AS2079" s="11"/>
      <c r="AT2079" s="11"/>
      <c r="AU2079" s="11"/>
      <c r="AV2079" s="11"/>
      <c r="AW2079" s="11"/>
      <c r="AX2079" s="11"/>
      <c r="AY2079" s="11"/>
      <c r="AZ2079" s="11"/>
      <c r="BA2079" s="11"/>
      <c r="BB2079" s="11"/>
      <c r="BC2079" s="11"/>
      <c r="BD2079" s="11"/>
      <c r="BE2079" s="11"/>
      <c r="BF2079" s="11"/>
      <c r="BG2079" s="11"/>
      <c r="BH2079" s="11"/>
      <c r="BI2079" s="11"/>
      <c r="BJ2079" s="11"/>
      <c r="BK2079" s="11"/>
      <c r="BL2079" s="11"/>
      <c r="BM2079" s="11"/>
      <c r="BN2079" s="11"/>
      <c r="BO2079" s="11"/>
      <c r="BP2079" s="11"/>
      <c r="BQ2079" s="11"/>
      <c r="BR2079" s="11"/>
      <c r="BS2079" s="11"/>
      <c r="BT2079" s="11"/>
      <c r="BU2079" s="11"/>
      <c r="BV2079" s="11"/>
      <c r="BW2079" s="11"/>
    </row>
    <row r="2080" spans="1:75" x14ac:dyDescent="0.2">
      <c r="A2080" t="s">
        <v>1141</v>
      </c>
      <c r="B2080" t="s">
        <v>322</v>
      </c>
      <c r="C2080" t="s">
        <v>1483</v>
      </c>
      <c r="D2080" t="s">
        <v>108</v>
      </c>
      <c r="E2080" t="s">
        <v>335</v>
      </c>
      <c r="F2080" t="s">
        <v>441</v>
      </c>
      <c r="G2080" t="s">
        <v>335</v>
      </c>
      <c r="H2080" t="s">
        <v>1698</v>
      </c>
      <c r="AS2080">
        <v>6.91</v>
      </c>
      <c r="AV2080">
        <v>4.76</v>
      </c>
      <c r="BR2080" t="s">
        <v>67</v>
      </c>
      <c r="BS2080" s="1">
        <v>44825</v>
      </c>
      <c r="BT2080" t="s">
        <v>2426</v>
      </c>
      <c r="BU2080">
        <v>79420</v>
      </c>
    </row>
    <row r="2081" spans="1:78" x14ac:dyDescent="0.2">
      <c r="A2081" s="11" t="s">
        <v>1700</v>
      </c>
      <c r="B2081" s="11"/>
      <c r="C2081" s="11" t="s">
        <v>1483</v>
      </c>
      <c r="D2081" s="11" t="s">
        <v>108</v>
      </c>
      <c r="E2081" s="11" t="s">
        <v>335</v>
      </c>
      <c r="F2081" s="11" t="s">
        <v>441</v>
      </c>
      <c r="G2081" s="11" t="s">
        <v>335</v>
      </c>
      <c r="H2081" s="11" t="s">
        <v>441</v>
      </c>
      <c r="I2081" s="11"/>
      <c r="J2081" s="11"/>
      <c r="K2081" s="11"/>
      <c r="L2081" s="11"/>
      <c r="M2081" s="11"/>
      <c r="N2081" s="11"/>
      <c r="O2081" s="11"/>
      <c r="P2081" s="11"/>
      <c r="Q2081" s="11"/>
      <c r="R2081" s="11"/>
      <c r="S2081" s="11"/>
      <c r="T2081" s="11"/>
      <c r="U2081" s="11"/>
      <c r="V2081" s="11"/>
      <c r="W2081" s="11"/>
      <c r="X2081" s="11"/>
      <c r="Y2081" s="11"/>
      <c r="Z2081" s="11"/>
      <c r="AA2081" s="11"/>
      <c r="AB2081" s="11"/>
      <c r="AC2081" s="11"/>
      <c r="AD2081" s="11"/>
      <c r="AE2081" s="11"/>
      <c r="AF2081" s="11"/>
      <c r="AG2081" s="11"/>
      <c r="AH2081" s="11"/>
      <c r="AI2081" s="11"/>
      <c r="AJ2081" s="11"/>
      <c r="AK2081" s="11"/>
      <c r="AL2081" s="11"/>
      <c r="AM2081" s="11"/>
      <c r="AN2081" s="11"/>
      <c r="AO2081" s="11"/>
      <c r="AP2081" s="11"/>
      <c r="AQ2081" s="11"/>
      <c r="AR2081" s="11"/>
      <c r="AS2081" s="11"/>
      <c r="AT2081" s="11"/>
      <c r="AU2081" s="11"/>
      <c r="AV2081" s="11"/>
      <c r="AW2081" s="11"/>
      <c r="AX2081" s="11"/>
      <c r="AY2081" s="11"/>
      <c r="AZ2081" s="11"/>
      <c r="BA2081" s="11"/>
      <c r="BB2081" s="11"/>
      <c r="BC2081" s="11"/>
      <c r="BD2081" s="11"/>
      <c r="BE2081" s="11"/>
      <c r="BF2081" s="11"/>
      <c r="BG2081" s="11"/>
      <c r="BH2081" s="11"/>
      <c r="BI2081" s="11"/>
      <c r="BJ2081" s="11"/>
      <c r="BK2081" s="11"/>
      <c r="BL2081" s="11"/>
      <c r="BM2081" s="11"/>
      <c r="BN2081" s="11"/>
      <c r="BO2081" s="11"/>
      <c r="BP2081" s="11"/>
      <c r="BQ2081" s="11"/>
      <c r="BR2081" s="11"/>
      <c r="BS2081" s="11"/>
      <c r="BT2081" s="11"/>
      <c r="BU2081" s="11"/>
      <c r="BV2081" s="11"/>
      <c r="BW2081" s="11"/>
    </row>
    <row r="2082" spans="1:78" x14ac:dyDescent="0.2">
      <c r="A2082" t="s">
        <v>1139</v>
      </c>
      <c r="C2082" t="s">
        <v>1483</v>
      </c>
      <c r="D2082" t="s">
        <v>108</v>
      </c>
      <c r="E2082" t="s">
        <v>335</v>
      </c>
      <c r="F2082" t="s">
        <v>441</v>
      </c>
      <c r="G2082" t="s">
        <v>335</v>
      </c>
      <c r="H2082" t="s">
        <v>441</v>
      </c>
      <c r="BA2082">
        <v>7.5</v>
      </c>
      <c r="BD2082">
        <v>6.8</v>
      </c>
      <c r="BE2082">
        <v>7.65</v>
      </c>
      <c r="BH2082">
        <v>5.65</v>
      </c>
      <c r="BQ2082" t="s">
        <v>1140</v>
      </c>
      <c r="BR2082" t="s">
        <v>67</v>
      </c>
      <c r="BS2082"/>
      <c r="BT2082" t="s">
        <v>104</v>
      </c>
      <c r="BU2082">
        <v>1358</v>
      </c>
    </row>
    <row r="2083" spans="1:78" x14ac:dyDescent="0.2">
      <c r="A2083" t="s">
        <v>1141</v>
      </c>
      <c r="C2083" t="s">
        <v>1483</v>
      </c>
      <c r="D2083" t="s">
        <v>108</v>
      </c>
      <c r="E2083" t="s">
        <v>335</v>
      </c>
      <c r="F2083" t="s">
        <v>441</v>
      </c>
      <c r="G2083" t="s">
        <v>335</v>
      </c>
      <c r="H2083" t="s">
        <v>441</v>
      </c>
      <c r="AS2083">
        <v>6.8</v>
      </c>
      <c r="AV2083">
        <v>4.7</v>
      </c>
      <c r="AW2083">
        <v>6.85</v>
      </c>
      <c r="AZ2083">
        <v>5.75</v>
      </c>
      <c r="BE2083">
        <v>7.4</v>
      </c>
      <c r="BH2083">
        <v>5.15</v>
      </c>
      <c r="BQ2083" t="s">
        <v>1140</v>
      </c>
      <c r="BR2083" t="s">
        <v>67</v>
      </c>
      <c r="BS2083"/>
      <c r="BT2083" t="s">
        <v>104</v>
      </c>
      <c r="BU2083">
        <v>1358</v>
      </c>
    </row>
    <row r="2084" spans="1:78" x14ac:dyDescent="0.2">
      <c r="A2084" t="s">
        <v>2494</v>
      </c>
      <c r="C2084" t="s">
        <v>1483</v>
      </c>
      <c r="D2084" t="s">
        <v>108</v>
      </c>
      <c r="E2084" t="s">
        <v>335</v>
      </c>
      <c r="F2084" t="s">
        <v>441</v>
      </c>
      <c r="G2084" t="s">
        <v>335</v>
      </c>
      <c r="H2084" t="s">
        <v>441</v>
      </c>
      <c r="AS2084">
        <v>8.02</v>
      </c>
      <c r="AV2084">
        <v>5.17</v>
      </c>
      <c r="BR2084" t="s">
        <v>67</v>
      </c>
      <c r="BS2084" s="1">
        <v>44825</v>
      </c>
      <c r="BT2084" t="s">
        <v>2426</v>
      </c>
      <c r="BU2084">
        <v>79420</v>
      </c>
    </row>
    <row r="2085" spans="1:78" x14ac:dyDescent="0.2">
      <c r="A2085" t="s">
        <v>2623</v>
      </c>
      <c r="C2085" t="s">
        <v>1483</v>
      </c>
      <c r="D2085" t="s">
        <v>108</v>
      </c>
      <c r="E2085" t="s">
        <v>335</v>
      </c>
      <c r="F2085" t="s">
        <v>441</v>
      </c>
      <c r="G2085" t="s">
        <v>335</v>
      </c>
      <c r="H2085" t="s">
        <v>441</v>
      </c>
      <c r="L2085" t="s">
        <v>2625</v>
      </c>
      <c r="AS2085">
        <v>7.4</v>
      </c>
      <c r="AT2085">
        <v>4.5999999999999996</v>
      </c>
      <c r="AU2085">
        <v>4.95</v>
      </c>
      <c r="AV2085">
        <v>4.95</v>
      </c>
      <c r="AW2085">
        <v>7.25</v>
      </c>
      <c r="AX2085">
        <v>5.7</v>
      </c>
      <c r="AY2085">
        <v>6.2</v>
      </c>
      <c r="AZ2085">
        <v>6.2</v>
      </c>
      <c r="BA2085">
        <v>7.5</v>
      </c>
      <c r="BB2085">
        <v>6.7</v>
      </c>
      <c r="BC2085">
        <v>6.1</v>
      </c>
      <c r="BD2085">
        <v>6.7</v>
      </c>
      <c r="BE2085">
        <v>7.5</v>
      </c>
      <c r="BF2085">
        <v>5.35</v>
      </c>
      <c r="BG2085">
        <v>5.2</v>
      </c>
      <c r="BH2085">
        <v>5.35</v>
      </c>
      <c r="BR2085" t="s">
        <v>67</v>
      </c>
      <c r="BS2085" s="1">
        <v>44827</v>
      </c>
      <c r="BT2085" t="s">
        <v>2619</v>
      </c>
      <c r="BU2085" s="5">
        <v>3601</v>
      </c>
    </row>
    <row r="2086" spans="1:78" x14ac:dyDescent="0.2">
      <c r="A2086" s="10" t="s">
        <v>2925</v>
      </c>
      <c r="B2086" s="10"/>
      <c r="C2086" s="10" t="s">
        <v>1483</v>
      </c>
      <c r="D2086" s="10" t="s">
        <v>108</v>
      </c>
      <c r="E2086" s="10" t="s">
        <v>335</v>
      </c>
      <c r="F2086" s="10" t="s">
        <v>441</v>
      </c>
      <c r="G2086" s="10" t="s">
        <v>335</v>
      </c>
      <c r="H2086" s="10" t="s">
        <v>441</v>
      </c>
      <c r="I2086" s="10"/>
      <c r="J2086" s="10"/>
      <c r="K2086" s="10"/>
      <c r="L2086" s="10" t="s">
        <v>2926</v>
      </c>
      <c r="M2086" s="10"/>
      <c r="N2086" s="10"/>
      <c r="O2086" s="10"/>
      <c r="P2086" s="10"/>
      <c r="Q2086" s="10"/>
      <c r="R2086" s="10"/>
      <c r="S2086" s="10"/>
      <c r="T2086" s="10"/>
      <c r="U2086" s="10"/>
      <c r="V2086" s="10"/>
      <c r="W2086" s="10"/>
      <c r="X2086" s="10"/>
      <c r="Y2086" s="10"/>
      <c r="Z2086" s="10"/>
      <c r="AA2086" s="10"/>
      <c r="AB2086" s="10"/>
      <c r="AC2086" s="10"/>
      <c r="AD2086" s="10"/>
      <c r="AE2086" s="10"/>
      <c r="AF2086" s="10"/>
      <c r="AG2086" s="10"/>
      <c r="AH2086" s="10"/>
      <c r="AI2086" s="10"/>
      <c r="AJ2086" s="10"/>
      <c r="AK2086" s="10"/>
      <c r="AL2086" s="10"/>
      <c r="AM2086" s="10"/>
      <c r="AN2086" s="10"/>
      <c r="AO2086" s="10"/>
      <c r="AP2086" s="10"/>
      <c r="AQ2086" s="10"/>
      <c r="AR2086" s="10"/>
      <c r="AS2086" s="10"/>
      <c r="AT2086" s="10"/>
      <c r="AU2086" s="10"/>
      <c r="AV2086" s="10"/>
      <c r="AW2086" s="10"/>
      <c r="AX2086" s="10"/>
      <c r="AY2086" s="10"/>
      <c r="AZ2086" s="10"/>
      <c r="BA2086" s="10"/>
      <c r="BB2086" s="10"/>
      <c r="BC2086" s="10"/>
      <c r="BD2086" s="10"/>
      <c r="BE2086" s="10"/>
      <c r="BF2086" s="10"/>
      <c r="BG2086" s="10"/>
      <c r="BH2086" s="10"/>
      <c r="BI2086" s="10"/>
      <c r="BJ2086" s="10"/>
      <c r="BK2086" s="10"/>
      <c r="BL2086" s="10"/>
      <c r="BM2086" s="10"/>
      <c r="BN2086" s="10"/>
      <c r="BO2086" s="10"/>
      <c r="BP2086" s="10"/>
      <c r="BQ2086" s="10"/>
      <c r="BR2086" s="10" t="s">
        <v>67</v>
      </c>
      <c r="BS2086" s="12">
        <v>44832</v>
      </c>
      <c r="BT2086" s="10" t="s">
        <v>2920</v>
      </c>
      <c r="BU2086" s="10">
        <v>2528</v>
      </c>
      <c r="BV2086" s="10" t="s">
        <v>60</v>
      </c>
      <c r="BW2086" s="10" t="s">
        <v>2920</v>
      </c>
    </row>
    <row r="2087" spans="1:78" x14ac:dyDescent="0.2">
      <c r="A2087" s="6" t="s">
        <v>2923</v>
      </c>
      <c r="B2087" s="6"/>
      <c r="C2087" s="6" t="s">
        <v>1483</v>
      </c>
      <c r="D2087" s="6" t="s">
        <v>108</v>
      </c>
      <c r="E2087" s="6" t="s">
        <v>335</v>
      </c>
      <c r="F2087" s="6" t="s">
        <v>441</v>
      </c>
      <c r="G2087" s="6" t="s">
        <v>335</v>
      </c>
      <c r="H2087" s="6" t="s">
        <v>441</v>
      </c>
      <c r="I2087" s="6"/>
      <c r="J2087" s="6"/>
      <c r="K2087" s="6"/>
      <c r="L2087" s="6" t="s">
        <v>2924</v>
      </c>
      <c r="M2087" s="6"/>
      <c r="N2087" s="6"/>
      <c r="O2087" s="6"/>
      <c r="P2087" s="6"/>
      <c r="Q2087" s="6"/>
      <c r="R2087" s="6"/>
      <c r="S2087" s="6"/>
      <c r="T2087" s="6"/>
      <c r="U2087" s="6"/>
      <c r="V2087" s="6"/>
      <c r="W2087" s="6"/>
      <c r="X2087" s="6"/>
      <c r="Y2087" s="6"/>
      <c r="Z2087" s="6"/>
      <c r="AA2087" s="6"/>
      <c r="AB2087" s="6"/>
      <c r="AC2087" s="6"/>
      <c r="AD2087" s="6"/>
      <c r="AE2087" s="6"/>
      <c r="AF2087" s="6"/>
      <c r="AG2087" s="6"/>
      <c r="AH2087" s="6"/>
      <c r="AI2087" s="6"/>
      <c r="AJ2087" s="6"/>
      <c r="AK2087" s="6"/>
      <c r="AL2087" s="6"/>
      <c r="AM2087" s="6"/>
      <c r="AN2087" s="6"/>
      <c r="AO2087" s="6"/>
      <c r="AP2087" s="6"/>
      <c r="AQ2087" s="6"/>
      <c r="AR2087" s="6"/>
      <c r="AS2087" s="6"/>
      <c r="AT2087" s="6"/>
      <c r="AU2087" s="6"/>
      <c r="AV2087" s="6"/>
      <c r="AW2087" s="6"/>
      <c r="AX2087" s="6"/>
      <c r="AY2087" s="6"/>
      <c r="AZ2087" s="6"/>
      <c r="BA2087" s="6"/>
      <c r="BB2087" s="6"/>
      <c r="BC2087" s="6"/>
      <c r="BD2087" s="6"/>
      <c r="BE2087" s="6"/>
      <c r="BF2087" s="6"/>
      <c r="BG2087" s="6"/>
      <c r="BH2087" s="6"/>
      <c r="BI2087" s="6"/>
      <c r="BJ2087" s="6"/>
      <c r="BK2087" s="6"/>
      <c r="BL2087" s="6"/>
      <c r="BM2087" s="6"/>
      <c r="BN2087" s="6">
        <v>39</v>
      </c>
      <c r="BO2087" s="6"/>
      <c r="BP2087" s="6"/>
      <c r="BQ2087" s="6" t="s">
        <v>3658</v>
      </c>
      <c r="BR2087" s="6" t="s">
        <v>67</v>
      </c>
      <c r="BS2087" s="49">
        <v>44832</v>
      </c>
      <c r="BT2087" s="6" t="s">
        <v>2920</v>
      </c>
      <c r="BU2087" s="6">
        <v>2528</v>
      </c>
      <c r="BV2087" s="6" t="s">
        <v>60</v>
      </c>
      <c r="BW2087" s="6" t="s">
        <v>2920</v>
      </c>
      <c r="BX2087" s="6"/>
      <c r="BY2087" s="6"/>
      <c r="BZ2087" s="6"/>
    </row>
    <row r="2088" spans="1:78" x14ac:dyDescent="0.2">
      <c r="A2088" s="10" t="s">
        <v>2934</v>
      </c>
      <c r="B2088" s="10"/>
      <c r="C2088" s="10" t="s">
        <v>1483</v>
      </c>
      <c r="D2088" s="10" t="s">
        <v>108</v>
      </c>
      <c r="E2088" s="10" t="s">
        <v>335</v>
      </c>
      <c r="F2088" s="10" t="s">
        <v>267</v>
      </c>
      <c r="G2088" s="10" t="s">
        <v>2933</v>
      </c>
      <c r="H2088" s="10" t="s">
        <v>267</v>
      </c>
      <c r="I2088" s="10"/>
      <c r="J2088" s="10"/>
      <c r="K2088" s="10"/>
      <c r="L2088" s="10" t="s">
        <v>2935</v>
      </c>
      <c r="M2088" s="10"/>
      <c r="N2088" s="10"/>
      <c r="O2088" s="10"/>
      <c r="P2088" s="10"/>
      <c r="Q2088" s="10"/>
      <c r="R2088" s="10"/>
      <c r="S2088" s="10"/>
      <c r="T2088" s="10"/>
      <c r="U2088" s="10"/>
      <c r="V2088" s="10"/>
      <c r="W2088" s="10"/>
      <c r="X2088" s="10"/>
      <c r="Y2088" s="10"/>
      <c r="Z2088" s="10"/>
      <c r="AA2088" s="10"/>
      <c r="AB2088" s="10"/>
      <c r="AC2088" s="10"/>
      <c r="AD2088" s="10"/>
      <c r="AE2088" s="10"/>
      <c r="AF2088" s="10"/>
      <c r="AG2088" s="10"/>
      <c r="AH2088" s="10"/>
      <c r="AI2088" s="10"/>
      <c r="AJ2088" s="10"/>
      <c r="AK2088" s="10"/>
      <c r="AL2088" s="10"/>
      <c r="AM2088" s="10"/>
      <c r="AN2088" s="10"/>
      <c r="AO2088" s="10"/>
      <c r="AP2088" s="10"/>
      <c r="AQ2088" s="10"/>
      <c r="AR2088" s="10"/>
      <c r="AS2088" s="10"/>
      <c r="AT2088" s="10"/>
      <c r="AU2088" s="10"/>
      <c r="AV2088" s="10"/>
      <c r="AW2088" s="10"/>
      <c r="AX2088" s="10"/>
      <c r="AY2088" s="10"/>
      <c r="AZ2088" s="10"/>
      <c r="BA2088" s="10"/>
      <c r="BB2088" s="10"/>
      <c r="BC2088" s="10"/>
      <c r="BD2088" s="10"/>
      <c r="BE2088" s="10"/>
      <c r="BF2088" s="10"/>
      <c r="BG2088" s="10"/>
      <c r="BH2088" s="10"/>
      <c r="BI2088" s="10"/>
      <c r="BJ2088" s="10"/>
      <c r="BK2088" s="10"/>
      <c r="BL2088" s="10"/>
      <c r="BM2088" s="10"/>
      <c r="BN2088" s="10"/>
      <c r="BO2088" s="10"/>
      <c r="BP2088" s="10"/>
      <c r="BQ2088" s="10"/>
      <c r="BR2088" s="10" t="s">
        <v>67</v>
      </c>
      <c r="BS2088" s="12">
        <v>44832</v>
      </c>
      <c r="BT2088" s="10" t="s">
        <v>2920</v>
      </c>
      <c r="BU2088" s="10">
        <v>2528</v>
      </c>
      <c r="BV2088" s="10" t="s">
        <v>60</v>
      </c>
      <c r="BW2088" s="10" t="s">
        <v>2920</v>
      </c>
    </row>
    <row r="2089" spans="1:78" x14ac:dyDescent="0.2">
      <c r="A2089" t="s">
        <v>1156</v>
      </c>
      <c r="C2089" t="s">
        <v>1483</v>
      </c>
      <c r="D2089" t="s">
        <v>108</v>
      </c>
      <c r="E2089" t="s">
        <v>335</v>
      </c>
      <c r="F2089" t="s">
        <v>267</v>
      </c>
      <c r="G2089" t="s">
        <v>335</v>
      </c>
      <c r="H2089" t="s">
        <v>267</v>
      </c>
      <c r="K2089" t="s">
        <v>462</v>
      </c>
      <c r="L2089" t="s">
        <v>463</v>
      </c>
      <c r="BA2089">
        <v>8.9</v>
      </c>
      <c r="BD2089">
        <v>7.8</v>
      </c>
      <c r="BR2089" t="s">
        <v>67</v>
      </c>
      <c r="BS2089"/>
      <c r="BT2089" t="s">
        <v>464</v>
      </c>
      <c r="BU2089">
        <v>2672</v>
      </c>
    </row>
    <row r="2090" spans="1:78" x14ac:dyDescent="0.2">
      <c r="A2090" t="s">
        <v>1157</v>
      </c>
      <c r="C2090" t="s">
        <v>1483</v>
      </c>
      <c r="D2090" t="s">
        <v>108</v>
      </c>
      <c r="E2090" t="s">
        <v>335</v>
      </c>
      <c r="F2090" t="s">
        <v>267</v>
      </c>
      <c r="G2090" t="s">
        <v>335</v>
      </c>
      <c r="H2090" t="s">
        <v>267</v>
      </c>
      <c r="K2090" t="s">
        <v>462</v>
      </c>
      <c r="L2090" t="s">
        <v>463</v>
      </c>
      <c r="BA2090">
        <v>7</v>
      </c>
      <c r="BD2090">
        <v>6</v>
      </c>
      <c r="BR2090" t="s">
        <v>67</v>
      </c>
      <c r="BS2090"/>
      <c r="BT2090" t="s">
        <v>464</v>
      </c>
      <c r="BU2090">
        <v>2672</v>
      </c>
    </row>
    <row r="2091" spans="1:78" ht="16" x14ac:dyDescent="0.2">
      <c r="A2091" t="s">
        <v>1158</v>
      </c>
      <c r="C2091" t="s">
        <v>1483</v>
      </c>
      <c r="D2091" t="s">
        <v>108</v>
      </c>
      <c r="E2091" t="s">
        <v>335</v>
      </c>
      <c r="F2091" t="s">
        <v>267</v>
      </c>
      <c r="G2091" t="s">
        <v>335</v>
      </c>
      <c r="H2091" t="s">
        <v>267</v>
      </c>
      <c r="K2091" t="s">
        <v>462</v>
      </c>
      <c r="L2091" t="s">
        <v>463</v>
      </c>
      <c r="BA2091">
        <v>9.4</v>
      </c>
      <c r="BD2091">
        <v>8</v>
      </c>
      <c r="BR2091" t="s">
        <v>67</v>
      </c>
      <c r="BS2091"/>
      <c r="BT2091" t="s">
        <v>464</v>
      </c>
      <c r="BU2091">
        <v>2672</v>
      </c>
    </row>
    <row r="2092" spans="1:78" x14ac:dyDescent="0.2">
      <c r="A2092" t="s">
        <v>1159</v>
      </c>
      <c r="C2092" t="s">
        <v>1483</v>
      </c>
      <c r="D2092" t="s">
        <v>108</v>
      </c>
      <c r="E2092" t="s">
        <v>335</v>
      </c>
      <c r="F2092" t="s">
        <v>267</v>
      </c>
      <c r="G2092" t="s">
        <v>335</v>
      </c>
      <c r="H2092" t="s">
        <v>267</v>
      </c>
      <c r="K2092" t="s">
        <v>462</v>
      </c>
      <c r="L2092" t="s">
        <v>463</v>
      </c>
      <c r="BA2092">
        <v>11.9</v>
      </c>
      <c r="BD2092">
        <v>10</v>
      </c>
      <c r="BR2092" t="s">
        <v>67</v>
      </c>
      <c r="BS2092"/>
      <c r="BT2092" t="s">
        <v>464</v>
      </c>
      <c r="BU2092">
        <v>2672</v>
      </c>
    </row>
    <row r="2093" spans="1:78" x14ac:dyDescent="0.2">
      <c r="A2093" t="s">
        <v>1160</v>
      </c>
      <c r="C2093" t="s">
        <v>1483</v>
      </c>
      <c r="D2093" t="s">
        <v>108</v>
      </c>
      <c r="E2093" t="s">
        <v>335</v>
      </c>
      <c r="F2093" t="s">
        <v>267</v>
      </c>
      <c r="G2093" t="s">
        <v>1128</v>
      </c>
      <c r="H2093" t="s">
        <v>267</v>
      </c>
      <c r="BE2093">
        <v>13.6</v>
      </c>
      <c r="BH2093">
        <v>9.1999999999999993</v>
      </c>
      <c r="BQ2093" t="s">
        <v>1161</v>
      </c>
      <c r="BR2093" t="s">
        <v>67</v>
      </c>
      <c r="BS2093"/>
      <c r="BT2093" t="s">
        <v>213</v>
      </c>
      <c r="BU2093">
        <v>1609</v>
      </c>
      <c r="BV2093" t="s">
        <v>60</v>
      </c>
      <c r="BW2093" t="s">
        <v>213</v>
      </c>
    </row>
    <row r="2094" spans="1:78" x14ac:dyDescent="0.2">
      <c r="A2094" s="11" t="s">
        <v>1700</v>
      </c>
      <c r="B2094" s="11"/>
      <c r="C2094" s="11" t="s">
        <v>1483</v>
      </c>
      <c r="D2094" s="11" t="s">
        <v>108</v>
      </c>
      <c r="E2094" s="11" t="s">
        <v>335</v>
      </c>
      <c r="F2094" s="11" t="s">
        <v>973</v>
      </c>
      <c r="G2094" s="11" t="s">
        <v>335</v>
      </c>
      <c r="H2094" s="11" t="s">
        <v>973</v>
      </c>
      <c r="I2094" s="11"/>
      <c r="J2094" s="11"/>
      <c r="K2094" s="11"/>
      <c r="L2094" s="11"/>
      <c r="M2094" s="11"/>
      <c r="N2094" s="11"/>
      <c r="O2094" s="11"/>
      <c r="P2094" s="11"/>
      <c r="Q2094" s="11"/>
      <c r="R2094" s="11"/>
      <c r="S2094" s="11"/>
      <c r="T2094" s="11"/>
      <c r="U2094" s="11"/>
      <c r="V2094" s="11"/>
      <c r="W2094" s="11"/>
      <c r="X2094" s="11"/>
      <c r="Y2094" s="11"/>
      <c r="Z2094" s="11"/>
      <c r="AA2094" s="11"/>
      <c r="AB2094" s="11"/>
      <c r="AC2094" s="11"/>
      <c r="AD2094" s="11"/>
      <c r="AE2094" s="11"/>
      <c r="AF2094" s="11"/>
      <c r="AG2094" s="11"/>
      <c r="AH2094" s="11"/>
      <c r="AI2094" s="11"/>
      <c r="AJ2094" s="11"/>
      <c r="AK2094" s="11"/>
      <c r="AL2094" s="11"/>
      <c r="AM2094" s="11"/>
      <c r="AN2094" s="11"/>
      <c r="AO2094" s="11"/>
      <c r="AP2094" s="11"/>
      <c r="AQ2094" s="11"/>
      <c r="AR2094" s="11"/>
      <c r="AS2094" s="11"/>
      <c r="AT2094" s="11"/>
      <c r="AU2094" s="11"/>
      <c r="AV2094" s="11"/>
      <c r="AW2094" s="11"/>
      <c r="AX2094" s="11"/>
      <c r="AY2094" s="11"/>
      <c r="AZ2094" s="11"/>
      <c r="BA2094" s="11"/>
      <c r="BB2094" s="11"/>
      <c r="BC2094" s="11"/>
      <c r="BD2094" s="11"/>
      <c r="BE2094" s="11"/>
      <c r="BF2094" s="11"/>
      <c r="BG2094" s="11"/>
      <c r="BH2094" s="11"/>
      <c r="BI2094" s="11"/>
      <c r="BJ2094" s="11"/>
      <c r="BK2094" s="11"/>
      <c r="BL2094" s="11"/>
      <c r="BM2094" s="11"/>
      <c r="BN2094" s="11"/>
      <c r="BO2094" s="11"/>
      <c r="BP2094" s="11"/>
      <c r="BQ2094" s="11"/>
      <c r="BR2094" s="11"/>
      <c r="BS2094" s="11"/>
      <c r="BT2094" s="11"/>
      <c r="BU2094" s="11"/>
      <c r="BV2094" s="11"/>
      <c r="BW2094" s="11"/>
    </row>
    <row r="2095" spans="1:78" x14ac:dyDescent="0.2">
      <c r="C2095" t="s">
        <v>1483</v>
      </c>
      <c r="D2095" t="s">
        <v>108</v>
      </c>
      <c r="E2095" t="s">
        <v>335</v>
      </c>
      <c r="F2095" t="s">
        <v>973</v>
      </c>
      <c r="G2095" t="s">
        <v>335</v>
      </c>
      <c r="H2095" t="s">
        <v>973</v>
      </c>
      <c r="AC2095">
        <v>6</v>
      </c>
      <c r="AF2095">
        <v>8</v>
      </c>
      <c r="BQ2095" t="s">
        <v>974</v>
      </c>
      <c r="BR2095" t="s">
        <v>67</v>
      </c>
      <c r="BS2095"/>
      <c r="BT2095" t="s">
        <v>2978</v>
      </c>
      <c r="BU2095" s="39">
        <v>53224</v>
      </c>
    </row>
    <row r="2096" spans="1:78" x14ac:dyDescent="0.2">
      <c r="A2096" s="11" t="s">
        <v>1700</v>
      </c>
      <c r="B2096" s="11"/>
      <c r="C2096" s="11" t="s">
        <v>1483</v>
      </c>
      <c r="D2096" s="11" t="s">
        <v>108</v>
      </c>
      <c r="E2096" s="11" t="s">
        <v>335</v>
      </c>
      <c r="F2096" s="11" t="s">
        <v>1167</v>
      </c>
      <c r="G2096" s="11" t="s">
        <v>335</v>
      </c>
      <c r="H2096" s="11" t="s">
        <v>1578</v>
      </c>
      <c r="I2096" s="11"/>
      <c r="J2096" s="11"/>
      <c r="K2096" s="11"/>
      <c r="L2096" s="11"/>
      <c r="M2096" s="11"/>
      <c r="N2096" s="11"/>
      <c r="O2096" s="11"/>
      <c r="P2096" s="11"/>
      <c r="Q2096" s="11"/>
      <c r="R2096" s="11"/>
      <c r="S2096" s="11"/>
      <c r="T2096" s="11"/>
      <c r="U2096" s="11"/>
      <c r="V2096" s="11"/>
      <c r="W2096" s="11"/>
      <c r="X2096" s="11"/>
      <c r="Y2096" s="11"/>
      <c r="Z2096" s="11"/>
      <c r="AA2096" s="11"/>
      <c r="AB2096" s="11"/>
      <c r="AC2096" s="11"/>
      <c r="AD2096" s="11"/>
      <c r="AE2096" s="11"/>
      <c r="AF2096" s="11"/>
      <c r="AG2096" s="11"/>
      <c r="AH2096" s="11"/>
      <c r="AI2096" s="11"/>
      <c r="AJ2096" s="11"/>
      <c r="AK2096" s="11"/>
      <c r="AL2096" s="11"/>
      <c r="AM2096" s="11"/>
      <c r="AN2096" s="11"/>
      <c r="AO2096" s="11"/>
      <c r="AP2096" s="11"/>
      <c r="AQ2096" s="11"/>
      <c r="AR2096" s="11"/>
      <c r="AS2096" s="11"/>
      <c r="AT2096" s="11"/>
      <c r="AU2096" s="11"/>
      <c r="AV2096" s="11"/>
      <c r="AW2096" s="11"/>
      <c r="AX2096" s="11"/>
      <c r="AY2096" s="11"/>
      <c r="AZ2096" s="11"/>
      <c r="BA2096" s="11"/>
      <c r="BB2096" s="11"/>
      <c r="BC2096" s="11"/>
      <c r="BD2096" s="11"/>
      <c r="BE2096" s="11"/>
      <c r="BF2096" s="11"/>
      <c r="BG2096" s="11"/>
      <c r="BH2096" s="11"/>
      <c r="BI2096" s="11"/>
      <c r="BJ2096" s="11"/>
      <c r="BK2096" s="11"/>
      <c r="BL2096" s="11"/>
      <c r="BM2096" s="11"/>
      <c r="BN2096" s="11"/>
      <c r="BO2096" s="11"/>
      <c r="BP2096" s="11"/>
      <c r="BQ2096" s="11"/>
      <c r="BR2096" s="11"/>
      <c r="BS2096" s="11"/>
      <c r="BT2096" s="11"/>
      <c r="BU2096" s="11"/>
      <c r="BV2096" s="11"/>
      <c r="BW2096" s="11"/>
    </row>
    <row r="2097" spans="1:78" x14ac:dyDescent="0.2">
      <c r="A2097" s="11" t="s">
        <v>1700</v>
      </c>
      <c r="B2097" s="11"/>
      <c r="C2097" s="11" t="s">
        <v>1483</v>
      </c>
      <c r="D2097" s="11" t="s">
        <v>108</v>
      </c>
      <c r="E2097" s="11" t="s">
        <v>335</v>
      </c>
      <c r="F2097" s="11" t="s">
        <v>1167</v>
      </c>
      <c r="G2097" s="11" t="s">
        <v>335</v>
      </c>
      <c r="H2097" s="11" t="s">
        <v>1167</v>
      </c>
      <c r="I2097" s="11"/>
      <c r="J2097" s="11"/>
      <c r="K2097" s="11"/>
      <c r="L2097" s="11"/>
      <c r="M2097" s="11"/>
      <c r="N2097" s="11"/>
      <c r="O2097" s="11"/>
      <c r="P2097" s="11"/>
      <c r="Q2097" s="11"/>
      <c r="R2097" s="11"/>
      <c r="S2097" s="11"/>
      <c r="T2097" s="11"/>
      <c r="U2097" s="11"/>
      <c r="V2097" s="11"/>
      <c r="W2097" s="11"/>
      <c r="X2097" s="11"/>
      <c r="Y2097" s="11"/>
      <c r="Z2097" s="11"/>
      <c r="AA2097" s="11"/>
      <c r="AB2097" s="11"/>
      <c r="AC2097" s="11"/>
      <c r="AD2097" s="11"/>
      <c r="AE2097" s="11"/>
      <c r="AF2097" s="11"/>
      <c r="AG2097" s="11"/>
      <c r="AH2097" s="11"/>
      <c r="AI2097" s="11"/>
      <c r="AJ2097" s="11"/>
      <c r="AK2097" s="11"/>
      <c r="AL2097" s="11"/>
      <c r="AM2097" s="11"/>
      <c r="AN2097" s="11"/>
      <c r="AO2097" s="11"/>
      <c r="AP2097" s="11"/>
      <c r="AQ2097" s="11"/>
      <c r="AR2097" s="11"/>
      <c r="AS2097" s="11"/>
      <c r="AT2097" s="11"/>
      <c r="AU2097" s="11"/>
      <c r="AV2097" s="11"/>
      <c r="AW2097" s="11"/>
      <c r="AX2097" s="11"/>
      <c r="AY2097" s="11"/>
      <c r="AZ2097" s="11"/>
      <c r="BA2097" s="11"/>
      <c r="BB2097" s="11"/>
      <c r="BC2097" s="11"/>
      <c r="BD2097" s="11"/>
      <c r="BE2097" s="11"/>
      <c r="BF2097" s="11"/>
      <c r="BG2097" s="11"/>
      <c r="BH2097" s="11"/>
      <c r="BI2097" s="11"/>
      <c r="BJ2097" s="11"/>
      <c r="BK2097" s="11"/>
      <c r="BL2097" s="11"/>
      <c r="BM2097" s="11"/>
      <c r="BN2097" s="11"/>
      <c r="BO2097" s="11"/>
      <c r="BP2097" s="11"/>
      <c r="BQ2097" s="11"/>
      <c r="BR2097" s="11"/>
      <c r="BS2097" s="11"/>
      <c r="BT2097" s="11"/>
      <c r="BU2097" s="11"/>
      <c r="BV2097" s="11"/>
      <c r="BW2097" s="11"/>
    </row>
    <row r="2098" spans="1:78" s="2" customFormat="1" x14ac:dyDescent="0.2">
      <c r="A2098" t="s">
        <v>2623</v>
      </c>
      <c r="B2098"/>
      <c r="C2098" t="s">
        <v>1483</v>
      </c>
      <c r="D2098" t="s">
        <v>108</v>
      </c>
      <c r="E2098" t="s">
        <v>335</v>
      </c>
      <c r="F2098" t="s">
        <v>1167</v>
      </c>
      <c r="G2098" t="s">
        <v>335</v>
      </c>
      <c r="H2098" t="s">
        <v>1167</v>
      </c>
      <c r="I2098"/>
      <c r="J2098"/>
      <c r="K2098"/>
      <c r="L2098" t="s">
        <v>552</v>
      </c>
      <c r="M2098"/>
      <c r="N2098"/>
      <c r="O2098"/>
      <c r="P2098"/>
      <c r="Q2098">
        <v>11.02</v>
      </c>
      <c r="R2098"/>
      <c r="S2098"/>
      <c r="T2098">
        <v>9.69</v>
      </c>
      <c r="U2098">
        <v>11.26</v>
      </c>
      <c r="V2098"/>
      <c r="W2098"/>
      <c r="X2098">
        <v>11.85</v>
      </c>
      <c r="Y2098">
        <v>13.51</v>
      </c>
      <c r="Z2098"/>
      <c r="AA2098"/>
      <c r="AB2098">
        <v>14.6</v>
      </c>
      <c r="AC2098">
        <v>14.01</v>
      </c>
      <c r="AD2098"/>
      <c r="AE2098"/>
      <c r="AF2098">
        <v>15.17</v>
      </c>
      <c r="AG2098">
        <v>12.87</v>
      </c>
      <c r="AH2098"/>
      <c r="AI2098"/>
      <c r="AJ2098">
        <v>12.02</v>
      </c>
      <c r="AK2098"/>
      <c r="AL2098"/>
      <c r="AM2098"/>
      <c r="AN2098"/>
      <c r="AO2098">
        <v>11.61</v>
      </c>
      <c r="AP2098"/>
      <c r="AQ2098"/>
      <c r="AR2098">
        <v>6.97</v>
      </c>
      <c r="AS2098">
        <v>12.47</v>
      </c>
      <c r="AT2098"/>
      <c r="AU2098"/>
      <c r="AV2098">
        <v>8.82</v>
      </c>
      <c r="AW2098">
        <v>12.57</v>
      </c>
      <c r="AX2098"/>
      <c r="AY2098"/>
      <c r="AZ2098">
        <v>10.68</v>
      </c>
      <c r="BA2098">
        <v>13.03</v>
      </c>
      <c r="BB2098"/>
      <c r="BC2098"/>
      <c r="BD2098">
        <v>11.83</v>
      </c>
      <c r="BE2098">
        <v>13.55</v>
      </c>
      <c r="BF2098"/>
      <c r="BG2098"/>
      <c r="BH2098">
        <v>10.27</v>
      </c>
      <c r="BI2098"/>
      <c r="BJ2098"/>
      <c r="BK2098"/>
      <c r="BL2098"/>
      <c r="BM2098"/>
      <c r="BN2098"/>
      <c r="BO2098"/>
      <c r="BP2098"/>
      <c r="BQ2098" t="s">
        <v>456</v>
      </c>
      <c r="BR2098" t="s">
        <v>67</v>
      </c>
      <c r="BS2098"/>
      <c r="BT2098" t="s">
        <v>457</v>
      </c>
      <c r="BU2098">
        <v>3401</v>
      </c>
      <c r="BV2098"/>
      <c r="BW2098"/>
      <c r="BX2098"/>
      <c r="BY2098"/>
      <c r="BZ2098"/>
    </row>
    <row r="2099" spans="1:78" s="2" customFormat="1" x14ac:dyDescent="0.2">
      <c r="A2099"/>
      <c r="B2099"/>
      <c r="C2099" t="s">
        <v>1483</v>
      </c>
      <c r="D2099" t="s">
        <v>108</v>
      </c>
      <c r="E2099" t="s">
        <v>335</v>
      </c>
      <c r="F2099" t="s">
        <v>1167</v>
      </c>
      <c r="G2099" t="s">
        <v>335</v>
      </c>
      <c r="H2099" t="s">
        <v>1167</v>
      </c>
      <c r="I2099"/>
      <c r="J2099"/>
      <c r="K2099"/>
      <c r="L2099"/>
      <c r="M2099"/>
      <c r="N2099"/>
      <c r="O2099"/>
      <c r="P2099"/>
      <c r="Q2099"/>
      <c r="R2099"/>
      <c r="S2099"/>
      <c r="T2099"/>
      <c r="U2099"/>
      <c r="V2099"/>
      <c r="W2099"/>
      <c r="X2099"/>
      <c r="Y2099"/>
      <c r="Z2099"/>
      <c r="AA2099"/>
      <c r="AB2099"/>
      <c r="AC2099"/>
      <c r="AD2099"/>
      <c r="AE2099"/>
      <c r="AF2099"/>
      <c r="AG2099"/>
      <c r="AH2099"/>
      <c r="AI2099"/>
      <c r="AJ2099"/>
      <c r="AK2099"/>
      <c r="AL2099"/>
      <c r="AM2099"/>
      <c r="AN2099"/>
      <c r="AO2099"/>
      <c r="AP2099"/>
      <c r="AQ2099"/>
      <c r="AR2099"/>
      <c r="AS2099"/>
      <c r="AT2099"/>
      <c r="AU2099"/>
      <c r="AV2099"/>
      <c r="AW2099">
        <v>10.7</v>
      </c>
      <c r="AX2099"/>
      <c r="AY2099"/>
      <c r="AZ2099">
        <v>9.6999999999999993</v>
      </c>
      <c r="BA2099"/>
      <c r="BB2099"/>
      <c r="BC2099"/>
      <c r="BD2099"/>
      <c r="BE2099">
        <v>13</v>
      </c>
      <c r="BF2099"/>
      <c r="BG2099"/>
      <c r="BH2099">
        <v>10</v>
      </c>
      <c r="BI2099"/>
      <c r="BJ2099"/>
      <c r="BK2099"/>
      <c r="BL2099"/>
      <c r="BM2099"/>
      <c r="BN2099"/>
      <c r="BO2099"/>
      <c r="BP2099"/>
      <c r="BQ2099" t="s">
        <v>3316</v>
      </c>
      <c r="BR2099" t="s">
        <v>67</v>
      </c>
      <c r="BS2099" s="1">
        <v>44886</v>
      </c>
      <c r="BT2099" t="s">
        <v>3312</v>
      </c>
      <c r="BU2099">
        <v>53314</v>
      </c>
      <c r="BV2099"/>
      <c r="BW2099"/>
      <c r="BX2099"/>
      <c r="BY2099"/>
      <c r="BZ2099"/>
    </row>
    <row r="2100" spans="1:78" x14ac:dyDescent="0.2">
      <c r="A2100" s="11" t="s">
        <v>1700</v>
      </c>
      <c r="B2100" s="11"/>
      <c r="C2100" s="11" t="s">
        <v>1483</v>
      </c>
      <c r="D2100" s="11" t="s">
        <v>108</v>
      </c>
      <c r="E2100" s="11" t="s">
        <v>335</v>
      </c>
      <c r="F2100" s="11" t="s">
        <v>1169</v>
      </c>
      <c r="G2100" s="11" t="s">
        <v>335</v>
      </c>
      <c r="H2100" s="11" t="s">
        <v>1179</v>
      </c>
      <c r="I2100" s="11"/>
      <c r="J2100" s="11"/>
      <c r="K2100" s="11"/>
      <c r="L2100" s="11"/>
      <c r="M2100" s="11"/>
      <c r="N2100" s="11"/>
      <c r="O2100" s="11"/>
      <c r="P2100" s="11"/>
      <c r="Q2100" s="11"/>
      <c r="R2100" s="11"/>
      <c r="S2100" s="11"/>
      <c r="T2100" s="11"/>
      <c r="U2100" s="11"/>
      <c r="V2100" s="11"/>
      <c r="W2100" s="11"/>
      <c r="X2100" s="11"/>
      <c r="Y2100" s="11"/>
      <c r="Z2100" s="11"/>
      <c r="AA2100" s="11"/>
      <c r="AB2100" s="11"/>
      <c r="AC2100" s="11"/>
      <c r="AD2100" s="11"/>
      <c r="AE2100" s="11"/>
      <c r="AF2100" s="11"/>
      <c r="AG2100" s="11"/>
      <c r="AH2100" s="11"/>
      <c r="AI2100" s="11"/>
      <c r="AJ2100" s="11"/>
      <c r="AK2100" s="11"/>
      <c r="AL2100" s="11"/>
      <c r="AM2100" s="11"/>
      <c r="AN2100" s="11"/>
      <c r="AO2100" s="11"/>
      <c r="AP2100" s="11"/>
      <c r="AQ2100" s="11"/>
      <c r="AR2100" s="11"/>
      <c r="AS2100" s="11"/>
      <c r="AT2100" s="11"/>
      <c r="AU2100" s="11"/>
      <c r="AV2100" s="11"/>
      <c r="AW2100" s="11"/>
      <c r="AX2100" s="11"/>
      <c r="AY2100" s="11"/>
      <c r="AZ2100" s="11"/>
      <c r="BA2100" s="11"/>
      <c r="BB2100" s="11"/>
      <c r="BC2100" s="11"/>
      <c r="BD2100" s="11"/>
      <c r="BE2100" s="11"/>
      <c r="BF2100" s="11"/>
      <c r="BG2100" s="11"/>
      <c r="BH2100" s="11"/>
      <c r="BI2100" s="11"/>
      <c r="BJ2100" s="11"/>
      <c r="BK2100" s="11"/>
      <c r="BL2100" s="11"/>
      <c r="BM2100" s="11"/>
      <c r="BN2100" s="11"/>
      <c r="BO2100" s="11"/>
      <c r="BP2100" s="11"/>
      <c r="BQ2100" s="11"/>
      <c r="BR2100" s="11"/>
      <c r="BS2100" s="11"/>
      <c r="BT2100" s="11"/>
      <c r="BU2100" s="11"/>
      <c r="BV2100" s="11"/>
      <c r="BW2100" s="11"/>
    </row>
    <row r="2101" spans="1:78" x14ac:dyDescent="0.2">
      <c r="A2101" t="s">
        <v>1178</v>
      </c>
      <c r="C2101" t="s">
        <v>1483</v>
      </c>
      <c r="D2101" t="s">
        <v>108</v>
      </c>
      <c r="E2101" t="s">
        <v>335</v>
      </c>
      <c r="F2101" t="s">
        <v>1169</v>
      </c>
      <c r="G2101" t="s">
        <v>335</v>
      </c>
      <c r="H2101" t="s">
        <v>1179</v>
      </c>
      <c r="Q2101">
        <v>8.1999999999999993</v>
      </c>
      <c r="T2101">
        <v>7.3</v>
      </c>
      <c r="U2101">
        <v>8.5</v>
      </c>
      <c r="X2101">
        <v>8.5</v>
      </c>
      <c r="Y2101">
        <v>9</v>
      </c>
      <c r="AB2101">
        <v>10</v>
      </c>
      <c r="AC2101">
        <v>9.1999999999999993</v>
      </c>
      <c r="AF2101">
        <v>11</v>
      </c>
      <c r="AG2101">
        <v>7.8</v>
      </c>
      <c r="AJ2101">
        <v>10.6</v>
      </c>
      <c r="BR2101" t="s">
        <v>67</v>
      </c>
      <c r="BS2101"/>
      <c r="BT2101" t="s">
        <v>1180</v>
      </c>
      <c r="BU2101">
        <v>4268</v>
      </c>
    </row>
    <row r="2102" spans="1:78" x14ac:dyDescent="0.2">
      <c r="A2102" t="s">
        <v>1181</v>
      </c>
      <c r="C2102" t="s">
        <v>1483</v>
      </c>
      <c r="D2102" t="s">
        <v>108</v>
      </c>
      <c r="E2102" t="s">
        <v>335</v>
      </c>
      <c r="F2102" t="s">
        <v>1169</v>
      </c>
      <c r="G2102" t="s">
        <v>335</v>
      </c>
      <c r="H2102" t="s">
        <v>1179</v>
      </c>
      <c r="Q2102">
        <v>8.1999999999999993</v>
      </c>
      <c r="T2102">
        <v>7.4</v>
      </c>
      <c r="U2102">
        <v>8.5</v>
      </c>
      <c r="X2102">
        <v>8.5</v>
      </c>
      <c r="Y2102">
        <v>9</v>
      </c>
      <c r="AB2102">
        <v>10</v>
      </c>
      <c r="AC2102">
        <v>9.1999999999999993</v>
      </c>
      <c r="AF2102">
        <v>11.3</v>
      </c>
      <c r="AG2102">
        <v>7.7</v>
      </c>
      <c r="AJ2102">
        <v>10.8</v>
      </c>
      <c r="BR2102" t="s">
        <v>67</v>
      </c>
      <c r="BS2102"/>
      <c r="BT2102" t="s">
        <v>213</v>
      </c>
      <c r="BU2102">
        <v>4269</v>
      </c>
    </row>
    <row r="2103" spans="1:78" x14ac:dyDescent="0.2">
      <c r="A2103" t="s">
        <v>1182</v>
      </c>
      <c r="C2103" t="s">
        <v>1483</v>
      </c>
      <c r="D2103" t="s">
        <v>108</v>
      </c>
      <c r="E2103" t="s">
        <v>335</v>
      </c>
      <c r="F2103" t="s">
        <v>1169</v>
      </c>
      <c r="G2103" t="s">
        <v>335</v>
      </c>
      <c r="H2103" t="s">
        <v>1179</v>
      </c>
      <c r="AS2103">
        <v>9.6</v>
      </c>
      <c r="AV2103">
        <v>6.2</v>
      </c>
      <c r="AW2103">
        <v>9.1</v>
      </c>
      <c r="AZ2103">
        <v>7.4</v>
      </c>
      <c r="BR2103" t="s">
        <v>67</v>
      </c>
      <c r="BS2103"/>
      <c r="BT2103" t="s">
        <v>213</v>
      </c>
      <c r="BU2103">
        <v>4269</v>
      </c>
    </row>
    <row r="2104" spans="1:78" x14ac:dyDescent="0.2">
      <c r="A2104" t="s">
        <v>1183</v>
      </c>
      <c r="C2104" t="s">
        <v>1483</v>
      </c>
      <c r="D2104" t="s">
        <v>108</v>
      </c>
      <c r="E2104" t="s">
        <v>335</v>
      </c>
      <c r="F2104" t="s">
        <v>1169</v>
      </c>
      <c r="G2104" t="s">
        <v>335</v>
      </c>
      <c r="H2104" t="s">
        <v>1179</v>
      </c>
      <c r="Q2104">
        <v>7.7</v>
      </c>
      <c r="T2104">
        <v>8.6</v>
      </c>
      <c r="U2104">
        <v>7.9</v>
      </c>
      <c r="X2104">
        <v>9.1999999999999993</v>
      </c>
      <c r="Y2104">
        <v>9</v>
      </c>
      <c r="AB2104">
        <v>11</v>
      </c>
      <c r="AC2104">
        <v>8.8000000000000007</v>
      </c>
      <c r="AF2104">
        <v>12.5</v>
      </c>
      <c r="AG2104">
        <v>8.6999999999999993</v>
      </c>
      <c r="AJ2104">
        <v>10.5</v>
      </c>
      <c r="BQ2104" t="s">
        <v>1184</v>
      </c>
      <c r="BR2104" t="s">
        <v>67</v>
      </c>
      <c r="BS2104"/>
      <c r="BT2104" t="s">
        <v>213</v>
      </c>
      <c r="BU2104">
        <v>4269</v>
      </c>
    </row>
    <row r="2105" spans="1:78" x14ac:dyDescent="0.2">
      <c r="A2105" s="11" t="s">
        <v>1700</v>
      </c>
      <c r="B2105" s="11"/>
      <c r="C2105" s="11" t="s">
        <v>1483</v>
      </c>
      <c r="D2105" s="11" t="s">
        <v>108</v>
      </c>
      <c r="E2105" s="11" t="s">
        <v>335</v>
      </c>
      <c r="F2105" s="11" t="s">
        <v>1169</v>
      </c>
      <c r="G2105" s="11" t="s">
        <v>335</v>
      </c>
      <c r="H2105" s="11" t="s">
        <v>1447</v>
      </c>
      <c r="I2105" s="11"/>
      <c r="J2105" s="11"/>
      <c r="K2105" s="11"/>
      <c r="L2105" s="11"/>
      <c r="M2105" s="11"/>
      <c r="N2105" s="11"/>
      <c r="O2105" s="11"/>
      <c r="P2105" s="11"/>
      <c r="Q2105" s="11"/>
      <c r="R2105" s="11"/>
      <c r="S2105" s="11"/>
      <c r="T2105" s="11"/>
      <c r="U2105" s="11"/>
      <c r="V2105" s="11"/>
      <c r="W2105" s="11"/>
      <c r="X2105" s="11"/>
      <c r="Y2105" s="11"/>
      <c r="Z2105" s="11"/>
      <c r="AA2105" s="11"/>
      <c r="AB2105" s="11"/>
      <c r="AC2105" s="11"/>
      <c r="AD2105" s="11"/>
      <c r="AE2105" s="11"/>
      <c r="AF2105" s="11"/>
      <c r="AG2105" s="11"/>
      <c r="AH2105" s="11"/>
      <c r="AI2105" s="11"/>
      <c r="AJ2105" s="11"/>
      <c r="AK2105" s="11"/>
      <c r="AL2105" s="11"/>
      <c r="AM2105" s="11"/>
      <c r="AN2105" s="11"/>
      <c r="AO2105" s="11"/>
      <c r="AP2105" s="11"/>
      <c r="AQ2105" s="11"/>
      <c r="AR2105" s="11"/>
      <c r="AS2105" s="11"/>
      <c r="AT2105" s="11"/>
      <c r="AU2105" s="11"/>
      <c r="AV2105" s="11"/>
      <c r="AW2105" s="11"/>
      <c r="AX2105" s="11"/>
      <c r="AY2105" s="11"/>
      <c r="AZ2105" s="11"/>
      <c r="BA2105" s="11"/>
      <c r="BB2105" s="11"/>
      <c r="BC2105" s="11"/>
      <c r="BD2105" s="11"/>
      <c r="BE2105" s="11"/>
      <c r="BF2105" s="11"/>
      <c r="BG2105" s="11"/>
      <c r="BH2105" s="11"/>
      <c r="BI2105" s="11"/>
      <c r="BJ2105" s="11"/>
      <c r="BK2105" s="11"/>
      <c r="BL2105" s="11"/>
      <c r="BM2105" s="11"/>
      <c r="BN2105" s="11"/>
      <c r="BO2105" s="11"/>
      <c r="BP2105" s="11"/>
      <c r="BQ2105" s="11"/>
      <c r="BR2105" s="11"/>
      <c r="BS2105" s="11"/>
      <c r="BT2105" s="11"/>
      <c r="BU2105" s="11"/>
      <c r="BV2105" s="11"/>
      <c r="BW2105" s="11"/>
    </row>
    <row r="2106" spans="1:78" x14ac:dyDescent="0.2">
      <c r="A2106" s="6" t="s">
        <v>3547</v>
      </c>
      <c r="B2106" s="6"/>
      <c r="C2106" s="6" t="s">
        <v>1483</v>
      </c>
      <c r="D2106" s="6" t="s">
        <v>108</v>
      </c>
      <c r="E2106" s="6" t="s">
        <v>335</v>
      </c>
      <c r="F2106" s="6" t="s">
        <v>1169</v>
      </c>
      <c r="G2106" s="6" t="s">
        <v>335</v>
      </c>
      <c r="H2106" s="6" t="s">
        <v>1447</v>
      </c>
      <c r="I2106" s="6"/>
      <c r="J2106" s="6"/>
      <c r="K2106" s="6"/>
      <c r="L2106" s="6"/>
      <c r="M2106" s="6"/>
      <c r="N2106" s="6"/>
      <c r="O2106" s="6"/>
      <c r="P2106" s="6"/>
      <c r="Q2106" s="6"/>
      <c r="R2106" s="6"/>
      <c r="S2106" s="6"/>
      <c r="T2106" s="6"/>
      <c r="U2106" s="6"/>
      <c r="V2106" s="6"/>
      <c r="W2106" s="6"/>
      <c r="X2106" s="6"/>
      <c r="Y2106" s="6"/>
      <c r="Z2106" s="6"/>
      <c r="AA2106" s="6"/>
      <c r="AB2106" s="6"/>
      <c r="AC2106" s="6"/>
      <c r="AD2106" s="6"/>
      <c r="AE2106" s="6"/>
      <c r="AF2106" s="6"/>
      <c r="AG2106" s="6"/>
      <c r="AH2106" s="6"/>
      <c r="AI2106" s="6"/>
      <c r="AJ2106" s="6"/>
      <c r="AK2106" s="6"/>
      <c r="AL2106" s="6"/>
      <c r="AM2106" s="6"/>
      <c r="AN2106" s="6"/>
      <c r="AO2106" s="6"/>
      <c r="AP2106" s="6"/>
      <c r="AQ2106" s="6"/>
      <c r="AR2106" s="6"/>
      <c r="AS2106" s="6"/>
      <c r="AT2106" s="6"/>
      <c r="AU2106" s="6"/>
      <c r="AV2106" s="6"/>
      <c r="AW2106" s="6"/>
      <c r="AX2106" s="6"/>
      <c r="AY2106" s="6"/>
      <c r="AZ2106" s="6"/>
      <c r="BA2106" s="6"/>
      <c r="BB2106" s="6"/>
      <c r="BC2106" s="6"/>
      <c r="BD2106" s="6"/>
      <c r="BE2106" s="6"/>
      <c r="BF2106" s="6"/>
      <c r="BG2106" s="6"/>
      <c r="BH2106" s="6"/>
      <c r="BI2106" s="6"/>
      <c r="BJ2106" s="6">
        <v>25</v>
      </c>
      <c r="BK2106" s="6"/>
      <c r="BL2106" s="6"/>
      <c r="BM2106" s="6"/>
      <c r="BN2106" s="6"/>
      <c r="BO2106" s="6"/>
      <c r="BP2106" s="6"/>
      <c r="BQ2106" s="6" t="s">
        <v>1448</v>
      </c>
      <c r="BR2106" s="6" t="s">
        <v>67</v>
      </c>
      <c r="BS2106" s="7">
        <v>44806</v>
      </c>
      <c r="BT2106" s="6" t="s">
        <v>1443</v>
      </c>
      <c r="BU2106" s="6">
        <v>35427</v>
      </c>
      <c r="BV2106" s="6"/>
      <c r="BW2106" s="6"/>
      <c r="BX2106" s="6"/>
      <c r="BY2106" s="6"/>
      <c r="BZ2106" s="6"/>
    </row>
    <row r="2107" spans="1:78" x14ac:dyDescent="0.2">
      <c r="A2107" t="s">
        <v>3220</v>
      </c>
      <c r="C2107" t="s">
        <v>1483</v>
      </c>
      <c r="D2107" t="s">
        <v>108</v>
      </c>
      <c r="E2107" t="s">
        <v>335</v>
      </c>
      <c r="F2107" t="s">
        <v>1169</v>
      </c>
      <c r="G2107" t="s">
        <v>335</v>
      </c>
      <c r="H2107" t="s">
        <v>3226</v>
      </c>
      <c r="BA2107">
        <v>8.8000000000000007</v>
      </c>
      <c r="BD2107">
        <v>7.95</v>
      </c>
      <c r="BR2107" t="s">
        <v>67</v>
      </c>
      <c r="BS2107" s="1">
        <v>44883</v>
      </c>
      <c r="BT2107" t="s">
        <v>3210</v>
      </c>
      <c r="BU2107">
        <v>19812</v>
      </c>
    </row>
    <row r="2108" spans="1:78" x14ac:dyDescent="0.2">
      <c r="A2108" t="s">
        <v>3318</v>
      </c>
      <c r="C2108" t="s">
        <v>1483</v>
      </c>
      <c r="D2108" t="s">
        <v>108</v>
      </c>
      <c r="E2108" t="s">
        <v>335</v>
      </c>
      <c r="F2108" t="s">
        <v>1169</v>
      </c>
      <c r="G2108" t="s">
        <v>335</v>
      </c>
      <c r="H2108" t="s">
        <v>1175</v>
      </c>
      <c r="AS2108">
        <v>10.1</v>
      </c>
      <c r="AT2108">
        <v>7.5</v>
      </c>
      <c r="AU2108">
        <v>6.8</v>
      </c>
      <c r="AV2108">
        <v>7.5</v>
      </c>
      <c r="BQ2108" t="s">
        <v>3319</v>
      </c>
      <c r="BR2108" t="s">
        <v>67</v>
      </c>
      <c r="BS2108" s="1">
        <v>44886</v>
      </c>
      <c r="BT2108" t="s">
        <v>3308</v>
      </c>
      <c r="BU2108">
        <v>2921</v>
      </c>
    </row>
    <row r="2109" spans="1:78" x14ac:dyDescent="0.2">
      <c r="A2109" t="s">
        <v>1174</v>
      </c>
      <c r="C2109" t="s">
        <v>1483</v>
      </c>
      <c r="D2109" t="s">
        <v>108</v>
      </c>
      <c r="E2109" t="s">
        <v>335</v>
      </c>
      <c r="F2109" t="s">
        <v>1169</v>
      </c>
      <c r="G2109" t="s">
        <v>335</v>
      </c>
      <c r="H2109" t="s">
        <v>1175</v>
      </c>
      <c r="K2109" t="s">
        <v>462</v>
      </c>
      <c r="L2109" t="s">
        <v>463</v>
      </c>
      <c r="BE2109">
        <v>9.4</v>
      </c>
      <c r="BH2109">
        <v>6.1</v>
      </c>
      <c r="BR2109" t="s">
        <v>67</v>
      </c>
      <c r="BS2109"/>
      <c r="BT2109" t="s">
        <v>464</v>
      </c>
      <c r="BU2109">
        <v>2672</v>
      </c>
      <c r="BV2109" t="s">
        <v>60</v>
      </c>
      <c r="BW2109" t="s">
        <v>464</v>
      </c>
    </row>
    <row r="2110" spans="1:78" ht="16" x14ac:dyDescent="0.2">
      <c r="A2110" t="s">
        <v>2497</v>
      </c>
      <c r="C2110" t="s">
        <v>1483</v>
      </c>
      <c r="D2110" t="s">
        <v>108</v>
      </c>
      <c r="E2110" t="s">
        <v>335</v>
      </c>
      <c r="F2110" t="s">
        <v>1169</v>
      </c>
      <c r="G2110" t="s">
        <v>335</v>
      </c>
      <c r="H2110" t="s">
        <v>1175</v>
      </c>
      <c r="AS2110">
        <v>10.199999999999999</v>
      </c>
      <c r="AT2110">
        <v>6.5</v>
      </c>
      <c r="AU2110">
        <v>6.4</v>
      </c>
      <c r="AV2110">
        <v>6.5</v>
      </c>
      <c r="BR2110" t="s">
        <v>67</v>
      </c>
      <c r="BS2110" s="1">
        <v>44825</v>
      </c>
      <c r="BT2110" t="s">
        <v>2426</v>
      </c>
      <c r="BU2110">
        <v>79420</v>
      </c>
      <c r="BV2110" t="s">
        <v>60</v>
      </c>
      <c r="BW2110" t="s">
        <v>2426</v>
      </c>
    </row>
    <row r="2111" spans="1:78" x14ac:dyDescent="0.2">
      <c r="A2111" s="11" t="s">
        <v>1700</v>
      </c>
      <c r="B2111" s="11"/>
      <c r="C2111" s="11" t="s">
        <v>1483</v>
      </c>
      <c r="D2111" s="11" t="s">
        <v>108</v>
      </c>
      <c r="E2111" s="11" t="s">
        <v>335</v>
      </c>
      <c r="F2111" s="11" t="s">
        <v>1169</v>
      </c>
      <c r="G2111" s="11" t="s">
        <v>335</v>
      </c>
      <c r="H2111" s="11" t="s">
        <v>1695</v>
      </c>
      <c r="I2111" s="11"/>
      <c r="J2111" s="11"/>
      <c r="K2111" s="11"/>
      <c r="L2111" s="11"/>
      <c r="M2111" s="11"/>
      <c r="N2111" s="11"/>
      <c r="O2111" s="11"/>
      <c r="P2111" s="11"/>
      <c r="Q2111" s="11"/>
      <c r="R2111" s="11"/>
      <c r="S2111" s="11"/>
      <c r="T2111" s="11"/>
      <c r="U2111" s="11"/>
      <c r="V2111" s="11"/>
      <c r="W2111" s="11"/>
      <c r="X2111" s="11"/>
      <c r="Y2111" s="11"/>
      <c r="Z2111" s="11"/>
      <c r="AA2111" s="11"/>
      <c r="AB2111" s="11"/>
      <c r="AC2111" s="11"/>
      <c r="AD2111" s="11"/>
      <c r="AE2111" s="11"/>
      <c r="AF2111" s="11"/>
      <c r="AG2111" s="11"/>
      <c r="AH2111" s="11"/>
      <c r="AI2111" s="11"/>
      <c r="AJ2111" s="11"/>
      <c r="AK2111" s="11"/>
      <c r="AL2111" s="11"/>
      <c r="AM2111" s="11"/>
      <c r="AN2111" s="11"/>
      <c r="AO2111" s="11"/>
      <c r="AP2111" s="11"/>
      <c r="AQ2111" s="11"/>
      <c r="AR2111" s="11"/>
      <c r="AS2111" s="11"/>
      <c r="AT2111" s="11"/>
      <c r="AU2111" s="11"/>
      <c r="AV2111" s="11"/>
      <c r="AW2111" s="11"/>
      <c r="AX2111" s="11"/>
      <c r="AY2111" s="11"/>
      <c r="AZ2111" s="11"/>
      <c r="BA2111" s="11"/>
      <c r="BB2111" s="11"/>
      <c r="BC2111" s="11"/>
      <c r="BD2111" s="11"/>
      <c r="BE2111" s="11"/>
      <c r="BF2111" s="11"/>
      <c r="BG2111" s="11"/>
      <c r="BH2111" s="11"/>
      <c r="BI2111" s="11"/>
      <c r="BJ2111" s="11"/>
      <c r="BK2111" s="11"/>
      <c r="BL2111" s="11"/>
      <c r="BM2111" s="11"/>
      <c r="BN2111" s="11"/>
      <c r="BO2111" s="11"/>
      <c r="BP2111" s="11"/>
      <c r="BQ2111" s="11"/>
      <c r="BR2111" s="11"/>
      <c r="BS2111" s="11"/>
      <c r="BT2111" s="11"/>
      <c r="BU2111" s="11"/>
      <c r="BV2111" s="11"/>
      <c r="BW2111" s="11"/>
    </row>
    <row r="2112" spans="1:78" x14ac:dyDescent="0.2">
      <c r="A2112" t="s">
        <v>3218</v>
      </c>
      <c r="C2112" t="s">
        <v>1483</v>
      </c>
      <c r="D2112" t="s">
        <v>108</v>
      </c>
      <c r="E2112" t="s">
        <v>335</v>
      </c>
      <c r="F2112" t="s">
        <v>1169</v>
      </c>
      <c r="G2112" t="s">
        <v>335</v>
      </c>
      <c r="H2112" t="s">
        <v>1695</v>
      </c>
      <c r="AS2112">
        <v>9.1999999999999993</v>
      </c>
      <c r="AV2112">
        <v>7</v>
      </c>
      <c r="AW2112">
        <v>8.8000000000000007</v>
      </c>
      <c r="AZ2112">
        <v>6</v>
      </c>
      <c r="BR2112" t="s">
        <v>67</v>
      </c>
      <c r="BS2112" s="1">
        <v>44883</v>
      </c>
      <c r="BT2112" t="s">
        <v>3210</v>
      </c>
      <c r="BU2112">
        <v>19812</v>
      </c>
    </row>
    <row r="2113" spans="1:75" x14ac:dyDescent="0.2">
      <c r="A2113" t="s">
        <v>3219</v>
      </c>
      <c r="C2113" t="s">
        <v>1483</v>
      </c>
      <c r="D2113" t="s">
        <v>108</v>
      </c>
      <c r="E2113" t="s">
        <v>335</v>
      </c>
      <c r="F2113" t="s">
        <v>1169</v>
      </c>
      <c r="G2113" t="s">
        <v>335</v>
      </c>
      <c r="H2113" t="s">
        <v>1695</v>
      </c>
      <c r="BE2113">
        <v>9.15</v>
      </c>
      <c r="BH2113">
        <v>6.85</v>
      </c>
      <c r="BR2113" t="s">
        <v>67</v>
      </c>
      <c r="BS2113" s="1">
        <v>44883</v>
      </c>
      <c r="BT2113" t="s">
        <v>3210</v>
      </c>
      <c r="BU2113">
        <v>19812</v>
      </c>
    </row>
    <row r="2114" spans="1:75" x14ac:dyDescent="0.2">
      <c r="A2114" t="s">
        <v>3217</v>
      </c>
      <c r="C2114" t="s">
        <v>1483</v>
      </c>
      <c r="D2114" t="s">
        <v>108</v>
      </c>
      <c r="E2114" t="s">
        <v>335</v>
      </c>
      <c r="F2114" t="s">
        <v>1169</v>
      </c>
      <c r="G2114" t="s">
        <v>335</v>
      </c>
      <c r="H2114" t="s">
        <v>1695</v>
      </c>
      <c r="AW2114">
        <v>8.85</v>
      </c>
      <c r="AZ2114">
        <v>7.6</v>
      </c>
      <c r="BA2114">
        <v>9.15</v>
      </c>
      <c r="BD2114">
        <v>7.6</v>
      </c>
      <c r="BE2114">
        <v>9.5</v>
      </c>
      <c r="BH2114">
        <v>6.6</v>
      </c>
      <c r="BR2114" t="s">
        <v>67</v>
      </c>
      <c r="BS2114" s="1">
        <v>44883</v>
      </c>
      <c r="BT2114" t="s">
        <v>3210</v>
      </c>
      <c r="BU2114">
        <v>19812</v>
      </c>
      <c r="BV2114" t="s">
        <v>60</v>
      </c>
      <c r="BW2114" s="9" t="s">
        <v>3210</v>
      </c>
    </row>
    <row r="2115" spans="1:75" ht="18" x14ac:dyDescent="0.2">
      <c r="A2115" t="s">
        <v>3216</v>
      </c>
      <c r="C2115" t="s">
        <v>1483</v>
      </c>
      <c r="D2115" t="s">
        <v>108</v>
      </c>
      <c r="E2115" t="s">
        <v>335</v>
      </c>
      <c r="F2115" t="s">
        <v>1169</v>
      </c>
      <c r="G2115" t="s">
        <v>335</v>
      </c>
      <c r="H2115" t="s">
        <v>1695</v>
      </c>
      <c r="AS2115">
        <v>8.8000000000000007</v>
      </c>
      <c r="AV2115">
        <v>8.8000000000000007</v>
      </c>
      <c r="AW2115">
        <v>8.75</v>
      </c>
      <c r="AZ2115">
        <v>6.9</v>
      </c>
      <c r="BA2115">
        <v>9.5</v>
      </c>
      <c r="BD2115">
        <v>7.5</v>
      </c>
      <c r="BE2115">
        <v>9.6999999999999993</v>
      </c>
      <c r="BH2115">
        <v>6.7</v>
      </c>
      <c r="BR2115" t="s">
        <v>67</v>
      </c>
      <c r="BS2115" s="1">
        <v>44883</v>
      </c>
      <c r="BT2115" t="s">
        <v>3210</v>
      </c>
      <c r="BU2115">
        <v>19812</v>
      </c>
    </row>
    <row r="2116" spans="1:75" ht="18" x14ac:dyDescent="0.2">
      <c r="A2116" s="11" t="s">
        <v>1700</v>
      </c>
      <c r="B2116" s="11"/>
      <c r="C2116" s="11" t="s">
        <v>1483</v>
      </c>
      <c r="D2116" s="11" t="s">
        <v>108</v>
      </c>
      <c r="E2116" s="11" t="s">
        <v>335</v>
      </c>
      <c r="F2116" s="11" t="s">
        <v>1169</v>
      </c>
      <c r="G2116" s="11" t="s">
        <v>335</v>
      </c>
      <c r="H2116" s="11" t="s">
        <v>1169</v>
      </c>
      <c r="I2116" s="11"/>
      <c r="J2116" s="11"/>
      <c r="K2116" s="11"/>
      <c r="L2116" s="11"/>
      <c r="M2116" s="11"/>
      <c r="N2116" s="11"/>
      <c r="O2116" s="11"/>
      <c r="P2116" s="11"/>
      <c r="Q2116" s="11"/>
      <c r="R2116" s="11"/>
      <c r="S2116" s="11"/>
      <c r="T2116" s="11"/>
      <c r="U2116" s="11"/>
      <c r="V2116" s="11"/>
      <c r="W2116" s="11"/>
      <c r="X2116" s="11"/>
      <c r="Y2116" s="11"/>
      <c r="Z2116" s="11"/>
      <c r="AA2116" s="11"/>
      <c r="AB2116" s="11"/>
      <c r="AC2116" s="11"/>
      <c r="AD2116" s="11"/>
      <c r="AE2116" s="11"/>
      <c r="AF2116" s="11"/>
      <c r="AG2116" s="11"/>
      <c r="AH2116" s="11"/>
      <c r="AI2116" s="11"/>
      <c r="AJ2116" s="11"/>
      <c r="AK2116" s="11"/>
      <c r="AL2116" s="11"/>
      <c r="AM2116" s="11"/>
      <c r="AN2116" s="11"/>
      <c r="AO2116" s="11"/>
      <c r="AP2116" s="11"/>
      <c r="AQ2116" s="11"/>
      <c r="AR2116" s="11"/>
      <c r="AS2116" s="11"/>
      <c r="AT2116" s="11"/>
      <c r="AU2116" s="11"/>
      <c r="AV2116" s="11"/>
      <c r="AW2116" s="11"/>
      <c r="AX2116" s="11"/>
      <c r="AY2116" s="11"/>
      <c r="AZ2116" s="11"/>
      <c r="BA2116" s="11"/>
      <c r="BB2116" s="11"/>
      <c r="BC2116" s="11"/>
      <c r="BD2116" s="11"/>
      <c r="BE2116" s="11"/>
      <c r="BF2116" s="11"/>
      <c r="BG2116" s="11"/>
      <c r="BH2116" s="11"/>
      <c r="BI2116" s="11"/>
      <c r="BJ2116" s="11"/>
      <c r="BK2116" s="11"/>
      <c r="BL2116" s="11"/>
      <c r="BM2116" s="11"/>
      <c r="BN2116" s="11"/>
      <c r="BO2116" s="11"/>
      <c r="BP2116" s="11"/>
      <c r="BQ2116" s="11"/>
      <c r="BR2116" s="11"/>
      <c r="BS2116" s="11"/>
      <c r="BT2116" s="11"/>
      <c r="BU2116" s="11"/>
      <c r="BV2116" s="11"/>
      <c r="BW2116" s="11"/>
    </row>
    <row r="2117" spans="1:75" ht="18" x14ac:dyDescent="0.2">
      <c r="A2117" t="s">
        <v>3221</v>
      </c>
      <c r="C2117" t="s">
        <v>1483</v>
      </c>
      <c r="D2117" t="s">
        <v>108</v>
      </c>
      <c r="E2117" t="s">
        <v>335</v>
      </c>
      <c r="F2117" t="s">
        <v>1169</v>
      </c>
      <c r="G2117" t="s">
        <v>335</v>
      </c>
      <c r="H2117" t="s">
        <v>1169</v>
      </c>
      <c r="BA2117">
        <v>8.5</v>
      </c>
      <c r="BD2117">
        <v>7.5</v>
      </c>
      <c r="BR2117" t="s">
        <v>67</v>
      </c>
      <c r="BS2117" s="1">
        <v>44883</v>
      </c>
      <c r="BT2117" t="s">
        <v>3210</v>
      </c>
      <c r="BU2117">
        <v>19812</v>
      </c>
    </row>
    <row r="2118" spans="1:75" ht="18" x14ac:dyDescent="0.2">
      <c r="A2118" t="s">
        <v>3222</v>
      </c>
      <c r="C2118" t="s">
        <v>1483</v>
      </c>
      <c r="D2118" t="s">
        <v>108</v>
      </c>
      <c r="E2118" t="s">
        <v>335</v>
      </c>
      <c r="F2118" t="s">
        <v>1169</v>
      </c>
      <c r="G2118" t="s">
        <v>335</v>
      </c>
      <c r="H2118" t="s">
        <v>1169</v>
      </c>
      <c r="BA2118">
        <v>8.4</v>
      </c>
      <c r="BD2118">
        <v>7.5</v>
      </c>
      <c r="BE2118">
        <v>8.4499999999999993</v>
      </c>
      <c r="BH2118">
        <v>6</v>
      </c>
      <c r="BR2118" t="s">
        <v>67</v>
      </c>
      <c r="BS2118" s="1">
        <v>44883</v>
      </c>
      <c r="BT2118" t="s">
        <v>3210</v>
      </c>
      <c r="BU2118">
        <v>19812</v>
      </c>
      <c r="BV2118" t="s">
        <v>60</v>
      </c>
      <c r="BW2118" t="s">
        <v>3210</v>
      </c>
    </row>
    <row r="2119" spans="1:75" x14ac:dyDescent="0.2">
      <c r="A2119" t="s">
        <v>1168</v>
      </c>
      <c r="C2119" t="s">
        <v>1483</v>
      </c>
      <c r="D2119" t="s">
        <v>108</v>
      </c>
      <c r="E2119" t="s">
        <v>335</v>
      </c>
      <c r="F2119" t="s">
        <v>1169</v>
      </c>
      <c r="G2119" t="s">
        <v>335</v>
      </c>
      <c r="H2119" t="s">
        <v>1169</v>
      </c>
      <c r="U2119">
        <v>7.25</v>
      </c>
      <c r="X2119">
        <v>7.7</v>
      </c>
      <c r="Y2119">
        <v>8.4250000000000007</v>
      </c>
      <c r="AB2119">
        <v>9.1750000000000007</v>
      </c>
      <c r="AC2119">
        <v>8</v>
      </c>
      <c r="AF2119">
        <v>9.6999999999999993</v>
      </c>
      <c r="AG2119">
        <v>6.2</v>
      </c>
      <c r="AJ2119">
        <v>7.85</v>
      </c>
      <c r="AK2119">
        <v>8.125</v>
      </c>
      <c r="AN2119">
        <v>4.05</v>
      </c>
      <c r="AO2119">
        <v>8.2750000000000004</v>
      </c>
      <c r="AR2119">
        <v>4.8250000000000002</v>
      </c>
      <c r="AS2119">
        <v>8.4</v>
      </c>
      <c r="AV2119">
        <v>6.2</v>
      </c>
      <c r="AW2119">
        <v>8.875</v>
      </c>
      <c r="AZ2119">
        <v>7.1</v>
      </c>
      <c r="BA2119">
        <v>8.7750000000000004</v>
      </c>
      <c r="BD2119">
        <v>7.1050000000000004</v>
      </c>
      <c r="BE2119">
        <v>8.7249999999999996</v>
      </c>
      <c r="BH2119">
        <v>6.15</v>
      </c>
      <c r="BQ2119" t="s">
        <v>1170</v>
      </c>
      <c r="BR2119" t="s">
        <v>67</v>
      </c>
      <c r="BS2119"/>
      <c r="BT2119" t="s">
        <v>104</v>
      </c>
      <c r="BU2119">
        <v>1358</v>
      </c>
    </row>
    <row r="2120" spans="1:75" x14ac:dyDescent="0.2">
      <c r="A2120" t="s">
        <v>3223</v>
      </c>
      <c r="C2120" t="s">
        <v>1483</v>
      </c>
      <c r="D2120" t="s">
        <v>108</v>
      </c>
      <c r="E2120" t="s">
        <v>335</v>
      </c>
      <c r="F2120" t="s">
        <v>1169</v>
      </c>
      <c r="G2120" t="s">
        <v>335</v>
      </c>
      <c r="H2120" t="s">
        <v>1169</v>
      </c>
      <c r="AS2120">
        <v>8</v>
      </c>
      <c r="AV2120">
        <v>5.5</v>
      </c>
      <c r="BA2120">
        <v>8</v>
      </c>
      <c r="BD2120">
        <v>7</v>
      </c>
      <c r="BE2120">
        <v>9</v>
      </c>
      <c r="BH2120">
        <v>6.5</v>
      </c>
      <c r="BR2120" t="s">
        <v>67</v>
      </c>
      <c r="BS2120" s="1">
        <v>44883</v>
      </c>
      <c r="BT2120" t="s">
        <v>3210</v>
      </c>
      <c r="BU2120">
        <v>19812</v>
      </c>
    </row>
    <row r="2121" spans="1:75" x14ac:dyDescent="0.2">
      <c r="A2121" t="s">
        <v>3317</v>
      </c>
      <c r="B2121" t="s">
        <v>322</v>
      </c>
      <c r="C2121" t="s">
        <v>1483</v>
      </c>
      <c r="D2121" t="s">
        <v>108</v>
      </c>
      <c r="E2121" t="s">
        <v>335</v>
      </c>
      <c r="F2121" t="s">
        <v>1169</v>
      </c>
      <c r="G2121" t="s">
        <v>335</v>
      </c>
      <c r="H2121" t="s">
        <v>1169</v>
      </c>
      <c r="I2121" t="b">
        <v>0</v>
      </c>
      <c r="AS2121">
        <v>8.1</v>
      </c>
      <c r="AV2121">
        <v>5.5</v>
      </c>
      <c r="BQ2121" t="s">
        <v>3322</v>
      </c>
      <c r="BR2121" t="s">
        <v>67</v>
      </c>
      <c r="BS2121" s="1">
        <v>44886</v>
      </c>
      <c r="BT2121" t="s">
        <v>3308</v>
      </c>
      <c r="BU2121">
        <v>2921</v>
      </c>
    </row>
    <row r="2122" spans="1:75" x14ac:dyDescent="0.2">
      <c r="A2122" s="10" t="s">
        <v>3356</v>
      </c>
      <c r="B2122" s="10"/>
      <c r="C2122" s="10" t="s">
        <v>1483</v>
      </c>
      <c r="D2122" s="10" t="s">
        <v>108</v>
      </c>
      <c r="E2122" s="10" t="s">
        <v>335</v>
      </c>
      <c r="F2122" s="10" t="s">
        <v>1169</v>
      </c>
      <c r="G2122" s="10" t="s">
        <v>335</v>
      </c>
      <c r="H2122" s="10" t="s">
        <v>1169</v>
      </c>
      <c r="I2122" s="10"/>
      <c r="J2122" s="10"/>
      <c r="K2122" s="10"/>
      <c r="L2122" s="10"/>
      <c r="M2122" s="10"/>
      <c r="N2122" s="10"/>
      <c r="O2122" s="10"/>
      <c r="P2122" s="10"/>
      <c r="Q2122" s="10"/>
      <c r="R2122" s="10"/>
      <c r="S2122" s="10"/>
      <c r="T2122" s="10"/>
      <c r="U2122" s="10"/>
      <c r="V2122" s="10"/>
      <c r="W2122" s="10"/>
      <c r="X2122" s="10"/>
      <c r="Y2122" s="10"/>
      <c r="Z2122" s="10"/>
      <c r="AA2122" s="10"/>
      <c r="AB2122" s="10"/>
      <c r="AC2122" s="10"/>
      <c r="AD2122" s="10"/>
      <c r="AE2122" s="10"/>
      <c r="AF2122" s="10"/>
      <c r="AG2122" s="10"/>
      <c r="AH2122" s="10"/>
      <c r="AI2122" s="10"/>
      <c r="AJ2122" s="10"/>
      <c r="AK2122" s="10"/>
      <c r="AL2122" s="10"/>
      <c r="AM2122" s="10"/>
      <c r="AN2122" s="10"/>
      <c r="AO2122" s="10"/>
      <c r="AP2122" s="10"/>
      <c r="AQ2122" s="10"/>
      <c r="AR2122" s="10"/>
      <c r="AS2122" s="10"/>
      <c r="AT2122" s="10"/>
      <c r="AU2122" s="10"/>
      <c r="AV2122" s="10"/>
      <c r="AW2122" s="10"/>
      <c r="AX2122" s="10"/>
      <c r="AY2122" s="10"/>
      <c r="AZ2122" s="10"/>
      <c r="BA2122" s="10"/>
      <c r="BB2122" s="10"/>
      <c r="BC2122" s="10"/>
      <c r="BD2122" s="10"/>
      <c r="BE2122" s="10"/>
      <c r="BF2122" s="10"/>
      <c r="BG2122" s="10"/>
      <c r="BH2122" s="10"/>
      <c r="BI2122" s="10"/>
      <c r="BJ2122" s="10"/>
      <c r="BK2122" s="10"/>
      <c r="BL2122" s="10"/>
      <c r="BM2122" s="10"/>
      <c r="BN2122" s="10"/>
      <c r="BO2122" s="10"/>
      <c r="BP2122" s="10"/>
      <c r="BQ2122" s="10"/>
      <c r="BR2122" s="10" t="s">
        <v>67</v>
      </c>
      <c r="BS2122" s="12">
        <v>44886</v>
      </c>
      <c r="BT2122" s="10" t="s">
        <v>3308</v>
      </c>
      <c r="BU2122" s="10">
        <v>2921</v>
      </c>
      <c r="BV2122" s="10" t="s">
        <v>60</v>
      </c>
      <c r="BW2122" s="10" t="s">
        <v>3308</v>
      </c>
    </row>
    <row r="2123" spans="1:75" x14ac:dyDescent="0.2">
      <c r="A2123" t="s">
        <v>1171</v>
      </c>
      <c r="C2123" t="s">
        <v>1483</v>
      </c>
      <c r="D2123" t="s">
        <v>108</v>
      </c>
      <c r="E2123" t="s">
        <v>335</v>
      </c>
      <c r="F2123" t="s">
        <v>1169</v>
      </c>
      <c r="G2123" t="s">
        <v>335</v>
      </c>
      <c r="H2123" t="s">
        <v>1169</v>
      </c>
      <c r="AS2123">
        <v>8.6999999999999993</v>
      </c>
      <c r="AV2123">
        <v>5.95</v>
      </c>
      <c r="BQ2123" t="s">
        <v>1172</v>
      </c>
      <c r="BR2123" t="s">
        <v>67</v>
      </c>
      <c r="BS2123"/>
      <c r="BT2123" t="s">
        <v>104</v>
      </c>
      <c r="BU2123">
        <v>1358</v>
      </c>
    </row>
    <row r="2124" spans="1:75" x14ac:dyDescent="0.2">
      <c r="A2124" t="s">
        <v>1173</v>
      </c>
      <c r="C2124" t="s">
        <v>1483</v>
      </c>
      <c r="D2124" t="s">
        <v>108</v>
      </c>
      <c r="E2124" t="s">
        <v>335</v>
      </c>
      <c r="F2124" t="s">
        <v>1169</v>
      </c>
      <c r="G2124" t="s">
        <v>335</v>
      </c>
      <c r="H2124" t="s">
        <v>1169</v>
      </c>
      <c r="AG2124">
        <v>6.5</v>
      </c>
      <c r="AJ2124">
        <v>8.1999999999999993</v>
      </c>
      <c r="AK2124">
        <v>6.4</v>
      </c>
      <c r="AN2124">
        <v>3.1</v>
      </c>
      <c r="AO2124">
        <v>7.65</v>
      </c>
      <c r="AR2124">
        <v>4.3250000000000002</v>
      </c>
      <c r="AS2124">
        <v>8.85</v>
      </c>
      <c r="AV2124">
        <v>5.3</v>
      </c>
      <c r="AW2124">
        <v>8.5</v>
      </c>
      <c r="AZ2124">
        <v>7.15</v>
      </c>
      <c r="BA2124">
        <v>8.4</v>
      </c>
      <c r="BD2124">
        <v>6.95</v>
      </c>
      <c r="BQ2124" t="s">
        <v>1140</v>
      </c>
      <c r="BR2124" t="s">
        <v>67</v>
      </c>
      <c r="BS2124"/>
      <c r="BT2124" t="s">
        <v>104</v>
      </c>
      <c r="BU2124">
        <v>1358</v>
      </c>
      <c r="BV2124" t="s">
        <v>60</v>
      </c>
      <c r="BW2124" t="s">
        <v>104</v>
      </c>
    </row>
    <row r="2125" spans="1:75" x14ac:dyDescent="0.2">
      <c r="A2125" t="s">
        <v>2623</v>
      </c>
      <c r="C2125" t="s">
        <v>1483</v>
      </c>
      <c r="D2125" t="s">
        <v>108</v>
      </c>
      <c r="E2125" t="s">
        <v>335</v>
      </c>
      <c r="F2125" t="s">
        <v>1169</v>
      </c>
      <c r="G2125" t="s">
        <v>335</v>
      </c>
      <c r="H2125" t="s">
        <v>1169</v>
      </c>
      <c r="L2125" t="s">
        <v>1176</v>
      </c>
      <c r="X2125">
        <v>9.6</v>
      </c>
      <c r="Y2125">
        <v>9.4</v>
      </c>
      <c r="AB2125">
        <v>11.15</v>
      </c>
      <c r="AC2125">
        <v>9.75</v>
      </c>
      <c r="AF2125">
        <v>10.5</v>
      </c>
      <c r="AG2125">
        <v>9.48</v>
      </c>
      <c r="AJ2125">
        <v>8.8800000000000008</v>
      </c>
      <c r="AO2125">
        <v>8.4700000000000006</v>
      </c>
      <c r="AR2125">
        <v>5.6</v>
      </c>
      <c r="AS2125">
        <v>9.48</v>
      </c>
      <c r="AV2125">
        <v>6.48</v>
      </c>
      <c r="AW2125">
        <v>9.6300000000000008</v>
      </c>
      <c r="AZ2125">
        <v>7.67</v>
      </c>
      <c r="BA2125">
        <v>9.66</v>
      </c>
      <c r="BD2125">
        <v>8.1</v>
      </c>
      <c r="BE2125">
        <v>9.84</v>
      </c>
      <c r="BH2125">
        <v>6.91</v>
      </c>
      <c r="BQ2125" t="s">
        <v>456</v>
      </c>
      <c r="BR2125" t="s">
        <v>67</v>
      </c>
      <c r="BS2125"/>
      <c r="BT2125" t="s">
        <v>457</v>
      </c>
      <c r="BU2125">
        <v>3401</v>
      </c>
    </row>
    <row r="2126" spans="1:75" x14ac:dyDescent="0.2">
      <c r="A2126" t="s">
        <v>2623</v>
      </c>
      <c r="C2126" t="s">
        <v>1483</v>
      </c>
      <c r="D2126" t="s">
        <v>108</v>
      </c>
      <c r="E2126" t="s">
        <v>335</v>
      </c>
      <c r="F2126" t="s">
        <v>1169</v>
      </c>
      <c r="G2126" t="s">
        <v>335</v>
      </c>
      <c r="H2126" t="s">
        <v>1169</v>
      </c>
      <c r="L2126" t="s">
        <v>1177</v>
      </c>
      <c r="Q2126">
        <v>8.65</v>
      </c>
      <c r="T2126">
        <v>7.05</v>
      </c>
      <c r="U2126">
        <v>8.5</v>
      </c>
      <c r="X2126">
        <v>9.3000000000000007</v>
      </c>
      <c r="Y2126">
        <v>9.35</v>
      </c>
      <c r="AB2126">
        <v>10.57</v>
      </c>
      <c r="AC2126">
        <v>10.08</v>
      </c>
      <c r="AF2126">
        <v>10.56</v>
      </c>
      <c r="AG2126">
        <v>8.5500000000000007</v>
      </c>
      <c r="AJ2126">
        <v>8.33</v>
      </c>
      <c r="AO2126">
        <v>8.9499999999999993</v>
      </c>
      <c r="AR2126">
        <v>5.2</v>
      </c>
      <c r="AS2126">
        <v>9.7100000000000009</v>
      </c>
      <c r="AV2126">
        <v>6.1</v>
      </c>
      <c r="AW2126">
        <v>9.32</v>
      </c>
      <c r="AZ2126">
        <v>7.66</v>
      </c>
      <c r="BA2126">
        <v>9.09</v>
      </c>
      <c r="BD2126">
        <v>7.79</v>
      </c>
      <c r="BE2126">
        <v>9.5299999999999994</v>
      </c>
      <c r="BH2126">
        <v>6.78</v>
      </c>
      <c r="BQ2126" t="s">
        <v>456</v>
      </c>
      <c r="BR2126" t="s">
        <v>67</v>
      </c>
      <c r="BS2126"/>
      <c r="BT2126" t="s">
        <v>457</v>
      </c>
      <c r="BU2126">
        <v>3401</v>
      </c>
    </row>
    <row r="2127" spans="1:75" x14ac:dyDescent="0.2">
      <c r="A2127" t="s">
        <v>2623</v>
      </c>
      <c r="C2127" t="s">
        <v>1483</v>
      </c>
      <c r="D2127" t="s">
        <v>108</v>
      </c>
      <c r="E2127" t="s">
        <v>335</v>
      </c>
      <c r="F2127" t="s">
        <v>1169</v>
      </c>
      <c r="G2127" t="s">
        <v>335</v>
      </c>
      <c r="H2127" t="s">
        <v>1169</v>
      </c>
      <c r="L2127" t="s">
        <v>455</v>
      </c>
      <c r="Q2127">
        <v>8.1999999999999993</v>
      </c>
      <c r="T2127">
        <v>7.55</v>
      </c>
      <c r="U2127">
        <v>7.63</v>
      </c>
      <c r="X2127">
        <v>8.43</v>
      </c>
      <c r="Y2127">
        <v>8.74</v>
      </c>
      <c r="AB2127">
        <v>10.02</v>
      </c>
      <c r="AC2127">
        <v>8.99</v>
      </c>
      <c r="AF2127">
        <v>9.8000000000000007</v>
      </c>
      <c r="AG2127">
        <v>8.0500000000000007</v>
      </c>
      <c r="AJ2127">
        <v>7.48</v>
      </c>
      <c r="AO2127">
        <v>7.97</v>
      </c>
      <c r="AR2127">
        <v>4.7</v>
      </c>
      <c r="AS2127">
        <v>8.8800000000000008</v>
      </c>
      <c r="AV2127">
        <v>5.95</v>
      </c>
      <c r="AW2127">
        <v>8.51</v>
      </c>
      <c r="AZ2127">
        <v>7.04</v>
      </c>
      <c r="BA2127">
        <v>8.5299999999999994</v>
      </c>
      <c r="BD2127">
        <v>7.33</v>
      </c>
      <c r="BE2127">
        <v>8.44</v>
      </c>
      <c r="BH2127">
        <v>6.16</v>
      </c>
      <c r="BQ2127" t="s">
        <v>456</v>
      </c>
      <c r="BR2127" t="s">
        <v>67</v>
      </c>
      <c r="BS2127"/>
      <c r="BT2127" t="s">
        <v>457</v>
      </c>
      <c r="BU2127">
        <v>3401</v>
      </c>
    </row>
    <row r="2128" spans="1:75" x14ac:dyDescent="0.2">
      <c r="A2128" t="s">
        <v>2623</v>
      </c>
      <c r="C2128" t="s">
        <v>1483</v>
      </c>
      <c r="D2128" t="s">
        <v>108</v>
      </c>
      <c r="E2128" t="s">
        <v>335</v>
      </c>
      <c r="F2128" t="s">
        <v>1169</v>
      </c>
      <c r="G2128" t="s">
        <v>335</v>
      </c>
      <c r="H2128" t="s">
        <v>1169</v>
      </c>
      <c r="L2128" t="s">
        <v>458</v>
      </c>
      <c r="Q2128">
        <v>7.22</v>
      </c>
      <c r="T2128">
        <v>7.1</v>
      </c>
      <c r="U2128">
        <v>7.88</v>
      </c>
      <c r="X2128">
        <v>8.86</v>
      </c>
      <c r="Y2128">
        <v>8.51</v>
      </c>
      <c r="AB2128">
        <v>10.3</v>
      </c>
      <c r="AC2128">
        <v>8.7200000000000006</v>
      </c>
      <c r="AF2128">
        <v>9.8800000000000008</v>
      </c>
      <c r="AG2128">
        <v>7.64</v>
      </c>
      <c r="AJ2128">
        <v>7.57</v>
      </c>
      <c r="AO2128">
        <v>7.92</v>
      </c>
      <c r="AR2128">
        <v>4.67</v>
      </c>
      <c r="AS2128">
        <v>8.75</v>
      </c>
      <c r="AV2128">
        <v>5.97</v>
      </c>
      <c r="AW2128">
        <v>8.2799999999999994</v>
      </c>
      <c r="AZ2128">
        <v>7</v>
      </c>
      <c r="BA2128">
        <v>8.4</v>
      </c>
      <c r="BD2128">
        <v>7.18</v>
      </c>
      <c r="BE2128">
        <v>8.82</v>
      </c>
      <c r="BH2128">
        <v>6.25</v>
      </c>
      <c r="BQ2128" t="s">
        <v>456</v>
      </c>
      <c r="BR2128" t="s">
        <v>67</v>
      </c>
      <c r="BS2128"/>
      <c r="BT2128" t="s">
        <v>457</v>
      </c>
      <c r="BU2128">
        <v>3401</v>
      </c>
    </row>
    <row r="2129" spans="1:78" x14ac:dyDescent="0.2">
      <c r="A2129" t="s">
        <v>2623</v>
      </c>
      <c r="C2129" t="s">
        <v>1483</v>
      </c>
      <c r="D2129" t="s">
        <v>108</v>
      </c>
      <c r="E2129" t="s">
        <v>335</v>
      </c>
      <c r="F2129" t="s">
        <v>1169</v>
      </c>
      <c r="G2129" t="s">
        <v>335</v>
      </c>
      <c r="H2129" t="s">
        <v>1169</v>
      </c>
      <c r="L2129" t="s">
        <v>459</v>
      </c>
      <c r="Q2129">
        <v>7.23</v>
      </c>
      <c r="T2129">
        <v>6.76</v>
      </c>
      <c r="U2129">
        <v>7.84</v>
      </c>
      <c r="X2129">
        <v>8.74</v>
      </c>
      <c r="Y2129">
        <v>8.81</v>
      </c>
      <c r="AB2129">
        <v>10.24</v>
      </c>
      <c r="AC2129">
        <v>8.83</v>
      </c>
      <c r="AF2129">
        <v>10.1</v>
      </c>
      <c r="AG2129">
        <v>7.71</v>
      </c>
      <c r="AJ2129">
        <v>7.53</v>
      </c>
      <c r="AO2129">
        <v>7.69</v>
      </c>
      <c r="AR2129">
        <v>4.53</v>
      </c>
      <c r="AS2129">
        <v>8.76</v>
      </c>
      <c r="AV2129">
        <v>5.86</v>
      </c>
      <c r="AW2129">
        <v>8.41</v>
      </c>
      <c r="AZ2129">
        <v>7.04</v>
      </c>
      <c r="BA2129">
        <v>8.3800000000000008</v>
      </c>
      <c r="BD2129">
        <v>7.37</v>
      </c>
      <c r="BE2129">
        <v>8.73</v>
      </c>
      <c r="BH2129">
        <v>6.23</v>
      </c>
      <c r="BQ2129" t="s">
        <v>456</v>
      </c>
      <c r="BR2129" t="s">
        <v>67</v>
      </c>
      <c r="BS2129"/>
      <c r="BT2129" t="s">
        <v>457</v>
      </c>
      <c r="BU2129">
        <v>3401</v>
      </c>
    </row>
    <row r="2130" spans="1:78" x14ac:dyDescent="0.2">
      <c r="A2130" t="s">
        <v>2623</v>
      </c>
      <c r="C2130" t="s">
        <v>1483</v>
      </c>
      <c r="D2130" t="s">
        <v>108</v>
      </c>
      <c r="E2130" t="s">
        <v>335</v>
      </c>
      <c r="F2130" t="s">
        <v>1169</v>
      </c>
      <c r="G2130" t="s">
        <v>335</v>
      </c>
      <c r="H2130" t="s">
        <v>1169</v>
      </c>
      <c r="L2130" t="s">
        <v>2629</v>
      </c>
      <c r="U2130">
        <v>8.8800000000000008</v>
      </c>
      <c r="X2130">
        <v>9.73</v>
      </c>
      <c r="Y2130">
        <v>9.25</v>
      </c>
      <c r="Z2130">
        <v>10.9</v>
      </c>
      <c r="AA2130">
        <v>10.45</v>
      </c>
      <c r="AB2130">
        <v>10.9</v>
      </c>
      <c r="AC2130">
        <v>8.9700000000000006</v>
      </c>
      <c r="AD2130">
        <v>11.51</v>
      </c>
      <c r="AE2130">
        <v>10.56</v>
      </c>
      <c r="AF2130">
        <v>11.51</v>
      </c>
      <c r="AG2130">
        <v>7.23</v>
      </c>
      <c r="AJ2130">
        <v>10.050000000000001</v>
      </c>
      <c r="AS2130">
        <v>9.75</v>
      </c>
      <c r="AT2130">
        <v>6.08</v>
      </c>
      <c r="AU2130">
        <v>6.48</v>
      </c>
      <c r="AV2130">
        <v>6.48</v>
      </c>
      <c r="AW2130">
        <v>9.4600000000000009</v>
      </c>
      <c r="AX2130">
        <v>7.36</v>
      </c>
      <c r="AY2130">
        <v>7.57</v>
      </c>
      <c r="AZ2130">
        <v>7.57</v>
      </c>
      <c r="BA2130">
        <v>10</v>
      </c>
      <c r="BB2130">
        <v>8.6999999999999993</v>
      </c>
      <c r="BC2130">
        <v>8.1199999999999992</v>
      </c>
      <c r="BD2130">
        <v>8.6999999999999993</v>
      </c>
      <c r="BE2130">
        <v>10.210000000000001</v>
      </c>
      <c r="BF2130">
        <v>7.24</v>
      </c>
      <c r="BG2130">
        <v>6.46</v>
      </c>
      <c r="BH2130">
        <v>7.24</v>
      </c>
      <c r="BR2130" t="s">
        <v>67</v>
      </c>
      <c r="BS2130" s="1">
        <v>44827</v>
      </c>
      <c r="BT2130" t="s">
        <v>2619</v>
      </c>
      <c r="BU2130" s="5">
        <v>3601</v>
      </c>
    </row>
    <row r="2131" spans="1:78" s="2" customFormat="1" x14ac:dyDescent="0.2">
      <c r="A2131" s="15" t="s">
        <v>2623</v>
      </c>
      <c r="B2131"/>
      <c r="C2131" t="s">
        <v>1483</v>
      </c>
      <c r="D2131" t="s">
        <v>108</v>
      </c>
      <c r="E2131" t="s">
        <v>335</v>
      </c>
      <c r="F2131" t="s">
        <v>1169</v>
      </c>
      <c r="G2131" t="s">
        <v>335</v>
      </c>
      <c r="H2131" t="s">
        <v>1169</v>
      </c>
      <c r="I2131"/>
      <c r="J2131"/>
      <c r="K2131"/>
      <c r="L2131" t="s">
        <v>2630</v>
      </c>
      <c r="M2131"/>
      <c r="N2131"/>
      <c r="O2131"/>
      <c r="P2131"/>
      <c r="Q2131"/>
      <c r="R2131"/>
      <c r="S2131"/>
      <c r="T2131"/>
      <c r="U2131">
        <v>8.2200000000000006</v>
      </c>
      <c r="V2131"/>
      <c r="W2131"/>
      <c r="X2131">
        <v>8.86</v>
      </c>
      <c r="Y2131">
        <v>8.9700000000000006</v>
      </c>
      <c r="Z2131">
        <v>10.55</v>
      </c>
      <c r="AA2131">
        <v>10.38</v>
      </c>
      <c r="AB2131">
        <v>10.55</v>
      </c>
      <c r="AC2131">
        <v>9.02</v>
      </c>
      <c r="AD2131">
        <v>11.58</v>
      </c>
      <c r="AE2131">
        <v>10.75</v>
      </c>
      <c r="AF2131">
        <v>11.58</v>
      </c>
      <c r="AG2131">
        <v>7.48</v>
      </c>
      <c r="AH2131"/>
      <c r="AI2131"/>
      <c r="AJ2131">
        <v>10</v>
      </c>
      <c r="AK2131"/>
      <c r="AL2131"/>
      <c r="AM2131"/>
      <c r="AN2131"/>
      <c r="AO2131"/>
      <c r="AP2131"/>
      <c r="AQ2131"/>
      <c r="AR2131"/>
      <c r="AS2131">
        <v>9.52</v>
      </c>
      <c r="AT2131">
        <v>6.12</v>
      </c>
      <c r="AU2131">
        <v>6.12</v>
      </c>
      <c r="AV2131">
        <v>6.12</v>
      </c>
      <c r="AW2131">
        <v>9.3000000000000007</v>
      </c>
      <c r="AX2131">
        <v>7.4</v>
      </c>
      <c r="AY2131">
        <v>7.44</v>
      </c>
      <c r="AZ2131">
        <v>7.44</v>
      </c>
      <c r="BA2131">
        <v>9.8000000000000007</v>
      </c>
      <c r="BB2131">
        <v>8</v>
      </c>
      <c r="BC2131">
        <v>7.8</v>
      </c>
      <c r="BD2131">
        <v>8</v>
      </c>
      <c r="BE2131">
        <v>10.1</v>
      </c>
      <c r="BF2131">
        <v>6.85</v>
      </c>
      <c r="BG2131">
        <v>5.98</v>
      </c>
      <c r="BH2131">
        <v>6.85</v>
      </c>
      <c r="BI2131"/>
      <c r="BJ2131"/>
      <c r="BK2131"/>
      <c r="BL2131"/>
      <c r="BM2131"/>
      <c r="BN2131"/>
      <c r="BO2131"/>
      <c r="BP2131"/>
      <c r="BQ2131"/>
      <c r="BR2131" t="s">
        <v>67</v>
      </c>
      <c r="BS2131" s="1">
        <v>44827</v>
      </c>
      <c r="BT2131" t="s">
        <v>2619</v>
      </c>
      <c r="BU2131" s="5">
        <v>3601</v>
      </c>
      <c r="BV2131"/>
      <c r="BW2131"/>
      <c r="BX2131" s="4"/>
      <c r="BY2131" s="4"/>
      <c r="BZ2131" s="4"/>
    </row>
    <row r="2132" spans="1:78" x14ac:dyDescent="0.2">
      <c r="A2132" t="s">
        <v>2623</v>
      </c>
      <c r="C2132" t="s">
        <v>1483</v>
      </c>
      <c r="D2132" t="s">
        <v>108</v>
      </c>
      <c r="E2132" t="s">
        <v>335</v>
      </c>
      <c r="F2132" t="s">
        <v>1169</v>
      </c>
      <c r="G2132" t="s">
        <v>335</v>
      </c>
      <c r="H2132" t="s">
        <v>1169</v>
      </c>
      <c r="L2132" t="s">
        <v>2631</v>
      </c>
      <c r="U2132">
        <v>7.67</v>
      </c>
      <c r="X2132">
        <v>8.5</v>
      </c>
      <c r="Y2132">
        <v>8.16</v>
      </c>
      <c r="Z2132">
        <v>10.02</v>
      </c>
      <c r="AA2132">
        <v>9.2899999999999991</v>
      </c>
      <c r="AB2132">
        <v>10.02</v>
      </c>
      <c r="AC2132">
        <v>7.76</v>
      </c>
      <c r="AD2132">
        <v>10.39</v>
      </c>
      <c r="AE2132">
        <v>9.1199999999999992</v>
      </c>
      <c r="AF2132">
        <v>10.39</v>
      </c>
      <c r="AG2132">
        <v>6.48</v>
      </c>
      <c r="AJ2132">
        <v>8.4700000000000006</v>
      </c>
      <c r="AS2132">
        <v>8.6300000000000008</v>
      </c>
      <c r="AT2132">
        <v>5.38</v>
      </c>
      <c r="AU2132">
        <v>5.76</v>
      </c>
      <c r="AV2132">
        <v>5.76</v>
      </c>
      <c r="AW2132">
        <v>8.5</v>
      </c>
      <c r="AX2132">
        <v>6.78</v>
      </c>
      <c r="AY2132">
        <v>6.84</v>
      </c>
      <c r="AZ2132">
        <v>6.84</v>
      </c>
      <c r="BA2132">
        <v>8.6</v>
      </c>
      <c r="BB2132">
        <v>7.22</v>
      </c>
      <c r="BC2132">
        <v>6.9</v>
      </c>
      <c r="BD2132">
        <v>7.22</v>
      </c>
      <c r="BE2132">
        <v>8.91</v>
      </c>
      <c r="BF2132">
        <v>6.2</v>
      </c>
      <c r="BG2132">
        <v>5.57</v>
      </c>
      <c r="BH2132">
        <v>6.2</v>
      </c>
      <c r="BR2132" t="s">
        <v>67</v>
      </c>
      <c r="BS2132" s="1">
        <v>44827</v>
      </c>
      <c r="BT2132" t="s">
        <v>2619</v>
      </c>
      <c r="BU2132" s="5">
        <v>3601</v>
      </c>
    </row>
    <row r="2133" spans="1:78" x14ac:dyDescent="0.2">
      <c r="A2133" t="s">
        <v>2623</v>
      </c>
      <c r="C2133" t="s">
        <v>1483</v>
      </c>
      <c r="D2133" t="s">
        <v>108</v>
      </c>
      <c r="E2133" t="s">
        <v>335</v>
      </c>
      <c r="F2133" t="s">
        <v>1169</v>
      </c>
      <c r="G2133" t="s">
        <v>335</v>
      </c>
      <c r="H2133" t="s">
        <v>1169</v>
      </c>
      <c r="L2133" t="s">
        <v>2632</v>
      </c>
      <c r="U2133">
        <v>7.51</v>
      </c>
      <c r="X2133">
        <v>8.7899999999999991</v>
      </c>
      <c r="Y2133">
        <v>8.1</v>
      </c>
      <c r="Z2133">
        <v>10.52</v>
      </c>
      <c r="AA2133">
        <v>9.57</v>
      </c>
      <c r="AB2133">
        <v>10.52</v>
      </c>
      <c r="AC2133">
        <v>8</v>
      </c>
      <c r="AD2133">
        <v>10.98</v>
      </c>
      <c r="AE2133">
        <v>9.5299999999999994</v>
      </c>
      <c r="AF2133">
        <v>10.98</v>
      </c>
      <c r="AG2133">
        <v>6.3</v>
      </c>
      <c r="AJ2133">
        <v>8.39</v>
      </c>
      <c r="AS2133">
        <v>8.85</v>
      </c>
      <c r="AT2133">
        <v>5.58</v>
      </c>
      <c r="AU2133">
        <v>5.86</v>
      </c>
      <c r="AV2133">
        <v>5.86</v>
      </c>
      <c r="AW2133">
        <v>8.6</v>
      </c>
      <c r="AX2133">
        <v>7.08</v>
      </c>
      <c r="AY2133">
        <v>7.15</v>
      </c>
      <c r="AZ2133">
        <v>7.15</v>
      </c>
      <c r="BA2133">
        <v>8.64</v>
      </c>
      <c r="BB2133">
        <v>7.38</v>
      </c>
      <c r="BC2133">
        <v>7.06</v>
      </c>
      <c r="BD2133">
        <v>7.38</v>
      </c>
      <c r="BE2133">
        <v>9.0500000000000007</v>
      </c>
      <c r="BF2133">
        <v>6.39</v>
      </c>
      <c r="BG2133">
        <v>5.64</v>
      </c>
      <c r="BH2133">
        <v>6.39</v>
      </c>
      <c r="BR2133" t="s">
        <v>67</v>
      </c>
      <c r="BS2133" s="1">
        <v>44827</v>
      </c>
      <c r="BT2133" t="s">
        <v>2619</v>
      </c>
      <c r="BU2133" s="5">
        <v>3601</v>
      </c>
    </row>
    <row r="2134" spans="1:78" x14ac:dyDescent="0.2">
      <c r="A2134" t="s">
        <v>2623</v>
      </c>
      <c r="C2134" t="s">
        <v>1483</v>
      </c>
      <c r="D2134" t="s">
        <v>108</v>
      </c>
      <c r="E2134" t="s">
        <v>335</v>
      </c>
      <c r="F2134" t="s">
        <v>1169</v>
      </c>
      <c r="G2134" t="s">
        <v>335</v>
      </c>
      <c r="H2134" t="s">
        <v>1169</v>
      </c>
      <c r="L2134" t="s">
        <v>2633</v>
      </c>
      <c r="U2134">
        <v>7.8</v>
      </c>
      <c r="X2134">
        <v>8.68</v>
      </c>
      <c r="Y2134">
        <v>8.48</v>
      </c>
      <c r="Z2134">
        <v>10.73</v>
      </c>
      <c r="AA2134">
        <v>10</v>
      </c>
      <c r="AB2134">
        <v>10.73</v>
      </c>
      <c r="AC2134">
        <v>8.15</v>
      </c>
      <c r="AD2134">
        <v>11.03</v>
      </c>
      <c r="AE2134">
        <v>9.41</v>
      </c>
      <c r="AF2134">
        <v>11.03</v>
      </c>
      <c r="AG2134">
        <v>6.96</v>
      </c>
      <c r="AJ2134">
        <v>9.26</v>
      </c>
      <c r="AS2134">
        <v>8.8000000000000007</v>
      </c>
      <c r="AT2134">
        <v>5.5</v>
      </c>
      <c r="AU2134">
        <v>5.84</v>
      </c>
      <c r="AV2134">
        <v>5.84</v>
      </c>
      <c r="AW2134">
        <v>8.6</v>
      </c>
      <c r="AX2134">
        <v>6.96</v>
      </c>
      <c r="AY2134">
        <v>7.06</v>
      </c>
      <c r="AZ2134">
        <v>7.06</v>
      </c>
      <c r="BA2134">
        <v>8.52</v>
      </c>
      <c r="BB2134">
        <v>7.43</v>
      </c>
      <c r="BC2134">
        <v>7.1</v>
      </c>
      <c r="BD2134">
        <v>7.43</v>
      </c>
      <c r="BE2134">
        <v>8.74</v>
      </c>
      <c r="BF2134">
        <v>6.32</v>
      </c>
      <c r="BG2134">
        <v>5.63</v>
      </c>
      <c r="BH2134">
        <v>6.32</v>
      </c>
      <c r="BR2134" t="s">
        <v>67</v>
      </c>
      <c r="BS2134" s="1">
        <v>44827</v>
      </c>
      <c r="BT2134" t="s">
        <v>2619</v>
      </c>
      <c r="BU2134" s="5">
        <v>3601</v>
      </c>
    </row>
    <row r="2135" spans="1:78" x14ac:dyDescent="0.2">
      <c r="A2135" t="s">
        <v>2623</v>
      </c>
      <c r="C2135" t="s">
        <v>1483</v>
      </c>
      <c r="D2135" t="s">
        <v>108</v>
      </c>
      <c r="E2135" t="s">
        <v>335</v>
      </c>
      <c r="F2135" t="s">
        <v>1169</v>
      </c>
      <c r="G2135" t="s">
        <v>335</v>
      </c>
      <c r="H2135" t="s">
        <v>1169</v>
      </c>
      <c r="L2135" t="s">
        <v>2634</v>
      </c>
      <c r="U2135">
        <v>7.8</v>
      </c>
      <c r="X2135">
        <v>8.6999999999999993</v>
      </c>
      <c r="Y2135">
        <v>8.14</v>
      </c>
      <c r="Z2135">
        <v>10.52</v>
      </c>
      <c r="AA2135">
        <v>10.1</v>
      </c>
      <c r="AB2135">
        <v>10.52</v>
      </c>
      <c r="AC2135">
        <v>7.6</v>
      </c>
      <c r="AD2135">
        <v>10.85</v>
      </c>
      <c r="AE2135">
        <v>9.65</v>
      </c>
      <c r="AF2135">
        <v>10.85</v>
      </c>
      <c r="AG2135">
        <v>6.4</v>
      </c>
      <c r="AJ2135">
        <v>8.3000000000000007</v>
      </c>
      <c r="AS2135">
        <v>8.23</v>
      </c>
      <c r="AT2135">
        <v>5.0199999999999996</v>
      </c>
      <c r="AU2135">
        <v>5.56</v>
      </c>
      <c r="AV2135">
        <v>5.56</v>
      </c>
      <c r="AW2135">
        <v>8</v>
      </c>
      <c r="AX2135">
        <v>6.66</v>
      </c>
      <c r="AY2135">
        <v>6.67</v>
      </c>
      <c r="AZ2135">
        <v>6.67</v>
      </c>
      <c r="BA2135">
        <v>8.1199999999999992</v>
      </c>
      <c r="BB2135">
        <v>6.93</v>
      </c>
      <c r="BC2135">
        <v>6.6</v>
      </c>
      <c r="BD2135">
        <v>6.93</v>
      </c>
      <c r="BE2135">
        <v>8.51</v>
      </c>
      <c r="BF2135">
        <v>6.02</v>
      </c>
      <c r="BG2135">
        <v>5.34</v>
      </c>
      <c r="BH2135">
        <v>6.02</v>
      </c>
      <c r="BR2135" t="s">
        <v>67</v>
      </c>
      <c r="BS2135" s="1">
        <v>44827</v>
      </c>
      <c r="BT2135" t="s">
        <v>2619</v>
      </c>
      <c r="BU2135" s="5">
        <v>3601</v>
      </c>
      <c r="BX2135" s="19"/>
      <c r="BY2135" s="19"/>
      <c r="BZ2135" s="19"/>
    </row>
    <row r="2136" spans="1:78" x14ac:dyDescent="0.2">
      <c r="A2136" t="s">
        <v>3320</v>
      </c>
      <c r="C2136" t="s">
        <v>1483</v>
      </c>
      <c r="D2136" t="s">
        <v>108</v>
      </c>
      <c r="E2136" t="s">
        <v>335</v>
      </c>
      <c r="F2136" t="s">
        <v>1169</v>
      </c>
      <c r="G2136" t="s">
        <v>335</v>
      </c>
      <c r="H2136" t="s">
        <v>1169</v>
      </c>
      <c r="AS2136">
        <v>8.3000000000000007</v>
      </c>
      <c r="AT2136">
        <v>5.78</v>
      </c>
      <c r="AU2136">
        <v>5</v>
      </c>
      <c r="AV2136">
        <v>5.78</v>
      </c>
      <c r="BQ2136" t="s">
        <v>3321</v>
      </c>
      <c r="BR2136" t="s">
        <v>67</v>
      </c>
      <c r="BS2136" s="1">
        <v>44886</v>
      </c>
      <c r="BT2136" t="s">
        <v>3308</v>
      </c>
      <c r="BU2136">
        <v>2921</v>
      </c>
      <c r="BX2136" s="19"/>
      <c r="BY2136" s="19"/>
      <c r="BZ2136" s="19"/>
    </row>
    <row r="2137" spans="1:78" x14ac:dyDescent="0.2">
      <c r="A2137" t="s">
        <v>3320</v>
      </c>
      <c r="C2137" t="s">
        <v>1483</v>
      </c>
      <c r="D2137" t="s">
        <v>108</v>
      </c>
      <c r="E2137" t="s">
        <v>335</v>
      </c>
      <c r="F2137" t="s">
        <v>1169</v>
      </c>
      <c r="G2137" t="s">
        <v>335</v>
      </c>
      <c r="H2137" t="s">
        <v>1169</v>
      </c>
      <c r="L2137" t="s">
        <v>3323</v>
      </c>
      <c r="AO2137">
        <v>6.9</v>
      </c>
      <c r="AR2137">
        <v>4.0999999999999996</v>
      </c>
      <c r="AS2137">
        <v>8</v>
      </c>
      <c r="AV2137">
        <v>5.37</v>
      </c>
      <c r="AW2137">
        <v>7.53</v>
      </c>
      <c r="AX2137">
        <v>6.35</v>
      </c>
      <c r="AY2137">
        <v>6.4</v>
      </c>
      <c r="AZ2137">
        <v>6.4</v>
      </c>
      <c r="BA2137">
        <v>7.5</v>
      </c>
      <c r="BB2137">
        <v>6.62</v>
      </c>
      <c r="BC2137">
        <v>6.32</v>
      </c>
      <c r="BD2137">
        <v>6.32</v>
      </c>
      <c r="BE2137">
        <v>8.3000000000000007</v>
      </c>
      <c r="BF2137">
        <v>5.78</v>
      </c>
      <c r="BG2137">
        <v>5</v>
      </c>
      <c r="BH2137">
        <v>5.78</v>
      </c>
      <c r="BR2137" t="s">
        <v>67</v>
      </c>
      <c r="BS2137" s="1">
        <v>44886</v>
      </c>
      <c r="BT2137" t="s">
        <v>3308</v>
      </c>
      <c r="BU2137">
        <v>2921</v>
      </c>
      <c r="BX2137" s="19"/>
      <c r="BY2137" s="19"/>
      <c r="BZ2137" s="19"/>
    </row>
    <row r="2138" spans="1:78" x14ac:dyDescent="0.2">
      <c r="A2138" t="s">
        <v>3320</v>
      </c>
      <c r="C2138" t="s">
        <v>1483</v>
      </c>
      <c r="D2138" t="s">
        <v>108</v>
      </c>
      <c r="E2138" t="s">
        <v>335</v>
      </c>
      <c r="F2138" t="s">
        <v>1169</v>
      </c>
      <c r="G2138" t="s">
        <v>335</v>
      </c>
      <c r="H2138" t="s">
        <v>1169</v>
      </c>
      <c r="L2138" t="s">
        <v>3324</v>
      </c>
      <c r="AO2138">
        <v>7.5</v>
      </c>
      <c r="AR2138">
        <v>4.5</v>
      </c>
      <c r="AS2138">
        <v>8.1300000000000008</v>
      </c>
      <c r="AV2138">
        <v>5.5</v>
      </c>
      <c r="AW2138">
        <v>7.6</v>
      </c>
      <c r="AX2138">
        <v>6.9</v>
      </c>
      <c r="AY2138">
        <v>6.9</v>
      </c>
      <c r="AZ2138">
        <v>6.9</v>
      </c>
      <c r="BA2138">
        <v>7.9</v>
      </c>
      <c r="BB2138">
        <v>7.2</v>
      </c>
      <c r="BC2138">
        <v>7.05</v>
      </c>
      <c r="BD2138">
        <v>7.2</v>
      </c>
      <c r="BE2138">
        <v>8.5</v>
      </c>
      <c r="BF2138">
        <v>6.15</v>
      </c>
      <c r="BG2138">
        <v>5.35</v>
      </c>
      <c r="BH2138">
        <v>6.15</v>
      </c>
      <c r="BQ2138" t="s">
        <v>3325</v>
      </c>
      <c r="BR2138" t="s">
        <v>67</v>
      </c>
      <c r="BS2138" s="1">
        <v>44886</v>
      </c>
      <c r="BT2138" t="s">
        <v>3308</v>
      </c>
      <c r="BU2138">
        <v>2921</v>
      </c>
      <c r="BX2138" s="19"/>
      <c r="BY2138" s="19"/>
      <c r="BZ2138" s="19"/>
    </row>
    <row r="2139" spans="1:78" x14ac:dyDescent="0.2">
      <c r="A2139" t="s">
        <v>3320</v>
      </c>
      <c r="C2139" t="s">
        <v>1483</v>
      </c>
      <c r="D2139" t="s">
        <v>108</v>
      </c>
      <c r="E2139" t="s">
        <v>335</v>
      </c>
      <c r="F2139" t="s">
        <v>1169</v>
      </c>
      <c r="G2139" t="s">
        <v>335</v>
      </c>
      <c r="H2139" t="s">
        <v>1169</v>
      </c>
      <c r="AC2139">
        <v>8.1</v>
      </c>
      <c r="AF2139">
        <v>11.2</v>
      </c>
      <c r="AG2139">
        <v>7</v>
      </c>
      <c r="AJ2139">
        <v>9.3000000000000007</v>
      </c>
      <c r="AW2139">
        <v>7.3</v>
      </c>
      <c r="AX2139">
        <v>5.7</v>
      </c>
      <c r="AY2139">
        <v>6.3</v>
      </c>
      <c r="AZ2139">
        <v>6.3</v>
      </c>
      <c r="BA2139">
        <v>7.6</v>
      </c>
      <c r="BB2139">
        <v>6.9</v>
      </c>
      <c r="BC2139">
        <v>7</v>
      </c>
      <c r="BD2139">
        <v>7</v>
      </c>
      <c r="BE2139">
        <v>8.3000000000000007</v>
      </c>
      <c r="BF2139">
        <v>6.4</v>
      </c>
      <c r="BG2139">
        <v>5.5</v>
      </c>
      <c r="BH2139">
        <v>6.4</v>
      </c>
      <c r="BQ2139" t="s">
        <v>3349</v>
      </c>
      <c r="BR2139" t="s">
        <v>67</v>
      </c>
      <c r="BS2139" s="1">
        <v>44886</v>
      </c>
      <c r="BT2139" t="s">
        <v>3311</v>
      </c>
      <c r="BU2139">
        <v>3596</v>
      </c>
    </row>
    <row r="2140" spans="1:78" x14ac:dyDescent="0.2">
      <c r="A2140" s="46" t="s">
        <v>3314</v>
      </c>
      <c r="B2140" s="46"/>
      <c r="C2140" s="46" t="s">
        <v>1483</v>
      </c>
      <c r="D2140" s="46" t="s">
        <v>108</v>
      </c>
      <c r="E2140" s="46" t="s">
        <v>335</v>
      </c>
      <c r="F2140" s="46" t="s">
        <v>1169</v>
      </c>
      <c r="G2140" s="46" t="s">
        <v>335</v>
      </c>
      <c r="H2140" s="46" t="s">
        <v>1169</v>
      </c>
      <c r="I2140" s="46"/>
      <c r="J2140" s="46"/>
      <c r="K2140" s="46"/>
      <c r="L2140" s="46"/>
      <c r="M2140" s="46"/>
      <c r="N2140" s="46"/>
      <c r="O2140" s="46"/>
      <c r="P2140" s="46"/>
      <c r="Q2140" s="46"/>
      <c r="R2140" s="46"/>
      <c r="S2140" s="46"/>
      <c r="T2140" s="46"/>
      <c r="U2140" s="46"/>
      <c r="V2140" s="46"/>
      <c r="W2140" s="46"/>
      <c r="X2140" s="46"/>
      <c r="Y2140" s="46"/>
      <c r="Z2140" s="46"/>
      <c r="AA2140" s="46"/>
      <c r="AB2140" s="46"/>
      <c r="AC2140" s="46"/>
      <c r="AD2140" s="46"/>
      <c r="AE2140" s="46"/>
      <c r="AF2140" s="46"/>
      <c r="AG2140" s="46"/>
      <c r="AH2140" s="46"/>
      <c r="AI2140" s="46"/>
      <c r="AJ2140" s="46"/>
      <c r="AK2140" s="46"/>
      <c r="AL2140" s="46"/>
      <c r="AM2140" s="46"/>
      <c r="AN2140" s="46"/>
      <c r="AO2140" s="46"/>
      <c r="AP2140" s="46"/>
      <c r="AQ2140" s="46"/>
      <c r="AR2140" s="46"/>
      <c r="AS2140" s="46"/>
      <c r="AT2140" s="46"/>
      <c r="AU2140" s="46"/>
      <c r="AV2140" s="46"/>
      <c r="AW2140" s="46"/>
      <c r="AX2140" s="46"/>
      <c r="AY2140" s="46"/>
      <c r="AZ2140" s="46"/>
      <c r="BA2140" s="46"/>
      <c r="BB2140" s="46"/>
      <c r="BC2140" s="46"/>
      <c r="BD2140" s="46"/>
      <c r="BE2140" s="46"/>
      <c r="BF2140" s="46"/>
      <c r="BG2140" s="46"/>
      <c r="BH2140" s="46"/>
      <c r="BI2140" s="46"/>
      <c r="BJ2140" s="46">
        <v>25</v>
      </c>
      <c r="BK2140" s="46"/>
      <c r="BL2140" s="46"/>
      <c r="BM2140" s="46"/>
      <c r="BN2140" s="46">
        <v>44</v>
      </c>
      <c r="BO2140" s="46"/>
      <c r="BP2140" s="46"/>
      <c r="BQ2140" s="46" t="s">
        <v>3313</v>
      </c>
      <c r="BR2140" s="46" t="s">
        <v>67</v>
      </c>
      <c r="BS2140" s="54">
        <v>44886</v>
      </c>
      <c r="BT2140" s="46" t="s">
        <v>3312</v>
      </c>
      <c r="BU2140" s="46">
        <v>53314</v>
      </c>
      <c r="BV2140" s="46"/>
      <c r="BW2140" s="46"/>
      <c r="BX2140" s="6"/>
      <c r="BY2140" s="6"/>
      <c r="BZ2140" s="6"/>
    </row>
    <row r="2141" spans="1:78" x14ac:dyDescent="0.2">
      <c r="A2141" t="s">
        <v>3315</v>
      </c>
      <c r="C2141" t="s">
        <v>1483</v>
      </c>
      <c r="D2141" t="s">
        <v>108</v>
      </c>
      <c r="E2141" t="s">
        <v>335</v>
      </c>
      <c r="F2141" t="s">
        <v>1169</v>
      </c>
      <c r="G2141" t="s">
        <v>335</v>
      </c>
      <c r="H2141" t="s">
        <v>1169</v>
      </c>
      <c r="BA2141">
        <v>8</v>
      </c>
      <c r="BD2141">
        <v>7</v>
      </c>
      <c r="BE2141">
        <v>8</v>
      </c>
      <c r="BH2141">
        <v>5.5</v>
      </c>
      <c r="BR2141" t="s">
        <v>67</v>
      </c>
      <c r="BS2141" s="1">
        <v>44886</v>
      </c>
      <c r="BT2141" t="s">
        <v>3312</v>
      </c>
      <c r="BU2141">
        <v>53314</v>
      </c>
    </row>
    <row r="2142" spans="1:78" x14ac:dyDescent="0.2">
      <c r="A2142" s="10" t="s">
        <v>3352</v>
      </c>
      <c r="B2142" s="10"/>
      <c r="C2142" s="10" t="s">
        <v>1483</v>
      </c>
      <c r="D2142" s="10" t="s">
        <v>108</v>
      </c>
      <c r="E2142" s="10" t="s">
        <v>335</v>
      </c>
      <c r="F2142" s="10" t="s">
        <v>1169</v>
      </c>
      <c r="G2142" s="10" t="s">
        <v>335</v>
      </c>
      <c r="H2142" s="10" t="s">
        <v>1169</v>
      </c>
      <c r="I2142" s="10"/>
      <c r="J2142" s="10"/>
      <c r="K2142" s="10"/>
      <c r="L2142" s="10"/>
      <c r="M2142" s="10"/>
      <c r="N2142" s="10"/>
      <c r="O2142" s="10"/>
      <c r="P2142" s="10"/>
      <c r="Q2142" s="10"/>
      <c r="R2142" s="10"/>
      <c r="S2142" s="10"/>
      <c r="T2142" s="10"/>
      <c r="U2142" s="10"/>
      <c r="V2142" s="10"/>
      <c r="W2142" s="10"/>
      <c r="X2142" s="10"/>
      <c r="Y2142" s="10"/>
      <c r="Z2142" s="10"/>
      <c r="AA2142" s="10"/>
      <c r="AB2142" s="10"/>
      <c r="AC2142" s="10"/>
      <c r="AD2142" s="10"/>
      <c r="AE2142" s="10"/>
      <c r="AF2142" s="10"/>
      <c r="AG2142" s="10"/>
      <c r="AH2142" s="10"/>
      <c r="AI2142" s="10"/>
      <c r="AJ2142" s="10"/>
      <c r="AK2142" s="10"/>
      <c r="AL2142" s="10"/>
      <c r="AM2142" s="10"/>
      <c r="AN2142" s="10"/>
      <c r="AO2142" s="10"/>
      <c r="AP2142" s="10"/>
      <c r="AQ2142" s="10"/>
      <c r="AR2142" s="10"/>
      <c r="AS2142" s="10"/>
      <c r="AT2142" s="10"/>
      <c r="AU2142" s="10"/>
      <c r="AV2142" s="10"/>
      <c r="AW2142" s="10"/>
      <c r="AX2142" s="10"/>
      <c r="AY2142" s="10"/>
      <c r="AZ2142" s="10"/>
      <c r="BA2142" s="10"/>
      <c r="BB2142" s="10"/>
      <c r="BC2142" s="10"/>
      <c r="BD2142" s="10"/>
      <c r="BE2142" s="10"/>
      <c r="BF2142" s="10"/>
      <c r="BG2142" s="10"/>
      <c r="BH2142" s="10"/>
      <c r="BI2142" s="10"/>
      <c r="BJ2142" s="10"/>
      <c r="BK2142" s="10"/>
      <c r="BL2142" s="10"/>
      <c r="BM2142" s="10"/>
      <c r="BN2142" s="10"/>
      <c r="BO2142" s="10"/>
      <c r="BP2142" s="10"/>
      <c r="BQ2142" s="10"/>
      <c r="BR2142" s="10" t="s">
        <v>67</v>
      </c>
      <c r="BS2142" s="12">
        <v>44886</v>
      </c>
      <c r="BT2142" s="10" t="s">
        <v>3311</v>
      </c>
      <c r="BU2142" s="10">
        <v>3596</v>
      </c>
      <c r="BV2142" s="10" t="s">
        <v>60</v>
      </c>
      <c r="BW2142" s="10" t="s">
        <v>3311</v>
      </c>
    </row>
    <row r="2143" spans="1:78" x14ac:dyDescent="0.2">
      <c r="A2143" t="s">
        <v>94</v>
      </c>
      <c r="C2143" t="s">
        <v>1483</v>
      </c>
      <c r="D2143" t="s">
        <v>108</v>
      </c>
      <c r="E2143" t="s">
        <v>335</v>
      </c>
      <c r="F2143" t="s">
        <v>1169</v>
      </c>
      <c r="G2143" t="s">
        <v>335</v>
      </c>
      <c r="H2143" t="s">
        <v>1169</v>
      </c>
      <c r="I2143" t="b">
        <v>0</v>
      </c>
      <c r="AS2143">
        <f>AVERAGE(9.1,9.8)</f>
        <v>9.4499999999999993</v>
      </c>
      <c r="AV2143">
        <f>AVERAGE(5.7,7.1)</f>
        <v>6.4</v>
      </c>
      <c r="BQ2143" t="s">
        <v>2498</v>
      </c>
      <c r="BR2143" t="s">
        <v>67</v>
      </c>
      <c r="BS2143" s="1">
        <v>44825</v>
      </c>
      <c r="BT2143" t="s">
        <v>2426</v>
      </c>
      <c r="BU2143">
        <v>79420</v>
      </c>
    </row>
    <row r="2144" spans="1:78" x14ac:dyDescent="0.2">
      <c r="A2144" s="6"/>
      <c r="B2144" s="6"/>
      <c r="C2144" s="6" t="s">
        <v>1483</v>
      </c>
      <c r="D2144" s="6" t="s">
        <v>108</v>
      </c>
      <c r="E2144" s="6" t="s">
        <v>335</v>
      </c>
      <c r="F2144" s="6" t="s">
        <v>1169</v>
      </c>
      <c r="G2144" s="6" t="s">
        <v>335</v>
      </c>
      <c r="H2144" s="6" t="s">
        <v>1169</v>
      </c>
      <c r="I2144" s="6"/>
      <c r="J2144" s="6"/>
      <c r="K2144" s="6"/>
      <c r="L2144" s="6"/>
      <c r="M2144" s="6"/>
      <c r="N2144" s="6"/>
      <c r="O2144" s="6"/>
      <c r="P2144" s="6"/>
      <c r="Q2144" s="6"/>
      <c r="R2144" s="6"/>
      <c r="S2144" s="6"/>
      <c r="T2144" s="6"/>
      <c r="U2144" s="6"/>
      <c r="V2144" s="6"/>
      <c r="W2144" s="6"/>
      <c r="X2144" s="6"/>
      <c r="Y2144" s="6"/>
      <c r="Z2144" s="6"/>
      <c r="AA2144" s="6"/>
      <c r="AB2144" s="6"/>
      <c r="AC2144" s="6"/>
      <c r="AD2144" s="6"/>
      <c r="AE2144" s="6"/>
      <c r="AF2144" s="6"/>
      <c r="AG2144" s="6"/>
      <c r="AH2144" s="6"/>
      <c r="AI2144" s="6"/>
      <c r="AJ2144" s="6"/>
      <c r="AK2144" s="6"/>
      <c r="AL2144" s="6"/>
      <c r="AM2144" s="6"/>
      <c r="AN2144" s="6"/>
      <c r="AO2144" s="6"/>
      <c r="AP2144" s="6"/>
      <c r="AQ2144" s="6"/>
      <c r="AR2144" s="6"/>
      <c r="AS2144" s="6"/>
      <c r="AT2144" s="6"/>
      <c r="AU2144" s="6"/>
      <c r="AV2144" s="6"/>
      <c r="AW2144" s="6"/>
      <c r="AX2144" s="6"/>
      <c r="AY2144" s="6"/>
      <c r="AZ2144" s="6"/>
      <c r="BA2144" s="6"/>
      <c r="BB2144" s="6"/>
      <c r="BC2144" s="6"/>
      <c r="BD2144" s="6"/>
      <c r="BE2144" s="6"/>
      <c r="BF2144" s="6"/>
      <c r="BG2144" s="6"/>
      <c r="BH2144" s="6"/>
      <c r="BI2144" s="6"/>
      <c r="BJ2144" s="6">
        <v>27</v>
      </c>
      <c r="BK2144" s="6"/>
      <c r="BL2144" s="6"/>
      <c r="BM2144" s="6"/>
      <c r="BN2144" s="6"/>
      <c r="BO2144" s="6"/>
      <c r="BP2144" s="6"/>
      <c r="BQ2144" s="6" t="s">
        <v>1449</v>
      </c>
      <c r="BR2144" s="6" t="s">
        <v>67</v>
      </c>
      <c r="BS2144" s="7">
        <v>44806</v>
      </c>
      <c r="BT2144" s="6" t="s">
        <v>1443</v>
      </c>
      <c r="BU2144" s="6">
        <v>35427</v>
      </c>
      <c r="BV2144" s="6"/>
      <c r="BW2144" s="6"/>
      <c r="BX2144" s="6"/>
      <c r="BY2144" s="6"/>
      <c r="BZ2144" s="6"/>
    </row>
    <row r="2145" spans="1:78" x14ac:dyDescent="0.2">
      <c r="C2145" t="s">
        <v>1483</v>
      </c>
      <c r="D2145" t="s">
        <v>108</v>
      </c>
      <c r="E2145" t="s">
        <v>335</v>
      </c>
      <c r="F2145" t="s">
        <v>1169</v>
      </c>
      <c r="G2145" t="s">
        <v>335</v>
      </c>
      <c r="H2145" t="s">
        <v>1169</v>
      </c>
      <c r="Q2145">
        <v>7</v>
      </c>
      <c r="T2145">
        <v>6</v>
      </c>
      <c r="U2145">
        <v>7.5</v>
      </c>
      <c r="X2145">
        <v>8</v>
      </c>
      <c r="AC2145">
        <v>8</v>
      </c>
      <c r="AF2145">
        <v>10</v>
      </c>
      <c r="AG2145">
        <v>6</v>
      </c>
      <c r="AJ2145">
        <v>9</v>
      </c>
      <c r="AK2145">
        <v>6.5</v>
      </c>
      <c r="AO2145">
        <v>8</v>
      </c>
      <c r="AR2145">
        <v>4</v>
      </c>
      <c r="AS2145">
        <v>9</v>
      </c>
      <c r="AV2145">
        <v>5.5</v>
      </c>
      <c r="AW2145">
        <v>9</v>
      </c>
      <c r="AZ2145">
        <v>6.6</v>
      </c>
      <c r="BE2145">
        <v>10</v>
      </c>
      <c r="BH2145">
        <v>6</v>
      </c>
      <c r="BR2145" t="s">
        <v>67</v>
      </c>
      <c r="BS2145" s="1">
        <v>44797</v>
      </c>
      <c r="BT2145" t="s">
        <v>73</v>
      </c>
      <c r="BU2145">
        <v>36083</v>
      </c>
      <c r="BV2145" t="s">
        <v>60</v>
      </c>
      <c r="BW2145" t="s">
        <v>73</v>
      </c>
    </row>
    <row r="2146" spans="1:78" x14ac:dyDescent="0.2">
      <c r="A2146" s="11" t="s">
        <v>1700</v>
      </c>
      <c r="B2146" s="11"/>
      <c r="C2146" s="11" t="s">
        <v>1483</v>
      </c>
      <c r="D2146" s="11" t="s">
        <v>108</v>
      </c>
      <c r="E2146" s="11" t="s">
        <v>335</v>
      </c>
      <c r="F2146" s="11" t="s">
        <v>1185</v>
      </c>
      <c r="G2146" s="11" t="s">
        <v>335</v>
      </c>
      <c r="H2146" s="11" t="s">
        <v>1185</v>
      </c>
      <c r="I2146" s="11"/>
      <c r="J2146" s="11"/>
      <c r="K2146" s="11"/>
      <c r="L2146" s="11"/>
      <c r="M2146" s="11"/>
      <c r="N2146" s="11"/>
      <c r="O2146" s="11"/>
      <c r="P2146" s="11"/>
      <c r="Q2146" s="11"/>
      <c r="R2146" s="11"/>
      <c r="S2146" s="11"/>
      <c r="T2146" s="11"/>
      <c r="U2146" s="11"/>
      <c r="V2146" s="11"/>
      <c r="W2146" s="11"/>
      <c r="X2146" s="11"/>
      <c r="Y2146" s="11"/>
      <c r="Z2146" s="11"/>
      <c r="AA2146" s="11"/>
      <c r="AB2146" s="11"/>
      <c r="AC2146" s="11"/>
      <c r="AD2146" s="11"/>
      <c r="AE2146" s="11"/>
      <c r="AF2146" s="11"/>
      <c r="AG2146" s="11"/>
      <c r="AH2146" s="11"/>
      <c r="AI2146" s="11"/>
      <c r="AJ2146" s="11"/>
      <c r="AK2146" s="11"/>
      <c r="AL2146" s="11"/>
      <c r="AM2146" s="11"/>
      <c r="AN2146" s="11"/>
      <c r="AO2146" s="11"/>
      <c r="AP2146" s="11"/>
      <c r="AQ2146" s="11"/>
      <c r="AR2146" s="11"/>
      <c r="AS2146" s="11"/>
      <c r="AT2146" s="11"/>
      <c r="AU2146" s="11"/>
      <c r="AV2146" s="11"/>
      <c r="AW2146" s="11"/>
      <c r="AX2146" s="11"/>
      <c r="AY2146" s="11"/>
      <c r="AZ2146" s="11"/>
      <c r="BA2146" s="11"/>
      <c r="BB2146" s="11"/>
      <c r="BC2146" s="11"/>
      <c r="BD2146" s="11"/>
      <c r="BE2146" s="11"/>
      <c r="BF2146" s="11"/>
      <c r="BG2146" s="11"/>
      <c r="BH2146" s="11"/>
      <c r="BI2146" s="11"/>
      <c r="BJ2146" s="11"/>
      <c r="BK2146" s="11"/>
      <c r="BL2146" s="11"/>
      <c r="BM2146" s="11"/>
      <c r="BN2146" s="11"/>
      <c r="BO2146" s="11"/>
      <c r="BP2146" s="11"/>
      <c r="BQ2146" s="11"/>
      <c r="BR2146" s="11"/>
      <c r="BS2146" s="11"/>
      <c r="BT2146" s="11"/>
      <c r="BU2146" s="11"/>
      <c r="BV2146" s="11"/>
      <c r="BW2146" s="11"/>
    </row>
    <row r="2147" spans="1:78" x14ac:dyDescent="0.2">
      <c r="A2147" s="6" t="s">
        <v>3547</v>
      </c>
      <c r="B2147" s="6"/>
      <c r="C2147" s="6" t="s">
        <v>1483</v>
      </c>
      <c r="D2147" s="6" t="s">
        <v>108</v>
      </c>
      <c r="E2147" s="6" t="s">
        <v>335</v>
      </c>
      <c r="F2147" s="6" t="s">
        <v>1185</v>
      </c>
      <c r="G2147" s="6" t="s">
        <v>335</v>
      </c>
      <c r="H2147" s="6" t="s">
        <v>1185</v>
      </c>
      <c r="I2147" s="6"/>
      <c r="J2147" s="6"/>
      <c r="K2147" s="6"/>
      <c r="L2147" s="6"/>
      <c r="M2147" s="6"/>
      <c r="N2147" s="6"/>
      <c r="O2147" s="6"/>
      <c r="P2147" s="6"/>
      <c r="Q2147" s="6"/>
      <c r="R2147" s="6"/>
      <c r="S2147" s="6"/>
      <c r="T2147" s="6"/>
      <c r="U2147" s="6"/>
      <c r="V2147" s="6"/>
      <c r="W2147" s="6"/>
      <c r="X2147" s="6"/>
      <c r="Y2147" s="6"/>
      <c r="Z2147" s="6"/>
      <c r="AA2147" s="6"/>
      <c r="AB2147" s="6"/>
      <c r="AC2147" s="6"/>
      <c r="AD2147" s="6"/>
      <c r="AE2147" s="6"/>
      <c r="AF2147" s="6"/>
      <c r="AG2147" s="6"/>
      <c r="AH2147" s="6"/>
      <c r="AI2147" s="6"/>
      <c r="AJ2147" s="6"/>
      <c r="AK2147" s="6"/>
      <c r="AL2147" s="6"/>
      <c r="AM2147" s="6"/>
      <c r="AN2147" s="6"/>
      <c r="AO2147" s="6"/>
      <c r="AP2147" s="6"/>
      <c r="AQ2147" s="6"/>
      <c r="AR2147" s="6"/>
      <c r="AS2147" s="6"/>
      <c r="AT2147" s="6"/>
      <c r="AU2147" s="6"/>
      <c r="AV2147" s="6"/>
      <c r="AW2147" s="6"/>
      <c r="AX2147" s="6"/>
      <c r="AY2147" s="6"/>
      <c r="AZ2147" s="6"/>
      <c r="BA2147" s="6"/>
      <c r="BB2147" s="6"/>
      <c r="BC2147" s="6"/>
      <c r="BD2147" s="6"/>
      <c r="BE2147" s="6"/>
      <c r="BF2147" s="6"/>
      <c r="BG2147" s="6"/>
      <c r="BH2147" s="6"/>
      <c r="BI2147" s="6"/>
      <c r="BJ2147" s="6">
        <v>17</v>
      </c>
      <c r="BK2147" s="6"/>
      <c r="BL2147" s="6"/>
      <c r="BM2147" s="6"/>
      <c r="BN2147" s="6"/>
      <c r="BO2147" s="6"/>
      <c r="BP2147" s="6"/>
      <c r="BQ2147" s="6" t="s">
        <v>1453</v>
      </c>
      <c r="BR2147" s="6" t="s">
        <v>67</v>
      </c>
      <c r="BS2147" s="7">
        <v>44806</v>
      </c>
      <c r="BT2147" s="6" t="s">
        <v>1443</v>
      </c>
      <c r="BU2147" s="6">
        <v>35427</v>
      </c>
      <c r="BV2147" s="6"/>
      <c r="BW2147" s="6"/>
      <c r="BX2147" s="6"/>
      <c r="BY2147" s="6"/>
      <c r="BZ2147" s="6"/>
    </row>
    <row r="2148" spans="1:78" x14ac:dyDescent="0.2">
      <c r="C2148" t="s">
        <v>1483</v>
      </c>
      <c r="D2148" t="s">
        <v>108</v>
      </c>
      <c r="E2148" t="s">
        <v>335</v>
      </c>
      <c r="F2148" t="s">
        <v>1185</v>
      </c>
      <c r="G2148" t="s">
        <v>335</v>
      </c>
      <c r="H2148" t="s">
        <v>1185</v>
      </c>
      <c r="AW2148">
        <v>6</v>
      </c>
      <c r="AZ2148">
        <v>4</v>
      </c>
      <c r="BE2148">
        <v>6</v>
      </c>
      <c r="BR2148" t="s">
        <v>67</v>
      </c>
      <c r="BS2148" s="1">
        <v>44797</v>
      </c>
      <c r="BT2148" t="s">
        <v>73</v>
      </c>
      <c r="BU2148">
        <v>36083</v>
      </c>
      <c r="BV2148" t="s">
        <v>60</v>
      </c>
      <c r="BW2148" t="s">
        <v>73</v>
      </c>
    </row>
    <row r="2149" spans="1:78" x14ac:dyDescent="0.2">
      <c r="A2149" s="11" t="s">
        <v>1700</v>
      </c>
      <c r="B2149" s="11"/>
      <c r="C2149" s="11" t="s">
        <v>1483</v>
      </c>
      <c r="D2149" s="11" t="s">
        <v>108</v>
      </c>
      <c r="E2149" s="11" t="s">
        <v>335</v>
      </c>
      <c r="F2149" s="11"/>
      <c r="G2149" s="11" t="s">
        <v>1661</v>
      </c>
      <c r="H2149" s="11" t="s">
        <v>1624</v>
      </c>
      <c r="I2149" s="11"/>
      <c r="J2149" s="11"/>
      <c r="K2149" s="11"/>
      <c r="L2149" s="11"/>
      <c r="M2149" s="11"/>
      <c r="N2149" s="11"/>
      <c r="O2149" s="11"/>
      <c r="P2149" s="11"/>
      <c r="Q2149" s="11"/>
      <c r="R2149" s="11"/>
      <c r="S2149" s="11"/>
      <c r="T2149" s="11"/>
      <c r="U2149" s="11"/>
      <c r="V2149" s="11"/>
      <c r="W2149" s="11"/>
      <c r="X2149" s="11"/>
      <c r="Y2149" s="11"/>
      <c r="Z2149" s="11"/>
      <c r="AA2149" s="11"/>
      <c r="AB2149" s="11"/>
      <c r="AC2149" s="11"/>
      <c r="AD2149" s="11"/>
      <c r="AE2149" s="11"/>
      <c r="AF2149" s="11"/>
      <c r="AG2149" s="11"/>
      <c r="AH2149" s="11"/>
      <c r="AI2149" s="11"/>
      <c r="AJ2149" s="11"/>
      <c r="AK2149" s="11"/>
      <c r="AL2149" s="11"/>
      <c r="AM2149" s="11"/>
      <c r="AN2149" s="11"/>
      <c r="AO2149" s="11"/>
      <c r="AP2149" s="11"/>
      <c r="AQ2149" s="11"/>
      <c r="AR2149" s="11"/>
      <c r="AS2149" s="11"/>
      <c r="AT2149" s="11"/>
      <c r="AU2149" s="11"/>
      <c r="AV2149" s="11"/>
      <c r="AW2149" s="11"/>
      <c r="AX2149" s="11"/>
      <c r="AY2149" s="11"/>
      <c r="AZ2149" s="11"/>
      <c r="BA2149" s="11"/>
      <c r="BB2149" s="11"/>
      <c r="BC2149" s="11"/>
      <c r="BD2149" s="11"/>
      <c r="BE2149" s="11"/>
      <c r="BF2149" s="11"/>
      <c r="BG2149" s="11"/>
      <c r="BH2149" s="11"/>
      <c r="BI2149" s="11"/>
      <c r="BJ2149" s="11"/>
      <c r="BK2149" s="11"/>
      <c r="BL2149" s="11"/>
      <c r="BM2149" s="11"/>
      <c r="BN2149" s="11"/>
      <c r="BO2149" s="11"/>
      <c r="BP2149" s="11"/>
      <c r="BQ2149" s="11"/>
      <c r="BR2149" s="11"/>
      <c r="BS2149" s="11"/>
      <c r="BT2149" s="11"/>
      <c r="BU2149" s="11"/>
      <c r="BV2149" s="11"/>
      <c r="BW2149" s="11"/>
    </row>
    <row r="2150" spans="1:78" x14ac:dyDescent="0.2">
      <c r="A2150" s="11" t="s">
        <v>1700</v>
      </c>
      <c r="B2150" s="11"/>
      <c r="C2150" s="11" t="s">
        <v>1483</v>
      </c>
      <c r="D2150" s="11" t="s">
        <v>108</v>
      </c>
      <c r="E2150" s="11" t="s">
        <v>335</v>
      </c>
      <c r="F2150" s="11"/>
      <c r="G2150" s="11" t="s">
        <v>1661</v>
      </c>
      <c r="H2150" s="11"/>
      <c r="I2150" s="11"/>
      <c r="J2150" s="11"/>
      <c r="K2150" s="11"/>
      <c r="L2150" s="11"/>
      <c r="M2150" s="11"/>
      <c r="N2150" s="11"/>
      <c r="O2150" s="11"/>
      <c r="P2150" s="11"/>
      <c r="Q2150" s="11"/>
      <c r="R2150" s="11"/>
      <c r="S2150" s="11"/>
      <c r="T2150" s="11"/>
      <c r="U2150" s="11"/>
      <c r="V2150" s="11"/>
      <c r="W2150" s="11"/>
      <c r="X2150" s="11"/>
      <c r="Y2150" s="11"/>
      <c r="Z2150" s="11"/>
      <c r="AA2150" s="11"/>
      <c r="AB2150" s="11"/>
      <c r="AC2150" s="11"/>
      <c r="AD2150" s="11"/>
      <c r="AE2150" s="11"/>
      <c r="AF2150" s="11"/>
      <c r="AG2150" s="11"/>
      <c r="AH2150" s="11"/>
      <c r="AI2150" s="11"/>
      <c r="AJ2150" s="11"/>
      <c r="AK2150" s="11"/>
      <c r="AL2150" s="11"/>
      <c r="AM2150" s="11"/>
      <c r="AN2150" s="11"/>
      <c r="AO2150" s="11"/>
      <c r="AP2150" s="11"/>
      <c r="AQ2150" s="11"/>
      <c r="AR2150" s="11"/>
      <c r="AS2150" s="11"/>
      <c r="AT2150" s="11"/>
      <c r="AU2150" s="11"/>
      <c r="AV2150" s="11"/>
      <c r="AW2150" s="11"/>
      <c r="AX2150" s="11"/>
      <c r="AY2150" s="11"/>
      <c r="AZ2150" s="11"/>
      <c r="BA2150" s="11"/>
      <c r="BB2150" s="11"/>
      <c r="BC2150" s="11"/>
      <c r="BD2150" s="11"/>
      <c r="BE2150" s="11"/>
      <c r="BF2150" s="11"/>
      <c r="BG2150" s="11"/>
      <c r="BH2150" s="11"/>
      <c r="BI2150" s="11"/>
      <c r="BJ2150" s="11"/>
      <c r="BK2150" s="11"/>
      <c r="BL2150" s="11"/>
      <c r="BM2150" s="11"/>
      <c r="BN2150" s="11"/>
      <c r="BO2150" s="11"/>
      <c r="BP2150" s="11"/>
      <c r="BQ2150" s="11"/>
      <c r="BR2150" s="11"/>
      <c r="BS2150" s="11"/>
      <c r="BT2150" s="11"/>
      <c r="BU2150" s="11"/>
      <c r="BV2150" s="11"/>
      <c r="BW2150" s="11"/>
    </row>
    <row r="2151" spans="1:78" x14ac:dyDescent="0.2">
      <c r="A2151" s="11" t="s">
        <v>1700</v>
      </c>
      <c r="B2151" s="11"/>
      <c r="C2151" s="11" t="s">
        <v>1483</v>
      </c>
      <c r="D2151" s="11" t="s">
        <v>108</v>
      </c>
      <c r="E2151" s="11" t="s">
        <v>335</v>
      </c>
      <c r="F2151" s="11"/>
      <c r="G2151" s="11" t="s">
        <v>975</v>
      </c>
      <c r="H2151" s="11"/>
      <c r="I2151" s="11"/>
      <c r="J2151" s="11"/>
      <c r="K2151" s="11"/>
      <c r="L2151" s="11"/>
      <c r="M2151" s="11"/>
      <c r="N2151" s="11"/>
      <c r="O2151" s="11"/>
      <c r="P2151" s="11"/>
      <c r="Q2151" s="11"/>
      <c r="R2151" s="11"/>
      <c r="S2151" s="11"/>
      <c r="T2151" s="11"/>
      <c r="U2151" s="11"/>
      <c r="V2151" s="11"/>
      <c r="W2151" s="11"/>
      <c r="X2151" s="11"/>
      <c r="Y2151" s="11"/>
      <c r="Z2151" s="11"/>
      <c r="AA2151" s="11"/>
      <c r="AB2151" s="11"/>
      <c r="AC2151" s="11"/>
      <c r="AD2151" s="11"/>
      <c r="AE2151" s="11"/>
      <c r="AF2151" s="11"/>
      <c r="AG2151" s="11"/>
      <c r="AH2151" s="11"/>
      <c r="AI2151" s="11"/>
      <c r="AJ2151" s="11"/>
      <c r="AK2151" s="11"/>
      <c r="AL2151" s="11"/>
      <c r="AM2151" s="11"/>
      <c r="AN2151" s="11"/>
      <c r="AO2151" s="11"/>
      <c r="AP2151" s="11"/>
      <c r="AQ2151" s="11"/>
      <c r="AR2151" s="11"/>
      <c r="AS2151" s="11"/>
      <c r="AT2151" s="11"/>
      <c r="AU2151" s="11"/>
      <c r="AV2151" s="11"/>
      <c r="AW2151" s="11"/>
      <c r="AX2151" s="11"/>
      <c r="AY2151" s="11"/>
      <c r="AZ2151" s="11"/>
      <c r="BA2151" s="11"/>
      <c r="BB2151" s="11"/>
      <c r="BC2151" s="11"/>
      <c r="BD2151" s="11"/>
      <c r="BE2151" s="11"/>
      <c r="BF2151" s="11"/>
      <c r="BG2151" s="11"/>
      <c r="BH2151" s="11"/>
      <c r="BI2151" s="11"/>
      <c r="BJ2151" s="11"/>
      <c r="BK2151" s="11"/>
      <c r="BL2151" s="11"/>
      <c r="BM2151" s="11"/>
      <c r="BN2151" s="11"/>
      <c r="BO2151" s="11"/>
      <c r="BP2151" s="11"/>
      <c r="BQ2151" s="11"/>
      <c r="BR2151" s="11"/>
      <c r="BS2151" s="11"/>
      <c r="BT2151" s="11"/>
      <c r="BU2151" s="11"/>
      <c r="BV2151" s="11"/>
      <c r="BW2151" s="11"/>
    </row>
    <row r="2152" spans="1:78" x14ac:dyDescent="0.2">
      <c r="A2152" s="11" t="s">
        <v>1700</v>
      </c>
      <c r="B2152" s="11"/>
      <c r="C2152" s="11" t="s">
        <v>1483</v>
      </c>
      <c r="D2152" s="11" t="s">
        <v>108</v>
      </c>
      <c r="E2152" s="11" t="s">
        <v>335</v>
      </c>
      <c r="F2152" s="11"/>
      <c r="G2152" s="11" t="s">
        <v>335</v>
      </c>
      <c r="H2152" s="11" t="s">
        <v>1134</v>
      </c>
      <c r="I2152" s="11"/>
      <c r="J2152" s="11"/>
      <c r="K2152" s="11"/>
      <c r="L2152" s="11"/>
      <c r="M2152" s="11"/>
      <c r="N2152" s="11"/>
      <c r="O2152" s="11"/>
      <c r="P2152" s="11"/>
      <c r="Q2152" s="11"/>
      <c r="R2152" s="11"/>
      <c r="S2152" s="11"/>
      <c r="T2152" s="11"/>
      <c r="U2152" s="11"/>
      <c r="V2152" s="11"/>
      <c r="W2152" s="11"/>
      <c r="X2152" s="11"/>
      <c r="Y2152" s="11"/>
      <c r="Z2152" s="11"/>
      <c r="AA2152" s="11"/>
      <c r="AB2152" s="11"/>
      <c r="AC2152" s="11"/>
      <c r="AD2152" s="11"/>
      <c r="AE2152" s="11"/>
      <c r="AF2152" s="11"/>
      <c r="AG2152" s="11"/>
      <c r="AH2152" s="11"/>
      <c r="AI2152" s="11"/>
      <c r="AJ2152" s="11"/>
      <c r="AK2152" s="11"/>
      <c r="AL2152" s="11"/>
      <c r="AM2152" s="11"/>
      <c r="AN2152" s="11"/>
      <c r="AO2152" s="11"/>
      <c r="AP2152" s="11"/>
      <c r="AQ2152" s="11"/>
      <c r="AR2152" s="11"/>
      <c r="AS2152" s="11"/>
      <c r="AT2152" s="11"/>
      <c r="AU2152" s="11"/>
      <c r="AV2152" s="11"/>
      <c r="AW2152" s="11"/>
      <c r="AX2152" s="11"/>
      <c r="AY2152" s="11"/>
      <c r="AZ2152" s="11"/>
      <c r="BA2152" s="11"/>
      <c r="BB2152" s="11"/>
      <c r="BC2152" s="11"/>
      <c r="BD2152" s="11"/>
      <c r="BE2152" s="11"/>
      <c r="BF2152" s="11"/>
      <c r="BG2152" s="11"/>
      <c r="BH2152" s="11"/>
      <c r="BI2152" s="11"/>
      <c r="BJ2152" s="11"/>
      <c r="BK2152" s="11"/>
      <c r="BL2152" s="11"/>
      <c r="BM2152" s="11"/>
      <c r="BN2152" s="11"/>
      <c r="BO2152" s="11"/>
      <c r="BP2152" s="11"/>
      <c r="BQ2152" s="11"/>
      <c r="BR2152" s="11"/>
      <c r="BS2152" s="11"/>
      <c r="BT2152" s="11"/>
      <c r="BU2152" s="11"/>
      <c r="BV2152" s="11"/>
      <c r="BW2152" s="11"/>
    </row>
    <row r="2153" spans="1:78" x14ac:dyDescent="0.2">
      <c r="C2153" t="s">
        <v>1483</v>
      </c>
      <c r="D2153" t="s">
        <v>108</v>
      </c>
      <c r="E2153" t="s">
        <v>335</v>
      </c>
      <c r="G2153" t="s">
        <v>335</v>
      </c>
      <c r="H2153" t="s">
        <v>1134</v>
      </c>
      <c r="AC2153">
        <v>9</v>
      </c>
      <c r="AF2153">
        <v>12</v>
      </c>
      <c r="AG2153">
        <v>10</v>
      </c>
      <c r="AJ2153">
        <v>13</v>
      </c>
      <c r="BR2153" t="s">
        <v>67</v>
      </c>
      <c r="BS2153" s="1">
        <v>44806</v>
      </c>
      <c r="BT2153" t="s">
        <v>1443</v>
      </c>
      <c r="BU2153">
        <v>35427</v>
      </c>
    </row>
    <row r="2154" spans="1:78" x14ac:dyDescent="0.2">
      <c r="C2154" t="s">
        <v>1483</v>
      </c>
      <c r="D2154" t="s">
        <v>108</v>
      </c>
      <c r="E2154" t="s">
        <v>335</v>
      </c>
      <c r="G2154" t="s">
        <v>335</v>
      </c>
      <c r="H2154" t="s">
        <v>1134</v>
      </c>
      <c r="AC2154">
        <v>9</v>
      </c>
      <c r="AF2154">
        <v>12</v>
      </c>
      <c r="AG2154">
        <v>10</v>
      </c>
      <c r="AJ2154">
        <v>13</v>
      </c>
      <c r="BR2154" t="s">
        <v>67</v>
      </c>
      <c r="BS2154" s="1">
        <v>44797</v>
      </c>
      <c r="BT2154" t="s">
        <v>73</v>
      </c>
      <c r="BU2154">
        <v>36083</v>
      </c>
      <c r="BV2154" t="s">
        <v>60</v>
      </c>
      <c r="BW2154" t="s">
        <v>73</v>
      </c>
    </row>
    <row r="2155" spans="1:78" x14ac:dyDescent="0.2">
      <c r="A2155" s="11" t="s">
        <v>1700</v>
      </c>
      <c r="B2155" s="11"/>
      <c r="C2155" s="11" t="s">
        <v>1483</v>
      </c>
      <c r="D2155" s="11" t="s">
        <v>108</v>
      </c>
      <c r="E2155" s="11" t="s">
        <v>335</v>
      </c>
      <c r="F2155" s="11"/>
      <c r="G2155" s="11" t="s">
        <v>335</v>
      </c>
      <c r="H2155" s="11" t="s">
        <v>1697</v>
      </c>
      <c r="I2155" s="11"/>
      <c r="J2155" s="11"/>
      <c r="K2155" s="11"/>
      <c r="L2155" s="11"/>
      <c r="M2155" s="11"/>
      <c r="N2155" s="11"/>
      <c r="O2155" s="11"/>
      <c r="P2155" s="11"/>
      <c r="Q2155" s="11"/>
      <c r="R2155" s="11"/>
      <c r="S2155" s="11"/>
      <c r="T2155" s="11"/>
      <c r="U2155" s="11"/>
      <c r="V2155" s="11"/>
      <c r="W2155" s="11"/>
      <c r="X2155" s="11"/>
      <c r="Y2155" s="11"/>
      <c r="Z2155" s="11"/>
      <c r="AA2155" s="11"/>
      <c r="AB2155" s="11"/>
      <c r="AC2155" s="11"/>
      <c r="AD2155" s="11"/>
      <c r="AE2155" s="11"/>
      <c r="AF2155" s="11"/>
      <c r="AG2155" s="11"/>
      <c r="AH2155" s="11"/>
      <c r="AI2155" s="11"/>
      <c r="AJ2155" s="11"/>
      <c r="AK2155" s="11"/>
      <c r="AL2155" s="11"/>
      <c r="AM2155" s="11"/>
      <c r="AN2155" s="11"/>
      <c r="AO2155" s="11"/>
      <c r="AP2155" s="11"/>
      <c r="AQ2155" s="11"/>
      <c r="AR2155" s="11"/>
      <c r="AS2155" s="11"/>
      <c r="AT2155" s="11"/>
      <c r="AU2155" s="11"/>
      <c r="AV2155" s="11"/>
      <c r="AW2155" s="11"/>
      <c r="AX2155" s="11"/>
      <c r="AY2155" s="11"/>
      <c r="AZ2155" s="11"/>
      <c r="BA2155" s="11"/>
      <c r="BB2155" s="11"/>
      <c r="BC2155" s="11"/>
      <c r="BD2155" s="11"/>
      <c r="BE2155" s="11"/>
      <c r="BF2155" s="11"/>
      <c r="BG2155" s="11"/>
      <c r="BH2155" s="11"/>
      <c r="BI2155" s="11"/>
      <c r="BJ2155" s="11"/>
      <c r="BK2155" s="11"/>
      <c r="BL2155" s="11"/>
      <c r="BM2155" s="11"/>
      <c r="BN2155" s="11"/>
      <c r="BO2155" s="11"/>
      <c r="BP2155" s="11"/>
      <c r="BQ2155" s="11"/>
      <c r="BR2155" s="11"/>
      <c r="BS2155" s="11"/>
      <c r="BT2155" s="11"/>
      <c r="BU2155" s="11"/>
      <c r="BV2155" s="11"/>
      <c r="BW2155" s="11"/>
    </row>
    <row r="2156" spans="1:78" x14ac:dyDescent="0.2">
      <c r="A2156" s="11" t="s">
        <v>1700</v>
      </c>
      <c r="B2156" s="11"/>
      <c r="C2156" s="11" t="s">
        <v>1483</v>
      </c>
      <c r="D2156" s="11" t="s">
        <v>108</v>
      </c>
      <c r="E2156" s="11" t="s">
        <v>335</v>
      </c>
      <c r="F2156" s="11"/>
      <c r="G2156" s="11" t="s">
        <v>335</v>
      </c>
      <c r="H2156" s="11" t="s">
        <v>969</v>
      </c>
      <c r="I2156" s="11"/>
      <c r="J2156" s="11"/>
      <c r="K2156" s="11"/>
      <c r="L2156" s="11"/>
      <c r="M2156" s="11"/>
      <c r="N2156" s="11"/>
      <c r="O2156" s="11"/>
      <c r="P2156" s="11"/>
      <c r="Q2156" s="11"/>
      <c r="R2156" s="11"/>
      <c r="S2156" s="11"/>
      <c r="T2156" s="11"/>
      <c r="U2156" s="11"/>
      <c r="V2156" s="11"/>
      <c r="W2156" s="11"/>
      <c r="X2156" s="11"/>
      <c r="Y2156" s="11"/>
      <c r="Z2156" s="11"/>
      <c r="AA2156" s="11"/>
      <c r="AB2156" s="11"/>
      <c r="AC2156" s="11"/>
      <c r="AD2156" s="11"/>
      <c r="AE2156" s="11"/>
      <c r="AF2156" s="11"/>
      <c r="AG2156" s="11"/>
      <c r="AH2156" s="11"/>
      <c r="AI2156" s="11"/>
      <c r="AJ2156" s="11"/>
      <c r="AK2156" s="11"/>
      <c r="AL2156" s="11"/>
      <c r="AM2156" s="11"/>
      <c r="AN2156" s="11"/>
      <c r="AO2156" s="11"/>
      <c r="AP2156" s="11"/>
      <c r="AQ2156" s="11"/>
      <c r="AR2156" s="11"/>
      <c r="AS2156" s="11"/>
      <c r="AT2156" s="11"/>
      <c r="AU2156" s="11"/>
      <c r="AV2156" s="11"/>
      <c r="AW2156" s="11"/>
      <c r="AX2156" s="11"/>
      <c r="AY2156" s="11"/>
      <c r="AZ2156" s="11"/>
      <c r="BA2156" s="11"/>
      <c r="BB2156" s="11"/>
      <c r="BC2156" s="11"/>
      <c r="BD2156" s="11"/>
      <c r="BE2156" s="11"/>
      <c r="BF2156" s="11"/>
      <c r="BG2156" s="11"/>
      <c r="BH2156" s="11"/>
      <c r="BI2156" s="11"/>
      <c r="BJ2156" s="11"/>
      <c r="BK2156" s="11"/>
      <c r="BL2156" s="11"/>
      <c r="BM2156" s="11"/>
      <c r="BN2156" s="11"/>
      <c r="BO2156" s="11"/>
      <c r="BP2156" s="11"/>
      <c r="BQ2156" s="11"/>
      <c r="BR2156" s="11"/>
      <c r="BS2156" s="11"/>
      <c r="BT2156" s="11"/>
      <c r="BU2156" s="11"/>
      <c r="BV2156" s="11"/>
      <c r="BW2156" s="11"/>
    </row>
    <row r="2157" spans="1:78" x14ac:dyDescent="0.2">
      <c r="C2157" t="s">
        <v>1483</v>
      </c>
      <c r="D2157" t="s">
        <v>108</v>
      </c>
      <c r="E2157" t="s">
        <v>335</v>
      </c>
      <c r="G2157" t="s">
        <v>335</v>
      </c>
      <c r="H2157" t="s">
        <v>969</v>
      </c>
      <c r="AC2157">
        <v>10</v>
      </c>
      <c r="AF2157">
        <v>14</v>
      </c>
      <c r="BQ2157" t="s">
        <v>970</v>
      </c>
      <c r="BR2157" t="s">
        <v>67</v>
      </c>
      <c r="BS2157"/>
      <c r="BT2157" t="s">
        <v>2978</v>
      </c>
      <c r="BU2157" s="39">
        <v>53224</v>
      </c>
    </row>
    <row r="2158" spans="1:78" x14ac:dyDescent="0.2">
      <c r="C2158" t="s">
        <v>1483</v>
      </c>
      <c r="D2158" t="s">
        <v>108</v>
      </c>
      <c r="E2158" t="s">
        <v>335</v>
      </c>
      <c r="G2158" t="s">
        <v>335</v>
      </c>
      <c r="H2158" t="s">
        <v>1164</v>
      </c>
      <c r="AC2158">
        <v>9.3000000000000007</v>
      </c>
      <c r="AF2158">
        <v>14</v>
      </c>
      <c r="BQ2158" t="s">
        <v>1165</v>
      </c>
      <c r="BR2158" t="s">
        <v>67</v>
      </c>
      <c r="BS2158"/>
      <c r="BT2158" t="s">
        <v>1166</v>
      </c>
      <c r="BU2158">
        <v>53196</v>
      </c>
    </row>
    <row r="2159" spans="1:78" x14ac:dyDescent="0.2">
      <c r="A2159" s="11" t="s">
        <v>1700</v>
      </c>
      <c r="B2159" s="11"/>
      <c r="C2159" s="11" t="s">
        <v>1483</v>
      </c>
      <c r="D2159" s="11" t="s">
        <v>108</v>
      </c>
      <c r="E2159" s="11" t="s">
        <v>335</v>
      </c>
      <c r="F2159" s="11"/>
      <c r="G2159" s="11" t="s">
        <v>335</v>
      </c>
      <c r="H2159" s="11" t="s">
        <v>971</v>
      </c>
      <c r="I2159" s="11"/>
      <c r="J2159" s="11"/>
      <c r="K2159" s="11"/>
      <c r="L2159" s="11"/>
      <c r="M2159" s="11"/>
      <c r="N2159" s="11"/>
      <c r="O2159" s="11"/>
      <c r="P2159" s="11"/>
      <c r="Q2159" s="11"/>
      <c r="R2159" s="11"/>
      <c r="S2159" s="11"/>
      <c r="T2159" s="11"/>
      <c r="U2159" s="11"/>
      <c r="V2159" s="11"/>
      <c r="W2159" s="11"/>
      <c r="X2159" s="11"/>
      <c r="Y2159" s="11"/>
      <c r="Z2159" s="11"/>
      <c r="AA2159" s="11"/>
      <c r="AB2159" s="11"/>
      <c r="AC2159" s="11"/>
      <c r="AD2159" s="11"/>
      <c r="AE2159" s="11"/>
      <c r="AF2159" s="11"/>
      <c r="AG2159" s="11"/>
      <c r="AH2159" s="11"/>
      <c r="AI2159" s="11"/>
      <c r="AJ2159" s="11"/>
      <c r="AK2159" s="11"/>
      <c r="AL2159" s="11"/>
      <c r="AM2159" s="11"/>
      <c r="AN2159" s="11"/>
      <c r="AO2159" s="11"/>
      <c r="AP2159" s="11"/>
      <c r="AQ2159" s="11"/>
      <c r="AR2159" s="11"/>
      <c r="AS2159" s="11"/>
      <c r="AT2159" s="11"/>
      <c r="AU2159" s="11"/>
      <c r="AV2159" s="11"/>
      <c r="AW2159" s="11"/>
      <c r="AX2159" s="11"/>
      <c r="AY2159" s="11"/>
      <c r="AZ2159" s="11"/>
      <c r="BA2159" s="11"/>
      <c r="BB2159" s="11"/>
      <c r="BC2159" s="11"/>
      <c r="BD2159" s="11"/>
      <c r="BE2159" s="11"/>
      <c r="BF2159" s="11"/>
      <c r="BG2159" s="11"/>
      <c r="BH2159" s="11"/>
      <c r="BI2159" s="11"/>
      <c r="BJ2159" s="11"/>
      <c r="BK2159" s="11"/>
      <c r="BL2159" s="11"/>
      <c r="BM2159" s="11"/>
      <c r="BN2159" s="11"/>
      <c r="BO2159" s="11"/>
      <c r="BP2159" s="11"/>
      <c r="BQ2159" s="11"/>
      <c r="BR2159" s="11"/>
      <c r="BS2159" s="11"/>
      <c r="BT2159" s="11"/>
      <c r="BU2159" s="11"/>
      <c r="BV2159" s="11"/>
      <c r="BW2159" s="11"/>
    </row>
    <row r="2160" spans="1:78" x14ac:dyDescent="0.2">
      <c r="A2160" t="s">
        <v>3215</v>
      </c>
      <c r="C2160" t="s">
        <v>1483</v>
      </c>
      <c r="D2160" t="s">
        <v>108</v>
      </c>
      <c r="E2160" t="s">
        <v>335</v>
      </c>
      <c r="G2160" t="s">
        <v>335</v>
      </c>
      <c r="H2160" t="s">
        <v>971</v>
      </c>
      <c r="AS2160">
        <v>13.5</v>
      </c>
      <c r="AV2160">
        <v>9.5</v>
      </c>
      <c r="BR2160" t="s">
        <v>67</v>
      </c>
      <c r="BS2160" s="1">
        <v>44883</v>
      </c>
      <c r="BT2160" t="s">
        <v>3210</v>
      </c>
      <c r="BU2160">
        <v>19812</v>
      </c>
      <c r="BV2160" t="s">
        <v>60</v>
      </c>
      <c r="BW2160" t="s">
        <v>3210</v>
      </c>
    </row>
    <row r="2161" spans="1:78" x14ac:dyDescent="0.2">
      <c r="A2161" t="s">
        <v>3504</v>
      </c>
      <c r="C2161" t="s">
        <v>1483</v>
      </c>
      <c r="D2161" t="s">
        <v>108</v>
      </c>
      <c r="E2161" t="s">
        <v>335</v>
      </c>
      <c r="G2161" t="s">
        <v>335</v>
      </c>
      <c r="H2161" t="s">
        <v>971</v>
      </c>
      <c r="AG2161">
        <v>8.6999999999999993</v>
      </c>
      <c r="AJ2161">
        <v>12.5</v>
      </c>
      <c r="BQ2161" t="s">
        <v>1155</v>
      </c>
      <c r="BR2161" t="s">
        <v>67</v>
      </c>
      <c r="BS2161"/>
      <c r="BT2161" t="s">
        <v>104</v>
      </c>
      <c r="BU2161">
        <v>1358</v>
      </c>
    </row>
    <row r="2162" spans="1:78" x14ac:dyDescent="0.2">
      <c r="A2162" t="s">
        <v>3214</v>
      </c>
      <c r="C2162" t="s">
        <v>1483</v>
      </c>
      <c r="D2162" t="s">
        <v>108</v>
      </c>
      <c r="E2162" t="s">
        <v>335</v>
      </c>
      <c r="G2162" t="s">
        <v>335</v>
      </c>
      <c r="H2162" t="s">
        <v>971</v>
      </c>
      <c r="AS2162">
        <v>13.7</v>
      </c>
      <c r="AV2162">
        <v>9</v>
      </c>
      <c r="AW2162">
        <v>13.3</v>
      </c>
      <c r="AZ2162">
        <v>10.65</v>
      </c>
      <c r="BA2162">
        <v>13.7</v>
      </c>
      <c r="BD2162">
        <v>12</v>
      </c>
      <c r="BE2162">
        <v>13.7</v>
      </c>
      <c r="BH2162">
        <v>10.7</v>
      </c>
      <c r="BR2162" t="s">
        <v>67</v>
      </c>
      <c r="BS2162" s="1">
        <v>44883</v>
      </c>
      <c r="BT2162" t="s">
        <v>3210</v>
      </c>
      <c r="BU2162">
        <v>19812</v>
      </c>
    </row>
    <row r="2163" spans="1:78" x14ac:dyDescent="0.2">
      <c r="A2163" t="s">
        <v>1148</v>
      </c>
      <c r="C2163" t="s">
        <v>1483</v>
      </c>
      <c r="D2163" t="s">
        <v>108</v>
      </c>
      <c r="E2163" t="s">
        <v>335</v>
      </c>
      <c r="G2163" t="s">
        <v>335</v>
      </c>
      <c r="H2163" t="s">
        <v>971</v>
      </c>
      <c r="AC2163">
        <v>11</v>
      </c>
      <c r="AD2163">
        <v>13.6</v>
      </c>
      <c r="AE2163">
        <v>11.8</v>
      </c>
      <c r="AF2163">
        <v>13.6</v>
      </c>
      <c r="BR2163" t="s">
        <v>67</v>
      </c>
      <c r="BS2163" s="1">
        <v>44964</v>
      </c>
      <c r="BT2163" t="s">
        <v>1149</v>
      </c>
      <c r="BU2163">
        <v>3608</v>
      </c>
      <c r="BV2163" t="s">
        <v>69</v>
      </c>
      <c r="BW2163" t="s">
        <v>1149</v>
      </c>
      <c r="BX2163" s="19"/>
      <c r="BY2163" s="19"/>
      <c r="BZ2163" s="19"/>
    </row>
    <row r="2164" spans="1:78" x14ac:dyDescent="0.2">
      <c r="A2164" t="s">
        <v>1150</v>
      </c>
      <c r="C2164" t="s">
        <v>1483</v>
      </c>
      <c r="D2164" t="s">
        <v>108</v>
      </c>
      <c r="E2164" t="s">
        <v>335</v>
      </c>
      <c r="G2164" t="s">
        <v>335</v>
      </c>
      <c r="H2164" t="s">
        <v>971</v>
      </c>
      <c r="AG2164">
        <v>8.6999999999999993</v>
      </c>
      <c r="AJ2164">
        <v>12.05</v>
      </c>
      <c r="BR2164" t="s">
        <v>67</v>
      </c>
      <c r="BS2164"/>
      <c r="BT2164" t="s">
        <v>104</v>
      </c>
      <c r="BU2164">
        <v>1358</v>
      </c>
      <c r="BX2164" s="19"/>
      <c r="BY2164" s="19"/>
      <c r="BZ2164" s="19"/>
    </row>
    <row r="2165" spans="1:78" x14ac:dyDescent="0.2">
      <c r="A2165" t="s">
        <v>1151</v>
      </c>
      <c r="C2165" t="s">
        <v>1483</v>
      </c>
      <c r="D2165" t="s">
        <v>108</v>
      </c>
      <c r="E2165" t="s">
        <v>335</v>
      </c>
      <c r="G2165" t="s">
        <v>335</v>
      </c>
      <c r="H2165" t="s">
        <v>971</v>
      </c>
      <c r="AG2165">
        <v>8.9</v>
      </c>
      <c r="AJ2165">
        <v>12.4</v>
      </c>
      <c r="BR2165" t="s">
        <v>67</v>
      </c>
      <c r="BS2165"/>
      <c r="BT2165" t="s">
        <v>104</v>
      </c>
      <c r="BU2165">
        <v>1358</v>
      </c>
    </row>
    <row r="2166" spans="1:78" x14ac:dyDescent="0.2">
      <c r="A2166" t="s">
        <v>1152</v>
      </c>
      <c r="C2166" t="s">
        <v>1483</v>
      </c>
      <c r="D2166" t="s">
        <v>108</v>
      </c>
      <c r="E2166" t="s">
        <v>335</v>
      </c>
      <c r="G2166" t="s">
        <v>335</v>
      </c>
      <c r="H2166" t="s">
        <v>971</v>
      </c>
      <c r="U2166">
        <v>10.65</v>
      </c>
      <c r="X2166">
        <v>11.15</v>
      </c>
      <c r="BR2166" t="s">
        <v>67</v>
      </c>
      <c r="BS2166"/>
      <c r="BT2166" t="s">
        <v>104</v>
      </c>
      <c r="BU2166">
        <v>1358</v>
      </c>
    </row>
    <row r="2167" spans="1:78" x14ac:dyDescent="0.2">
      <c r="A2167" t="s">
        <v>1153</v>
      </c>
      <c r="C2167" t="s">
        <v>1483</v>
      </c>
      <c r="D2167" t="s">
        <v>108</v>
      </c>
      <c r="E2167" t="s">
        <v>335</v>
      </c>
      <c r="G2167" t="s">
        <v>335</v>
      </c>
      <c r="H2167" t="s">
        <v>971</v>
      </c>
      <c r="U2167">
        <v>10.4</v>
      </c>
      <c r="X2167">
        <v>11.1</v>
      </c>
      <c r="BR2167" t="s">
        <v>67</v>
      </c>
      <c r="BS2167"/>
      <c r="BT2167" t="s">
        <v>104</v>
      </c>
      <c r="BU2167">
        <v>1358</v>
      </c>
    </row>
    <row r="2168" spans="1:78" x14ac:dyDescent="0.2">
      <c r="A2168" s="6" t="s">
        <v>1154</v>
      </c>
      <c r="B2168" s="6"/>
      <c r="C2168" s="6" t="s">
        <v>1483</v>
      </c>
      <c r="D2168" s="6" t="s">
        <v>108</v>
      </c>
      <c r="E2168" s="6" t="s">
        <v>335</v>
      </c>
      <c r="F2168" s="6"/>
      <c r="G2168" s="6" t="s">
        <v>335</v>
      </c>
      <c r="H2168" s="6" t="s">
        <v>971</v>
      </c>
      <c r="I2168" s="6"/>
      <c r="J2168" s="6"/>
      <c r="K2168" s="6"/>
      <c r="L2168" s="6"/>
      <c r="M2168" s="6"/>
      <c r="N2168" s="6"/>
      <c r="O2168" s="6"/>
      <c r="P2168" s="6"/>
      <c r="Q2168" s="6"/>
      <c r="R2168" s="6"/>
      <c r="S2168" s="6"/>
      <c r="T2168" s="6"/>
      <c r="U2168" s="6"/>
      <c r="V2168" s="6"/>
      <c r="W2168" s="6"/>
      <c r="X2168" s="6"/>
      <c r="Y2168" s="6"/>
      <c r="Z2168" s="6"/>
      <c r="AA2168" s="6"/>
      <c r="AB2168" s="6"/>
      <c r="AC2168" s="6"/>
      <c r="AD2168" s="6"/>
      <c r="AE2168" s="6"/>
      <c r="AF2168" s="6"/>
      <c r="AG2168" s="6"/>
      <c r="AH2168" s="6"/>
      <c r="AI2168" s="6"/>
      <c r="AJ2168" s="6"/>
      <c r="AK2168" s="6"/>
      <c r="AL2168" s="6"/>
      <c r="AM2168" s="6"/>
      <c r="AN2168" s="6"/>
      <c r="AO2168" s="6"/>
      <c r="AP2168" s="6"/>
      <c r="AQ2168" s="6"/>
      <c r="AR2168" s="6"/>
      <c r="AS2168" s="6">
        <v>12</v>
      </c>
      <c r="AT2168" s="6">
        <v>8.6</v>
      </c>
      <c r="AU2168" s="6">
        <v>8.6</v>
      </c>
      <c r="AV2168" s="6">
        <v>8.6</v>
      </c>
      <c r="AW2168" s="6">
        <v>12</v>
      </c>
      <c r="AX2168" s="6">
        <v>9.8000000000000007</v>
      </c>
      <c r="AY2168" s="6">
        <v>10.1</v>
      </c>
      <c r="AZ2168" s="6">
        <v>10.1</v>
      </c>
      <c r="BA2168" s="6">
        <v>12</v>
      </c>
      <c r="BB2168" s="6">
        <v>10.7</v>
      </c>
      <c r="BC2168" s="6">
        <v>10</v>
      </c>
      <c r="BD2168" s="6">
        <v>10.7</v>
      </c>
      <c r="BE2168" s="6"/>
      <c r="BF2168" s="6"/>
      <c r="BG2168" s="6"/>
      <c r="BH2168" s="6"/>
      <c r="BI2168" s="6"/>
      <c r="BJ2168" s="6"/>
      <c r="BK2168" s="6"/>
      <c r="BL2168" s="6"/>
      <c r="BM2168" s="6"/>
      <c r="BN2168" s="6"/>
      <c r="BO2168" s="6"/>
      <c r="BP2168" s="6"/>
      <c r="BQ2168" s="6" t="s">
        <v>3664</v>
      </c>
      <c r="BR2168" s="6" t="s">
        <v>67</v>
      </c>
      <c r="BS2168" s="7">
        <v>44964</v>
      </c>
      <c r="BT2168" s="6" t="s">
        <v>1149</v>
      </c>
      <c r="BU2168" s="6">
        <v>3608</v>
      </c>
      <c r="BV2168" s="6" t="s">
        <v>69</v>
      </c>
      <c r="BW2168" s="6" t="s">
        <v>1149</v>
      </c>
      <c r="BX2168" s="6"/>
      <c r="BY2168" s="6"/>
      <c r="BZ2168" s="6"/>
    </row>
    <row r="2169" spans="1:78" x14ac:dyDescent="0.2">
      <c r="A2169" t="s">
        <v>2623</v>
      </c>
      <c r="C2169" t="s">
        <v>1483</v>
      </c>
      <c r="D2169" t="s">
        <v>108</v>
      </c>
      <c r="E2169" t="s">
        <v>335</v>
      </c>
      <c r="G2169" t="s">
        <v>335</v>
      </c>
      <c r="H2169" t="s">
        <v>971</v>
      </c>
      <c r="I2169" t="b">
        <v>0</v>
      </c>
      <c r="L2169" t="s">
        <v>2916</v>
      </c>
      <c r="AG2169">
        <v>10.199999999999999</v>
      </c>
      <c r="AJ2169">
        <v>8.6999999999999993</v>
      </c>
      <c r="BA2169">
        <v>12.2</v>
      </c>
      <c r="BD2169">
        <v>10.9</v>
      </c>
      <c r="BE2169">
        <v>11</v>
      </c>
      <c r="BH2169">
        <v>9.5</v>
      </c>
      <c r="BR2169" t="s">
        <v>67</v>
      </c>
      <c r="BS2169" s="1">
        <v>44832</v>
      </c>
      <c r="BT2169" t="s">
        <v>2907</v>
      </c>
      <c r="BU2169" t="s">
        <v>3374</v>
      </c>
    </row>
    <row r="2170" spans="1:78" x14ac:dyDescent="0.2">
      <c r="A2170" t="s">
        <v>2623</v>
      </c>
      <c r="C2170" t="s">
        <v>1483</v>
      </c>
      <c r="D2170" t="s">
        <v>108</v>
      </c>
      <c r="E2170" t="s">
        <v>335</v>
      </c>
      <c r="G2170" t="s">
        <v>335</v>
      </c>
      <c r="H2170" t="s">
        <v>971</v>
      </c>
      <c r="L2170" t="s">
        <v>2635</v>
      </c>
      <c r="U2170">
        <v>9.9600000000000009</v>
      </c>
      <c r="X2170">
        <v>11.3</v>
      </c>
      <c r="Y2170">
        <v>11.3</v>
      </c>
      <c r="Z2170">
        <v>13.51</v>
      </c>
      <c r="AA2170">
        <v>13.08</v>
      </c>
      <c r="AB2170">
        <v>13.51</v>
      </c>
      <c r="AC2170">
        <v>11.15</v>
      </c>
      <c r="AD2170">
        <v>14.7</v>
      </c>
      <c r="AE2170">
        <v>13.66</v>
      </c>
      <c r="AF2170">
        <v>14.7</v>
      </c>
      <c r="AG2170">
        <v>9.2100000000000009</v>
      </c>
      <c r="AJ2170">
        <v>12.36</v>
      </c>
      <c r="AS2170">
        <v>11.37</v>
      </c>
      <c r="AT2170">
        <v>7.97</v>
      </c>
      <c r="AU2170">
        <v>8.0500000000000007</v>
      </c>
      <c r="AV2170">
        <v>8.0500000000000007</v>
      </c>
      <c r="AW2170">
        <v>12.07</v>
      </c>
      <c r="AX2170">
        <v>9.7200000000000006</v>
      </c>
      <c r="AY2170">
        <v>9.74</v>
      </c>
      <c r="AZ2170">
        <v>9.74</v>
      </c>
      <c r="BA2170">
        <v>12.22</v>
      </c>
      <c r="BB2170">
        <v>10.58</v>
      </c>
      <c r="BC2170">
        <v>11.11</v>
      </c>
      <c r="BD2170">
        <v>11.11</v>
      </c>
      <c r="BE2170">
        <v>12.61</v>
      </c>
      <c r="BF2170">
        <v>9.16</v>
      </c>
      <c r="BG2170">
        <v>8.09</v>
      </c>
      <c r="BH2170">
        <v>9.16</v>
      </c>
      <c r="BR2170" t="s">
        <v>67</v>
      </c>
      <c r="BS2170" s="1">
        <v>44827</v>
      </c>
      <c r="BT2170" t="s">
        <v>2619</v>
      </c>
      <c r="BU2170" s="5">
        <v>3601</v>
      </c>
    </row>
    <row r="2171" spans="1:78" x14ac:dyDescent="0.2">
      <c r="A2171" t="s">
        <v>2623</v>
      </c>
      <c r="C2171" t="s">
        <v>1483</v>
      </c>
      <c r="D2171" t="s">
        <v>108</v>
      </c>
      <c r="E2171" t="s">
        <v>335</v>
      </c>
      <c r="G2171" t="s">
        <v>335</v>
      </c>
      <c r="H2171" t="s">
        <v>971</v>
      </c>
      <c r="L2171" t="s">
        <v>2631</v>
      </c>
      <c r="U2171">
        <v>10.37</v>
      </c>
      <c r="X2171">
        <v>11.08</v>
      </c>
      <c r="Y2171">
        <v>11.52</v>
      </c>
      <c r="Z2171">
        <v>13.67</v>
      </c>
      <c r="AA2171">
        <v>13.43</v>
      </c>
      <c r="AB2171">
        <v>13.67</v>
      </c>
      <c r="AC2171">
        <v>11.35</v>
      </c>
      <c r="AD2171">
        <v>14.72</v>
      </c>
      <c r="AE2171">
        <v>13.6</v>
      </c>
      <c r="AF2171">
        <v>14.72</v>
      </c>
      <c r="AG2171">
        <v>9.75</v>
      </c>
      <c r="AJ2171">
        <v>12.63</v>
      </c>
      <c r="AS2171">
        <v>11.65</v>
      </c>
      <c r="AT2171">
        <v>7.78</v>
      </c>
      <c r="AU2171">
        <v>8.06</v>
      </c>
      <c r="AV2171">
        <v>8.06</v>
      </c>
      <c r="AW2171">
        <v>12.04</v>
      </c>
      <c r="AX2171">
        <v>9.84</v>
      </c>
      <c r="AY2171">
        <v>10.1</v>
      </c>
      <c r="AZ2171">
        <v>10.1</v>
      </c>
      <c r="BA2171">
        <v>12.47</v>
      </c>
      <c r="BB2171">
        <v>11.16</v>
      </c>
      <c r="BC2171">
        <v>19.75</v>
      </c>
      <c r="BD2171">
        <v>11.16</v>
      </c>
      <c r="BE2171">
        <v>12.84</v>
      </c>
      <c r="BF2171">
        <v>9.6199999999999992</v>
      </c>
      <c r="BG2171">
        <v>8.16</v>
      </c>
      <c r="BH2171">
        <v>9.6199999999999992</v>
      </c>
      <c r="BR2171" t="s">
        <v>67</v>
      </c>
      <c r="BS2171" s="1">
        <v>44827</v>
      </c>
      <c r="BT2171" t="s">
        <v>2619</v>
      </c>
      <c r="BU2171" s="5">
        <v>3601</v>
      </c>
    </row>
    <row r="2172" spans="1:78" x14ac:dyDescent="0.2">
      <c r="A2172" t="s">
        <v>2623</v>
      </c>
      <c r="C2172" t="s">
        <v>1483</v>
      </c>
      <c r="D2172" t="s">
        <v>108</v>
      </c>
      <c r="E2172" t="s">
        <v>335</v>
      </c>
      <c r="G2172" t="s">
        <v>335</v>
      </c>
      <c r="H2172" t="s">
        <v>971</v>
      </c>
      <c r="L2172" t="s">
        <v>2916</v>
      </c>
      <c r="AG2172">
        <v>10.199999999999999</v>
      </c>
      <c r="AJ2172">
        <v>8.6999999999999993</v>
      </c>
      <c r="BA2172">
        <v>12.2</v>
      </c>
      <c r="BD2172">
        <v>10.9</v>
      </c>
      <c r="BE2172">
        <v>11</v>
      </c>
      <c r="BH2172">
        <v>9.5</v>
      </c>
      <c r="BR2172" t="s">
        <v>67</v>
      </c>
      <c r="BS2172" s="1">
        <v>44886</v>
      </c>
      <c r="BT2172" t="s">
        <v>2907</v>
      </c>
      <c r="BU2172">
        <v>1404</v>
      </c>
    </row>
    <row r="2173" spans="1:78" x14ac:dyDescent="0.2">
      <c r="A2173" t="s">
        <v>3547</v>
      </c>
      <c r="C2173" t="s">
        <v>1483</v>
      </c>
      <c r="D2173" t="s">
        <v>108</v>
      </c>
      <c r="E2173" t="s">
        <v>335</v>
      </c>
      <c r="G2173" t="s">
        <v>335</v>
      </c>
      <c r="H2173" t="s">
        <v>971</v>
      </c>
      <c r="AS2173">
        <v>14</v>
      </c>
      <c r="BJ2173">
        <v>41</v>
      </c>
      <c r="BQ2173" t="s">
        <v>1446</v>
      </c>
      <c r="BR2173" t="s">
        <v>67</v>
      </c>
      <c r="BS2173" s="1">
        <v>44806</v>
      </c>
      <c r="BT2173" t="s">
        <v>1443</v>
      </c>
      <c r="BU2173">
        <v>35427</v>
      </c>
    </row>
    <row r="2174" spans="1:78" x14ac:dyDescent="0.2">
      <c r="A2174" t="s">
        <v>3353</v>
      </c>
      <c r="C2174" t="s">
        <v>1483</v>
      </c>
      <c r="D2174" t="s">
        <v>108</v>
      </c>
      <c r="E2174" t="s">
        <v>335</v>
      </c>
      <c r="G2174" t="s">
        <v>335</v>
      </c>
      <c r="H2174" t="s">
        <v>971</v>
      </c>
      <c r="Q2174">
        <v>11</v>
      </c>
      <c r="T2174">
        <v>8</v>
      </c>
      <c r="AC2174">
        <v>10.6</v>
      </c>
      <c r="AF2174">
        <v>14</v>
      </c>
      <c r="AG2174">
        <v>10.8</v>
      </c>
      <c r="AJ2174">
        <v>12.3</v>
      </c>
      <c r="BR2174" t="s">
        <v>67</v>
      </c>
      <c r="BS2174" s="1">
        <v>44886</v>
      </c>
      <c r="BT2174" t="s">
        <v>3311</v>
      </c>
      <c r="BU2174">
        <v>3596</v>
      </c>
      <c r="BV2174" t="s">
        <v>60</v>
      </c>
      <c r="BW2174" t="s">
        <v>3311</v>
      </c>
    </row>
    <row r="2175" spans="1:78" x14ac:dyDescent="0.2">
      <c r="A2175" t="s">
        <v>1162</v>
      </c>
      <c r="C2175" t="s">
        <v>1483</v>
      </c>
      <c r="D2175" t="s">
        <v>108</v>
      </c>
      <c r="E2175" t="s">
        <v>335</v>
      </c>
      <c r="G2175" t="s">
        <v>335</v>
      </c>
      <c r="H2175" t="s">
        <v>971</v>
      </c>
      <c r="AS2175">
        <v>12.7</v>
      </c>
      <c r="AV2175">
        <v>10.199999999999999</v>
      </c>
      <c r="AW2175">
        <v>12.1</v>
      </c>
      <c r="AZ2175">
        <v>11.2</v>
      </c>
      <c r="BA2175">
        <v>12.5</v>
      </c>
      <c r="BD2175">
        <v>12.5</v>
      </c>
      <c r="BQ2175" s="5" t="s">
        <v>1163</v>
      </c>
      <c r="BR2175" t="s">
        <v>67</v>
      </c>
      <c r="BS2175"/>
      <c r="BT2175" t="s">
        <v>213</v>
      </c>
      <c r="BU2175">
        <v>4269</v>
      </c>
    </row>
    <row r="2176" spans="1:78" x14ac:dyDescent="0.2">
      <c r="C2176" t="s">
        <v>1483</v>
      </c>
      <c r="D2176" t="s">
        <v>108</v>
      </c>
      <c r="E2176" t="s">
        <v>335</v>
      </c>
      <c r="G2176" t="s">
        <v>335</v>
      </c>
      <c r="H2176" t="s">
        <v>971</v>
      </c>
      <c r="AG2176">
        <v>15</v>
      </c>
      <c r="AH2176">
        <v>11</v>
      </c>
      <c r="AI2176">
        <v>5</v>
      </c>
      <c r="AJ2176">
        <v>11</v>
      </c>
      <c r="BQ2176" t="s">
        <v>972</v>
      </c>
      <c r="BR2176" t="s">
        <v>67</v>
      </c>
      <c r="BS2176"/>
      <c r="BT2176" t="s">
        <v>2978</v>
      </c>
      <c r="BU2176" s="39">
        <v>53224</v>
      </c>
    </row>
    <row r="2177" spans="1:78" x14ac:dyDescent="0.2">
      <c r="C2177" t="s">
        <v>1483</v>
      </c>
      <c r="D2177" t="s">
        <v>108</v>
      </c>
      <c r="E2177" t="s">
        <v>335</v>
      </c>
      <c r="G2177" t="s">
        <v>335</v>
      </c>
      <c r="H2177" t="s">
        <v>971</v>
      </c>
      <c r="M2177">
        <v>11</v>
      </c>
      <c r="Q2177">
        <v>12</v>
      </c>
      <c r="T2177">
        <v>10</v>
      </c>
      <c r="U2177">
        <v>12</v>
      </c>
      <c r="X2177">
        <v>12</v>
      </c>
      <c r="AC2177">
        <v>13</v>
      </c>
      <c r="AF2177">
        <v>15</v>
      </c>
      <c r="AG2177">
        <v>11</v>
      </c>
      <c r="AJ2177">
        <v>13</v>
      </c>
      <c r="AO2177">
        <v>12</v>
      </c>
      <c r="AS2177">
        <v>14</v>
      </c>
      <c r="AV2177">
        <v>9</v>
      </c>
      <c r="AW2177">
        <v>13</v>
      </c>
      <c r="AZ2177">
        <v>11</v>
      </c>
      <c r="BE2177">
        <v>14</v>
      </c>
      <c r="BH2177">
        <v>11</v>
      </c>
      <c r="BR2177" t="s">
        <v>67</v>
      </c>
      <c r="BS2177" s="1">
        <v>44797</v>
      </c>
      <c r="BT2177" t="s">
        <v>73</v>
      </c>
      <c r="BU2177">
        <v>36083</v>
      </c>
      <c r="BV2177" t="s">
        <v>60</v>
      </c>
      <c r="BW2177" t="s">
        <v>73</v>
      </c>
    </row>
    <row r="2178" spans="1:78" x14ac:dyDescent="0.2">
      <c r="A2178" s="11" t="s">
        <v>1700</v>
      </c>
      <c r="B2178" s="11"/>
      <c r="C2178" s="11" t="s">
        <v>1483</v>
      </c>
      <c r="D2178" s="11" t="s">
        <v>108</v>
      </c>
      <c r="E2178" s="11" t="s">
        <v>335</v>
      </c>
      <c r="F2178" s="11"/>
      <c r="G2178" s="11" t="s">
        <v>335</v>
      </c>
      <c r="H2178" s="11"/>
      <c r="I2178" s="11"/>
      <c r="J2178" s="11"/>
      <c r="K2178" s="11"/>
      <c r="L2178" s="11"/>
      <c r="M2178" s="11"/>
      <c r="N2178" s="11"/>
      <c r="O2178" s="11"/>
      <c r="P2178" s="11"/>
      <c r="Q2178" s="11"/>
      <c r="R2178" s="11"/>
      <c r="S2178" s="11"/>
      <c r="T2178" s="11"/>
      <c r="U2178" s="11"/>
      <c r="V2178" s="11"/>
      <c r="W2178" s="11"/>
      <c r="X2178" s="11"/>
      <c r="Y2178" s="11"/>
      <c r="Z2178" s="11"/>
      <c r="AA2178" s="11"/>
      <c r="AB2178" s="11"/>
      <c r="AC2178" s="11"/>
      <c r="AD2178" s="11"/>
      <c r="AE2178" s="11"/>
      <c r="AF2178" s="11"/>
      <c r="AG2178" s="11"/>
      <c r="AH2178" s="11"/>
      <c r="AI2178" s="11"/>
      <c r="AJ2178" s="11"/>
      <c r="AK2178" s="11"/>
      <c r="AL2178" s="11"/>
      <c r="AM2178" s="11"/>
      <c r="AN2178" s="11"/>
      <c r="AO2178" s="11"/>
      <c r="AP2178" s="11"/>
      <c r="AQ2178" s="11"/>
      <c r="AR2178" s="11"/>
      <c r="AS2178" s="11"/>
      <c r="AT2178" s="11"/>
      <c r="AU2178" s="11"/>
      <c r="AV2178" s="11"/>
      <c r="AW2178" s="11"/>
      <c r="AX2178" s="11"/>
      <c r="AY2178" s="11"/>
      <c r="AZ2178" s="11"/>
      <c r="BA2178" s="11"/>
      <c r="BB2178" s="11"/>
      <c r="BC2178" s="11"/>
      <c r="BD2178" s="11"/>
      <c r="BE2178" s="11"/>
      <c r="BF2178" s="11"/>
      <c r="BG2178" s="11"/>
      <c r="BH2178" s="11"/>
      <c r="BI2178" s="11"/>
      <c r="BJ2178" s="11"/>
      <c r="BK2178" s="11"/>
      <c r="BL2178" s="11"/>
      <c r="BM2178" s="11"/>
      <c r="BN2178" s="11"/>
      <c r="BO2178" s="11"/>
      <c r="BP2178" s="11"/>
      <c r="BQ2178" s="11"/>
      <c r="BR2178" s="11"/>
      <c r="BS2178" s="11"/>
      <c r="BT2178" s="11"/>
      <c r="BU2178" s="11"/>
      <c r="BV2178" s="11"/>
      <c r="BW2178" s="11"/>
    </row>
    <row r="2179" spans="1:78" x14ac:dyDescent="0.2">
      <c r="A2179" s="11" t="s">
        <v>1700</v>
      </c>
      <c r="B2179" s="11"/>
      <c r="C2179" s="11" t="s">
        <v>1483</v>
      </c>
      <c r="D2179" s="11" t="s">
        <v>108</v>
      </c>
      <c r="E2179" s="11" t="s">
        <v>335</v>
      </c>
      <c r="F2179" s="11"/>
      <c r="G2179" s="11" t="s">
        <v>1696</v>
      </c>
      <c r="H2179" s="11"/>
      <c r="I2179" s="11"/>
      <c r="J2179" s="11"/>
      <c r="K2179" s="11"/>
      <c r="L2179" s="11"/>
      <c r="M2179" s="11"/>
      <c r="N2179" s="11"/>
      <c r="O2179" s="11"/>
      <c r="P2179" s="11"/>
      <c r="Q2179" s="11"/>
      <c r="R2179" s="11"/>
      <c r="S2179" s="11"/>
      <c r="T2179" s="11"/>
      <c r="U2179" s="11"/>
      <c r="V2179" s="11"/>
      <c r="W2179" s="11"/>
      <c r="X2179" s="11"/>
      <c r="Y2179" s="11"/>
      <c r="Z2179" s="11"/>
      <c r="AA2179" s="11"/>
      <c r="AB2179" s="11"/>
      <c r="AC2179" s="11"/>
      <c r="AD2179" s="11"/>
      <c r="AE2179" s="11"/>
      <c r="AF2179" s="11"/>
      <c r="AG2179" s="11"/>
      <c r="AH2179" s="11"/>
      <c r="AI2179" s="11"/>
      <c r="AJ2179" s="11"/>
      <c r="AK2179" s="11"/>
      <c r="AL2179" s="11"/>
      <c r="AM2179" s="11"/>
      <c r="AN2179" s="11"/>
      <c r="AO2179" s="11"/>
      <c r="AP2179" s="11"/>
      <c r="AQ2179" s="11"/>
      <c r="AR2179" s="11"/>
      <c r="AS2179" s="11"/>
      <c r="AT2179" s="11"/>
      <c r="AU2179" s="11"/>
      <c r="AV2179" s="11"/>
      <c r="AW2179" s="11"/>
      <c r="AX2179" s="11"/>
      <c r="AY2179" s="11"/>
      <c r="AZ2179" s="11"/>
      <c r="BA2179" s="11"/>
      <c r="BB2179" s="11"/>
      <c r="BC2179" s="11"/>
      <c r="BD2179" s="11"/>
      <c r="BE2179" s="11"/>
      <c r="BF2179" s="11"/>
      <c r="BG2179" s="11"/>
      <c r="BH2179" s="11"/>
      <c r="BI2179" s="11"/>
      <c r="BJ2179" s="11"/>
      <c r="BK2179" s="11"/>
      <c r="BL2179" s="11"/>
      <c r="BM2179" s="11"/>
      <c r="BN2179" s="11"/>
      <c r="BO2179" s="11"/>
      <c r="BP2179" s="11"/>
      <c r="BQ2179" s="11"/>
      <c r="BR2179" s="11"/>
      <c r="BS2179" s="11"/>
      <c r="BT2179" s="11"/>
      <c r="BU2179" s="11"/>
      <c r="BV2179" s="11"/>
      <c r="BW2179" s="11"/>
    </row>
    <row r="2180" spans="1:78" x14ac:dyDescent="0.2">
      <c r="A2180" s="11" t="s">
        <v>1700</v>
      </c>
      <c r="B2180" s="11"/>
      <c r="C2180" s="11" t="s">
        <v>1483</v>
      </c>
      <c r="D2180" s="11" t="s">
        <v>108</v>
      </c>
      <c r="E2180" s="11" t="s">
        <v>515</v>
      </c>
      <c r="F2180" s="11" t="s">
        <v>1351</v>
      </c>
      <c r="G2180" s="11" t="s">
        <v>1683</v>
      </c>
      <c r="H2180" s="11" t="s">
        <v>1631</v>
      </c>
      <c r="I2180" s="11"/>
      <c r="J2180" s="11"/>
      <c r="K2180" s="11"/>
      <c r="L2180" s="11"/>
      <c r="M2180" s="11"/>
      <c r="N2180" s="11"/>
      <c r="O2180" s="11"/>
      <c r="P2180" s="11"/>
      <c r="Q2180" s="11"/>
      <c r="R2180" s="11"/>
      <c r="S2180" s="11"/>
      <c r="T2180" s="11"/>
      <c r="U2180" s="11"/>
      <c r="V2180" s="11"/>
      <c r="W2180" s="11"/>
      <c r="X2180" s="11"/>
      <c r="Y2180" s="11"/>
      <c r="Z2180" s="11"/>
      <c r="AA2180" s="11"/>
      <c r="AB2180" s="11"/>
      <c r="AC2180" s="11"/>
      <c r="AD2180" s="11"/>
      <c r="AE2180" s="11"/>
      <c r="AF2180" s="11"/>
      <c r="AG2180" s="11"/>
      <c r="AH2180" s="11"/>
      <c r="AI2180" s="11"/>
      <c r="AJ2180" s="11"/>
      <c r="AK2180" s="11"/>
      <c r="AL2180" s="11"/>
      <c r="AM2180" s="11"/>
      <c r="AN2180" s="11"/>
      <c r="AO2180" s="11"/>
      <c r="AP2180" s="11"/>
      <c r="AQ2180" s="11"/>
      <c r="AR2180" s="11"/>
      <c r="AS2180" s="11"/>
      <c r="AT2180" s="11"/>
      <c r="AU2180" s="11"/>
      <c r="AV2180" s="11"/>
      <c r="AW2180" s="11"/>
      <c r="AX2180" s="11"/>
      <c r="AY2180" s="11"/>
      <c r="AZ2180" s="11"/>
      <c r="BA2180" s="11"/>
      <c r="BB2180" s="11"/>
      <c r="BC2180" s="11"/>
      <c r="BD2180" s="11"/>
      <c r="BE2180" s="11"/>
      <c r="BF2180" s="11"/>
      <c r="BG2180" s="11"/>
      <c r="BH2180" s="11"/>
      <c r="BI2180" s="11"/>
      <c r="BJ2180" s="11"/>
      <c r="BK2180" s="11"/>
      <c r="BL2180" s="11"/>
      <c r="BM2180" s="11"/>
      <c r="BN2180" s="11"/>
      <c r="BO2180" s="11"/>
      <c r="BP2180" s="11"/>
      <c r="BQ2180" s="11"/>
      <c r="BR2180" s="11"/>
      <c r="BS2180" s="11"/>
      <c r="BT2180" s="11"/>
      <c r="BU2180" s="11"/>
      <c r="BV2180" s="11"/>
      <c r="BW2180" s="11"/>
    </row>
    <row r="2181" spans="1:78" s="10" customFormat="1" x14ac:dyDescent="0.2">
      <c r="A2181" t="s">
        <v>2267</v>
      </c>
      <c r="B2181" t="s">
        <v>63</v>
      </c>
      <c r="C2181" t="s">
        <v>1483</v>
      </c>
      <c r="D2181" t="s">
        <v>108</v>
      </c>
      <c r="E2181" t="s">
        <v>515</v>
      </c>
      <c r="F2181" t="s">
        <v>1351</v>
      </c>
      <c r="G2181" t="s">
        <v>1683</v>
      </c>
      <c r="H2181" t="s">
        <v>1631</v>
      </c>
      <c r="I2181"/>
      <c r="J2181"/>
      <c r="K2181"/>
      <c r="L2181"/>
      <c r="M2181"/>
      <c r="N2181"/>
      <c r="O2181"/>
      <c r="P2181"/>
      <c r="Q2181"/>
      <c r="R2181"/>
      <c r="S2181"/>
      <c r="T2181"/>
      <c r="U2181"/>
      <c r="V2181"/>
      <c r="W2181"/>
      <c r="X2181"/>
      <c r="Y2181"/>
      <c r="Z2181"/>
      <c r="AA2181"/>
      <c r="AB2181"/>
      <c r="AC2181"/>
      <c r="AD2181"/>
      <c r="AE2181"/>
      <c r="AF2181"/>
      <c r="AG2181">
        <v>4.8</v>
      </c>
      <c r="AH2181"/>
      <c r="AI2181"/>
      <c r="AJ2181">
        <v>6.2</v>
      </c>
      <c r="AK2181"/>
      <c r="AL2181"/>
      <c r="AM2181"/>
      <c r="AN2181"/>
      <c r="AO2181"/>
      <c r="AP2181"/>
      <c r="AQ2181"/>
      <c r="AR2181"/>
      <c r="AS2181"/>
      <c r="AT2181"/>
      <c r="AU2181"/>
      <c r="AV2181"/>
      <c r="AW2181"/>
      <c r="AX2181"/>
      <c r="AY2181"/>
      <c r="AZ2181"/>
      <c r="BA2181"/>
      <c r="BB2181"/>
      <c r="BC2181"/>
      <c r="BD2181"/>
      <c r="BE2181"/>
      <c r="BF2181"/>
      <c r="BG2181"/>
      <c r="BH2181"/>
      <c r="BI2181"/>
      <c r="BJ2181"/>
      <c r="BK2181"/>
      <c r="BL2181"/>
      <c r="BM2181"/>
      <c r="BN2181"/>
      <c r="BO2181"/>
      <c r="BP2181"/>
      <c r="BQ2181"/>
      <c r="BR2181" t="s">
        <v>67</v>
      </c>
      <c r="BS2181" s="1">
        <v>44820</v>
      </c>
      <c r="BT2181" t="s">
        <v>2256</v>
      </c>
      <c r="BU2181" s="26">
        <v>82637</v>
      </c>
      <c r="BV2181" t="s">
        <v>60</v>
      </c>
      <c r="BW2181" t="s">
        <v>2256</v>
      </c>
      <c r="BX2181"/>
      <c r="BY2181"/>
      <c r="BZ2181"/>
    </row>
    <row r="2182" spans="1:78" s="10" customFormat="1" x14ac:dyDescent="0.2">
      <c r="A2182" s="6" t="s">
        <v>1353</v>
      </c>
      <c r="B2182" s="6"/>
      <c r="C2182" s="6" t="s">
        <v>1483</v>
      </c>
      <c r="D2182" s="6" t="s">
        <v>108</v>
      </c>
      <c r="E2182" s="6" t="s">
        <v>515</v>
      </c>
      <c r="F2182" s="6" t="s">
        <v>1351</v>
      </c>
      <c r="G2182" s="6" t="s">
        <v>1683</v>
      </c>
      <c r="H2182" s="6" t="s">
        <v>1631</v>
      </c>
      <c r="I2182" s="6"/>
      <c r="J2182" s="6"/>
      <c r="K2182" s="6"/>
      <c r="L2182" s="6"/>
      <c r="M2182" s="6"/>
      <c r="N2182" s="6"/>
      <c r="O2182" s="6"/>
      <c r="P2182" s="6"/>
      <c r="Q2182" s="6"/>
      <c r="R2182" s="6"/>
      <c r="S2182" s="6"/>
      <c r="T2182" s="6"/>
      <c r="U2182" s="6"/>
      <c r="V2182" s="6"/>
      <c r="W2182" s="6"/>
      <c r="X2182" s="6"/>
      <c r="Y2182" s="6"/>
      <c r="Z2182" s="6"/>
      <c r="AA2182" s="6"/>
      <c r="AB2182" s="6"/>
      <c r="AC2182" s="6"/>
      <c r="AD2182" s="6"/>
      <c r="AE2182" s="6"/>
      <c r="AF2182" s="6"/>
      <c r="AG2182" s="6"/>
      <c r="AH2182" s="6"/>
      <c r="AI2182" s="6"/>
      <c r="AJ2182" s="6"/>
      <c r="AK2182" s="6"/>
      <c r="AL2182" s="6"/>
      <c r="AM2182" s="6"/>
      <c r="AN2182" s="6"/>
      <c r="AO2182" s="6"/>
      <c r="AP2182" s="6"/>
      <c r="AQ2182" s="6"/>
      <c r="AR2182" s="6"/>
      <c r="AS2182" s="6"/>
      <c r="AT2182" s="6"/>
      <c r="AU2182" s="6"/>
      <c r="AV2182" s="6"/>
      <c r="AW2182" s="6"/>
      <c r="AX2182" s="6"/>
      <c r="AY2182" s="6"/>
      <c r="AZ2182" s="6"/>
      <c r="BA2182" s="6"/>
      <c r="BB2182" s="6"/>
      <c r="BC2182" s="6"/>
      <c r="BD2182" s="6"/>
      <c r="BE2182" s="6"/>
      <c r="BF2182" s="6"/>
      <c r="BG2182" s="6"/>
      <c r="BH2182" s="6"/>
      <c r="BI2182" s="6"/>
      <c r="BJ2182" s="6"/>
      <c r="BK2182" s="6"/>
      <c r="BL2182" s="6"/>
      <c r="BM2182" s="6"/>
      <c r="BN2182" s="6"/>
      <c r="BO2182" s="6"/>
      <c r="BP2182" s="6"/>
      <c r="BQ2182" s="6" t="s">
        <v>3681</v>
      </c>
      <c r="BR2182" s="6" t="s">
        <v>67</v>
      </c>
      <c r="BS2182" s="7">
        <v>44820</v>
      </c>
      <c r="BT2182" s="6" t="s">
        <v>2256</v>
      </c>
      <c r="BU2182" s="27">
        <v>82637</v>
      </c>
      <c r="BV2182" s="6" t="s">
        <v>60</v>
      </c>
      <c r="BW2182" s="6" t="s">
        <v>2256</v>
      </c>
      <c r="BX2182" s="6"/>
      <c r="BY2182" s="6"/>
      <c r="BZ2182" s="6"/>
    </row>
    <row r="2183" spans="1:78" x14ac:dyDescent="0.2">
      <c r="A2183" t="s">
        <v>2268</v>
      </c>
      <c r="C2183" t="s">
        <v>1483</v>
      </c>
      <c r="D2183" t="s">
        <v>108</v>
      </c>
      <c r="E2183" t="s">
        <v>515</v>
      </c>
      <c r="F2183" t="s">
        <v>1351</v>
      </c>
      <c r="G2183" t="s">
        <v>1683</v>
      </c>
      <c r="H2183" t="s">
        <v>1351</v>
      </c>
      <c r="AS2183">
        <f>0.01*1000</f>
        <v>10</v>
      </c>
      <c r="AT2183">
        <f>0.0057*1000</f>
        <v>5.7</v>
      </c>
      <c r="AU2183">
        <f>0.0063*1000</f>
        <v>6.3</v>
      </c>
      <c r="AV2183">
        <v>6.3</v>
      </c>
      <c r="BR2183" t="s">
        <v>67</v>
      </c>
      <c r="BS2183" s="1">
        <v>44820</v>
      </c>
      <c r="BT2183" t="s">
        <v>2256</v>
      </c>
      <c r="BU2183" s="26">
        <v>82637</v>
      </c>
    </row>
    <row r="2184" spans="1:78" x14ac:dyDescent="0.2">
      <c r="A2184" s="6" t="s">
        <v>94</v>
      </c>
      <c r="B2184" s="6"/>
      <c r="C2184" s="6" t="s">
        <v>1483</v>
      </c>
      <c r="D2184" s="6" t="s">
        <v>108</v>
      </c>
      <c r="E2184" s="6" t="s">
        <v>515</v>
      </c>
      <c r="F2184" s="6" t="s">
        <v>1351</v>
      </c>
      <c r="G2184" s="6" t="s">
        <v>1683</v>
      </c>
      <c r="H2184" s="6" t="s">
        <v>1351</v>
      </c>
      <c r="I2184" s="6"/>
      <c r="J2184" s="6"/>
      <c r="K2184" s="6"/>
      <c r="L2184" s="6"/>
      <c r="M2184" s="6"/>
      <c r="N2184" s="6"/>
      <c r="O2184" s="6"/>
      <c r="P2184" s="6"/>
      <c r="Q2184" s="6"/>
      <c r="R2184" s="6"/>
      <c r="S2184" s="6"/>
      <c r="T2184" s="6"/>
      <c r="U2184" s="6"/>
      <c r="V2184" s="6"/>
      <c r="W2184" s="6"/>
      <c r="X2184" s="6"/>
      <c r="Y2184" s="6"/>
      <c r="Z2184" s="6"/>
      <c r="AA2184" s="6"/>
      <c r="AB2184" s="6"/>
      <c r="AC2184" s="6"/>
      <c r="AD2184" s="6"/>
      <c r="AE2184" s="6"/>
      <c r="AF2184" s="6"/>
      <c r="AG2184" s="6"/>
      <c r="AH2184" s="6"/>
      <c r="AI2184" s="6"/>
      <c r="AJ2184" s="6"/>
      <c r="AK2184" s="6"/>
      <c r="AL2184" s="6"/>
      <c r="AM2184" s="6"/>
      <c r="AN2184" s="6"/>
      <c r="AO2184" s="6"/>
      <c r="AP2184" s="6"/>
      <c r="AQ2184" s="6"/>
      <c r="AR2184" s="6"/>
      <c r="AS2184" s="6"/>
      <c r="AT2184" s="6"/>
      <c r="AU2184" s="6"/>
      <c r="AV2184" s="6"/>
      <c r="AW2184" s="6"/>
      <c r="AX2184" s="6"/>
      <c r="AY2184" s="6"/>
      <c r="AZ2184" s="6"/>
      <c r="BA2184" s="6"/>
      <c r="BB2184" s="6"/>
      <c r="BC2184" s="6"/>
      <c r="BD2184" s="6"/>
      <c r="BE2184" s="6"/>
      <c r="BF2184" s="6"/>
      <c r="BG2184" s="6"/>
      <c r="BH2184" s="6"/>
      <c r="BI2184" s="6"/>
      <c r="BJ2184" s="6">
        <f>AVERAGE(24,30)</f>
        <v>27</v>
      </c>
      <c r="BK2184" s="6"/>
      <c r="BL2184" s="6"/>
      <c r="BM2184" s="6"/>
      <c r="BN2184" s="6"/>
      <c r="BO2184" s="6"/>
      <c r="BP2184" s="6"/>
      <c r="BQ2184" s="6"/>
      <c r="BR2184" s="6" t="s">
        <v>67</v>
      </c>
      <c r="BS2184" s="7">
        <v>44820</v>
      </c>
      <c r="BT2184" s="6" t="s">
        <v>2256</v>
      </c>
      <c r="BU2184" s="27">
        <v>82637</v>
      </c>
      <c r="BV2184" s="6"/>
      <c r="BW2184" s="6"/>
    </row>
    <row r="2185" spans="1:78" x14ac:dyDescent="0.2">
      <c r="A2185" s="11" t="s">
        <v>1700</v>
      </c>
      <c r="B2185" s="11"/>
      <c r="C2185" s="11" t="s">
        <v>1483</v>
      </c>
      <c r="D2185" s="11" t="s">
        <v>108</v>
      </c>
      <c r="E2185" s="11" t="s">
        <v>515</v>
      </c>
      <c r="F2185" s="11" t="s">
        <v>1351</v>
      </c>
      <c r="G2185" s="11" t="s">
        <v>126</v>
      </c>
      <c r="H2185" s="11" t="s">
        <v>1684</v>
      </c>
      <c r="I2185" s="11"/>
      <c r="J2185" s="11"/>
      <c r="K2185" s="11"/>
      <c r="L2185" s="11"/>
      <c r="M2185" s="11"/>
      <c r="N2185" s="11"/>
      <c r="O2185" s="11"/>
      <c r="P2185" s="11"/>
      <c r="Q2185" s="11"/>
      <c r="R2185" s="11"/>
      <c r="S2185" s="11"/>
      <c r="T2185" s="11"/>
      <c r="U2185" s="11"/>
      <c r="V2185" s="11"/>
      <c r="W2185" s="11"/>
      <c r="X2185" s="11"/>
      <c r="Y2185" s="11"/>
      <c r="Z2185" s="11"/>
      <c r="AA2185" s="11"/>
      <c r="AB2185" s="11"/>
      <c r="AC2185" s="11"/>
      <c r="AD2185" s="11"/>
      <c r="AE2185" s="11"/>
      <c r="AF2185" s="11"/>
      <c r="AG2185" s="11"/>
      <c r="AH2185" s="11"/>
      <c r="AI2185" s="11"/>
      <c r="AJ2185" s="11"/>
      <c r="AK2185" s="11"/>
      <c r="AL2185" s="11"/>
      <c r="AM2185" s="11"/>
      <c r="AN2185" s="11"/>
      <c r="AO2185" s="11"/>
      <c r="AP2185" s="11"/>
      <c r="AQ2185" s="11"/>
      <c r="AR2185" s="11"/>
      <c r="AS2185" s="11"/>
      <c r="AT2185" s="11"/>
      <c r="AU2185" s="11"/>
      <c r="AV2185" s="11"/>
      <c r="AW2185" s="11"/>
      <c r="AX2185" s="11"/>
      <c r="AY2185" s="11"/>
      <c r="AZ2185" s="11"/>
      <c r="BA2185" s="11"/>
      <c r="BB2185" s="11"/>
      <c r="BC2185" s="11"/>
      <c r="BD2185" s="11"/>
      <c r="BE2185" s="11"/>
      <c r="BF2185" s="11"/>
      <c r="BG2185" s="11"/>
      <c r="BH2185" s="11"/>
      <c r="BI2185" s="11"/>
      <c r="BJ2185" s="11"/>
      <c r="BK2185" s="11"/>
      <c r="BL2185" s="11"/>
      <c r="BM2185" s="11"/>
      <c r="BN2185" s="11"/>
      <c r="BO2185" s="11"/>
      <c r="BP2185" s="11"/>
      <c r="BQ2185" s="11"/>
      <c r="BR2185" s="11"/>
      <c r="BS2185" s="11"/>
      <c r="BT2185" s="11"/>
      <c r="BU2185" s="11"/>
      <c r="BV2185" s="11"/>
      <c r="BW2185" s="11"/>
    </row>
    <row r="2186" spans="1:78" x14ac:dyDescent="0.2">
      <c r="A2186" s="6"/>
      <c r="B2186" s="6"/>
      <c r="C2186" s="6" t="s">
        <v>1483</v>
      </c>
      <c r="D2186" s="6" t="s">
        <v>108</v>
      </c>
      <c r="E2186" s="6" t="s">
        <v>515</v>
      </c>
      <c r="F2186" s="6" t="s">
        <v>1351</v>
      </c>
      <c r="G2186" s="6" t="s">
        <v>126</v>
      </c>
      <c r="H2186" s="6" t="s">
        <v>1684</v>
      </c>
      <c r="I2186" s="6"/>
      <c r="J2186" s="6"/>
      <c r="K2186" s="6"/>
      <c r="L2186" s="6"/>
      <c r="M2186" s="6"/>
      <c r="N2186" s="6"/>
      <c r="O2186" s="6"/>
      <c r="P2186" s="6"/>
      <c r="Q2186" s="6"/>
      <c r="R2186" s="6"/>
      <c r="S2186" s="6"/>
      <c r="T2186" s="6"/>
      <c r="U2186" s="6"/>
      <c r="V2186" s="6"/>
      <c r="W2186" s="6"/>
      <c r="X2186" s="6"/>
      <c r="Y2186" s="6"/>
      <c r="Z2186" s="6"/>
      <c r="AA2186" s="6"/>
      <c r="AB2186" s="6"/>
      <c r="AC2186" s="6"/>
      <c r="AD2186" s="6"/>
      <c r="AE2186" s="6"/>
      <c r="AF2186" s="6"/>
      <c r="AG2186" s="6"/>
      <c r="AH2186" s="6"/>
      <c r="AI2186" s="6"/>
      <c r="AJ2186" s="6"/>
      <c r="AK2186" s="6"/>
      <c r="AL2186" s="6"/>
      <c r="AM2186" s="6"/>
      <c r="AN2186" s="6"/>
      <c r="AO2186" s="6"/>
      <c r="AP2186" s="6"/>
      <c r="AQ2186" s="6"/>
      <c r="AR2186" s="6"/>
      <c r="AS2186" s="6"/>
      <c r="AT2186" s="6"/>
      <c r="AU2186" s="6"/>
      <c r="AV2186" s="6"/>
      <c r="AW2186" s="6">
        <v>9</v>
      </c>
      <c r="AX2186" s="6"/>
      <c r="AY2186" s="6">
        <v>6.5</v>
      </c>
      <c r="AZ2186" s="6">
        <v>6.5</v>
      </c>
      <c r="BA2186" s="6">
        <v>9</v>
      </c>
      <c r="BB2186" s="6"/>
      <c r="BC2186" s="6"/>
      <c r="BD2186" s="6">
        <v>7.5</v>
      </c>
      <c r="BE2186" s="6">
        <v>9</v>
      </c>
      <c r="BF2186" s="6"/>
      <c r="BG2186" s="6"/>
      <c r="BH2186" s="6">
        <v>7</v>
      </c>
      <c r="BI2186" s="6"/>
      <c r="BJ2186" s="6">
        <v>28</v>
      </c>
      <c r="BK2186" s="6"/>
      <c r="BL2186" s="6"/>
      <c r="BM2186" s="6"/>
      <c r="BN2186" s="6"/>
      <c r="BO2186" s="6"/>
      <c r="BP2186" s="6"/>
      <c r="BQ2186" s="6"/>
      <c r="BR2186" s="6" t="s">
        <v>67</v>
      </c>
      <c r="BS2186" s="7">
        <v>44964</v>
      </c>
      <c r="BT2186" s="6" t="s">
        <v>3669</v>
      </c>
      <c r="BU2186" s="57" t="s">
        <v>3702</v>
      </c>
      <c r="BV2186" s="6"/>
      <c r="BW2186" s="6"/>
      <c r="BX2186" s="6"/>
      <c r="BY2186" s="6"/>
      <c r="BZ2186" s="6"/>
    </row>
    <row r="2187" spans="1:78" x14ac:dyDescent="0.2">
      <c r="A2187" s="11" t="s">
        <v>1700</v>
      </c>
      <c r="B2187" s="11"/>
      <c r="C2187" s="11" t="s">
        <v>1483</v>
      </c>
      <c r="D2187" s="11" t="s">
        <v>108</v>
      </c>
      <c r="E2187" s="11" t="s">
        <v>515</v>
      </c>
      <c r="F2187" s="11" t="s">
        <v>1351</v>
      </c>
      <c r="G2187" s="11" t="s">
        <v>335</v>
      </c>
      <c r="H2187" s="11" t="s">
        <v>1368</v>
      </c>
      <c r="I2187" s="11"/>
      <c r="J2187" s="11"/>
      <c r="K2187" s="11"/>
      <c r="L2187" s="11"/>
      <c r="M2187" s="11"/>
      <c r="N2187" s="11"/>
      <c r="O2187" s="11"/>
      <c r="P2187" s="11"/>
      <c r="Q2187" s="11"/>
      <c r="R2187" s="11"/>
      <c r="S2187" s="11"/>
      <c r="T2187" s="11"/>
      <c r="U2187" s="11"/>
      <c r="V2187" s="11"/>
      <c r="W2187" s="11"/>
      <c r="X2187" s="11"/>
      <c r="Y2187" s="11"/>
      <c r="Z2187" s="11"/>
      <c r="AA2187" s="11"/>
      <c r="AB2187" s="11"/>
      <c r="AC2187" s="11"/>
      <c r="AD2187" s="11"/>
      <c r="AE2187" s="11"/>
      <c r="AF2187" s="11"/>
      <c r="AG2187" s="11"/>
      <c r="AH2187" s="11"/>
      <c r="AI2187" s="11"/>
      <c r="AJ2187" s="11"/>
      <c r="AK2187" s="11"/>
      <c r="AL2187" s="11"/>
      <c r="AM2187" s="11"/>
      <c r="AN2187" s="11"/>
      <c r="AO2187" s="11"/>
      <c r="AP2187" s="11"/>
      <c r="AQ2187" s="11"/>
      <c r="AR2187" s="11"/>
      <c r="AS2187" s="11"/>
      <c r="AT2187" s="11"/>
      <c r="AU2187" s="11"/>
      <c r="AV2187" s="11"/>
      <c r="AW2187" s="11"/>
      <c r="AX2187" s="11"/>
      <c r="AY2187" s="11"/>
      <c r="AZ2187" s="11"/>
      <c r="BA2187" s="11"/>
      <c r="BB2187" s="11"/>
      <c r="BC2187" s="11"/>
      <c r="BD2187" s="11"/>
      <c r="BE2187" s="11"/>
      <c r="BF2187" s="11"/>
      <c r="BG2187" s="11"/>
      <c r="BH2187" s="11"/>
      <c r="BI2187" s="11"/>
      <c r="BJ2187" s="11"/>
      <c r="BK2187" s="11"/>
      <c r="BL2187" s="11"/>
      <c r="BM2187" s="11"/>
      <c r="BN2187" s="11"/>
      <c r="BO2187" s="11"/>
      <c r="BP2187" s="11"/>
      <c r="BQ2187" s="11"/>
      <c r="BR2187" s="11"/>
      <c r="BS2187" s="11"/>
      <c r="BT2187" s="11"/>
      <c r="BU2187" s="11"/>
      <c r="BV2187" s="11"/>
      <c r="BW2187" s="11"/>
    </row>
    <row r="2188" spans="1:78" x14ac:dyDescent="0.2">
      <c r="C2188" t="s">
        <v>1483</v>
      </c>
      <c r="D2188" t="s">
        <v>108</v>
      </c>
      <c r="E2188" t="s">
        <v>515</v>
      </c>
      <c r="F2188" t="s">
        <v>1351</v>
      </c>
      <c r="G2188" t="s">
        <v>335</v>
      </c>
      <c r="H2188" t="s">
        <v>1368</v>
      </c>
      <c r="AC2188">
        <v>8</v>
      </c>
      <c r="AF2188">
        <v>10</v>
      </c>
      <c r="AG2188">
        <v>6.7</v>
      </c>
      <c r="AJ2188">
        <v>8.5</v>
      </c>
      <c r="AO2188">
        <v>8</v>
      </c>
      <c r="AR2188">
        <v>5</v>
      </c>
      <c r="BA2188">
        <v>9</v>
      </c>
      <c r="BD2188">
        <v>8</v>
      </c>
      <c r="BE2188">
        <v>8.5</v>
      </c>
      <c r="BH2188">
        <v>6.8</v>
      </c>
      <c r="BR2188" t="s">
        <v>67</v>
      </c>
      <c r="BS2188" s="1">
        <v>44797</v>
      </c>
      <c r="BT2188" t="s">
        <v>73</v>
      </c>
      <c r="BU2188">
        <v>36083</v>
      </c>
      <c r="BV2188" t="s">
        <v>60</v>
      </c>
      <c r="BW2188" t="s">
        <v>73</v>
      </c>
    </row>
    <row r="2189" spans="1:78" x14ac:dyDescent="0.2">
      <c r="C2189" t="s">
        <v>1483</v>
      </c>
      <c r="D2189" t="s">
        <v>108</v>
      </c>
      <c r="E2189" t="s">
        <v>515</v>
      </c>
      <c r="F2189" t="s">
        <v>1351</v>
      </c>
      <c r="G2189" t="s">
        <v>335</v>
      </c>
      <c r="H2189" t="s">
        <v>1351</v>
      </c>
      <c r="Y2189">
        <v>8</v>
      </c>
      <c r="AB2189">
        <v>8</v>
      </c>
      <c r="AG2189">
        <v>6</v>
      </c>
      <c r="BE2189">
        <v>8.5</v>
      </c>
      <c r="BF2189">
        <v>6</v>
      </c>
      <c r="BH2189">
        <v>6</v>
      </c>
      <c r="BR2189" t="s">
        <v>67</v>
      </c>
      <c r="BS2189" s="1">
        <v>44797</v>
      </c>
      <c r="BT2189" t="s">
        <v>73</v>
      </c>
      <c r="BU2189">
        <v>36083</v>
      </c>
      <c r="BV2189" t="s">
        <v>60</v>
      </c>
      <c r="BW2189" t="s">
        <v>73</v>
      </c>
    </row>
    <row r="2190" spans="1:78" x14ac:dyDescent="0.2">
      <c r="C2190" t="s">
        <v>1483</v>
      </c>
      <c r="D2190" t="s">
        <v>108</v>
      </c>
      <c r="E2190" t="s">
        <v>515</v>
      </c>
      <c r="F2190" t="s">
        <v>1351</v>
      </c>
      <c r="G2190" t="s">
        <v>335</v>
      </c>
      <c r="H2190" t="s">
        <v>1351</v>
      </c>
      <c r="BE2190">
        <v>8.1999999999999993</v>
      </c>
      <c r="BR2190" t="s">
        <v>67</v>
      </c>
      <c r="BS2190" s="1">
        <v>44797</v>
      </c>
      <c r="BT2190" t="s">
        <v>73</v>
      </c>
      <c r="BU2190">
        <v>36083</v>
      </c>
      <c r="BV2190" t="s">
        <v>60</v>
      </c>
      <c r="BW2190" t="s">
        <v>73</v>
      </c>
    </row>
    <row r="2191" spans="1:78" x14ac:dyDescent="0.2">
      <c r="A2191" s="11" t="s">
        <v>1700</v>
      </c>
      <c r="B2191" s="11"/>
      <c r="C2191" s="11" t="s">
        <v>1483</v>
      </c>
      <c r="D2191" s="11" t="s">
        <v>108</v>
      </c>
      <c r="E2191" s="11" t="s">
        <v>515</v>
      </c>
      <c r="F2191" s="11" t="s">
        <v>1351</v>
      </c>
      <c r="G2191" s="11" t="s">
        <v>1358</v>
      </c>
      <c r="H2191" s="11" t="s">
        <v>1367</v>
      </c>
      <c r="I2191" s="11"/>
      <c r="J2191" s="11"/>
      <c r="K2191" s="11"/>
      <c r="L2191" s="11"/>
      <c r="M2191" s="11"/>
      <c r="N2191" s="11"/>
      <c r="O2191" s="11"/>
      <c r="P2191" s="11"/>
      <c r="Q2191" s="11"/>
      <c r="R2191" s="11"/>
      <c r="S2191" s="11"/>
      <c r="T2191" s="11"/>
      <c r="U2191" s="11"/>
      <c r="V2191" s="11"/>
      <c r="W2191" s="11"/>
      <c r="X2191" s="11"/>
      <c r="Y2191" s="11"/>
      <c r="Z2191" s="11"/>
      <c r="AA2191" s="11"/>
      <c r="AB2191" s="11"/>
      <c r="AC2191" s="11"/>
      <c r="AD2191" s="11"/>
      <c r="AE2191" s="11"/>
      <c r="AF2191" s="11"/>
      <c r="AG2191" s="11"/>
      <c r="AH2191" s="11"/>
      <c r="AI2191" s="11"/>
      <c r="AJ2191" s="11"/>
      <c r="AK2191" s="11"/>
      <c r="AL2191" s="11"/>
      <c r="AM2191" s="11"/>
      <c r="AN2191" s="11"/>
      <c r="AO2191" s="11"/>
      <c r="AP2191" s="11"/>
      <c r="AQ2191" s="11"/>
      <c r="AR2191" s="11"/>
      <c r="AS2191" s="11"/>
      <c r="AT2191" s="11"/>
      <c r="AU2191" s="11"/>
      <c r="AV2191" s="11"/>
      <c r="AW2191" s="11"/>
      <c r="AX2191" s="11"/>
      <c r="AY2191" s="11"/>
      <c r="AZ2191" s="11"/>
      <c r="BA2191" s="11"/>
      <c r="BB2191" s="11"/>
      <c r="BC2191" s="11"/>
      <c r="BD2191" s="11"/>
      <c r="BE2191" s="11"/>
      <c r="BF2191" s="11"/>
      <c r="BG2191" s="11"/>
      <c r="BH2191" s="11"/>
      <c r="BI2191" s="11"/>
      <c r="BJ2191" s="11"/>
      <c r="BK2191" s="11"/>
      <c r="BL2191" s="11"/>
      <c r="BM2191" s="11"/>
      <c r="BN2191" s="11"/>
      <c r="BO2191" s="11"/>
      <c r="BP2191" s="11"/>
      <c r="BQ2191" s="11"/>
      <c r="BR2191" s="11"/>
      <c r="BS2191" s="11"/>
      <c r="BT2191" s="11"/>
      <c r="BU2191" s="11"/>
      <c r="BV2191" s="11"/>
      <c r="BW2191" s="11"/>
    </row>
    <row r="2192" spans="1:78" x14ac:dyDescent="0.2">
      <c r="C2192" t="s">
        <v>1483</v>
      </c>
      <c r="D2192" t="s">
        <v>108</v>
      </c>
      <c r="E2192" t="s">
        <v>515</v>
      </c>
      <c r="F2192" t="s">
        <v>1351</v>
      </c>
      <c r="G2192" t="s">
        <v>1358</v>
      </c>
      <c r="H2192" t="s">
        <v>1367</v>
      </c>
      <c r="U2192">
        <v>6</v>
      </c>
      <c r="X2192">
        <v>7</v>
      </c>
      <c r="AC2192">
        <v>7</v>
      </c>
      <c r="AF2192">
        <v>9.5</v>
      </c>
      <c r="AS2192">
        <v>7</v>
      </c>
      <c r="AV2192">
        <v>4.5999999999999996</v>
      </c>
      <c r="AW2192">
        <v>7.5</v>
      </c>
      <c r="AZ2192">
        <v>6</v>
      </c>
      <c r="BR2192" t="s">
        <v>67</v>
      </c>
      <c r="BS2192" s="1">
        <v>44797</v>
      </c>
      <c r="BT2192" t="s">
        <v>73</v>
      </c>
      <c r="BU2192">
        <v>36083</v>
      </c>
      <c r="BV2192" t="s">
        <v>60</v>
      </c>
      <c r="BW2192" t="s">
        <v>73</v>
      </c>
    </row>
    <row r="2193" spans="1:78" x14ac:dyDescent="0.2">
      <c r="A2193" s="6"/>
      <c r="B2193" s="6"/>
      <c r="C2193" s="6" t="s">
        <v>1483</v>
      </c>
      <c r="D2193" s="6" t="s">
        <v>108</v>
      </c>
      <c r="E2193" s="6" t="s">
        <v>515</v>
      </c>
      <c r="F2193" s="6" t="s">
        <v>1351</v>
      </c>
      <c r="G2193" s="6" t="s">
        <v>1358</v>
      </c>
      <c r="H2193" s="6" t="s">
        <v>1367</v>
      </c>
      <c r="I2193" s="6"/>
      <c r="J2193" s="6"/>
      <c r="K2193" s="6"/>
      <c r="L2193" s="6"/>
      <c r="M2193" s="6"/>
      <c r="N2193" s="6"/>
      <c r="O2193" s="6"/>
      <c r="P2193" s="6"/>
      <c r="Q2193" s="6"/>
      <c r="R2193" s="6"/>
      <c r="S2193" s="6"/>
      <c r="T2193" s="6"/>
      <c r="U2193" s="6"/>
      <c r="V2193" s="6"/>
      <c r="W2193" s="6"/>
      <c r="X2193" s="6"/>
      <c r="Y2193" s="6"/>
      <c r="Z2193" s="6"/>
      <c r="AA2193" s="6"/>
      <c r="AB2193" s="6"/>
      <c r="AC2193" s="6"/>
      <c r="AD2193" s="6"/>
      <c r="AE2193" s="6"/>
      <c r="AF2193" s="6"/>
      <c r="AG2193" s="6"/>
      <c r="AH2193" s="6"/>
      <c r="AI2193" s="6"/>
      <c r="AJ2193" s="6"/>
      <c r="AK2193" s="6"/>
      <c r="AL2193" s="6"/>
      <c r="AM2193" s="6"/>
      <c r="AN2193" s="6"/>
      <c r="AO2193" s="6"/>
      <c r="AP2193" s="6"/>
      <c r="AQ2193" s="6"/>
      <c r="AR2193" s="6"/>
      <c r="AS2193" s="6"/>
      <c r="AT2193" s="6"/>
      <c r="AU2193" s="6"/>
      <c r="AV2193" s="6"/>
      <c r="AW2193" s="6"/>
      <c r="AX2193" s="6"/>
      <c r="AY2193" s="6"/>
      <c r="AZ2193" s="6"/>
      <c r="BA2193" s="6"/>
      <c r="BB2193" s="6"/>
      <c r="BC2193" s="6"/>
      <c r="BD2193" s="6"/>
      <c r="BE2193" s="6"/>
      <c r="BF2193" s="6"/>
      <c r="BG2193" s="6"/>
      <c r="BH2193" s="6"/>
      <c r="BI2193" s="6"/>
      <c r="BJ2193" s="6"/>
      <c r="BK2193" s="6"/>
      <c r="BL2193" s="6">
        <v>30</v>
      </c>
      <c r="BM2193" s="6"/>
      <c r="BN2193" s="6"/>
      <c r="BO2193" s="6"/>
      <c r="BP2193" s="6"/>
      <c r="BQ2193" s="6"/>
      <c r="BR2193" s="6" t="s">
        <v>67</v>
      </c>
      <c r="BS2193" s="7">
        <v>44965</v>
      </c>
      <c r="BT2193" s="6" t="s">
        <v>3669</v>
      </c>
      <c r="BU2193" s="57" t="s">
        <v>3702</v>
      </c>
      <c r="BV2193" s="6"/>
      <c r="BW2193" s="6"/>
      <c r="BX2193" s="6"/>
      <c r="BY2193" s="6"/>
      <c r="BZ2193" s="6"/>
    </row>
    <row r="2194" spans="1:78" x14ac:dyDescent="0.2">
      <c r="A2194" s="6"/>
      <c r="B2194" s="6"/>
      <c r="C2194" s="6" t="s">
        <v>1483</v>
      </c>
      <c r="D2194" s="6" t="s">
        <v>108</v>
      </c>
      <c r="E2194" s="6" t="s">
        <v>515</v>
      </c>
      <c r="F2194" s="6" t="s">
        <v>1351</v>
      </c>
      <c r="G2194" s="6" t="s">
        <v>1358</v>
      </c>
      <c r="H2194" s="6" t="s">
        <v>1351</v>
      </c>
      <c r="I2194" s="6"/>
      <c r="J2194" s="6"/>
      <c r="K2194" s="6"/>
      <c r="L2194" s="6"/>
      <c r="M2194" s="6"/>
      <c r="N2194" s="6"/>
      <c r="O2194" s="6"/>
      <c r="P2194" s="6"/>
      <c r="Q2194" s="6"/>
      <c r="R2194" s="6"/>
      <c r="S2194" s="6"/>
      <c r="T2194" s="6"/>
      <c r="U2194" s="6"/>
      <c r="V2194" s="6"/>
      <c r="W2194" s="6"/>
      <c r="X2194" s="6"/>
      <c r="Y2194" s="6"/>
      <c r="Z2194" s="6"/>
      <c r="AA2194" s="6"/>
      <c r="AB2194" s="6"/>
      <c r="AC2194" s="6"/>
      <c r="AD2194" s="6"/>
      <c r="AE2194" s="6"/>
      <c r="AF2194" s="6"/>
      <c r="AG2194" s="6"/>
      <c r="AH2194" s="6"/>
      <c r="AI2194" s="6"/>
      <c r="AJ2194" s="6"/>
      <c r="AK2194" s="6"/>
      <c r="AL2194" s="6"/>
      <c r="AM2194" s="6"/>
      <c r="AN2194" s="6"/>
      <c r="AO2194" s="6"/>
      <c r="AP2194" s="6"/>
      <c r="AQ2194" s="6"/>
      <c r="AR2194" s="6"/>
      <c r="AS2194" s="6"/>
      <c r="AT2194" s="6"/>
      <c r="AU2194" s="6"/>
      <c r="AV2194" s="6"/>
      <c r="AW2194" s="6"/>
      <c r="AX2194" s="6"/>
      <c r="AY2194" s="6"/>
      <c r="AZ2194" s="6"/>
      <c r="BA2194" s="6"/>
      <c r="BB2194" s="6"/>
      <c r="BC2194" s="6"/>
      <c r="BD2194" s="6"/>
      <c r="BE2194" s="6"/>
      <c r="BF2194" s="6"/>
      <c r="BG2194" s="6"/>
      <c r="BH2194" s="6"/>
      <c r="BI2194" s="6"/>
      <c r="BJ2194" s="6"/>
      <c r="BK2194" s="6"/>
      <c r="BL2194" s="6">
        <v>26</v>
      </c>
      <c r="BM2194" s="6"/>
      <c r="BN2194" s="6"/>
      <c r="BO2194" s="6"/>
      <c r="BP2194" s="6"/>
      <c r="BQ2194" s="6"/>
      <c r="BR2194" s="6" t="s">
        <v>67</v>
      </c>
      <c r="BS2194" s="7">
        <v>44965</v>
      </c>
      <c r="BT2194" s="6" t="s">
        <v>3669</v>
      </c>
      <c r="BU2194" s="57" t="s">
        <v>3702</v>
      </c>
      <c r="BV2194" s="6"/>
      <c r="BW2194" s="6"/>
      <c r="BX2194" s="6"/>
      <c r="BY2194" s="6"/>
      <c r="BZ2194" s="6"/>
    </row>
    <row r="2195" spans="1:78" x14ac:dyDescent="0.2">
      <c r="A2195" s="11" t="s">
        <v>1700</v>
      </c>
      <c r="B2195" s="11"/>
      <c r="C2195" s="11" t="s">
        <v>1483</v>
      </c>
      <c r="D2195" s="11" t="s">
        <v>108</v>
      </c>
      <c r="E2195" s="11" t="s">
        <v>515</v>
      </c>
      <c r="F2195" s="11" t="s">
        <v>1351</v>
      </c>
      <c r="G2195" s="11" t="s">
        <v>1358</v>
      </c>
      <c r="H2195" s="11" t="s">
        <v>1359</v>
      </c>
      <c r="I2195" s="11"/>
      <c r="J2195" s="11"/>
      <c r="K2195" s="11"/>
      <c r="L2195" s="11"/>
      <c r="M2195" s="11"/>
      <c r="N2195" s="11"/>
      <c r="O2195" s="11"/>
      <c r="P2195" s="11"/>
      <c r="Q2195" s="11"/>
      <c r="R2195" s="11"/>
      <c r="S2195" s="11"/>
      <c r="T2195" s="11"/>
      <c r="U2195" s="11"/>
      <c r="V2195" s="11"/>
      <c r="W2195" s="11"/>
      <c r="X2195" s="11"/>
      <c r="Y2195" s="11"/>
      <c r="Z2195" s="11"/>
      <c r="AA2195" s="11"/>
      <c r="AB2195" s="11"/>
      <c r="AC2195" s="11"/>
      <c r="AD2195" s="11"/>
      <c r="AE2195" s="11"/>
      <c r="AF2195" s="11"/>
      <c r="AG2195" s="11"/>
      <c r="AH2195" s="11"/>
      <c r="AI2195" s="11"/>
      <c r="AJ2195" s="11"/>
      <c r="AK2195" s="11"/>
      <c r="AL2195" s="11"/>
      <c r="AM2195" s="11"/>
      <c r="AN2195" s="11"/>
      <c r="AO2195" s="11"/>
      <c r="AP2195" s="11"/>
      <c r="AQ2195" s="11"/>
      <c r="AR2195" s="11"/>
      <c r="AS2195" s="11"/>
      <c r="AT2195" s="11"/>
      <c r="AU2195" s="11"/>
      <c r="AV2195" s="11"/>
      <c r="AW2195" s="11"/>
      <c r="AX2195" s="11"/>
      <c r="AY2195" s="11"/>
      <c r="AZ2195" s="11"/>
      <c r="BA2195" s="11"/>
      <c r="BB2195" s="11"/>
      <c r="BC2195" s="11"/>
      <c r="BD2195" s="11"/>
      <c r="BE2195" s="11"/>
      <c r="BF2195" s="11"/>
      <c r="BG2195" s="11"/>
      <c r="BH2195" s="11"/>
      <c r="BI2195" s="11"/>
      <c r="BJ2195" s="11"/>
      <c r="BK2195" s="11"/>
      <c r="BL2195" s="11"/>
      <c r="BM2195" s="11"/>
      <c r="BN2195" s="11"/>
      <c r="BO2195" s="11"/>
      <c r="BP2195" s="11"/>
      <c r="BQ2195" s="11"/>
      <c r="BR2195" s="11"/>
      <c r="BS2195" s="11"/>
      <c r="BT2195" s="11"/>
      <c r="BU2195" s="11"/>
      <c r="BV2195" s="11"/>
      <c r="BW2195" s="11"/>
    </row>
    <row r="2196" spans="1:78" x14ac:dyDescent="0.2">
      <c r="A2196" t="s">
        <v>737</v>
      </c>
      <c r="C2196" t="s">
        <v>1483</v>
      </c>
      <c r="D2196" t="s">
        <v>108</v>
      </c>
      <c r="E2196" t="s">
        <v>515</v>
      </c>
      <c r="F2196" t="s">
        <v>1351</v>
      </c>
      <c r="G2196" t="s">
        <v>1358</v>
      </c>
      <c r="H2196" t="s">
        <v>1359</v>
      </c>
      <c r="U2196">
        <v>6.6</v>
      </c>
      <c r="X2196">
        <v>8.6</v>
      </c>
      <c r="Y2196">
        <v>8.5</v>
      </c>
      <c r="AB2196">
        <v>11</v>
      </c>
      <c r="AC2196">
        <v>9</v>
      </c>
      <c r="AF2196">
        <v>11</v>
      </c>
      <c r="BR2196" t="s">
        <v>67</v>
      </c>
      <c r="BS2196" s="1">
        <v>44797</v>
      </c>
      <c r="BT2196" t="s">
        <v>73</v>
      </c>
      <c r="BU2196">
        <v>36083</v>
      </c>
      <c r="BV2196" t="s">
        <v>60</v>
      </c>
      <c r="BW2196" t="s">
        <v>73</v>
      </c>
    </row>
    <row r="2197" spans="1:78" s="6" customFormat="1" x14ac:dyDescent="0.2">
      <c r="A2197" t="s">
        <v>741</v>
      </c>
      <c r="B2197"/>
      <c r="C2197" t="s">
        <v>1483</v>
      </c>
      <c r="D2197" t="s">
        <v>108</v>
      </c>
      <c r="E2197" t="s">
        <v>515</v>
      </c>
      <c r="F2197" t="s">
        <v>1351</v>
      </c>
      <c r="G2197" t="s">
        <v>1358</v>
      </c>
      <c r="H2197" t="s">
        <v>1359</v>
      </c>
      <c r="I2197"/>
      <c r="J2197"/>
      <c r="K2197"/>
      <c r="L2197"/>
      <c r="M2197"/>
      <c r="N2197"/>
      <c r="O2197"/>
      <c r="P2197"/>
      <c r="Q2197"/>
      <c r="R2197"/>
      <c r="S2197"/>
      <c r="T2197"/>
      <c r="U2197"/>
      <c r="V2197"/>
      <c r="W2197"/>
      <c r="X2197"/>
      <c r="Y2197"/>
      <c r="Z2197"/>
      <c r="AA2197"/>
      <c r="AB2197"/>
      <c r="AC2197"/>
      <c r="AD2197"/>
      <c r="AE2197"/>
      <c r="AF2197"/>
      <c r="AG2197"/>
      <c r="AH2197"/>
      <c r="AI2197"/>
      <c r="AJ2197"/>
      <c r="AK2197"/>
      <c r="AL2197"/>
      <c r="AM2197"/>
      <c r="AN2197"/>
      <c r="AO2197"/>
      <c r="AP2197"/>
      <c r="AQ2197"/>
      <c r="AR2197"/>
      <c r="AS2197"/>
      <c r="AT2197"/>
      <c r="AU2197"/>
      <c r="AV2197"/>
      <c r="AW2197"/>
      <c r="AX2197"/>
      <c r="AY2197"/>
      <c r="AZ2197"/>
      <c r="BA2197">
        <v>11.2</v>
      </c>
      <c r="BB2197"/>
      <c r="BC2197"/>
      <c r="BD2197">
        <v>8</v>
      </c>
      <c r="BE2197">
        <v>11.4</v>
      </c>
      <c r="BF2197"/>
      <c r="BG2197"/>
      <c r="BH2197">
        <v>6.6</v>
      </c>
      <c r="BI2197"/>
      <c r="BJ2197"/>
      <c r="BK2197"/>
      <c r="BL2197"/>
      <c r="BM2197"/>
      <c r="BN2197"/>
      <c r="BO2197"/>
      <c r="BP2197"/>
      <c r="BQ2197"/>
      <c r="BR2197" t="s">
        <v>67</v>
      </c>
      <c r="BS2197" s="1">
        <v>44797</v>
      </c>
      <c r="BT2197" t="s">
        <v>73</v>
      </c>
      <c r="BU2197">
        <v>36083</v>
      </c>
      <c r="BV2197" t="s">
        <v>60</v>
      </c>
      <c r="BW2197" t="s">
        <v>73</v>
      </c>
      <c r="BX2197"/>
      <c r="BY2197"/>
      <c r="BZ2197"/>
    </row>
    <row r="2198" spans="1:78" x14ac:dyDescent="0.2">
      <c r="A2198" s="11" t="s">
        <v>1700</v>
      </c>
      <c r="B2198" s="11"/>
      <c r="C2198" s="11" t="s">
        <v>1483</v>
      </c>
      <c r="D2198" s="11" t="s">
        <v>108</v>
      </c>
      <c r="E2198" s="11" t="s">
        <v>515</v>
      </c>
      <c r="F2198" s="11" t="s">
        <v>1351</v>
      </c>
      <c r="G2198" s="11" t="s">
        <v>1358</v>
      </c>
      <c r="H2198" s="11" t="s">
        <v>1185</v>
      </c>
      <c r="I2198" s="11"/>
      <c r="J2198" s="11"/>
      <c r="K2198" s="11"/>
      <c r="L2198" s="11"/>
      <c r="M2198" s="11"/>
      <c r="N2198" s="11"/>
      <c r="O2198" s="11"/>
      <c r="P2198" s="11"/>
      <c r="Q2198" s="11"/>
      <c r="R2198" s="11"/>
      <c r="S2198" s="11"/>
      <c r="T2198" s="11"/>
      <c r="U2198" s="11"/>
      <c r="V2198" s="11"/>
      <c r="W2198" s="11"/>
      <c r="X2198" s="11"/>
      <c r="Y2198" s="11"/>
      <c r="Z2198" s="11"/>
      <c r="AA2198" s="11"/>
      <c r="AB2198" s="11"/>
      <c r="AC2198" s="11"/>
      <c r="AD2198" s="11"/>
      <c r="AE2198" s="11"/>
      <c r="AF2198" s="11"/>
      <c r="AG2198" s="11"/>
      <c r="AH2198" s="11"/>
      <c r="AI2198" s="11"/>
      <c r="AJ2198" s="11"/>
      <c r="AK2198" s="11"/>
      <c r="AL2198" s="11"/>
      <c r="AM2198" s="11"/>
      <c r="AN2198" s="11"/>
      <c r="AO2198" s="11"/>
      <c r="AP2198" s="11"/>
      <c r="AQ2198" s="11"/>
      <c r="AR2198" s="11"/>
      <c r="AS2198" s="11"/>
      <c r="AT2198" s="11"/>
      <c r="AU2198" s="11"/>
      <c r="AV2198" s="11"/>
      <c r="AW2198" s="11"/>
      <c r="AX2198" s="11"/>
      <c r="AY2198" s="11"/>
      <c r="AZ2198" s="11"/>
      <c r="BA2198" s="11"/>
      <c r="BB2198" s="11"/>
      <c r="BC2198" s="11"/>
      <c r="BD2198" s="11"/>
      <c r="BE2198" s="11"/>
      <c r="BF2198" s="11"/>
      <c r="BG2198" s="11"/>
      <c r="BH2198" s="11"/>
      <c r="BI2198" s="11"/>
      <c r="BJ2198" s="11"/>
      <c r="BK2198" s="11"/>
      <c r="BL2198" s="11"/>
      <c r="BM2198" s="11"/>
      <c r="BN2198" s="11"/>
      <c r="BO2198" s="11"/>
      <c r="BP2198" s="11"/>
      <c r="BQ2198" s="11"/>
      <c r="BR2198" s="11"/>
      <c r="BS2198" s="11"/>
      <c r="BT2198" s="11"/>
      <c r="BU2198" s="11"/>
      <c r="BV2198" s="11"/>
      <c r="BW2198" s="11"/>
    </row>
    <row r="2199" spans="1:78" s="10" customFormat="1" x14ac:dyDescent="0.2">
      <c r="A2199" s="6"/>
      <c r="B2199" s="6"/>
      <c r="C2199" s="6" t="s">
        <v>1483</v>
      </c>
      <c r="D2199" s="6" t="s">
        <v>108</v>
      </c>
      <c r="E2199" s="6" t="s">
        <v>515</v>
      </c>
      <c r="F2199" s="6" t="s">
        <v>1351</v>
      </c>
      <c r="G2199" s="6" t="s">
        <v>1358</v>
      </c>
      <c r="H2199" s="6" t="s">
        <v>1185</v>
      </c>
      <c r="I2199" s="6"/>
      <c r="J2199" s="6"/>
      <c r="K2199" s="6"/>
      <c r="L2199" s="6"/>
      <c r="M2199" s="6"/>
      <c r="N2199" s="6"/>
      <c r="O2199" s="6"/>
      <c r="P2199" s="6"/>
      <c r="Q2199" s="6"/>
      <c r="R2199" s="6"/>
      <c r="S2199" s="6"/>
      <c r="T2199" s="6"/>
      <c r="U2199" s="6"/>
      <c r="V2199" s="6"/>
      <c r="W2199" s="6"/>
      <c r="X2199" s="6"/>
      <c r="Y2199" s="6"/>
      <c r="Z2199" s="6"/>
      <c r="AA2199" s="6"/>
      <c r="AB2199" s="6"/>
      <c r="AC2199" s="6"/>
      <c r="AD2199" s="6"/>
      <c r="AE2199" s="6"/>
      <c r="AF2199" s="6"/>
      <c r="AG2199" s="6"/>
      <c r="AH2199" s="6"/>
      <c r="AI2199" s="6"/>
      <c r="AJ2199" s="6"/>
      <c r="AK2199" s="6"/>
      <c r="AL2199" s="6"/>
      <c r="AM2199" s="6"/>
      <c r="AN2199" s="6"/>
      <c r="AO2199" s="6"/>
      <c r="AP2199" s="6"/>
      <c r="AQ2199" s="6"/>
      <c r="AR2199" s="6"/>
      <c r="AS2199" s="6"/>
      <c r="AT2199" s="6"/>
      <c r="AU2199" s="6"/>
      <c r="AV2199" s="6"/>
      <c r="AW2199" s="6"/>
      <c r="AX2199" s="6"/>
      <c r="AY2199" s="6"/>
      <c r="AZ2199" s="6"/>
      <c r="BA2199" s="6"/>
      <c r="BB2199" s="6"/>
      <c r="BC2199" s="6"/>
      <c r="BD2199" s="6"/>
      <c r="BE2199" s="6"/>
      <c r="BF2199" s="6"/>
      <c r="BG2199" s="6"/>
      <c r="BH2199" s="6"/>
      <c r="BI2199" s="6"/>
      <c r="BJ2199" s="6"/>
      <c r="BK2199" s="6"/>
      <c r="BL2199" s="6">
        <v>25</v>
      </c>
      <c r="BM2199" s="6"/>
      <c r="BN2199" s="6"/>
      <c r="BO2199" s="6"/>
      <c r="BP2199" s="6"/>
      <c r="BQ2199" s="6"/>
      <c r="BR2199" s="6" t="s">
        <v>67</v>
      </c>
      <c r="BS2199" s="7">
        <v>44965</v>
      </c>
      <c r="BT2199" s="6" t="s">
        <v>3669</v>
      </c>
      <c r="BU2199" s="57" t="s">
        <v>3702</v>
      </c>
      <c r="BV2199" s="6"/>
      <c r="BW2199" s="6"/>
      <c r="BX2199" s="6"/>
      <c r="BY2199" s="6"/>
      <c r="BZ2199" s="6"/>
    </row>
    <row r="2200" spans="1:78" x14ac:dyDescent="0.2">
      <c r="A2200" t="s">
        <v>1353</v>
      </c>
      <c r="C2200" t="s">
        <v>1483</v>
      </c>
      <c r="D2200" t="s">
        <v>108</v>
      </c>
      <c r="E2200" t="s">
        <v>515</v>
      </c>
      <c r="F2200" t="s">
        <v>1351</v>
      </c>
      <c r="G2200" t="s">
        <v>515</v>
      </c>
      <c r="H2200" t="s">
        <v>1354</v>
      </c>
      <c r="AW2200">
        <v>6.8</v>
      </c>
      <c r="AZ2200">
        <v>5.6</v>
      </c>
      <c r="BA2200">
        <v>7</v>
      </c>
      <c r="BD2200">
        <v>6.2</v>
      </c>
      <c r="BR2200" t="s">
        <v>67</v>
      </c>
      <c r="BS2200"/>
      <c r="BT2200" t="s">
        <v>95</v>
      </c>
      <c r="BU2200">
        <v>3144</v>
      </c>
    </row>
    <row r="2201" spans="1:78" x14ac:dyDescent="0.2">
      <c r="A2201" s="11" t="s">
        <v>1700</v>
      </c>
      <c r="B2201" s="11"/>
      <c r="C2201" s="11" t="s">
        <v>1483</v>
      </c>
      <c r="D2201" s="11" t="s">
        <v>108</v>
      </c>
      <c r="E2201" s="11" t="s">
        <v>515</v>
      </c>
      <c r="F2201" s="11" t="s">
        <v>1351</v>
      </c>
      <c r="G2201" s="11" t="s">
        <v>515</v>
      </c>
      <c r="H2201" s="11" t="s">
        <v>1351</v>
      </c>
      <c r="I2201" s="11"/>
      <c r="J2201" s="11"/>
      <c r="K2201" s="11"/>
      <c r="L2201" s="11"/>
      <c r="M2201" s="11"/>
      <c r="N2201" s="11"/>
      <c r="O2201" s="11"/>
      <c r="P2201" s="11"/>
      <c r="Q2201" s="11"/>
      <c r="R2201" s="11"/>
      <c r="S2201" s="11"/>
      <c r="T2201" s="11"/>
      <c r="U2201" s="11"/>
      <c r="V2201" s="11"/>
      <c r="W2201" s="11"/>
      <c r="X2201" s="11"/>
      <c r="Y2201" s="11"/>
      <c r="Z2201" s="11"/>
      <c r="AA2201" s="11"/>
      <c r="AB2201" s="11"/>
      <c r="AC2201" s="11"/>
      <c r="AD2201" s="11"/>
      <c r="AE2201" s="11"/>
      <c r="AF2201" s="11"/>
      <c r="AG2201" s="11"/>
      <c r="AH2201" s="11"/>
      <c r="AI2201" s="11"/>
      <c r="AJ2201" s="11"/>
      <c r="AK2201" s="11"/>
      <c r="AL2201" s="11"/>
      <c r="AM2201" s="11"/>
      <c r="AN2201" s="11"/>
      <c r="AO2201" s="11"/>
      <c r="AP2201" s="11"/>
      <c r="AQ2201" s="11"/>
      <c r="AR2201" s="11"/>
      <c r="AS2201" s="11"/>
      <c r="AT2201" s="11"/>
      <c r="AU2201" s="11"/>
      <c r="AV2201" s="11"/>
      <c r="AW2201" s="11"/>
      <c r="AX2201" s="11"/>
      <c r="AY2201" s="11"/>
      <c r="AZ2201" s="11"/>
      <c r="BA2201" s="11"/>
      <c r="BB2201" s="11"/>
      <c r="BC2201" s="11"/>
      <c r="BD2201" s="11"/>
      <c r="BE2201" s="11"/>
      <c r="BF2201" s="11"/>
      <c r="BG2201" s="11"/>
      <c r="BH2201" s="11"/>
      <c r="BI2201" s="11"/>
      <c r="BJ2201" s="11"/>
      <c r="BK2201" s="11"/>
      <c r="BL2201" s="11"/>
      <c r="BM2201" s="11"/>
      <c r="BN2201" s="11"/>
      <c r="BO2201" s="11"/>
      <c r="BP2201" s="11"/>
      <c r="BQ2201" s="11"/>
      <c r="BR2201" s="11"/>
      <c r="BS2201" s="11"/>
      <c r="BT2201" s="11"/>
      <c r="BU2201" s="11"/>
      <c r="BV2201" s="11"/>
      <c r="BW2201" s="11"/>
    </row>
    <row r="2202" spans="1:78" x14ac:dyDescent="0.2">
      <c r="A2202" t="s">
        <v>2221</v>
      </c>
      <c r="C2202" t="s">
        <v>1483</v>
      </c>
      <c r="D2202" t="s">
        <v>108</v>
      </c>
      <c r="E2202" t="s">
        <v>515</v>
      </c>
      <c r="F2202" t="s">
        <v>1351</v>
      </c>
      <c r="G2202" t="s">
        <v>515</v>
      </c>
      <c r="H2202" t="s">
        <v>1351</v>
      </c>
      <c r="AG2202">
        <v>5.85</v>
      </c>
      <c r="AJ2202">
        <v>7.95</v>
      </c>
      <c r="BR2202" t="s">
        <v>67</v>
      </c>
      <c r="BS2202" s="1">
        <v>44820</v>
      </c>
      <c r="BT2202" t="s">
        <v>2196</v>
      </c>
      <c r="BU2202">
        <v>2905</v>
      </c>
    </row>
    <row r="2203" spans="1:78" x14ac:dyDescent="0.2">
      <c r="A2203" t="s">
        <v>2222</v>
      </c>
      <c r="C2203" t="s">
        <v>1483</v>
      </c>
      <c r="D2203" t="s">
        <v>108</v>
      </c>
      <c r="E2203" t="s">
        <v>515</v>
      </c>
      <c r="F2203" t="s">
        <v>1351</v>
      </c>
      <c r="G2203" t="s">
        <v>515</v>
      </c>
      <c r="H2203" t="s">
        <v>1351</v>
      </c>
      <c r="AG2203">
        <v>5.7</v>
      </c>
      <c r="AJ2203">
        <v>8.25</v>
      </c>
      <c r="BR2203" t="s">
        <v>67</v>
      </c>
      <c r="BS2203" s="1">
        <v>44820</v>
      </c>
      <c r="BT2203" t="s">
        <v>2196</v>
      </c>
      <c r="BU2203">
        <v>2905</v>
      </c>
    </row>
    <row r="2204" spans="1:78" x14ac:dyDescent="0.2">
      <c r="A2204" t="s">
        <v>2219</v>
      </c>
      <c r="C2204" t="s">
        <v>1483</v>
      </c>
      <c r="D2204" t="s">
        <v>108</v>
      </c>
      <c r="E2204" t="s">
        <v>515</v>
      </c>
      <c r="F2204" t="s">
        <v>1351</v>
      </c>
      <c r="G2204" t="s">
        <v>515</v>
      </c>
      <c r="H2204" t="s">
        <v>1351</v>
      </c>
      <c r="AC2204">
        <v>7.65</v>
      </c>
      <c r="AF2204">
        <v>9.9</v>
      </c>
      <c r="BR2204" t="s">
        <v>67</v>
      </c>
      <c r="BS2204" s="1">
        <v>44820</v>
      </c>
      <c r="BT2204" t="s">
        <v>2196</v>
      </c>
      <c r="BU2204">
        <v>2905</v>
      </c>
    </row>
    <row r="2205" spans="1:78" x14ac:dyDescent="0.2">
      <c r="A2205" t="s">
        <v>1350</v>
      </c>
      <c r="C2205" t="s">
        <v>1483</v>
      </c>
      <c r="D2205" t="s">
        <v>108</v>
      </c>
      <c r="E2205" t="s">
        <v>515</v>
      </c>
      <c r="F2205" t="s">
        <v>1351</v>
      </c>
      <c r="G2205" t="s">
        <v>515</v>
      </c>
      <c r="H2205" t="s">
        <v>1351</v>
      </c>
      <c r="AW2205">
        <v>8.17</v>
      </c>
      <c r="AX2205">
        <v>6.42</v>
      </c>
      <c r="AY2205">
        <v>6.47</v>
      </c>
      <c r="BA2205">
        <v>8.6</v>
      </c>
      <c r="BB2205">
        <v>7.35</v>
      </c>
      <c r="BC2205">
        <v>7</v>
      </c>
      <c r="BR2205" t="s">
        <v>67</v>
      </c>
      <c r="BS2205"/>
      <c r="BT2205" t="s">
        <v>289</v>
      </c>
      <c r="BU2205">
        <v>7306</v>
      </c>
    </row>
    <row r="2206" spans="1:78" x14ac:dyDescent="0.2">
      <c r="A2206" t="s">
        <v>1352</v>
      </c>
      <c r="C2206" t="s">
        <v>1483</v>
      </c>
      <c r="D2206" t="s">
        <v>108</v>
      </c>
      <c r="E2206" t="s">
        <v>515</v>
      </c>
      <c r="F2206" t="s">
        <v>1351</v>
      </c>
      <c r="G2206" t="s">
        <v>515</v>
      </c>
      <c r="H2206" t="s">
        <v>1351</v>
      </c>
      <c r="AW2206">
        <v>7.84</v>
      </c>
      <c r="AX2206">
        <v>7.04</v>
      </c>
      <c r="AY2206">
        <v>6.88</v>
      </c>
      <c r="BA2206">
        <v>8.58</v>
      </c>
      <c r="BB2206">
        <v>7.51</v>
      </c>
      <c r="BC2206">
        <v>7.37</v>
      </c>
      <c r="BR2206" t="s">
        <v>67</v>
      </c>
      <c r="BS2206"/>
      <c r="BT2206" t="s">
        <v>289</v>
      </c>
      <c r="BU2206">
        <v>7306</v>
      </c>
    </row>
    <row r="2207" spans="1:78" x14ac:dyDescent="0.2">
      <c r="A2207" t="s">
        <v>2214</v>
      </c>
      <c r="C2207" t="s">
        <v>1483</v>
      </c>
      <c r="D2207" t="s">
        <v>108</v>
      </c>
      <c r="E2207" t="s">
        <v>515</v>
      </c>
      <c r="F2207" t="s">
        <v>1351</v>
      </c>
      <c r="G2207" t="s">
        <v>515</v>
      </c>
      <c r="H2207" t="s">
        <v>1351</v>
      </c>
      <c r="Y2207">
        <v>8.5500000000000007</v>
      </c>
      <c r="AB2207">
        <v>11.4</v>
      </c>
      <c r="AC2207">
        <v>8.5500000000000007</v>
      </c>
      <c r="AF2207">
        <v>12.3</v>
      </c>
      <c r="BR2207" t="s">
        <v>67</v>
      </c>
      <c r="BS2207" s="1">
        <v>44820</v>
      </c>
      <c r="BT2207" t="s">
        <v>2196</v>
      </c>
      <c r="BU2207">
        <v>2905</v>
      </c>
      <c r="BV2207" t="s">
        <v>60</v>
      </c>
      <c r="BW2207" t="s">
        <v>2196</v>
      </c>
    </row>
    <row r="2208" spans="1:78" x14ac:dyDescent="0.2">
      <c r="A2208" t="s">
        <v>2215</v>
      </c>
      <c r="C2208" t="s">
        <v>1483</v>
      </c>
      <c r="D2208" t="s">
        <v>108</v>
      </c>
      <c r="E2208" t="s">
        <v>515</v>
      </c>
      <c r="F2208" t="s">
        <v>1351</v>
      </c>
      <c r="G2208" t="s">
        <v>515</v>
      </c>
      <c r="H2208" t="s">
        <v>1351</v>
      </c>
      <c r="Y2208">
        <v>7.95</v>
      </c>
      <c r="AB2208">
        <v>9.4499999999999993</v>
      </c>
      <c r="AC2208">
        <v>7.8</v>
      </c>
      <c r="AF2208">
        <v>10.35</v>
      </c>
      <c r="BR2208" t="s">
        <v>67</v>
      </c>
      <c r="BS2208" s="1">
        <v>44820</v>
      </c>
      <c r="BT2208" t="s">
        <v>2196</v>
      </c>
      <c r="BU2208">
        <v>2905</v>
      </c>
      <c r="BV2208" t="s">
        <v>60</v>
      </c>
      <c r="BW2208" t="s">
        <v>2196</v>
      </c>
    </row>
    <row r="2209" spans="1:75" x14ac:dyDescent="0.2">
      <c r="A2209" s="2" t="s">
        <v>2229</v>
      </c>
      <c r="B2209" s="2"/>
      <c r="C2209" s="2" t="s">
        <v>1483</v>
      </c>
      <c r="D2209" s="2" t="s">
        <v>108</v>
      </c>
      <c r="E2209" s="2" t="s">
        <v>515</v>
      </c>
      <c r="F2209" s="2" t="s">
        <v>1351</v>
      </c>
      <c r="G2209" s="2" t="s">
        <v>515</v>
      </c>
      <c r="H2209" s="2" t="s">
        <v>1351</v>
      </c>
      <c r="I2209" s="2"/>
      <c r="J2209" s="2"/>
      <c r="K2209" s="2"/>
      <c r="L2209" s="2"/>
      <c r="M2209" s="2"/>
      <c r="N2209" s="2"/>
      <c r="O2209" s="2"/>
      <c r="P2209" s="2"/>
      <c r="Q2209" s="2"/>
      <c r="R2209" s="2"/>
      <c r="S2209" s="2"/>
      <c r="T2209" s="2"/>
      <c r="U2209" s="2"/>
      <c r="V2209" s="2"/>
      <c r="W2209" s="2"/>
      <c r="X2209" s="2"/>
      <c r="Y2209" s="2"/>
      <c r="Z2209" s="2"/>
      <c r="AA2209" s="2"/>
      <c r="AB2209" s="2"/>
      <c r="AC2209" s="2"/>
      <c r="AD2209" s="2"/>
      <c r="AE2209" s="2"/>
      <c r="AF2209" s="2"/>
      <c r="AG2209" s="2"/>
      <c r="AH2209" s="2"/>
      <c r="AI2209" s="2"/>
      <c r="AJ2209" s="2"/>
      <c r="AK2209" s="2"/>
      <c r="AL2209" s="2"/>
      <c r="AM2209" s="2"/>
      <c r="AN2209" s="2"/>
      <c r="AO2209" s="2"/>
      <c r="AP2209" s="2"/>
      <c r="AQ2209" s="2"/>
      <c r="AR2209" s="2"/>
      <c r="AS2209" s="2"/>
      <c r="AT2209" s="2"/>
      <c r="AU2209" s="2"/>
      <c r="AV2209" s="2"/>
      <c r="AW2209" s="2"/>
      <c r="AX2209" s="2"/>
      <c r="AY2209" s="2"/>
      <c r="AZ2209" s="2"/>
      <c r="BA2209" s="2"/>
      <c r="BB2209" s="2"/>
      <c r="BC2209" s="2"/>
      <c r="BD2209" s="2"/>
      <c r="BE2209" s="2"/>
      <c r="BF2209" s="2"/>
      <c r="BG2209" s="2"/>
      <c r="BH2209" s="2"/>
      <c r="BI2209" s="2"/>
      <c r="BJ2209" s="2"/>
      <c r="BK2209" s="2"/>
      <c r="BL2209" s="2"/>
      <c r="BM2209" s="2"/>
      <c r="BN2209" s="2"/>
      <c r="BO2209" s="2"/>
      <c r="BP2209" s="2"/>
      <c r="BQ2209" s="2" t="s">
        <v>2232</v>
      </c>
      <c r="BR2209" s="2" t="s">
        <v>67</v>
      </c>
      <c r="BS2209" s="3">
        <v>44820</v>
      </c>
      <c r="BT2209" s="2" t="s">
        <v>2196</v>
      </c>
      <c r="BU2209" s="2">
        <v>2905</v>
      </c>
      <c r="BV2209" s="2"/>
      <c r="BW2209" s="2"/>
    </row>
    <row r="2210" spans="1:75" x14ac:dyDescent="0.2">
      <c r="A2210" t="s">
        <v>2226</v>
      </c>
      <c r="C2210" t="s">
        <v>1483</v>
      </c>
      <c r="D2210" t="s">
        <v>108</v>
      </c>
      <c r="E2210" t="s">
        <v>515</v>
      </c>
      <c r="F2210" t="s">
        <v>1351</v>
      </c>
      <c r="G2210" t="s">
        <v>515</v>
      </c>
      <c r="H2210" t="s">
        <v>1351</v>
      </c>
      <c r="BE2210">
        <v>9.15</v>
      </c>
      <c r="BH2210">
        <v>7.8</v>
      </c>
      <c r="BR2210" t="s">
        <v>67</v>
      </c>
      <c r="BS2210" s="1">
        <v>44820</v>
      </c>
      <c r="BT2210" t="s">
        <v>2196</v>
      </c>
      <c r="BU2210">
        <v>2905</v>
      </c>
    </row>
    <row r="2211" spans="1:75" x14ac:dyDescent="0.2">
      <c r="A2211" t="s">
        <v>2224</v>
      </c>
      <c r="C2211" t="s">
        <v>1483</v>
      </c>
      <c r="D2211" t="s">
        <v>108</v>
      </c>
      <c r="E2211" t="s">
        <v>515</v>
      </c>
      <c r="F2211" t="s">
        <v>1351</v>
      </c>
      <c r="G2211" t="s">
        <v>515</v>
      </c>
      <c r="H2211" t="s">
        <v>1351</v>
      </c>
      <c r="BA2211">
        <v>9.75</v>
      </c>
      <c r="BB2211">
        <v>8.5500000000000007</v>
      </c>
      <c r="BC2211">
        <v>7.95</v>
      </c>
      <c r="BD2211">
        <v>8.5500000000000007</v>
      </c>
      <c r="BR2211" t="s">
        <v>67</v>
      </c>
      <c r="BS2211" s="1">
        <v>44820</v>
      </c>
      <c r="BT2211" t="s">
        <v>2196</v>
      </c>
      <c r="BU2211">
        <v>2905</v>
      </c>
    </row>
    <row r="2212" spans="1:75" x14ac:dyDescent="0.2">
      <c r="A2212" t="s">
        <v>2217</v>
      </c>
      <c r="C2212" t="s">
        <v>1483</v>
      </c>
      <c r="D2212" t="s">
        <v>108</v>
      </c>
      <c r="E2212" t="s">
        <v>515</v>
      </c>
      <c r="F2212" t="s">
        <v>1351</v>
      </c>
      <c r="G2212" t="s">
        <v>515</v>
      </c>
      <c r="H2212" t="s">
        <v>1351</v>
      </c>
      <c r="AC2212">
        <v>8.85</v>
      </c>
      <c r="AF2212">
        <v>10.199999999999999</v>
      </c>
      <c r="BR2212" t="s">
        <v>67</v>
      </c>
      <c r="BS2212" s="1">
        <v>44820</v>
      </c>
      <c r="BT2212" t="s">
        <v>2196</v>
      </c>
      <c r="BU2212">
        <v>2905</v>
      </c>
    </row>
    <row r="2213" spans="1:75" x14ac:dyDescent="0.2">
      <c r="A2213" s="2" t="s">
        <v>2231</v>
      </c>
      <c r="B2213" s="2"/>
      <c r="C2213" s="2" t="s">
        <v>1483</v>
      </c>
      <c r="D2213" s="2" t="s">
        <v>108</v>
      </c>
      <c r="E2213" s="2" t="s">
        <v>515</v>
      </c>
      <c r="F2213" s="2" t="s">
        <v>1351</v>
      </c>
      <c r="G2213" s="2" t="s">
        <v>515</v>
      </c>
      <c r="H2213" s="2" t="s">
        <v>1351</v>
      </c>
      <c r="I2213" s="2"/>
      <c r="J2213" s="2"/>
      <c r="K2213" s="2"/>
      <c r="L2213" s="2"/>
      <c r="M2213" s="2"/>
      <c r="N2213" s="2"/>
      <c r="O2213" s="2"/>
      <c r="P2213" s="2"/>
      <c r="Q2213" s="2"/>
      <c r="R2213" s="2"/>
      <c r="S2213" s="2"/>
      <c r="T2213" s="2"/>
      <c r="U2213" s="2"/>
      <c r="V2213" s="2"/>
      <c r="W2213" s="2"/>
      <c r="X2213" s="2"/>
      <c r="Y2213" s="2"/>
      <c r="Z2213" s="2"/>
      <c r="AA2213" s="2"/>
      <c r="AB2213" s="2"/>
      <c r="AC2213" s="2"/>
      <c r="AD2213" s="2"/>
      <c r="AE2213" s="2"/>
      <c r="AF2213" s="2"/>
      <c r="AG2213" s="2"/>
      <c r="AH2213" s="2"/>
      <c r="AI2213" s="2"/>
      <c r="AJ2213" s="2"/>
      <c r="AK2213" s="2"/>
      <c r="AL2213" s="2"/>
      <c r="AM2213" s="2"/>
      <c r="AN2213" s="2"/>
      <c r="AO2213" s="2"/>
      <c r="AP2213" s="2"/>
      <c r="AQ2213" s="2"/>
      <c r="AR2213" s="2"/>
      <c r="AS2213" s="2"/>
      <c r="AT2213" s="2"/>
      <c r="AU2213" s="2"/>
      <c r="AV2213" s="2"/>
      <c r="AW2213" s="2"/>
      <c r="AX2213" s="2"/>
      <c r="AY2213" s="2"/>
      <c r="AZ2213" s="2"/>
      <c r="BA2213" s="2"/>
      <c r="BB2213" s="2"/>
      <c r="BC2213" s="2"/>
      <c r="BD2213" s="2"/>
      <c r="BE2213" s="2"/>
      <c r="BF2213" s="2"/>
      <c r="BG2213" s="2"/>
      <c r="BH2213" s="2"/>
      <c r="BI2213" s="2"/>
      <c r="BJ2213" s="2"/>
      <c r="BK2213" s="2"/>
      <c r="BL2213" s="2"/>
      <c r="BM2213" s="2"/>
      <c r="BN2213" s="2"/>
      <c r="BO2213" s="2"/>
      <c r="BP2213" s="2"/>
      <c r="BQ2213" s="2" t="s">
        <v>2232</v>
      </c>
      <c r="BR2213" s="2" t="s">
        <v>67</v>
      </c>
      <c r="BS2213" s="3">
        <v>44820</v>
      </c>
      <c r="BT2213" s="2" t="s">
        <v>2196</v>
      </c>
      <c r="BU2213" s="2">
        <v>2905</v>
      </c>
      <c r="BV2213" s="2"/>
      <c r="BW2213" s="2"/>
    </row>
    <row r="2214" spans="1:75" x14ac:dyDescent="0.2">
      <c r="A2214" t="s">
        <v>2218</v>
      </c>
      <c r="C2214" t="s">
        <v>1483</v>
      </c>
      <c r="D2214" t="s">
        <v>108</v>
      </c>
      <c r="E2214" t="s">
        <v>515</v>
      </c>
      <c r="F2214" t="s">
        <v>1351</v>
      </c>
      <c r="G2214" t="s">
        <v>515</v>
      </c>
      <c r="H2214" t="s">
        <v>1351</v>
      </c>
      <c r="AC2214">
        <v>8.85</v>
      </c>
      <c r="AF2214">
        <v>10.199999999999999</v>
      </c>
      <c r="BR2214" t="s">
        <v>67</v>
      </c>
      <c r="BS2214" s="1">
        <v>44820</v>
      </c>
      <c r="BT2214" t="s">
        <v>2196</v>
      </c>
      <c r="BU2214">
        <v>2905</v>
      </c>
    </row>
    <row r="2215" spans="1:75" x14ac:dyDescent="0.2">
      <c r="A2215" t="s">
        <v>2223</v>
      </c>
      <c r="C2215" t="s">
        <v>1483</v>
      </c>
      <c r="D2215" t="s">
        <v>108</v>
      </c>
      <c r="E2215" t="s">
        <v>515</v>
      </c>
      <c r="F2215" t="s">
        <v>1351</v>
      </c>
      <c r="G2215" t="s">
        <v>515</v>
      </c>
      <c r="H2215" t="s">
        <v>1351</v>
      </c>
      <c r="AW2215">
        <v>9.3000000000000007</v>
      </c>
      <c r="AX2215">
        <v>7.35</v>
      </c>
      <c r="AY2215">
        <v>7.35</v>
      </c>
      <c r="AZ2215">
        <v>7.35</v>
      </c>
      <c r="BR2215" t="s">
        <v>67</v>
      </c>
      <c r="BS2215" s="1">
        <v>44820</v>
      </c>
      <c r="BT2215" t="s">
        <v>2196</v>
      </c>
      <c r="BU2215">
        <v>2905</v>
      </c>
    </row>
    <row r="2216" spans="1:75" x14ac:dyDescent="0.2">
      <c r="A2216" t="s">
        <v>2216</v>
      </c>
      <c r="C2216" t="s">
        <v>1483</v>
      </c>
      <c r="D2216" t="s">
        <v>108</v>
      </c>
      <c r="E2216" t="s">
        <v>515</v>
      </c>
      <c r="F2216" t="s">
        <v>1351</v>
      </c>
      <c r="G2216" t="s">
        <v>515</v>
      </c>
      <c r="H2216" t="s">
        <v>1351</v>
      </c>
      <c r="Y2216">
        <v>8.4</v>
      </c>
      <c r="AB2216">
        <v>9.9</v>
      </c>
      <c r="BR2216" t="s">
        <v>67</v>
      </c>
      <c r="BS2216" s="1">
        <v>44820</v>
      </c>
      <c r="BT2216" t="s">
        <v>2196</v>
      </c>
      <c r="BU2216">
        <v>2905</v>
      </c>
    </row>
    <row r="2217" spans="1:75" x14ac:dyDescent="0.2">
      <c r="A2217" s="2" t="s">
        <v>2230</v>
      </c>
      <c r="B2217" s="2"/>
      <c r="C2217" s="2" t="s">
        <v>1483</v>
      </c>
      <c r="D2217" s="2" t="s">
        <v>108</v>
      </c>
      <c r="E2217" s="2" t="s">
        <v>515</v>
      </c>
      <c r="F2217" s="2" t="s">
        <v>1351</v>
      </c>
      <c r="G2217" s="2" t="s">
        <v>515</v>
      </c>
      <c r="H2217" s="2" t="s">
        <v>1351</v>
      </c>
      <c r="I2217" s="2"/>
      <c r="J2217" s="2"/>
      <c r="K2217" s="2"/>
      <c r="L2217" s="2"/>
      <c r="M2217" s="2"/>
      <c r="N2217" s="2"/>
      <c r="O2217" s="2"/>
      <c r="P2217" s="2"/>
      <c r="Q2217" s="2"/>
      <c r="R2217" s="2"/>
      <c r="S2217" s="2"/>
      <c r="T2217" s="2"/>
      <c r="U2217" s="2"/>
      <c r="V2217" s="2"/>
      <c r="W2217" s="2"/>
      <c r="X2217" s="2"/>
      <c r="Y2217" s="2"/>
      <c r="Z2217" s="2"/>
      <c r="AA2217" s="2"/>
      <c r="AB2217" s="2"/>
      <c r="AC2217" s="2"/>
      <c r="AD2217" s="2"/>
      <c r="AE2217" s="2"/>
      <c r="AF2217" s="2"/>
      <c r="AG2217" s="2"/>
      <c r="AH2217" s="2"/>
      <c r="AI2217" s="2"/>
      <c r="AJ2217" s="2"/>
      <c r="AK2217" s="2"/>
      <c r="AL2217" s="2"/>
      <c r="AM2217" s="2"/>
      <c r="AN2217" s="2"/>
      <c r="AO2217" s="2"/>
      <c r="AP2217" s="2"/>
      <c r="AQ2217" s="2"/>
      <c r="AR2217" s="2"/>
      <c r="AS2217" s="2"/>
      <c r="AT2217" s="2"/>
      <c r="AU2217" s="2"/>
      <c r="AV2217" s="2"/>
      <c r="AW2217" s="2"/>
      <c r="AX2217" s="2"/>
      <c r="AY2217" s="2"/>
      <c r="AZ2217" s="2"/>
      <c r="BA2217" s="2"/>
      <c r="BB2217" s="2"/>
      <c r="BC2217" s="2"/>
      <c r="BD2217" s="2"/>
      <c r="BE2217" s="2"/>
      <c r="BF2217" s="2"/>
      <c r="BG2217" s="2"/>
      <c r="BH2217" s="2"/>
      <c r="BI2217" s="2"/>
      <c r="BJ2217" s="2"/>
      <c r="BK2217" s="2"/>
      <c r="BL2217" s="2"/>
      <c r="BM2217" s="2"/>
      <c r="BN2217" s="2"/>
      <c r="BO2217" s="2"/>
      <c r="BP2217" s="2"/>
      <c r="BQ2217" s="2" t="s">
        <v>2232</v>
      </c>
      <c r="BR2217" s="2" t="s">
        <v>67</v>
      </c>
      <c r="BS2217" s="3">
        <v>44820</v>
      </c>
      <c r="BT2217" s="2" t="s">
        <v>2196</v>
      </c>
      <c r="BU2217" s="2">
        <v>2905</v>
      </c>
      <c r="BV2217" s="2"/>
      <c r="BW2217" s="2"/>
    </row>
    <row r="2218" spans="1:75" x14ac:dyDescent="0.2">
      <c r="A2218" t="s">
        <v>2227</v>
      </c>
      <c r="C2218" t="s">
        <v>1483</v>
      </c>
      <c r="D2218" t="s">
        <v>108</v>
      </c>
      <c r="E2218" t="s">
        <v>515</v>
      </c>
      <c r="F2218" t="s">
        <v>1351</v>
      </c>
      <c r="G2218" t="s">
        <v>515</v>
      </c>
      <c r="H2218" t="s">
        <v>1351</v>
      </c>
      <c r="BE2218">
        <v>9.75</v>
      </c>
      <c r="BH2218">
        <v>6.6</v>
      </c>
      <c r="BR2218" t="s">
        <v>67</v>
      </c>
      <c r="BS2218" s="1">
        <v>44820</v>
      </c>
      <c r="BT2218" t="s">
        <v>2196</v>
      </c>
      <c r="BU2218">
        <v>2905</v>
      </c>
    </row>
    <row r="2219" spans="1:75" x14ac:dyDescent="0.2">
      <c r="A2219" t="s">
        <v>2220</v>
      </c>
      <c r="C2219" t="s">
        <v>1483</v>
      </c>
      <c r="D2219" t="s">
        <v>108</v>
      </c>
      <c r="E2219" t="s">
        <v>515</v>
      </c>
      <c r="F2219" t="s">
        <v>1351</v>
      </c>
      <c r="G2219" t="s">
        <v>515</v>
      </c>
      <c r="H2219" t="s">
        <v>1351</v>
      </c>
      <c r="AG2219">
        <v>6.75</v>
      </c>
      <c r="AJ2219">
        <v>9.4499999999999993</v>
      </c>
      <c r="BR2219" t="s">
        <v>67</v>
      </c>
      <c r="BS2219" s="1">
        <v>44820</v>
      </c>
      <c r="BT2219" t="s">
        <v>2196</v>
      </c>
      <c r="BU2219">
        <v>2905</v>
      </c>
    </row>
    <row r="2220" spans="1:75" x14ac:dyDescent="0.2">
      <c r="A2220" s="2" t="s">
        <v>2228</v>
      </c>
      <c r="B2220" s="2"/>
      <c r="C2220" s="2" t="s">
        <v>1483</v>
      </c>
      <c r="D2220" s="2" t="s">
        <v>108</v>
      </c>
      <c r="E2220" s="2" t="s">
        <v>515</v>
      </c>
      <c r="F2220" s="2" t="s">
        <v>1351</v>
      </c>
      <c r="G2220" s="2" t="s">
        <v>515</v>
      </c>
      <c r="H2220" s="2" t="s">
        <v>1351</v>
      </c>
      <c r="I2220" s="2"/>
      <c r="J2220" s="2"/>
      <c r="K2220" s="2"/>
      <c r="L2220" s="2"/>
      <c r="M2220" s="2"/>
      <c r="N2220" s="2"/>
      <c r="O2220" s="2"/>
      <c r="P2220" s="2"/>
      <c r="Q2220" s="2"/>
      <c r="R2220" s="2"/>
      <c r="S2220" s="2"/>
      <c r="T2220" s="2"/>
      <c r="U2220" s="2"/>
      <c r="V2220" s="2"/>
      <c r="W2220" s="2"/>
      <c r="X2220" s="2"/>
      <c r="Y2220" s="2"/>
      <c r="Z2220" s="2"/>
      <c r="AA2220" s="2"/>
      <c r="AB2220" s="2"/>
      <c r="AC2220" s="2"/>
      <c r="AD2220" s="2"/>
      <c r="AE2220" s="2"/>
      <c r="AF2220" s="2"/>
      <c r="AG2220" s="2"/>
      <c r="AH2220" s="2"/>
      <c r="AI2220" s="2"/>
      <c r="AJ2220" s="2"/>
      <c r="AK2220" s="2"/>
      <c r="AL2220" s="2"/>
      <c r="AM2220" s="2"/>
      <c r="AN2220" s="2"/>
      <c r="AO2220" s="2"/>
      <c r="AP2220" s="2"/>
      <c r="AQ2220" s="2"/>
      <c r="AR2220" s="2"/>
      <c r="AS2220" s="2"/>
      <c r="AT2220" s="2"/>
      <c r="AU2220" s="2"/>
      <c r="AV2220" s="2"/>
      <c r="AW2220" s="2"/>
      <c r="AX2220" s="2"/>
      <c r="AY2220" s="2"/>
      <c r="AZ2220" s="2"/>
      <c r="BA2220" s="2"/>
      <c r="BB2220" s="2"/>
      <c r="BC2220" s="2"/>
      <c r="BD2220" s="2"/>
      <c r="BE2220" s="2"/>
      <c r="BF2220" s="2"/>
      <c r="BG2220" s="2"/>
      <c r="BH2220" s="2"/>
      <c r="BI2220" s="2"/>
      <c r="BJ2220" s="2"/>
      <c r="BK2220" s="2"/>
      <c r="BL2220" s="2"/>
      <c r="BM2220" s="2"/>
      <c r="BN2220" s="2"/>
      <c r="BO2220" s="2"/>
      <c r="BP2220" s="2"/>
      <c r="BQ2220" s="2" t="s">
        <v>2232</v>
      </c>
      <c r="BR2220" s="2" t="s">
        <v>67</v>
      </c>
      <c r="BS2220" s="3">
        <v>44820</v>
      </c>
      <c r="BT2220" s="2" t="s">
        <v>2196</v>
      </c>
      <c r="BU2220" s="2">
        <v>2905</v>
      </c>
      <c r="BV2220" s="2"/>
      <c r="BW2220" s="2"/>
    </row>
    <row r="2221" spans="1:75" x14ac:dyDescent="0.2">
      <c r="A2221" t="s">
        <v>2225</v>
      </c>
      <c r="C2221" t="s">
        <v>1483</v>
      </c>
      <c r="D2221" t="s">
        <v>108</v>
      </c>
      <c r="E2221" t="s">
        <v>515</v>
      </c>
      <c r="F2221" t="s">
        <v>1351</v>
      </c>
      <c r="G2221" t="s">
        <v>515</v>
      </c>
      <c r="H2221" t="s">
        <v>1351</v>
      </c>
      <c r="BA2221">
        <v>9</v>
      </c>
      <c r="BB2221">
        <v>8.6999999999999993</v>
      </c>
      <c r="BC2221">
        <v>8.85</v>
      </c>
      <c r="BD2221">
        <v>8.85</v>
      </c>
      <c r="BR2221" t="s">
        <v>67</v>
      </c>
      <c r="BS2221" s="1">
        <v>44820</v>
      </c>
      <c r="BT2221" t="s">
        <v>2196</v>
      </c>
      <c r="BU2221">
        <v>2905</v>
      </c>
    </row>
    <row r="2222" spans="1:75" x14ac:dyDescent="0.2">
      <c r="A2222" t="s">
        <v>2623</v>
      </c>
      <c r="C2222" t="s">
        <v>1483</v>
      </c>
      <c r="D2222" t="s">
        <v>108</v>
      </c>
      <c r="E2222" t="s">
        <v>515</v>
      </c>
      <c r="F2222" t="s">
        <v>1351</v>
      </c>
      <c r="G2222" t="s">
        <v>515</v>
      </c>
      <c r="H2222" t="s">
        <v>1351</v>
      </c>
      <c r="L2222" t="s">
        <v>1361</v>
      </c>
      <c r="Q2222">
        <v>7</v>
      </c>
      <c r="T2222">
        <v>6.25</v>
      </c>
      <c r="U2222">
        <v>6.97</v>
      </c>
      <c r="X2222">
        <v>7.87</v>
      </c>
      <c r="Y2222">
        <v>7.69</v>
      </c>
      <c r="AB2222">
        <v>9.64</v>
      </c>
      <c r="AC2222">
        <v>8.06</v>
      </c>
      <c r="AF2222">
        <v>9.9</v>
      </c>
      <c r="AG2222">
        <v>7.12</v>
      </c>
      <c r="AJ2222">
        <v>7.19</v>
      </c>
      <c r="AO2222">
        <v>7.45</v>
      </c>
      <c r="AR2222">
        <v>4.42</v>
      </c>
      <c r="AS2222">
        <v>7.69</v>
      </c>
      <c r="AV2222">
        <v>5.34</v>
      </c>
      <c r="AW2222">
        <v>7.81</v>
      </c>
      <c r="AZ2222">
        <v>6.38</v>
      </c>
      <c r="BA2222">
        <v>7.9</v>
      </c>
      <c r="BD2222">
        <v>6.79</v>
      </c>
      <c r="BE2222">
        <v>8.08</v>
      </c>
      <c r="BH2222">
        <v>5.74</v>
      </c>
      <c r="BQ2222" t="s">
        <v>456</v>
      </c>
      <c r="BR2222" t="s">
        <v>67</v>
      </c>
      <c r="BS2222"/>
      <c r="BT2222" t="s">
        <v>457</v>
      </c>
      <c r="BU2222">
        <v>3401</v>
      </c>
    </row>
    <row r="2223" spans="1:75" x14ac:dyDescent="0.2">
      <c r="A2223" t="s">
        <v>2623</v>
      </c>
      <c r="C2223" t="s">
        <v>1483</v>
      </c>
      <c r="D2223" t="s">
        <v>108</v>
      </c>
      <c r="E2223" t="s">
        <v>515</v>
      </c>
      <c r="F2223" t="s">
        <v>1351</v>
      </c>
      <c r="G2223" t="s">
        <v>515</v>
      </c>
      <c r="H2223" t="s">
        <v>1351</v>
      </c>
      <c r="L2223" t="s">
        <v>1362</v>
      </c>
      <c r="Q2223">
        <v>7.07</v>
      </c>
      <c r="T2223">
        <v>6.13</v>
      </c>
      <c r="U2223">
        <v>7.27</v>
      </c>
      <c r="X2223">
        <v>7.88</v>
      </c>
      <c r="Y2223">
        <v>7.88</v>
      </c>
      <c r="AB2223">
        <v>9.3800000000000008</v>
      </c>
      <c r="AC2223">
        <v>8.27</v>
      </c>
      <c r="AF2223">
        <v>9.6</v>
      </c>
      <c r="AG2223">
        <v>7.02</v>
      </c>
      <c r="AJ2223">
        <v>6.91</v>
      </c>
      <c r="AO2223">
        <v>7.03</v>
      </c>
      <c r="AR2223">
        <v>4.28</v>
      </c>
      <c r="AS2223">
        <v>7.39</v>
      </c>
      <c r="AV2223">
        <v>5.12</v>
      </c>
      <c r="AW2223">
        <v>7.68</v>
      </c>
      <c r="AZ2223">
        <v>6.36</v>
      </c>
      <c r="BA2223">
        <v>7.76</v>
      </c>
      <c r="BD2223">
        <v>6.93</v>
      </c>
      <c r="BE2223">
        <v>7.93</v>
      </c>
      <c r="BH2223">
        <v>5.81</v>
      </c>
      <c r="BQ2223" t="s">
        <v>456</v>
      </c>
      <c r="BR2223" t="s">
        <v>67</v>
      </c>
      <c r="BS2223"/>
      <c r="BT2223" t="s">
        <v>457</v>
      </c>
      <c r="BU2223">
        <v>3401</v>
      </c>
    </row>
    <row r="2224" spans="1:75" x14ac:dyDescent="0.2">
      <c r="A2224" t="s">
        <v>2623</v>
      </c>
      <c r="C2224" t="s">
        <v>1483</v>
      </c>
      <c r="D2224" t="s">
        <v>108</v>
      </c>
      <c r="E2224" t="s">
        <v>515</v>
      </c>
      <c r="F2224" t="s">
        <v>1351</v>
      </c>
      <c r="G2224" t="s">
        <v>515</v>
      </c>
      <c r="H2224" t="s">
        <v>1351</v>
      </c>
      <c r="L2224" t="s">
        <v>2621</v>
      </c>
      <c r="U2224">
        <v>7.34</v>
      </c>
      <c r="X2224">
        <v>8.43</v>
      </c>
      <c r="Y2224">
        <v>7.62</v>
      </c>
      <c r="Z2224">
        <v>9.25</v>
      </c>
      <c r="AA2224">
        <v>8.6999999999999993</v>
      </c>
      <c r="AB2224">
        <v>9.25</v>
      </c>
      <c r="AC2224">
        <v>7.49</v>
      </c>
      <c r="AD2224">
        <v>10.1</v>
      </c>
      <c r="AE2224">
        <v>8.85</v>
      </c>
      <c r="AF2224">
        <v>10.1</v>
      </c>
      <c r="AG2224">
        <v>6.15</v>
      </c>
      <c r="AJ2224">
        <v>8.49</v>
      </c>
      <c r="AS2224">
        <v>8.34</v>
      </c>
      <c r="AT2224">
        <v>5.64</v>
      </c>
      <c r="AU2224">
        <v>5.72</v>
      </c>
      <c r="AV2224">
        <v>5.72</v>
      </c>
      <c r="AW2224">
        <v>8.2799999999999994</v>
      </c>
      <c r="AX2224">
        <v>6.76</v>
      </c>
      <c r="AY2224">
        <v>6.68</v>
      </c>
      <c r="AZ2224">
        <v>6.76</v>
      </c>
      <c r="BA2224">
        <v>8.61</v>
      </c>
      <c r="BB2224">
        <v>7.34</v>
      </c>
      <c r="BC2224">
        <v>7.05</v>
      </c>
      <c r="BD2224">
        <v>7.34</v>
      </c>
      <c r="BE2224">
        <v>8.92</v>
      </c>
      <c r="BF2224">
        <v>6.41</v>
      </c>
      <c r="BG2224">
        <v>5.49</v>
      </c>
      <c r="BH2224">
        <v>6.41</v>
      </c>
      <c r="BR2224" t="s">
        <v>67</v>
      </c>
      <c r="BS2224" s="1">
        <v>44827</v>
      </c>
      <c r="BT2224" t="s">
        <v>2619</v>
      </c>
      <c r="BU2224" s="5">
        <v>3601</v>
      </c>
    </row>
    <row r="2225" spans="1:78" x14ac:dyDescent="0.2">
      <c r="A2225" t="s">
        <v>2623</v>
      </c>
      <c r="C2225" t="s">
        <v>1483</v>
      </c>
      <c r="D2225" t="s">
        <v>108</v>
      </c>
      <c r="E2225" t="s">
        <v>515</v>
      </c>
      <c r="F2225" t="s">
        <v>1351</v>
      </c>
      <c r="G2225" t="s">
        <v>515</v>
      </c>
      <c r="H2225" t="s">
        <v>1351</v>
      </c>
      <c r="L2225" t="s">
        <v>2620</v>
      </c>
      <c r="U2225">
        <v>6.75</v>
      </c>
      <c r="X2225">
        <v>7.94</v>
      </c>
      <c r="Y2225">
        <v>7.56</v>
      </c>
      <c r="Z2225">
        <v>9.84</v>
      </c>
      <c r="AA2225">
        <v>8.9700000000000006</v>
      </c>
      <c r="AB2225">
        <v>9.84</v>
      </c>
      <c r="AC2225">
        <v>7.43</v>
      </c>
      <c r="AD2225">
        <v>10.34</v>
      </c>
      <c r="AE2225">
        <v>8.8800000000000008</v>
      </c>
      <c r="AF2225">
        <v>10.34</v>
      </c>
      <c r="AG2225">
        <v>5.98</v>
      </c>
      <c r="AJ2225">
        <v>8.41</v>
      </c>
      <c r="AS2225">
        <v>7.7</v>
      </c>
      <c r="AT2225">
        <v>4.9000000000000004</v>
      </c>
      <c r="AU2225">
        <v>5.22</v>
      </c>
      <c r="AV2225">
        <v>5.22</v>
      </c>
      <c r="AW2225">
        <v>7.96</v>
      </c>
      <c r="AX2225">
        <v>6.35</v>
      </c>
      <c r="AY2225">
        <v>6.48</v>
      </c>
      <c r="AZ2225">
        <v>6.48</v>
      </c>
      <c r="BA2225">
        <v>8.0399999999999991</v>
      </c>
      <c r="BB2225">
        <v>6.98</v>
      </c>
      <c r="BC2225">
        <v>6.68</v>
      </c>
      <c r="BD2225">
        <v>6.98</v>
      </c>
      <c r="BE2225">
        <v>8.09</v>
      </c>
      <c r="BF2225">
        <v>6.2</v>
      </c>
      <c r="BG2225">
        <v>5.22</v>
      </c>
      <c r="BH2225">
        <v>6.2</v>
      </c>
      <c r="BR2225" t="s">
        <v>67</v>
      </c>
      <c r="BS2225" s="1">
        <v>44827</v>
      </c>
      <c r="BT2225" t="s">
        <v>2619</v>
      </c>
      <c r="BU2225" s="5">
        <v>3601</v>
      </c>
    </row>
    <row r="2226" spans="1:78" x14ac:dyDescent="0.2">
      <c r="A2226" t="s">
        <v>2623</v>
      </c>
      <c r="C2226" t="s">
        <v>1483</v>
      </c>
      <c r="D2226" t="s">
        <v>108</v>
      </c>
      <c r="E2226" t="s">
        <v>515</v>
      </c>
      <c r="F2226" t="s">
        <v>1351</v>
      </c>
      <c r="G2226" t="s">
        <v>515</v>
      </c>
      <c r="H2226" t="s">
        <v>1351</v>
      </c>
      <c r="L2226" t="s">
        <v>2624</v>
      </c>
      <c r="U2226">
        <v>7.73</v>
      </c>
      <c r="X2226">
        <v>8.94</v>
      </c>
      <c r="Y2226">
        <v>8.26</v>
      </c>
      <c r="Z2226">
        <v>10.19</v>
      </c>
      <c r="AA2226">
        <v>9.61</v>
      </c>
      <c r="AB2226">
        <v>10.19</v>
      </c>
      <c r="AC2226">
        <v>8.2200000000000006</v>
      </c>
      <c r="AD2226">
        <v>11.2</v>
      </c>
      <c r="AE2226">
        <v>9.83</v>
      </c>
      <c r="AF2226">
        <v>11.2</v>
      </c>
      <c r="AG2226">
        <v>6.53</v>
      </c>
      <c r="AJ2226">
        <v>9.09</v>
      </c>
      <c r="AS2226">
        <v>8.5500000000000007</v>
      </c>
      <c r="AT2226">
        <v>6.09</v>
      </c>
      <c r="AU2226">
        <v>5.79</v>
      </c>
      <c r="AV2226">
        <v>6.09</v>
      </c>
      <c r="AW2226">
        <v>8.6300000000000008</v>
      </c>
      <c r="AX2226">
        <v>7.15</v>
      </c>
      <c r="AY2226">
        <v>7.13</v>
      </c>
      <c r="AZ2226">
        <v>7.15</v>
      </c>
      <c r="BA2226">
        <v>8.82</v>
      </c>
      <c r="BB2226">
        <v>7.79</v>
      </c>
      <c r="BC2226">
        <v>7.34</v>
      </c>
      <c r="BD2226">
        <v>7.79</v>
      </c>
      <c r="BE2226">
        <v>9.02</v>
      </c>
      <c r="BF2226">
        <v>6.75</v>
      </c>
      <c r="BG2226">
        <v>5.69</v>
      </c>
      <c r="BH2226">
        <v>6.75</v>
      </c>
      <c r="BR2226" t="s">
        <v>67</v>
      </c>
      <c r="BS2226" s="1">
        <v>44827</v>
      </c>
      <c r="BT2226" t="s">
        <v>2619</v>
      </c>
      <c r="BU2226" s="5">
        <v>3601</v>
      </c>
    </row>
    <row r="2227" spans="1:78" x14ac:dyDescent="0.2">
      <c r="A2227" t="s">
        <v>1355</v>
      </c>
      <c r="C2227" t="s">
        <v>1483</v>
      </c>
      <c r="D2227" t="s">
        <v>108</v>
      </c>
      <c r="E2227" t="s">
        <v>515</v>
      </c>
      <c r="F2227" t="s">
        <v>1351</v>
      </c>
      <c r="G2227" t="s">
        <v>515</v>
      </c>
      <c r="H2227" t="s">
        <v>1351</v>
      </c>
      <c r="M2227">
        <v>6</v>
      </c>
      <c r="P2227">
        <v>4.8</v>
      </c>
      <c r="Q2227">
        <v>6</v>
      </c>
      <c r="T2227">
        <v>5.95</v>
      </c>
      <c r="U2227">
        <v>6.05</v>
      </c>
      <c r="X2227">
        <v>7.65</v>
      </c>
      <c r="Y2227">
        <v>6.75</v>
      </c>
      <c r="AB2227">
        <v>8.6999999999999993</v>
      </c>
      <c r="AC2227">
        <v>7.1</v>
      </c>
      <c r="AF2227">
        <v>9.25</v>
      </c>
      <c r="AG2227">
        <v>5.6</v>
      </c>
      <c r="AJ2227">
        <v>7.65</v>
      </c>
      <c r="AK2227">
        <v>5.7</v>
      </c>
      <c r="AL2227">
        <v>3.05</v>
      </c>
      <c r="AN2227">
        <v>3.05</v>
      </c>
      <c r="AO2227">
        <v>6.1</v>
      </c>
      <c r="AP2227">
        <v>4.3</v>
      </c>
      <c r="AR2227">
        <v>4.3</v>
      </c>
      <c r="AW2227">
        <v>7.5</v>
      </c>
      <c r="AX2227">
        <v>6.35</v>
      </c>
      <c r="AY2227">
        <v>6.4</v>
      </c>
      <c r="AZ2227">
        <v>6.4</v>
      </c>
      <c r="BA2227">
        <v>7.95</v>
      </c>
      <c r="BB2227">
        <v>7</v>
      </c>
      <c r="BD2227">
        <v>7</v>
      </c>
      <c r="BE2227">
        <v>7.75</v>
      </c>
      <c r="BF2227">
        <v>5.4</v>
      </c>
      <c r="BG2227">
        <v>4.55</v>
      </c>
      <c r="BH2227">
        <v>5.4</v>
      </c>
      <c r="BQ2227" t="s">
        <v>1356</v>
      </c>
      <c r="BR2227" t="s">
        <v>67</v>
      </c>
      <c r="BS2227"/>
      <c r="BT2227" t="s">
        <v>1357</v>
      </c>
      <c r="BU2227">
        <v>45973</v>
      </c>
      <c r="BV2227" t="s">
        <v>69</v>
      </c>
      <c r="BW2227" t="s">
        <v>1357</v>
      </c>
    </row>
    <row r="2228" spans="1:78" x14ac:dyDescent="0.2">
      <c r="A2228" t="s">
        <v>1363</v>
      </c>
      <c r="C2228" t="s">
        <v>1483</v>
      </c>
      <c r="D2228" t="s">
        <v>108</v>
      </c>
      <c r="E2228" t="s">
        <v>515</v>
      </c>
      <c r="F2228" t="s">
        <v>1351</v>
      </c>
      <c r="G2228" t="s">
        <v>515</v>
      </c>
      <c r="H2228" t="s">
        <v>1351</v>
      </c>
      <c r="U2228">
        <v>8.3000000000000007</v>
      </c>
      <c r="X2228">
        <v>8.4</v>
      </c>
      <c r="BR2228" t="s">
        <v>67</v>
      </c>
      <c r="BS2228"/>
      <c r="BT2228" t="s">
        <v>202</v>
      </c>
      <c r="BU2228">
        <v>46399</v>
      </c>
      <c r="BX2228" s="19"/>
      <c r="BY2228" s="19"/>
      <c r="BZ2228" s="19"/>
    </row>
    <row r="2229" spans="1:78" x14ac:dyDescent="0.2">
      <c r="A2229" t="s">
        <v>1366</v>
      </c>
      <c r="C2229" t="s">
        <v>1483</v>
      </c>
      <c r="D2229" t="s">
        <v>108</v>
      </c>
      <c r="E2229" t="s">
        <v>515</v>
      </c>
      <c r="F2229" t="s">
        <v>1351</v>
      </c>
      <c r="G2229" t="s">
        <v>515</v>
      </c>
      <c r="H2229" t="s">
        <v>1351</v>
      </c>
      <c r="AK2229">
        <v>6</v>
      </c>
      <c r="AN2229">
        <v>3.2</v>
      </c>
      <c r="AO2229">
        <v>7.1</v>
      </c>
      <c r="AR2229">
        <v>4.2</v>
      </c>
      <c r="AS2229">
        <v>7.8</v>
      </c>
      <c r="AV2229">
        <v>5.3</v>
      </c>
      <c r="AW2229">
        <v>8</v>
      </c>
      <c r="AX2229">
        <v>6.4</v>
      </c>
      <c r="AY2229">
        <v>6.6</v>
      </c>
      <c r="AZ2229">
        <v>6.6</v>
      </c>
      <c r="BA2229">
        <v>8.4</v>
      </c>
      <c r="BB2229">
        <v>7.1</v>
      </c>
      <c r="BC2229">
        <v>6.7</v>
      </c>
      <c r="BD2229">
        <v>7.1</v>
      </c>
      <c r="BE2229">
        <v>9</v>
      </c>
      <c r="BF2229">
        <v>6.1</v>
      </c>
      <c r="BG2229">
        <v>5.3</v>
      </c>
      <c r="BH2229">
        <v>6.1</v>
      </c>
      <c r="BR2229" t="s">
        <v>67</v>
      </c>
      <c r="BS2229"/>
      <c r="BT2229" t="s">
        <v>115</v>
      </c>
      <c r="BU2229">
        <v>3096</v>
      </c>
      <c r="BX2229" s="19"/>
      <c r="BY2229" s="19"/>
      <c r="BZ2229" s="19"/>
    </row>
    <row r="2230" spans="1:78" x14ac:dyDescent="0.2">
      <c r="A2230" s="11" t="s">
        <v>1700</v>
      </c>
      <c r="B2230" s="11"/>
      <c r="C2230" s="11" t="s">
        <v>1483</v>
      </c>
      <c r="D2230" s="11" t="s">
        <v>108</v>
      </c>
      <c r="E2230" s="11" t="s">
        <v>515</v>
      </c>
      <c r="F2230" s="11" t="s">
        <v>1351</v>
      </c>
      <c r="G2230" s="11" t="s">
        <v>515</v>
      </c>
      <c r="H2230" s="11" t="s">
        <v>1360</v>
      </c>
      <c r="I2230" s="11"/>
      <c r="J2230" s="11"/>
      <c r="K2230" s="11"/>
      <c r="L2230" s="11"/>
      <c r="M2230" s="11"/>
      <c r="N2230" s="11"/>
      <c r="O2230" s="11"/>
      <c r="P2230" s="11"/>
      <c r="Q2230" s="11"/>
      <c r="R2230" s="11"/>
      <c r="S2230" s="11"/>
      <c r="T2230" s="11"/>
      <c r="U2230" s="11"/>
      <c r="V2230" s="11"/>
      <c r="W2230" s="11"/>
      <c r="X2230" s="11"/>
      <c r="Y2230" s="11"/>
      <c r="Z2230" s="11"/>
      <c r="AA2230" s="11"/>
      <c r="AB2230" s="11"/>
      <c r="AC2230" s="11"/>
      <c r="AD2230" s="11"/>
      <c r="AE2230" s="11"/>
      <c r="AF2230" s="11"/>
      <c r="AG2230" s="11"/>
      <c r="AH2230" s="11"/>
      <c r="AI2230" s="11"/>
      <c r="AJ2230" s="11"/>
      <c r="AK2230" s="11"/>
      <c r="AL2230" s="11"/>
      <c r="AM2230" s="11"/>
      <c r="AN2230" s="11"/>
      <c r="AO2230" s="11"/>
      <c r="AP2230" s="11"/>
      <c r="AQ2230" s="11"/>
      <c r="AR2230" s="11"/>
      <c r="AS2230" s="11"/>
      <c r="AT2230" s="11"/>
      <c r="AU2230" s="11"/>
      <c r="AV2230" s="11"/>
      <c r="AW2230" s="11"/>
      <c r="AX2230" s="11"/>
      <c r="AY2230" s="11"/>
      <c r="AZ2230" s="11"/>
      <c r="BA2230" s="11"/>
      <c r="BB2230" s="11"/>
      <c r="BC2230" s="11"/>
      <c r="BD2230" s="11"/>
      <c r="BE2230" s="11"/>
      <c r="BF2230" s="11"/>
      <c r="BG2230" s="11"/>
      <c r="BH2230" s="11"/>
      <c r="BI2230" s="11"/>
      <c r="BJ2230" s="11"/>
      <c r="BK2230" s="11"/>
      <c r="BL2230" s="11"/>
      <c r="BM2230" s="11"/>
      <c r="BN2230" s="11"/>
      <c r="BO2230" s="11"/>
      <c r="BP2230" s="11"/>
      <c r="BQ2230" s="11"/>
      <c r="BR2230" s="11"/>
      <c r="BS2230" s="11"/>
      <c r="BT2230" s="11"/>
      <c r="BU2230" s="11"/>
      <c r="BV2230" s="11"/>
      <c r="BW2230" s="11"/>
      <c r="BX2230" s="19"/>
      <c r="BY2230" s="19"/>
      <c r="BZ2230" s="19"/>
    </row>
    <row r="2231" spans="1:78" x14ac:dyDescent="0.2">
      <c r="A2231" t="s">
        <v>94</v>
      </c>
      <c r="B2231" t="s">
        <v>154</v>
      </c>
      <c r="C2231" t="s">
        <v>1483</v>
      </c>
      <c r="D2231" t="s">
        <v>108</v>
      </c>
      <c r="E2231" t="s">
        <v>515</v>
      </c>
      <c r="F2231" t="s">
        <v>1351</v>
      </c>
      <c r="G2231" t="s">
        <v>515</v>
      </c>
      <c r="H2231" t="s">
        <v>1360</v>
      </c>
      <c r="AW2231">
        <v>7.7</v>
      </c>
      <c r="AZ2231">
        <v>6.35</v>
      </c>
      <c r="BA2231">
        <v>8</v>
      </c>
      <c r="BD2231">
        <v>7</v>
      </c>
      <c r="BQ2231" t="s">
        <v>94</v>
      </c>
      <c r="BR2231" t="s">
        <v>67</v>
      </c>
      <c r="BS2231"/>
      <c r="BT2231" t="s">
        <v>372</v>
      </c>
      <c r="BU2231">
        <v>3140</v>
      </c>
      <c r="BX2231" s="19"/>
      <c r="BY2231" s="19"/>
      <c r="BZ2231" s="19"/>
    </row>
    <row r="2232" spans="1:78" x14ac:dyDescent="0.2">
      <c r="A2232" t="s">
        <v>94</v>
      </c>
      <c r="C2232" t="s">
        <v>1483</v>
      </c>
      <c r="D2232" t="s">
        <v>108</v>
      </c>
      <c r="E2232" t="s">
        <v>515</v>
      </c>
      <c r="F2232" t="s">
        <v>1351</v>
      </c>
      <c r="G2232" t="s">
        <v>515</v>
      </c>
      <c r="H2232" t="s">
        <v>1360</v>
      </c>
      <c r="AW2232">
        <v>7.63</v>
      </c>
      <c r="AZ2232">
        <v>6.23</v>
      </c>
      <c r="BA2232">
        <v>7.77</v>
      </c>
      <c r="BD2232">
        <v>6.75</v>
      </c>
      <c r="BE2232">
        <v>7.7</v>
      </c>
      <c r="BH2232">
        <v>5.37</v>
      </c>
      <c r="BR2232" t="s">
        <v>67</v>
      </c>
      <c r="BS2232"/>
      <c r="BT2232" t="s">
        <v>95</v>
      </c>
      <c r="BU2232">
        <v>3144</v>
      </c>
      <c r="BV2232" t="s">
        <v>69</v>
      </c>
      <c r="BW2232" t="s">
        <v>95</v>
      </c>
      <c r="BX2232" s="19"/>
      <c r="BY2232" s="19"/>
      <c r="BZ2232" s="19"/>
    </row>
    <row r="2233" spans="1:78" x14ac:dyDescent="0.2">
      <c r="A2233" t="s">
        <v>1364</v>
      </c>
      <c r="B2233" t="s">
        <v>154</v>
      </c>
      <c r="C2233" t="s">
        <v>1483</v>
      </c>
      <c r="D2233" t="s">
        <v>108</v>
      </c>
      <c r="E2233" t="s">
        <v>515</v>
      </c>
      <c r="F2233" t="s">
        <v>1351</v>
      </c>
      <c r="G2233" t="s">
        <v>515</v>
      </c>
      <c r="H2233" t="s">
        <v>1360</v>
      </c>
      <c r="AW2233">
        <v>7.9</v>
      </c>
      <c r="AZ2233">
        <v>6.3</v>
      </c>
      <c r="BR2233" t="s">
        <v>67</v>
      </c>
      <c r="BS2233"/>
      <c r="BT2233" t="s">
        <v>95</v>
      </c>
      <c r="BU2233">
        <v>3144</v>
      </c>
    </row>
    <row r="2234" spans="1:78" x14ac:dyDescent="0.2">
      <c r="A2234" t="s">
        <v>1365</v>
      </c>
      <c r="C2234" t="s">
        <v>1483</v>
      </c>
      <c r="D2234" t="s">
        <v>108</v>
      </c>
      <c r="E2234" t="s">
        <v>515</v>
      </c>
      <c r="F2234" t="s">
        <v>1351</v>
      </c>
      <c r="G2234" t="s">
        <v>515</v>
      </c>
      <c r="H2234" t="s">
        <v>1360</v>
      </c>
      <c r="AW2234">
        <v>7.5</v>
      </c>
      <c r="AZ2234">
        <v>6.6</v>
      </c>
      <c r="BE2234">
        <v>7.9</v>
      </c>
      <c r="BH2234">
        <v>5.7</v>
      </c>
      <c r="BR2234" t="s">
        <v>67</v>
      </c>
      <c r="BS2234"/>
      <c r="BT2234" t="s">
        <v>95</v>
      </c>
      <c r="BU2234">
        <v>3144</v>
      </c>
    </row>
    <row r="2235" spans="1:78" x14ac:dyDescent="0.2">
      <c r="A2235" s="11" t="s">
        <v>1700</v>
      </c>
      <c r="B2235" s="11"/>
      <c r="C2235" s="11" t="s">
        <v>1483</v>
      </c>
      <c r="D2235" s="11" t="s">
        <v>108</v>
      </c>
      <c r="E2235" s="11" t="s">
        <v>515</v>
      </c>
      <c r="F2235" s="11" t="s">
        <v>1369</v>
      </c>
      <c r="G2235" s="11" t="s">
        <v>515</v>
      </c>
      <c r="H2235" s="11" t="s">
        <v>1369</v>
      </c>
      <c r="I2235" s="11"/>
      <c r="J2235" s="11"/>
      <c r="K2235" s="11"/>
      <c r="L2235" s="11"/>
      <c r="M2235" s="11"/>
      <c r="N2235" s="11"/>
      <c r="O2235" s="11"/>
      <c r="P2235" s="11"/>
      <c r="Q2235" s="11"/>
      <c r="R2235" s="11"/>
      <c r="S2235" s="11"/>
      <c r="T2235" s="11"/>
      <c r="U2235" s="11"/>
      <c r="V2235" s="11"/>
      <c r="W2235" s="11"/>
      <c r="X2235" s="11"/>
      <c r="Y2235" s="11"/>
      <c r="Z2235" s="11"/>
      <c r="AA2235" s="11"/>
      <c r="AB2235" s="11"/>
      <c r="AC2235" s="11"/>
      <c r="AD2235" s="11"/>
      <c r="AE2235" s="11"/>
      <c r="AF2235" s="11"/>
      <c r="AG2235" s="11"/>
      <c r="AH2235" s="11"/>
      <c r="AI2235" s="11"/>
      <c r="AJ2235" s="11"/>
      <c r="AK2235" s="11"/>
      <c r="AL2235" s="11"/>
      <c r="AM2235" s="11"/>
      <c r="AN2235" s="11"/>
      <c r="AO2235" s="11"/>
      <c r="AP2235" s="11"/>
      <c r="AQ2235" s="11"/>
      <c r="AR2235" s="11"/>
      <c r="AS2235" s="11"/>
      <c r="AT2235" s="11"/>
      <c r="AU2235" s="11"/>
      <c r="AV2235" s="11"/>
      <c r="AW2235" s="11"/>
      <c r="AX2235" s="11"/>
      <c r="AY2235" s="11"/>
      <c r="AZ2235" s="11"/>
      <c r="BA2235" s="11"/>
      <c r="BB2235" s="11"/>
      <c r="BC2235" s="11"/>
      <c r="BD2235" s="11"/>
      <c r="BE2235" s="11"/>
      <c r="BF2235" s="11"/>
      <c r="BG2235" s="11"/>
      <c r="BH2235" s="11"/>
      <c r="BI2235" s="11"/>
      <c r="BJ2235" s="11"/>
      <c r="BK2235" s="11"/>
      <c r="BL2235" s="11"/>
      <c r="BM2235" s="11"/>
      <c r="BN2235" s="11"/>
      <c r="BO2235" s="11"/>
      <c r="BP2235" s="11"/>
      <c r="BQ2235" s="11"/>
      <c r="BR2235" s="11"/>
      <c r="BS2235" s="11"/>
      <c r="BT2235" s="11"/>
      <c r="BU2235" s="11"/>
      <c r="BV2235" s="11"/>
      <c r="BW2235" s="11"/>
    </row>
    <row r="2236" spans="1:78" x14ac:dyDescent="0.2">
      <c r="A2236" t="s">
        <v>2623</v>
      </c>
      <c r="C2236" t="s">
        <v>1483</v>
      </c>
      <c r="D2236" t="s">
        <v>108</v>
      </c>
      <c r="E2236" t="s">
        <v>515</v>
      </c>
      <c r="F2236" t="s">
        <v>1369</v>
      </c>
      <c r="G2236" t="s">
        <v>515</v>
      </c>
      <c r="H2236" t="s">
        <v>1369</v>
      </c>
      <c r="L2236" t="s">
        <v>1370</v>
      </c>
      <c r="Q2236">
        <v>8.3000000000000007</v>
      </c>
      <c r="T2236">
        <v>7.3</v>
      </c>
      <c r="Y2236">
        <v>8.3000000000000007</v>
      </c>
      <c r="AB2236">
        <v>10.3</v>
      </c>
      <c r="AC2236">
        <v>9.9</v>
      </c>
      <c r="AF2236">
        <v>11.55</v>
      </c>
      <c r="AG2236">
        <v>8</v>
      </c>
      <c r="AJ2236">
        <v>7.9</v>
      </c>
      <c r="BQ2236" t="s">
        <v>1371</v>
      </c>
      <c r="BR2236" t="s">
        <v>67</v>
      </c>
      <c r="BS2236"/>
      <c r="BT2236" t="s">
        <v>457</v>
      </c>
      <c r="BU2236">
        <v>3401</v>
      </c>
    </row>
    <row r="2237" spans="1:78" x14ac:dyDescent="0.2">
      <c r="A2237" s="11" t="s">
        <v>1700</v>
      </c>
      <c r="B2237" s="11"/>
      <c r="C2237" s="11" t="s">
        <v>1483</v>
      </c>
      <c r="D2237" s="11" t="s">
        <v>108</v>
      </c>
      <c r="E2237" s="11" t="s">
        <v>515</v>
      </c>
      <c r="F2237" s="11"/>
      <c r="G2237" s="11" t="s">
        <v>1683</v>
      </c>
      <c r="H2237" s="11"/>
      <c r="I2237" s="11"/>
      <c r="J2237" s="11"/>
      <c r="K2237" s="11"/>
      <c r="L2237" s="11"/>
      <c r="M2237" s="11"/>
      <c r="N2237" s="11"/>
      <c r="O2237" s="11"/>
      <c r="P2237" s="11"/>
      <c r="Q2237" s="11"/>
      <c r="R2237" s="11"/>
      <c r="S2237" s="11"/>
      <c r="T2237" s="11"/>
      <c r="U2237" s="11"/>
      <c r="V2237" s="11"/>
      <c r="W2237" s="11"/>
      <c r="X2237" s="11"/>
      <c r="Y2237" s="11"/>
      <c r="Z2237" s="11"/>
      <c r="AA2237" s="11"/>
      <c r="AB2237" s="11"/>
      <c r="AC2237" s="11"/>
      <c r="AD2237" s="11"/>
      <c r="AE2237" s="11"/>
      <c r="AF2237" s="11"/>
      <c r="AG2237" s="11"/>
      <c r="AH2237" s="11"/>
      <c r="AI2237" s="11"/>
      <c r="AJ2237" s="11"/>
      <c r="AK2237" s="11"/>
      <c r="AL2237" s="11"/>
      <c r="AM2237" s="11"/>
      <c r="AN2237" s="11"/>
      <c r="AO2237" s="11"/>
      <c r="AP2237" s="11"/>
      <c r="AQ2237" s="11"/>
      <c r="AR2237" s="11"/>
      <c r="AS2237" s="11"/>
      <c r="AT2237" s="11"/>
      <c r="AU2237" s="11"/>
      <c r="AV2237" s="11"/>
      <c r="AW2237" s="11"/>
      <c r="AX2237" s="11"/>
      <c r="AY2237" s="11"/>
      <c r="AZ2237" s="11"/>
      <c r="BA2237" s="11"/>
      <c r="BB2237" s="11"/>
      <c r="BC2237" s="11"/>
      <c r="BD2237" s="11"/>
      <c r="BE2237" s="11"/>
      <c r="BF2237" s="11"/>
      <c r="BG2237" s="11"/>
      <c r="BH2237" s="11"/>
      <c r="BI2237" s="11"/>
      <c r="BJ2237" s="11"/>
      <c r="BK2237" s="11"/>
      <c r="BL2237" s="11"/>
      <c r="BM2237" s="11"/>
      <c r="BN2237" s="11"/>
      <c r="BO2237" s="11"/>
      <c r="BP2237" s="11"/>
      <c r="BQ2237" s="11"/>
      <c r="BR2237" s="11"/>
      <c r="BS2237" s="11"/>
      <c r="BT2237" s="11"/>
      <c r="BU2237" s="11"/>
      <c r="BV2237" s="11"/>
      <c r="BW2237" s="11"/>
    </row>
    <row r="2238" spans="1:78" x14ac:dyDescent="0.2">
      <c r="A2238" s="11" t="s">
        <v>1700</v>
      </c>
      <c r="B2238" s="11"/>
      <c r="C2238" s="11" t="s">
        <v>1483</v>
      </c>
      <c r="D2238" s="11" t="s">
        <v>108</v>
      </c>
      <c r="E2238" s="11" t="s">
        <v>515</v>
      </c>
      <c r="F2238" s="11"/>
      <c r="G2238" s="11" t="s">
        <v>1358</v>
      </c>
      <c r="H2238" s="11"/>
      <c r="I2238" s="11"/>
      <c r="J2238" s="11"/>
      <c r="K2238" s="11"/>
      <c r="L2238" s="11"/>
      <c r="M2238" s="11"/>
      <c r="N2238" s="11"/>
      <c r="O2238" s="11"/>
      <c r="P2238" s="11"/>
      <c r="Q2238" s="11"/>
      <c r="R2238" s="11"/>
      <c r="S2238" s="11"/>
      <c r="T2238" s="11"/>
      <c r="U2238" s="11"/>
      <c r="V2238" s="11"/>
      <c r="W2238" s="11"/>
      <c r="X2238" s="11"/>
      <c r="Y2238" s="11"/>
      <c r="Z2238" s="11"/>
      <c r="AA2238" s="11"/>
      <c r="AB2238" s="11"/>
      <c r="AC2238" s="11"/>
      <c r="AD2238" s="11"/>
      <c r="AE2238" s="11"/>
      <c r="AF2238" s="11"/>
      <c r="AG2238" s="11"/>
      <c r="AH2238" s="11"/>
      <c r="AI2238" s="11"/>
      <c r="AJ2238" s="11"/>
      <c r="AK2238" s="11"/>
      <c r="AL2238" s="11"/>
      <c r="AM2238" s="11"/>
      <c r="AN2238" s="11"/>
      <c r="AO2238" s="11"/>
      <c r="AP2238" s="11"/>
      <c r="AQ2238" s="11"/>
      <c r="AR2238" s="11"/>
      <c r="AS2238" s="11"/>
      <c r="AT2238" s="11"/>
      <c r="AU2238" s="11"/>
      <c r="AV2238" s="11"/>
      <c r="AW2238" s="11"/>
      <c r="AX2238" s="11"/>
      <c r="AY2238" s="11"/>
      <c r="AZ2238" s="11"/>
      <c r="BA2238" s="11"/>
      <c r="BB2238" s="11"/>
      <c r="BC2238" s="11"/>
      <c r="BD2238" s="11"/>
      <c r="BE2238" s="11"/>
      <c r="BF2238" s="11"/>
      <c r="BG2238" s="11"/>
      <c r="BH2238" s="11"/>
      <c r="BI2238" s="11"/>
      <c r="BJ2238" s="11"/>
      <c r="BK2238" s="11"/>
      <c r="BL2238" s="11"/>
      <c r="BM2238" s="11"/>
      <c r="BN2238" s="11"/>
      <c r="BO2238" s="11"/>
      <c r="BP2238" s="11"/>
      <c r="BQ2238" s="11"/>
      <c r="BR2238" s="11"/>
      <c r="BS2238" s="11"/>
      <c r="BT2238" s="11"/>
      <c r="BU2238" s="11"/>
      <c r="BV2238" s="11"/>
      <c r="BW2238" s="11"/>
    </row>
    <row r="2239" spans="1:78" x14ac:dyDescent="0.2">
      <c r="A2239" s="11" t="s">
        <v>1700</v>
      </c>
      <c r="B2239" s="11"/>
      <c r="C2239" s="11" t="s">
        <v>1483</v>
      </c>
      <c r="D2239" s="11" t="s">
        <v>108</v>
      </c>
      <c r="E2239" s="11" t="s">
        <v>515</v>
      </c>
      <c r="F2239" s="11"/>
      <c r="G2239" s="11" t="s">
        <v>515</v>
      </c>
      <c r="H2239" s="11"/>
      <c r="I2239" s="11"/>
      <c r="J2239" s="11"/>
      <c r="K2239" s="11"/>
      <c r="L2239" s="11"/>
      <c r="M2239" s="11"/>
      <c r="N2239" s="11"/>
      <c r="O2239" s="11"/>
      <c r="P2239" s="11"/>
      <c r="Q2239" s="11"/>
      <c r="R2239" s="11"/>
      <c r="S2239" s="11"/>
      <c r="T2239" s="11"/>
      <c r="U2239" s="11"/>
      <c r="V2239" s="11"/>
      <c r="W2239" s="11"/>
      <c r="X2239" s="11"/>
      <c r="Y2239" s="11"/>
      <c r="Z2239" s="11"/>
      <c r="AA2239" s="11"/>
      <c r="AB2239" s="11"/>
      <c r="AC2239" s="11"/>
      <c r="AD2239" s="11"/>
      <c r="AE2239" s="11"/>
      <c r="AF2239" s="11"/>
      <c r="AG2239" s="11"/>
      <c r="AH2239" s="11"/>
      <c r="AI2239" s="11"/>
      <c r="AJ2239" s="11"/>
      <c r="AK2239" s="11"/>
      <c r="AL2239" s="11"/>
      <c r="AM2239" s="11"/>
      <c r="AN2239" s="11"/>
      <c r="AO2239" s="11"/>
      <c r="AP2239" s="11"/>
      <c r="AQ2239" s="11"/>
      <c r="AR2239" s="11"/>
      <c r="AS2239" s="11"/>
      <c r="AT2239" s="11"/>
      <c r="AU2239" s="11"/>
      <c r="AV2239" s="11"/>
      <c r="AW2239" s="11"/>
      <c r="AX2239" s="11"/>
      <c r="AY2239" s="11"/>
      <c r="AZ2239" s="11"/>
      <c r="BA2239" s="11"/>
      <c r="BB2239" s="11"/>
      <c r="BC2239" s="11"/>
      <c r="BD2239" s="11"/>
      <c r="BE2239" s="11"/>
      <c r="BF2239" s="11"/>
      <c r="BG2239" s="11"/>
      <c r="BH2239" s="11"/>
      <c r="BI2239" s="11"/>
      <c r="BJ2239" s="11"/>
      <c r="BK2239" s="11"/>
      <c r="BL2239" s="11"/>
      <c r="BM2239" s="11"/>
      <c r="BN2239" s="11"/>
      <c r="BO2239" s="11"/>
      <c r="BP2239" s="11"/>
      <c r="BQ2239" s="11"/>
      <c r="BR2239" s="11"/>
      <c r="BS2239" s="11"/>
      <c r="BT2239" s="11"/>
      <c r="BU2239" s="11"/>
      <c r="BV2239" s="11"/>
      <c r="BW2239" s="11"/>
    </row>
    <row r="2240" spans="1:78" x14ac:dyDescent="0.2">
      <c r="A2240" s="19" t="s">
        <v>1700</v>
      </c>
      <c r="B2240" s="19"/>
      <c r="C2240" s="19" t="s">
        <v>1483</v>
      </c>
      <c r="D2240" s="19" t="s">
        <v>3720</v>
      </c>
      <c r="E2240" s="19" t="s">
        <v>3882</v>
      </c>
      <c r="F2240" s="19" t="s">
        <v>3884</v>
      </c>
      <c r="G2240" s="19" t="s">
        <v>3882</v>
      </c>
      <c r="H2240" s="19" t="s">
        <v>3884</v>
      </c>
      <c r="I2240" s="19"/>
      <c r="J2240" s="19"/>
      <c r="K2240" s="19"/>
      <c r="L2240" s="19"/>
      <c r="M2240" s="19"/>
      <c r="N2240" s="19"/>
      <c r="O2240" s="19"/>
      <c r="P2240" s="19"/>
      <c r="Q2240" s="19"/>
      <c r="R2240" s="19"/>
      <c r="S2240" s="19"/>
      <c r="T2240" s="19"/>
      <c r="U2240" s="19"/>
      <c r="V2240" s="19"/>
      <c r="W2240" s="19"/>
      <c r="X2240" s="19"/>
      <c r="Y2240" s="19"/>
      <c r="Z2240" s="19"/>
      <c r="AA2240" s="19"/>
      <c r="AB2240" s="19"/>
      <c r="AC2240" s="19"/>
      <c r="AD2240" s="19"/>
      <c r="AE2240" s="19"/>
      <c r="AF2240" s="19"/>
      <c r="AG2240" s="19"/>
      <c r="AH2240" s="19"/>
      <c r="AI2240" s="19"/>
      <c r="AJ2240" s="19"/>
      <c r="AK2240" s="19"/>
      <c r="AL2240" s="19"/>
      <c r="AM2240" s="19"/>
      <c r="AN2240" s="19"/>
      <c r="AO2240" s="19"/>
      <c r="AP2240" s="19"/>
      <c r="AQ2240" s="19"/>
      <c r="AR2240" s="19"/>
      <c r="AS2240" s="19"/>
      <c r="AT2240" s="19"/>
      <c r="AU2240" s="19"/>
      <c r="AV2240" s="19"/>
      <c r="AW2240" s="19"/>
      <c r="AX2240" s="19"/>
      <c r="AY2240" s="19"/>
      <c r="AZ2240" s="19"/>
      <c r="BA2240" s="19"/>
      <c r="BB2240" s="19"/>
      <c r="BC2240" s="19"/>
      <c r="BD2240" s="19"/>
      <c r="BE2240" s="19"/>
      <c r="BF2240" s="19"/>
      <c r="BG2240" s="19"/>
      <c r="BH2240" s="19"/>
      <c r="BI2240" s="19"/>
      <c r="BJ2240" s="19"/>
      <c r="BK2240" s="19"/>
      <c r="BL2240" s="19"/>
      <c r="BM2240" s="19"/>
      <c r="BN2240" s="19"/>
      <c r="BO2240" s="19"/>
      <c r="BP2240" s="19"/>
      <c r="BQ2240" s="19"/>
      <c r="BR2240" s="19"/>
      <c r="BS2240" s="61"/>
      <c r="BT2240" s="19"/>
      <c r="BU2240" s="19"/>
      <c r="BV2240" s="19"/>
      <c r="BW2240" s="19"/>
      <c r="BX2240" s="19"/>
      <c r="BY2240" s="19"/>
      <c r="BZ2240" s="19"/>
    </row>
    <row r="2241" spans="1:78" x14ac:dyDescent="0.2">
      <c r="A2241" s="19" t="s">
        <v>1700</v>
      </c>
      <c r="B2241" s="19"/>
      <c r="C2241" s="19" t="s">
        <v>1483</v>
      </c>
      <c r="D2241" s="19" t="s">
        <v>3720</v>
      </c>
      <c r="E2241" s="19" t="s">
        <v>3882</v>
      </c>
      <c r="F2241" s="19" t="s">
        <v>3883</v>
      </c>
      <c r="G2241" s="19" t="s">
        <v>3882</v>
      </c>
      <c r="H2241" s="19" t="s">
        <v>3883</v>
      </c>
      <c r="I2241" s="19"/>
      <c r="J2241" s="19"/>
      <c r="K2241" s="19"/>
      <c r="L2241" s="19"/>
      <c r="M2241" s="19"/>
      <c r="N2241" s="19"/>
      <c r="O2241" s="19"/>
      <c r="P2241" s="19"/>
      <c r="Q2241" s="19"/>
      <c r="R2241" s="19"/>
      <c r="S2241" s="19"/>
      <c r="T2241" s="19"/>
      <c r="U2241" s="19"/>
      <c r="V2241" s="19"/>
      <c r="W2241" s="19"/>
      <c r="X2241" s="19"/>
      <c r="Y2241" s="19"/>
      <c r="Z2241" s="19"/>
      <c r="AA2241" s="19"/>
      <c r="AB2241" s="19"/>
      <c r="AC2241" s="19"/>
      <c r="AD2241" s="19"/>
      <c r="AE2241" s="19"/>
      <c r="AF2241" s="19"/>
      <c r="AG2241" s="19"/>
      <c r="AH2241" s="19"/>
      <c r="AI2241" s="19"/>
      <c r="AJ2241" s="19"/>
      <c r="AK2241" s="19"/>
      <c r="AL2241" s="19"/>
      <c r="AM2241" s="19"/>
      <c r="AN2241" s="19"/>
      <c r="AO2241" s="19"/>
      <c r="AP2241" s="19"/>
      <c r="AQ2241" s="19"/>
      <c r="AR2241" s="19"/>
      <c r="AS2241" s="19"/>
      <c r="AT2241" s="19"/>
      <c r="AU2241" s="19"/>
      <c r="AV2241" s="19"/>
      <c r="AW2241" s="19"/>
      <c r="AX2241" s="19"/>
      <c r="AY2241" s="19"/>
      <c r="AZ2241" s="19"/>
      <c r="BA2241" s="19"/>
      <c r="BB2241" s="19"/>
      <c r="BC2241" s="19"/>
      <c r="BD2241" s="19"/>
      <c r="BE2241" s="19"/>
      <c r="BF2241" s="19"/>
      <c r="BG2241" s="19"/>
      <c r="BH2241" s="19"/>
      <c r="BI2241" s="19"/>
      <c r="BJ2241" s="19"/>
      <c r="BK2241" s="19"/>
      <c r="BL2241" s="19"/>
      <c r="BM2241" s="19"/>
      <c r="BN2241" s="19"/>
      <c r="BO2241" s="19"/>
      <c r="BP2241" s="19"/>
      <c r="BQ2241" s="19"/>
      <c r="BR2241" s="19"/>
      <c r="BS2241" s="61"/>
      <c r="BT2241" s="19"/>
      <c r="BU2241" s="19"/>
      <c r="BV2241" s="19"/>
      <c r="BW2241" s="19"/>
      <c r="BX2241" s="19"/>
      <c r="BY2241" s="19"/>
      <c r="BZ2241" s="19"/>
    </row>
    <row r="2242" spans="1:78" x14ac:dyDescent="0.2">
      <c r="A2242" s="19" t="s">
        <v>1700</v>
      </c>
      <c r="B2242" s="19"/>
      <c r="C2242" s="19" t="s">
        <v>1483</v>
      </c>
      <c r="D2242" s="19" t="s">
        <v>3720</v>
      </c>
      <c r="E2242" s="19" t="s">
        <v>3882</v>
      </c>
      <c r="F2242" s="19"/>
      <c r="G2242" s="19" t="s">
        <v>3882</v>
      </c>
      <c r="H2242" s="19"/>
      <c r="I2242" s="19"/>
      <c r="J2242" s="19"/>
      <c r="K2242" s="19"/>
      <c r="L2242" s="19"/>
      <c r="M2242" s="19"/>
      <c r="N2242" s="19"/>
      <c r="O2242" s="19"/>
      <c r="P2242" s="19"/>
      <c r="Q2242" s="19"/>
      <c r="R2242" s="19"/>
      <c r="S2242" s="19"/>
      <c r="T2242" s="19"/>
      <c r="U2242" s="19"/>
      <c r="V2242" s="19"/>
      <c r="W2242" s="19"/>
      <c r="X2242" s="19"/>
      <c r="Y2242" s="19"/>
      <c r="Z2242" s="19"/>
      <c r="AA2242" s="19"/>
      <c r="AB2242" s="19"/>
      <c r="AC2242" s="19"/>
      <c r="AD2242" s="19"/>
      <c r="AE2242" s="19"/>
      <c r="AF2242" s="19"/>
      <c r="AG2242" s="19"/>
      <c r="AH2242" s="19"/>
      <c r="AI2242" s="19"/>
      <c r="AJ2242" s="19"/>
      <c r="AK2242" s="19"/>
      <c r="AL2242" s="19"/>
      <c r="AM2242" s="19"/>
      <c r="AN2242" s="19"/>
      <c r="AO2242" s="19"/>
      <c r="AP2242" s="19"/>
      <c r="AQ2242" s="19"/>
      <c r="AR2242" s="19"/>
      <c r="AS2242" s="19"/>
      <c r="AT2242" s="19"/>
      <c r="AU2242" s="19"/>
      <c r="AV2242" s="19"/>
      <c r="AW2242" s="19"/>
      <c r="AX2242" s="19"/>
      <c r="AY2242" s="19"/>
      <c r="AZ2242" s="19"/>
      <c r="BA2242" s="19"/>
      <c r="BB2242" s="19"/>
      <c r="BC2242" s="19"/>
      <c r="BD2242" s="19"/>
      <c r="BE2242" s="19"/>
      <c r="BF2242" s="19"/>
      <c r="BG2242" s="19"/>
      <c r="BH2242" s="19"/>
      <c r="BI2242" s="19"/>
      <c r="BJ2242" s="19"/>
      <c r="BK2242" s="19"/>
      <c r="BL2242" s="19"/>
      <c r="BM2242" s="19"/>
      <c r="BN2242" s="19"/>
      <c r="BO2242" s="19"/>
      <c r="BP2242" s="19"/>
      <c r="BQ2242" s="19"/>
      <c r="BR2242" s="19"/>
      <c r="BS2242" s="61"/>
      <c r="BT2242" s="19"/>
      <c r="BU2242" s="19"/>
      <c r="BV2242" s="19"/>
      <c r="BW2242" s="19"/>
      <c r="BX2242" s="19"/>
      <c r="BY2242" s="19"/>
      <c r="BZ2242" s="19"/>
    </row>
    <row r="2243" spans="1:78" x14ac:dyDescent="0.2">
      <c r="A2243" s="11" t="s">
        <v>1700</v>
      </c>
      <c r="B2243" s="11"/>
      <c r="C2243" s="11" t="s">
        <v>1483</v>
      </c>
      <c r="D2243" s="11" t="s">
        <v>3720</v>
      </c>
      <c r="E2243" s="11" t="s">
        <v>3641</v>
      </c>
      <c r="F2243" s="11" t="s">
        <v>3642</v>
      </c>
      <c r="G2243" s="11" t="s">
        <v>3641</v>
      </c>
      <c r="H2243" s="11" t="s">
        <v>3642</v>
      </c>
      <c r="I2243" s="11"/>
      <c r="J2243" s="11"/>
      <c r="K2243" s="11"/>
      <c r="L2243" s="11"/>
      <c r="M2243" s="11"/>
      <c r="N2243" s="11"/>
      <c r="O2243" s="11"/>
      <c r="P2243" s="11"/>
      <c r="Q2243" s="11"/>
      <c r="R2243" s="11"/>
      <c r="S2243" s="11"/>
      <c r="T2243" s="11"/>
      <c r="U2243" s="11"/>
      <c r="V2243" s="11"/>
      <c r="W2243" s="11"/>
      <c r="X2243" s="11"/>
      <c r="Y2243" s="11"/>
      <c r="Z2243" s="11"/>
      <c r="AA2243" s="11"/>
      <c r="AB2243" s="11"/>
      <c r="AC2243" s="11"/>
      <c r="AD2243" s="11"/>
      <c r="AE2243" s="11"/>
      <c r="AF2243" s="11"/>
      <c r="AG2243" s="11"/>
      <c r="AH2243" s="11"/>
      <c r="AI2243" s="11"/>
      <c r="AJ2243" s="11"/>
      <c r="AK2243" s="11"/>
      <c r="AL2243" s="11"/>
      <c r="AM2243" s="11"/>
      <c r="AN2243" s="11"/>
      <c r="AO2243" s="11"/>
      <c r="AP2243" s="11"/>
      <c r="AQ2243" s="11"/>
      <c r="AR2243" s="11"/>
      <c r="AS2243" s="11"/>
      <c r="AT2243" s="11"/>
      <c r="AU2243" s="11"/>
      <c r="AV2243" s="11"/>
      <c r="AW2243" s="11"/>
      <c r="AX2243" s="11"/>
      <c r="AY2243" s="11"/>
      <c r="AZ2243" s="11"/>
      <c r="BA2243" s="11"/>
      <c r="BB2243" s="11"/>
      <c r="BC2243" s="11"/>
      <c r="BD2243" s="11"/>
      <c r="BE2243" s="11"/>
      <c r="BF2243" s="11"/>
      <c r="BG2243" s="11"/>
      <c r="BH2243" s="11"/>
      <c r="BI2243" s="11"/>
      <c r="BJ2243" s="11"/>
      <c r="BK2243" s="11"/>
      <c r="BL2243" s="11"/>
      <c r="BM2243" s="11"/>
      <c r="BN2243" s="11"/>
      <c r="BO2243" s="11"/>
      <c r="BP2243" s="11"/>
      <c r="BQ2243" s="11"/>
      <c r="BR2243" s="11"/>
      <c r="BS2243" s="59"/>
      <c r="BT2243" s="11"/>
      <c r="BU2243" s="11"/>
      <c r="BV2243" s="11"/>
      <c r="BW2243" s="11"/>
      <c r="BX2243" s="11"/>
      <c r="BY2243" s="11"/>
      <c r="BZ2243" s="11"/>
    </row>
    <row r="2244" spans="1:78" x14ac:dyDescent="0.2">
      <c r="A2244" t="s">
        <v>2974</v>
      </c>
      <c r="C2244" t="s">
        <v>1483</v>
      </c>
      <c r="D2244" t="s">
        <v>3720</v>
      </c>
      <c r="E2244" t="s">
        <v>3641</v>
      </c>
      <c r="F2244" t="s">
        <v>3642</v>
      </c>
      <c r="G2244" t="s">
        <v>3641</v>
      </c>
      <c r="H2244" t="s">
        <v>3642</v>
      </c>
      <c r="Q2244">
        <v>10.7</v>
      </c>
      <c r="T2244">
        <v>13.65</v>
      </c>
      <c r="Y2244">
        <v>10.199999999999999</v>
      </c>
      <c r="AB2244">
        <v>12.4</v>
      </c>
      <c r="AC2244">
        <v>10.199999999999999</v>
      </c>
      <c r="AF2244">
        <v>11.7</v>
      </c>
      <c r="AG2244">
        <v>8.6999999999999993</v>
      </c>
      <c r="AJ2244">
        <v>9.8000000000000007</v>
      </c>
      <c r="AW2244">
        <v>11.5</v>
      </c>
      <c r="AZ2244">
        <v>11.2</v>
      </c>
      <c r="BA2244">
        <v>11.7</v>
      </c>
      <c r="BD2244">
        <v>11.3</v>
      </c>
      <c r="BE2244">
        <v>10.8</v>
      </c>
      <c r="BH2244">
        <v>10.6</v>
      </c>
      <c r="BR2244" t="s">
        <v>67</v>
      </c>
      <c r="BS2244" s="1">
        <v>44964</v>
      </c>
      <c r="BT2244" t="s">
        <v>268</v>
      </c>
      <c r="BU2244">
        <v>1657</v>
      </c>
    </row>
    <row r="2245" spans="1:78" x14ac:dyDescent="0.2">
      <c r="A2245" t="s">
        <v>2974</v>
      </c>
      <c r="C2245" t="s">
        <v>1483</v>
      </c>
      <c r="D2245" t="s">
        <v>3720</v>
      </c>
      <c r="E2245" t="s">
        <v>3641</v>
      </c>
      <c r="F2245" t="s">
        <v>3642</v>
      </c>
      <c r="G2245" t="s">
        <v>3641</v>
      </c>
      <c r="H2245" t="s">
        <v>3642</v>
      </c>
      <c r="I2245" t="b">
        <v>0</v>
      </c>
      <c r="AW2245">
        <v>11.5</v>
      </c>
      <c r="AZ2245">
        <v>11.2</v>
      </c>
      <c r="BQ2245" t="s">
        <v>3645</v>
      </c>
      <c r="BR2245" t="s">
        <v>67</v>
      </c>
      <c r="BS2245" s="1">
        <v>44964</v>
      </c>
      <c r="BT2245" t="s">
        <v>268</v>
      </c>
      <c r="BU2245">
        <v>1657</v>
      </c>
    </row>
    <row r="2246" spans="1:78" x14ac:dyDescent="0.2">
      <c r="A2246" s="10" t="s">
        <v>3640</v>
      </c>
      <c r="B2246" s="10"/>
      <c r="C2246" s="10" t="s">
        <v>1483</v>
      </c>
      <c r="D2246" s="10" t="s">
        <v>3720</v>
      </c>
      <c r="E2246" s="10" t="s">
        <v>3641</v>
      </c>
      <c r="F2246" s="10" t="s">
        <v>3642</v>
      </c>
      <c r="G2246" s="10" t="s">
        <v>3641</v>
      </c>
      <c r="H2246" s="10" t="s">
        <v>3642</v>
      </c>
      <c r="I2246" s="10"/>
      <c r="J2246" s="10"/>
      <c r="K2246" s="10"/>
      <c r="L2246" s="10"/>
      <c r="M2246" s="10"/>
      <c r="N2246" s="10"/>
      <c r="O2246" s="10"/>
      <c r="P2246" s="10"/>
      <c r="Q2246" s="10"/>
      <c r="R2246" s="10"/>
      <c r="S2246" s="10"/>
      <c r="T2246" s="10"/>
      <c r="U2246" s="10"/>
      <c r="V2246" s="10"/>
      <c r="W2246" s="10"/>
      <c r="X2246" s="10"/>
      <c r="Y2246" s="10"/>
      <c r="Z2246" s="10"/>
      <c r="AA2246" s="10"/>
      <c r="AB2246" s="10"/>
      <c r="AC2246" s="10"/>
      <c r="AD2246" s="10"/>
      <c r="AE2246" s="10"/>
      <c r="AF2246" s="10"/>
      <c r="AG2246" s="10"/>
      <c r="AH2246" s="10"/>
      <c r="AI2246" s="10"/>
      <c r="AJ2246" s="10"/>
      <c r="AK2246" s="10"/>
      <c r="AL2246" s="10"/>
      <c r="AM2246" s="10"/>
      <c r="AN2246" s="10"/>
      <c r="AO2246" s="10"/>
      <c r="AP2246" s="10"/>
      <c r="AQ2246" s="10"/>
      <c r="AR2246" s="10"/>
      <c r="AS2246" s="10"/>
      <c r="AT2246" s="10"/>
      <c r="AU2246" s="10"/>
      <c r="AV2246" s="10"/>
      <c r="AW2246" s="10"/>
      <c r="AX2246" s="10"/>
      <c r="AY2246" s="10"/>
      <c r="AZ2246" s="10"/>
      <c r="BA2246" s="10"/>
      <c r="BB2246" s="10"/>
      <c r="BC2246" s="10"/>
      <c r="BD2246" s="10"/>
      <c r="BE2246" s="10"/>
      <c r="BF2246" s="10"/>
      <c r="BG2246" s="10"/>
      <c r="BH2246" s="10"/>
      <c r="BI2246" s="10"/>
      <c r="BJ2246" s="10"/>
      <c r="BK2246" s="10"/>
      <c r="BL2246" s="10"/>
      <c r="BM2246" s="10"/>
      <c r="BN2246" s="10"/>
      <c r="BO2246" s="10"/>
      <c r="BP2246" s="10"/>
      <c r="BQ2246" s="10"/>
      <c r="BR2246" s="10" t="s">
        <v>67</v>
      </c>
      <c r="BS2246" s="12">
        <v>44964</v>
      </c>
      <c r="BT2246" s="10" t="s">
        <v>268</v>
      </c>
      <c r="BU2246" s="10">
        <v>1657</v>
      </c>
      <c r="BV2246" s="10" t="s">
        <v>69</v>
      </c>
      <c r="BW2246" s="10" t="s">
        <v>268</v>
      </c>
      <c r="BX2246" s="10"/>
      <c r="BY2246" s="10"/>
      <c r="BZ2246" s="10"/>
    </row>
    <row r="2247" spans="1:78" x14ac:dyDescent="0.2">
      <c r="A2247" s="11" t="s">
        <v>1700</v>
      </c>
      <c r="B2247" s="11"/>
      <c r="C2247" s="11" t="s">
        <v>1483</v>
      </c>
      <c r="D2247" s="11" t="s">
        <v>3720</v>
      </c>
      <c r="E2247" s="11" t="s">
        <v>3641</v>
      </c>
      <c r="F2247" s="11" t="s">
        <v>1695</v>
      </c>
      <c r="G2247" s="11" t="s">
        <v>3641</v>
      </c>
      <c r="H2247" s="11" t="s">
        <v>1695</v>
      </c>
      <c r="I2247" s="11"/>
      <c r="J2247" s="11"/>
      <c r="K2247" s="11"/>
      <c r="L2247" s="11"/>
      <c r="M2247" s="11"/>
      <c r="N2247" s="11"/>
      <c r="O2247" s="11"/>
      <c r="P2247" s="11"/>
      <c r="Q2247" s="11"/>
      <c r="R2247" s="11"/>
      <c r="S2247" s="11"/>
      <c r="T2247" s="11"/>
      <c r="U2247" s="11"/>
      <c r="V2247" s="11"/>
      <c r="W2247" s="11"/>
      <c r="X2247" s="11"/>
      <c r="Y2247" s="11"/>
      <c r="Z2247" s="11"/>
      <c r="AA2247" s="11"/>
      <c r="AB2247" s="11"/>
      <c r="AC2247" s="11"/>
      <c r="AD2247" s="11"/>
      <c r="AE2247" s="11"/>
      <c r="AF2247" s="11"/>
      <c r="AG2247" s="11"/>
      <c r="AH2247" s="11"/>
      <c r="AI2247" s="11"/>
      <c r="AJ2247" s="11"/>
      <c r="AK2247" s="11"/>
      <c r="AL2247" s="11"/>
      <c r="AM2247" s="11"/>
      <c r="AN2247" s="11"/>
      <c r="AO2247" s="11"/>
      <c r="AP2247" s="11"/>
      <c r="AQ2247" s="11"/>
      <c r="AR2247" s="11"/>
      <c r="AS2247" s="11"/>
      <c r="AT2247" s="11"/>
      <c r="AU2247" s="11"/>
      <c r="AV2247" s="11"/>
      <c r="AW2247" s="11"/>
      <c r="AX2247" s="11"/>
      <c r="AY2247" s="11"/>
      <c r="AZ2247" s="11"/>
      <c r="BA2247" s="11"/>
      <c r="BB2247" s="11"/>
      <c r="BC2247" s="11"/>
      <c r="BD2247" s="11"/>
      <c r="BE2247" s="11"/>
      <c r="BF2247" s="11"/>
      <c r="BG2247" s="11"/>
      <c r="BH2247" s="11"/>
      <c r="BI2247" s="11"/>
      <c r="BJ2247" s="11"/>
      <c r="BK2247" s="11"/>
      <c r="BL2247" s="11"/>
      <c r="BM2247" s="11"/>
      <c r="BN2247" s="11"/>
      <c r="BO2247" s="11"/>
      <c r="BP2247" s="11"/>
      <c r="BQ2247" s="11"/>
      <c r="BR2247" s="11"/>
      <c r="BS2247" s="59"/>
      <c r="BT2247" s="11"/>
      <c r="BU2247" s="11"/>
      <c r="BV2247" s="11"/>
      <c r="BW2247" s="11"/>
      <c r="BX2247" s="11"/>
      <c r="BY2247" s="11"/>
      <c r="BZ2247" s="11"/>
    </row>
    <row r="2248" spans="1:78" x14ac:dyDescent="0.2">
      <c r="A2248" s="11" t="s">
        <v>1700</v>
      </c>
      <c r="B2248" s="11"/>
      <c r="C2248" s="11" t="s">
        <v>1483</v>
      </c>
      <c r="D2248" s="11" t="s">
        <v>3720</v>
      </c>
      <c r="E2248" s="11" t="s">
        <v>3641</v>
      </c>
      <c r="F2248" s="11" t="s">
        <v>3873</v>
      </c>
      <c r="G2248" s="11" t="s">
        <v>3659</v>
      </c>
      <c r="H2248" s="11" t="s">
        <v>3876</v>
      </c>
      <c r="I2248" s="11"/>
      <c r="J2248" s="11"/>
      <c r="K2248" s="11"/>
      <c r="L2248" s="11"/>
      <c r="M2248" s="11"/>
      <c r="N2248" s="11"/>
      <c r="O2248" s="11"/>
      <c r="P2248" s="11"/>
      <c r="Q2248" s="11"/>
      <c r="R2248" s="11"/>
      <c r="S2248" s="11"/>
      <c r="T2248" s="11"/>
      <c r="U2248" s="11"/>
      <c r="V2248" s="11"/>
      <c r="W2248" s="11"/>
      <c r="X2248" s="11"/>
      <c r="Y2248" s="11"/>
      <c r="Z2248" s="11"/>
      <c r="AA2248" s="11"/>
      <c r="AB2248" s="11"/>
      <c r="AC2248" s="11"/>
      <c r="AD2248" s="11"/>
      <c r="AE2248" s="11"/>
      <c r="AF2248" s="11"/>
      <c r="AG2248" s="11"/>
      <c r="AH2248" s="11"/>
      <c r="AI2248" s="11"/>
      <c r="AJ2248" s="11"/>
      <c r="AK2248" s="11"/>
      <c r="AL2248" s="11"/>
      <c r="AM2248" s="11"/>
      <c r="AN2248" s="11"/>
      <c r="AO2248" s="11"/>
      <c r="AP2248" s="11"/>
      <c r="AQ2248" s="11"/>
      <c r="AR2248" s="11"/>
      <c r="AS2248" s="11"/>
      <c r="AT2248" s="11"/>
      <c r="AU2248" s="11"/>
      <c r="AV2248" s="11"/>
      <c r="AW2248" s="11"/>
      <c r="AX2248" s="11"/>
      <c r="AY2248" s="11"/>
      <c r="AZ2248" s="11"/>
      <c r="BA2248" s="11"/>
      <c r="BB2248" s="11"/>
      <c r="BC2248" s="11"/>
      <c r="BD2248" s="11"/>
      <c r="BE2248" s="11"/>
      <c r="BF2248" s="11"/>
      <c r="BG2248" s="11"/>
      <c r="BH2248" s="11"/>
      <c r="BI2248" s="11"/>
      <c r="BJ2248" s="11"/>
      <c r="BK2248" s="11"/>
      <c r="BL2248" s="11"/>
      <c r="BM2248" s="11"/>
      <c r="BN2248" s="11"/>
      <c r="BO2248" s="11"/>
      <c r="BP2248" s="11"/>
      <c r="BQ2248" s="11"/>
      <c r="BR2248" s="11"/>
      <c r="BS2248" s="59"/>
      <c r="BT2248" s="11"/>
      <c r="BU2248" s="11"/>
      <c r="BV2248" s="11"/>
      <c r="BW2248" s="11"/>
      <c r="BX2248" s="11"/>
      <c r="BY2248" s="11"/>
      <c r="BZ2248" s="11"/>
    </row>
    <row r="2249" spans="1:78" x14ac:dyDescent="0.2">
      <c r="C2249" t="s">
        <v>1483</v>
      </c>
      <c r="D2249" t="s">
        <v>3720</v>
      </c>
      <c r="E2249" t="s">
        <v>3641</v>
      </c>
      <c r="F2249" t="s">
        <v>3873</v>
      </c>
      <c r="G2249" t="s">
        <v>3659</v>
      </c>
      <c r="H2249" t="s">
        <v>3876</v>
      </c>
      <c r="I2249" t="b">
        <v>0</v>
      </c>
      <c r="BN2249">
        <v>90</v>
      </c>
      <c r="BQ2249" t="s">
        <v>4047</v>
      </c>
      <c r="BR2249" t="s">
        <v>67</v>
      </c>
      <c r="BS2249" s="1">
        <v>44966</v>
      </c>
      <c r="BT2249" t="s">
        <v>4045</v>
      </c>
      <c r="BU2249">
        <v>53224</v>
      </c>
    </row>
    <row r="2250" spans="1:78" x14ac:dyDescent="0.2">
      <c r="A2250" s="11" t="s">
        <v>1700</v>
      </c>
      <c r="B2250" s="11"/>
      <c r="C2250" s="11" t="s">
        <v>1483</v>
      </c>
      <c r="D2250" s="11" t="s">
        <v>3720</v>
      </c>
      <c r="E2250" s="11" t="s">
        <v>3641</v>
      </c>
      <c r="F2250" s="11" t="s">
        <v>3873</v>
      </c>
      <c r="G2250" s="11" t="s">
        <v>3659</v>
      </c>
      <c r="H2250" s="11" t="s">
        <v>3875</v>
      </c>
      <c r="I2250" s="11"/>
      <c r="J2250" s="11"/>
      <c r="K2250" s="11"/>
      <c r="L2250" s="11"/>
      <c r="M2250" s="11"/>
      <c r="N2250" s="11"/>
      <c r="O2250" s="11"/>
      <c r="P2250" s="11"/>
      <c r="Q2250" s="11"/>
      <c r="R2250" s="11"/>
      <c r="S2250" s="11"/>
      <c r="T2250" s="11"/>
      <c r="U2250" s="11"/>
      <c r="V2250" s="11"/>
      <c r="W2250" s="11"/>
      <c r="X2250" s="11"/>
      <c r="Y2250" s="11"/>
      <c r="Z2250" s="11"/>
      <c r="AA2250" s="11"/>
      <c r="AB2250" s="11"/>
      <c r="AC2250" s="11"/>
      <c r="AD2250" s="11"/>
      <c r="AE2250" s="11"/>
      <c r="AF2250" s="11"/>
      <c r="AG2250" s="11"/>
      <c r="AH2250" s="11"/>
      <c r="AI2250" s="11"/>
      <c r="AJ2250" s="11"/>
      <c r="AK2250" s="11"/>
      <c r="AL2250" s="11"/>
      <c r="AM2250" s="11"/>
      <c r="AN2250" s="11"/>
      <c r="AO2250" s="11"/>
      <c r="AP2250" s="11"/>
      <c r="AQ2250" s="11"/>
      <c r="AR2250" s="11"/>
      <c r="AS2250" s="11"/>
      <c r="AT2250" s="11"/>
      <c r="AU2250" s="11"/>
      <c r="AV2250" s="11"/>
      <c r="AW2250" s="11"/>
      <c r="AX2250" s="11"/>
      <c r="AY2250" s="11"/>
      <c r="AZ2250" s="11"/>
      <c r="BA2250" s="11"/>
      <c r="BB2250" s="11"/>
      <c r="BC2250" s="11"/>
      <c r="BD2250" s="11"/>
      <c r="BE2250" s="11"/>
      <c r="BF2250" s="11"/>
      <c r="BG2250" s="11"/>
      <c r="BH2250" s="11"/>
      <c r="BI2250" s="11"/>
      <c r="BJ2250" s="11"/>
      <c r="BK2250" s="11"/>
      <c r="BL2250" s="11"/>
      <c r="BM2250" s="11"/>
      <c r="BN2250" s="11"/>
      <c r="BO2250" s="11"/>
      <c r="BP2250" s="11"/>
      <c r="BQ2250" s="11"/>
      <c r="BR2250" s="11"/>
      <c r="BS2250" s="59"/>
      <c r="BT2250" s="11"/>
      <c r="BU2250" s="11"/>
      <c r="BV2250" s="11"/>
      <c r="BW2250" s="11"/>
      <c r="BX2250" s="11"/>
      <c r="BY2250" s="11"/>
      <c r="BZ2250" s="11"/>
    </row>
    <row r="2251" spans="1:78" x14ac:dyDescent="0.2">
      <c r="C2251" t="s">
        <v>1483</v>
      </c>
      <c r="D2251" t="s">
        <v>3720</v>
      </c>
      <c r="E2251" t="s">
        <v>3641</v>
      </c>
      <c r="F2251" t="s">
        <v>3873</v>
      </c>
      <c r="G2251" t="s">
        <v>3659</v>
      </c>
      <c r="H2251" t="s">
        <v>3875</v>
      </c>
      <c r="BQ2251" t="s">
        <v>4048</v>
      </c>
      <c r="BR2251" t="s">
        <v>67</v>
      </c>
      <c r="BS2251" s="1">
        <v>44966</v>
      </c>
      <c r="BT2251" t="s">
        <v>4045</v>
      </c>
      <c r="BU2251">
        <v>53224</v>
      </c>
    </row>
    <row r="2252" spans="1:78" x14ac:dyDescent="0.2">
      <c r="C2252" t="s">
        <v>1483</v>
      </c>
      <c r="D2252" t="s">
        <v>3720</v>
      </c>
      <c r="E2252" t="s">
        <v>3641</v>
      </c>
      <c r="F2252" t="s">
        <v>3873</v>
      </c>
      <c r="G2252" t="s">
        <v>3659</v>
      </c>
      <c r="H2252" t="s">
        <v>797</v>
      </c>
      <c r="I2252" t="b">
        <v>0</v>
      </c>
      <c r="BQ2252" t="s">
        <v>4046</v>
      </c>
      <c r="BR2252" t="s">
        <v>67</v>
      </c>
      <c r="BS2252" s="1">
        <v>44966</v>
      </c>
      <c r="BT2252" t="s">
        <v>4045</v>
      </c>
      <c r="BU2252">
        <v>53224</v>
      </c>
    </row>
    <row r="2253" spans="1:78" x14ac:dyDescent="0.2">
      <c r="A2253" s="11" t="s">
        <v>1700</v>
      </c>
      <c r="B2253" s="11"/>
      <c r="C2253" s="11" t="s">
        <v>1483</v>
      </c>
      <c r="D2253" s="11" t="s">
        <v>3720</v>
      </c>
      <c r="E2253" s="11" t="s">
        <v>3641</v>
      </c>
      <c r="F2253" s="11" t="s">
        <v>3873</v>
      </c>
      <c r="G2253" s="11" t="s">
        <v>3872</v>
      </c>
      <c r="H2253" s="11" t="s">
        <v>3874</v>
      </c>
      <c r="I2253" s="11"/>
      <c r="J2253" s="11"/>
      <c r="K2253" s="11"/>
      <c r="L2253" s="11"/>
      <c r="M2253" s="11"/>
      <c r="N2253" s="11"/>
      <c r="O2253" s="11"/>
      <c r="P2253" s="11"/>
      <c r="Q2253" s="11"/>
      <c r="R2253" s="11"/>
      <c r="S2253" s="11"/>
      <c r="T2253" s="11"/>
      <c r="U2253" s="11"/>
      <c r="V2253" s="11"/>
      <c r="W2253" s="11"/>
      <c r="X2253" s="11"/>
      <c r="Y2253" s="11"/>
      <c r="Z2253" s="11"/>
      <c r="AA2253" s="11"/>
      <c r="AB2253" s="11"/>
      <c r="AC2253" s="11"/>
      <c r="AD2253" s="11"/>
      <c r="AE2253" s="11"/>
      <c r="AF2253" s="11"/>
      <c r="AG2253" s="11"/>
      <c r="AH2253" s="11"/>
      <c r="AI2253" s="11"/>
      <c r="AJ2253" s="11"/>
      <c r="AK2253" s="11"/>
      <c r="AL2253" s="11"/>
      <c r="AM2253" s="11"/>
      <c r="AN2253" s="11"/>
      <c r="AO2253" s="11"/>
      <c r="AP2253" s="11"/>
      <c r="AQ2253" s="11"/>
      <c r="AR2253" s="11"/>
      <c r="AS2253" s="11"/>
      <c r="AT2253" s="11"/>
      <c r="AU2253" s="11"/>
      <c r="AV2253" s="11"/>
      <c r="AW2253" s="11"/>
      <c r="AX2253" s="11"/>
      <c r="AY2253" s="11"/>
      <c r="AZ2253" s="11"/>
      <c r="BA2253" s="11"/>
      <c r="BB2253" s="11"/>
      <c r="BC2253" s="11"/>
      <c r="BD2253" s="11"/>
      <c r="BE2253" s="11"/>
      <c r="BF2253" s="11"/>
      <c r="BG2253" s="11"/>
      <c r="BH2253" s="11"/>
      <c r="BI2253" s="11"/>
      <c r="BJ2253" s="11"/>
      <c r="BK2253" s="11"/>
      <c r="BL2253" s="11"/>
      <c r="BM2253" s="11"/>
      <c r="BN2253" s="11"/>
      <c r="BO2253" s="11"/>
      <c r="BP2253" s="11"/>
      <c r="BQ2253" s="11"/>
      <c r="BR2253" s="11"/>
      <c r="BS2253" s="59"/>
      <c r="BT2253" s="11"/>
      <c r="BU2253" s="11"/>
      <c r="BV2253" s="11"/>
      <c r="BW2253" s="11"/>
      <c r="BX2253" s="11"/>
      <c r="BY2253" s="11"/>
      <c r="BZ2253" s="11"/>
    </row>
    <row r="2254" spans="1:78" x14ac:dyDescent="0.2">
      <c r="A2254" s="11" t="s">
        <v>1700</v>
      </c>
      <c r="B2254" s="11"/>
      <c r="C2254" s="11" t="s">
        <v>1483</v>
      </c>
      <c r="D2254" s="11" t="s">
        <v>3720</v>
      </c>
      <c r="E2254" s="11" t="s">
        <v>3641</v>
      </c>
      <c r="F2254" s="11" t="s">
        <v>3873</v>
      </c>
      <c r="G2254" s="11" t="s">
        <v>3641</v>
      </c>
      <c r="H2254" s="11" t="s">
        <v>3873</v>
      </c>
      <c r="I2254" s="11"/>
      <c r="J2254" s="11"/>
      <c r="K2254" s="11"/>
      <c r="L2254" s="11"/>
      <c r="M2254" s="11"/>
      <c r="N2254" s="11"/>
      <c r="O2254" s="11"/>
      <c r="P2254" s="11"/>
      <c r="Q2254" s="11"/>
      <c r="R2254" s="11"/>
      <c r="S2254" s="11"/>
      <c r="T2254" s="11"/>
      <c r="U2254" s="11"/>
      <c r="V2254" s="11"/>
      <c r="W2254" s="11"/>
      <c r="X2254" s="11"/>
      <c r="Y2254" s="11"/>
      <c r="Z2254" s="11"/>
      <c r="AA2254" s="11"/>
      <c r="AB2254" s="11"/>
      <c r="AC2254" s="11"/>
      <c r="AD2254" s="11"/>
      <c r="AE2254" s="11"/>
      <c r="AF2254" s="11"/>
      <c r="AG2254" s="11"/>
      <c r="AH2254" s="11"/>
      <c r="AI2254" s="11"/>
      <c r="AJ2254" s="11"/>
      <c r="AK2254" s="11"/>
      <c r="AL2254" s="11"/>
      <c r="AM2254" s="11"/>
      <c r="AN2254" s="11"/>
      <c r="AO2254" s="11"/>
      <c r="AP2254" s="11"/>
      <c r="AQ2254" s="11"/>
      <c r="AR2254" s="11"/>
      <c r="AS2254" s="11"/>
      <c r="AT2254" s="11"/>
      <c r="AU2254" s="11"/>
      <c r="AV2254" s="11"/>
      <c r="AW2254" s="11"/>
      <c r="AX2254" s="11"/>
      <c r="AY2254" s="11"/>
      <c r="AZ2254" s="11"/>
      <c r="BA2254" s="11"/>
      <c r="BB2254" s="11"/>
      <c r="BC2254" s="11"/>
      <c r="BD2254" s="11"/>
      <c r="BE2254" s="11"/>
      <c r="BF2254" s="11"/>
      <c r="BG2254" s="11"/>
      <c r="BH2254" s="11"/>
      <c r="BI2254" s="11"/>
      <c r="BJ2254" s="11"/>
      <c r="BK2254" s="11"/>
      <c r="BL2254" s="11"/>
      <c r="BM2254" s="11"/>
      <c r="BN2254" s="11"/>
      <c r="BO2254" s="11"/>
      <c r="BP2254" s="11"/>
      <c r="BQ2254" s="11"/>
      <c r="BR2254" s="11"/>
      <c r="BS2254" s="59"/>
      <c r="BT2254" s="11"/>
      <c r="BU2254" s="11"/>
      <c r="BV2254" s="11"/>
      <c r="BW2254" s="11"/>
      <c r="BX2254" s="11"/>
      <c r="BY2254" s="11"/>
      <c r="BZ2254" s="11"/>
    </row>
    <row r="2255" spans="1:78" x14ac:dyDescent="0.2">
      <c r="A2255" s="11" t="s">
        <v>1700</v>
      </c>
      <c r="B2255" s="11"/>
      <c r="C2255" s="11" t="s">
        <v>1483</v>
      </c>
      <c r="D2255" s="11" t="s">
        <v>3720</v>
      </c>
      <c r="E2255" s="11" t="s">
        <v>3641</v>
      </c>
      <c r="F2255" s="11" t="s">
        <v>3873</v>
      </c>
      <c r="G2255" s="11" t="s">
        <v>3641</v>
      </c>
      <c r="H2255" s="11" t="s">
        <v>3873</v>
      </c>
      <c r="I2255" s="11"/>
      <c r="J2255" s="11"/>
      <c r="K2255" s="11"/>
      <c r="L2255" s="11"/>
      <c r="M2255" s="11"/>
      <c r="N2255" s="11"/>
      <c r="O2255" s="11"/>
      <c r="P2255" s="11"/>
      <c r="Q2255" s="11"/>
      <c r="R2255" s="11"/>
      <c r="S2255" s="11"/>
      <c r="T2255" s="11"/>
      <c r="U2255" s="11"/>
      <c r="V2255" s="11"/>
      <c r="W2255" s="11"/>
      <c r="X2255" s="11"/>
      <c r="Y2255" s="11"/>
      <c r="Z2255" s="11"/>
      <c r="AA2255" s="11"/>
      <c r="AB2255" s="11"/>
      <c r="AC2255" s="11"/>
      <c r="AD2255" s="11"/>
      <c r="AE2255" s="11"/>
      <c r="AF2255" s="11"/>
      <c r="AG2255" s="11"/>
      <c r="AH2255" s="11"/>
      <c r="AI2255" s="11"/>
      <c r="AJ2255" s="11"/>
      <c r="AK2255" s="11"/>
      <c r="AL2255" s="11"/>
      <c r="AM2255" s="11"/>
      <c r="AN2255" s="11"/>
      <c r="AO2255" s="11"/>
      <c r="AP2255" s="11"/>
      <c r="AQ2255" s="11"/>
      <c r="AR2255" s="11"/>
      <c r="AS2255" s="11"/>
      <c r="AT2255" s="11"/>
      <c r="AU2255" s="11"/>
      <c r="AV2255" s="11"/>
      <c r="AW2255" s="11"/>
      <c r="AX2255" s="11"/>
      <c r="AY2255" s="11"/>
      <c r="AZ2255" s="11"/>
      <c r="BA2255" s="11"/>
      <c r="BB2255" s="11"/>
      <c r="BC2255" s="11"/>
      <c r="BD2255" s="11"/>
      <c r="BE2255" s="11"/>
      <c r="BF2255" s="11"/>
      <c r="BG2255" s="11"/>
      <c r="BH2255" s="11"/>
      <c r="BI2255" s="11"/>
      <c r="BJ2255" s="11"/>
      <c r="BK2255" s="11"/>
      <c r="BL2255" s="11"/>
      <c r="BM2255" s="11"/>
      <c r="BN2255" s="11"/>
      <c r="BO2255" s="11"/>
      <c r="BP2255" s="11"/>
      <c r="BQ2255" s="11"/>
      <c r="BR2255" s="11"/>
      <c r="BS2255" s="59"/>
      <c r="BT2255" s="11"/>
      <c r="BU2255" s="11"/>
      <c r="BV2255" s="11"/>
      <c r="BW2255" s="11"/>
      <c r="BX2255" s="11"/>
      <c r="BY2255" s="11"/>
      <c r="BZ2255" s="11"/>
    </row>
    <row r="2256" spans="1:78" x14ac:dyDescent="0.2">
      <c r="C2256" t="s">
        <v>1483</v>
      </c>
      <c r="D2256" t="s">
        <v>3720</v>
      </c>
      <c r="E2256" t="s">
        <v>3641</v>
      </c>
      <c r="F2256" t="s">
        <v>3873</v>
      </c>
      <c r="G2256" t="s">
        <v>3641</v>
      </c>
      <c r="H2256" t="s">
        <v>3873</v>
      </c>
      <c r="AG2256">
        <v>16</v>
      </c>
      <c r="AJ2256">
        <v>12</v>
      </c>
      <c r="BE2256">
        <v>12</v>
      </c>
      <c r="BH2256">
        <v>9</v>
      </c>
      <c r="BQ2256" t="s">
        <v>4044</v>
      </c>
      <c r="BR2256" t="s">
        <v>67</v>
      </c>
      <c r="BS2256" s="1">
        <v>44966</v>
      </c>
      <c r="BT2256" t="s">
        <v>4045</v>
      </c>
      <c r="BU2256">
        <v>53224</v>
      </c>
    </row>
    <row r="2257" spans="1:78" x14ac:dyDescent="0.2">
      <c r="A2257" s="11" t="s">
        <v>1700</v>
      </c>
      <c r="B2257" s="11"/>
      <c r="C2257" s="11" t="s">
        <v>1483</v>
      </c>
      <c r="D2257" s="11" t="s">
        <v>3720</v>
      </c>
      <c r="E2257" s="11" t="s">
        <v>3641</v>
      </c>
      <c r="F2257" s="11" t="s">
        <v>3873</v>
      </c>
      <c r="G2257" s="11" t="s">
        <v>3641</v>
      </c>
      <c r="H2257" s="11" t="s">
        <v>797</v>
      </c>
      <c r="I2257" s="11"/>
      <c r="J2257" s="11"/>
      <c r="K2257" s="11"/>
      <c r="L2257" s="11"/>
      <c r="M2257" s="11"/>
      <c r="N2257" s="11"/>
      <c r="O2257" s="11"/>
      <c r="P2257" s="11"/>
      <c r="Q2257" s="11"/>
      <c r="R2257" s="11"/>
      <c r="S2257" s="11"/>
      <c r="T2257" s="11"/>
      <c r="U2257" s="11"/>
      <c r="V2257" s="11"/>
      <c r="W2257" s="11"/>
      <c r="X2257" s="11"/>
      <c r="Y2257" s="11"/>
      <c r="Z2257" s="11"/>
      <c r="AA2257" s="11"/>
      <c r="AB2257" s="11"/>
      <c r="AC2257" s="11"/>
      <c r="AD2257" s="11"/>
      <c r="AE2257" s="11"/>
      <c r="AF2257" s="11"/>
      <c r="AG2257" s="11"/>
      <c r="AH2257" s="11"/>
      <c r="AI2257" s="11"/>
      <c r="AJ2257" s="11"/>
      <c r="AK2257" s="11"/>
      <c r="AL2257" s="11"/>
      <c r="AM2257" s="11"/>
      <c r="AN2257" s="11"/>
      <c r="AO2257" s="11"/>
      <c r="AP2257" s="11"/>
      <c r="AQ2257" s="11"/>
      <c r="AR2257" s="11"/>
      <c r="AS2257" s="11"/>
      <c r="AT2257" s="11"/>
      <c r="AU2257" s="11"/>
      <c r="AV2257" s="11"/>
      <c r="AW2257" s="11"/>
      <c r="AX2257" s="11"/>
      <c r="AY2257" s="11"/>
      <c r="AZ2257" s="11"/>
      <c r="BA2257" s="11"/>
      <c r="BB2257" s="11"/>
      <c r="BC2257" s="11"/>
      <c r="BD2257" s="11"/>
      <c r="BE2257" s="11"/>
      <c r="BF2257" s="11"/>
      <c r="BG2257" s="11"/>
      <c r="BH2257" s="11"/>
      <c r="BI2257" s="11"/>
      <c r="BJ2257" s="11"/>
      <c r="BK2257" s="11"/>
      <c r="BL2257" s="11"/>
      <c r="BM2257" s="11"/>
      <c r="BN2257" s="11"/>
      <c r="BO2257" s="11"/>
      <c r="BP2257" s="11"/>
      <c r="BQ2257" s="11"/>
      <c r="BR2257" s="11"/>
      <c r="BS2257" s="59"/>
      <c r="BT2257" s="11"/>
      <c r="BU2257" s="11"/>
      <c r="BV2257" s="11"/>
      <c r="BW2257" s="11"/>
      <c r="BX2257" s="11"/>
      <c r="BY2257" s="11"/>
      <c r="BZ2257" s="11"/>
    </row>
    <row r="2258" spans="1:78" x14ac:dyDescent="0.2">
      <c r="A2258" s="11" t="s">
        <v>1700</v>
      </c>
      <c r="B2258" s="11"/>
      <c r="C2258" s="11" t="s">
        <v>1483</v>
      </c>
      <c r="D2258" s="11" t="s">
        <v>3720</v>
      </c>
      <c r="E2258" s="11" t="s">
        <v>3641</v>
      </c>
      <c r="F2258" s="11" t="s">
        <v>3644</v>
      </c>
      <c r="G2258" s="11" t="s">
        <v>3641</v>
      </c>
      <c r="H2258" s="11" t="s">
        <v>3644</v>
      </c>
      <c r="I2258" s="11"/>
      <c r="J2258" s="11"/>
      <c r="K2258" s="11"/>
      <c r="L2258" s="11"/>
      <c r="M2258" s="11"/>
      <c r="N2258" s="11"/>
      <c r="O2258" s="11"/>
      <c r="P2258" s="11"/>
      <c r="Q2258" s="11"/>
      <c r="R2258" s="11"/>
      <c r="S2258" s="11"/>
      <c r="T2258" s="11"/>
      <c r="U2258" s="11"/>
      <c r="V2258" s="11"/>
      <c r="W2258" s="11"/>
      <c r="X2258" s="11"/>
      <c r="Y2258" s="11"/>
      <c r="Z2258" s="11"/>
      <c r="AA2258" s="11"/>
      <c r="AB2258" s="11"/>
      <c r="AC2258" s="11"/>
      <c r="AD2258" s="11"/>
      <c r="AE2258" s="11"/>
      <c r="AF2258" s="11"/>
      <c r="AG2258" s="11"/>
      <c r="AH2258" s="11"/>
      <c r="AI2258" s="11"/>
      <c r="AJ2258" s="11"/>
      <c r="AK2258" s="11"/>
      <c r="AL2258" s="11"/>
      <c r="AM2258" s="11"/>
      <c r="AN2258" s="11"/>
      <c r="AO2258" s="11"/>
      <c r="AP2258" s="11"/>
      <c r="AQ2258" s="11"/>
      <c r="AR2258" s="11"/>
      <c r="AS2258" s="11"/>
      <c r="AT2258" s="11"/>
      <c r="AU2258" s="11"/>
      <c r="AV2258" s="11"/>
      <c r="AW2258" s="11"/>
      <c r="AX2258" s="11"/>
      <c r="AY2258" s="11"/>
      <c r="AZ2258" s="11"/>
      <c r="BA2258" s="11"/>
      <c r="BB2258" s="11"/>
      <c r="BC2258" s="11"/>
      <c r="BD2258" s="11"/>
      <c r="BE2258" s="11"/>
      <c r="BF2258" s="11"/>
      <c r="BG2258" s="11"/>
      <c r="BH2258" s="11"/>
      <c r="BI2258" s="11"/>
      <c r="BJ2258" s="11"/>
      <c r="BK2258" s="11"/>
      <c r="BL2258" s="11"/>
      <c r="BM2258" s="11"/>
      <c r="BN2258" s="11"/>
      <c r="BO2258" s="11"/>
      <c r="BP2258" s="11"/>
      <c r="BQ2258" s="11"/>
      <c r="BR2258" s="11"/>
      <c r="BS2258" s="59"/>
      <c r="BT2258" s="11"/>
      <c r="BU2258" s="11"/>
      <c r="BV2258" s="11"/>
      <c r="BW2258" s="11"/>
      <c r="BX2258" s="11"/>
      <c r="BY2258" s="11"/>
      <c r="BZ2258" s="11"/>
    </row>
    <row r="2259" spans="1:78" x14ac:dyDescent="0.2">
      <c r="A2259" s="10" t="s">
        <v>3643</v>
      </c>
      <c r="B2259" s="10"/>
      <c r="C2259" s="10" t="s">
        <v>1483</v>
      </c>
      <c r="D2259" s="10" t="s">
        <v>3720</v>
      </c>
      <c r="E2259" s="10" t="s">
        <v>3641</v>
      </c>
      <c r="F2259" s="10" t="s">
        <v>3644</v>
      </c>
      <c r="G2259" s="10" t="s">
        <v>3641</v>
      </c>
      <c r="H2259" s="10" t="s">
        <v>3644</v>
      </c>
      <c r="I2259" s="10"/>
      <c r="J2259" s="10"/>
      <c r="K2259" s="10"/>
      <c r="L2259" s="10"/>
      <c r="M2259" s="10"/>
      <c r="N2259" s="10"/>
      <c r="O2259" s="10"/>
      <c r="P2259" s="10"/>
      <c r="Q2259" s="10"/>
      <c r="R2259" s="10"/>
      <c r="S2259" s="10"/>
      <c r="T2259" s="10"/>
      <c r="U2259" s="10"/>
      <c r="V2259" s="10"/>
      <c r="W2259" s="10"/>
      <c r="X2259" s="10"/>
      <c r="Y2259" s="10"/>
      <c r="Z2259" s="10"/>
      <c r="AA2259" s="10"/>
      <c r="AB2259" s="10"/>
      <c r="AC2259" s="10"/>
      <c r="AD2259" s="10"/>
      <c r="AE2259" s="10"/>
      <c r="AF2259" s="10"/>
      <c r="AG2259" s="10"/>
      <c r="AH2259" s="10"/>
      <c r="AI2259" s="10"/>
      <c r="AJ2259" s="10"/>
      <c r="AK2259" s="10"/>
      <c r="AL2259" s="10"/>
      <c r="AM2259" s="10"/>
      <c r="AN2259" s="10"/>
      <c r="AO2259" s="10"/>
      <c r="AP2259" s="10"/>
      <c r="AQ2259" s="10"/>
      <c r="AR2259" s="10"/>
      <c r="AS2259" s="10"/>
      <c r="AT2259" s="10"/>
      <c r="AU2259" s="10"/>
      <c r="AV2259" s="10"/>
      <c r="AW2259" s="10"/>
      <c r="AX2259" s="10"/>
      <c r="AY2259" s="10"/>
      <c r="AZ2259" s="10"/>
      <c r="BA2259" s="10"/>
      <c r="BB2259" s="10"/>
      <c r="BC2259" s="10"/>
      <c r="BD2259" s="10"/>
      <c r="BE2259" s="10"/>
      <c r="BF2259" s="10"/>
      <c r="BG2259" s="10"/>
      <c r="BH2259" s="10"/>
      <c r="BI2259" s="10"/>
      <c r="BJ2259" s="10"/>
      <c r="BK2259" s="10"/>
      <c r="BL2259" s="10"/>
      <c r="BM2259" s="10"/>
      <c r="BN2259" s="10"/>
      <c r="BO2259" s="10"/>
      <c r="BP2259" s="10"/>
      <c r="BQ2259" s="10"/>
      <c r="BR2259" s="10" t="s">
        <v>67</v>
      </c>
      <c r="BS2259" s="12">
        <v>44964</v>
      </c>
      <c r="BT2259" s="10" t="s">
        <v>268</v>
      </c>
      <c r="BU2259" s="10">
        <v>1657</v>
      </c>
      <c r="BV2259" s="10" t="s">
        <v>69</v>
      </c>
      <c r="BW2259" s="10" t="s">
        <v>268</v>
      </c>
      <c r="BX2259" s="10"/>
      <c r="BY2259" s="10"/>
      <c r="BZ2259" s="10"/>
    </row>
    <row r="2260" spans="1:78" x14ac:dyDescent="0.2">
      <c r="A2260" s="11" t="s">
        <v>1700</v>
      </c>
      <c r="B2260" s="11"/>
      <c r="C2260" s="11" t="s">
        <v>1483</v>
      </c>
      <c r="D2260" s="11" t="s">
        <v>3720</v>
      </c>
      <c r="E2260" s="11" t="s">
        <v>3641</v>
      </c>
      <c r="F2260" s="11" t="s">
        <v>3644</v>
      </c>
      <c r="G2260" s="11" t="s">
        <v>3871</v>
      </c>
      <c r="H2260" s="11" t="s">
        <v>3878</v>
      </c>
      <c r="I2260" s="11"/>
      <c r="J2260" s="11"/>
      <c r="K2260" s="11"/>
      <c r="L2260" s="11"/>
      <c r="M2260" s="11"/>
      <c r="N2260" s="11"/>
      <c r="O2260" s="11"/>
      <c r="P2260" s="11"/>
      <c r="Q2260" s="11"/>
      <c r="R2260" s="11"/>
      <c r="S2260" s="11"/>
      <c r="T2260" s="11"/>
      <c r="U2260" s="11"/>
      <c r="V2260" s="11"/>
      <c r="W2260" s="11"/>
      <c r="X2260" s="11"/>
      <c r="Y2260" s="11"/>
      <c r="Z2260" s="11"/>
      <c r="AA2260" s="11"/>
      <c r="AB2260" s="11"/>
      <c r="AC2260" s="11"/>
      <c r="AD2260" s="11"/>
      <c r="AE2260" s="11"/>
      <c r="AF2260" s="11"/>
      <c r="AG2260" s="11"/>
      <c r="AH2260" s="11"/>
      <c r="AI2260" s="11"/>
      <c r="AJ2260" s="11"/>
      <c r="AK2260" s="11"/>
      <c r="AL2260" s="11"/>
      <c r="AM2260" s="11"/>
      <c r="AN2260" s="11"/>
      <c r="AO2260" s="11"/>
      <c r="AP2260" s="11"/>
      <c r="AQ2260" s="11"/>
      <c r="AR2260" s="11"/>
      <c r="AS2260" s="11"/>
      <c r="AT2260" s="11"/>
      <c r="AU2260" s="11"/>
      <c r="AV2260" s="11"/>
      <c r="AW2260" s="11"/>
      <c r="AX2260" s="11"/>
      <c r="AY2260" s="11"/>
      <c r="AZ2260" s="11"/>
      <c r="BA2260" s="11"/>
      <c r="BB2260" s="11"/>
      <c r="BC2260" s="11"/>
      <c r="BD2260" s="11"/>
      <c r="BE2260" s="11"/>
      <c r="BF2260" s="11"/>
      <c r="BG2260" s="11"/>
      <c r="BH2260" s="11"/>
      <c r="BI2260" s="11"/>
      <c r="BJ2260" s="11"/>
      <c r="BK2260" s="11"/>
      <c r="BL2260" s="11"/>
      <c r="BM2260" s="11"/>
      <c r="BN2260" s="11"/>
      <c r="BO2260" s="11"/>
      <c r="BP2260" s="11"/>
      <c r="BQ2260" s="11"/>
      <c r="BR2260" s="11"/>
      <c r="BS2260" s="59"/>
      <c r="BT2260" s="11"/>
      <c r="BU2260" s="11"/>
      <c r="BV2260" s="11"/>
      <c r="BW2260" s="11"/>
      <c r="BX2260" s="11"/>
      <c r="BY2260" s="11"/>
      <c r="BZ2260" s="11"/>
    </row>
    <row r="2261" spans="1:78" x14ac:dyDescent="0.2">
      <c r="A2261" s="11" t="s">
        <v>1700</v>
      </c>
      <c r="B2261" s="11"/>
      <c r="C2261" s="11" t="s">
        <v>1483</v>
      </c>
      <c r="D2261" s="11" t="s">
        <v>3720</v>
      </c>
      <c r="E2261" s="11" t="s">
        <v>3641</v>
      </c>
      <c r="F2261" s="11"/>
      <c r="G2261" s="11" t="s">
        <v>3659</v>
      </c>
      <c r="H2261" s="11"/>
      <c r="I2261" s="11"/>
      <c r="J2261" s="11"/>
      <c r="K2261" s="11"/>
      <c r="L2261" s="11"/>
      <c r="M2261" s="11"/>
      <c r="N2261" s="11"/>
      <c r="O2261" s="11"/>
      <c r="P2261" s="11"/>
      <c r="Q2261" s="11"/>
      <c r="R2261" s="11"/>
      <c r="S2261" s="11"/>
      <c r="T2261" s="11"/>
      <c r="U2261" s="11"/>
      <c r="V2261" s="11"/>
      <c r="W2261" s="11"/>
      <c r="X2261" s="11"/>
      <c r="Y2261" s="11"/>
      <c r="Z2261" s="11"/>
      <c r="AA2261" s="11"/>
      <c r="AB2261" s="11"/>
      <c r="AC2261" s="11"/>
      <c r="AD2261" s="11"/>
      <c r="AE2261" s="11"/>
      <c r="AF2261" s="11"/>
      <c r="AG2261" s="11"/>
      <c r="AH2261" s="11"/>
      <c r="AI2261" s="11"/>
      <c r="AJ2261" s="11"/>
      <c r="AK2261" s="11"/>
      <c r="AL2261" s="11"/>
      <c r="AM2261" s="11"/>
      <c r="AN2261" s="11"/>
      <c r="AO2261" s="11"/>
      <c r="AP2261" s="11"/>
      <c r="AQ2261" s="11"/>
      <c r="AR2261" s="11"/>
      <c r="AS2261" s="11"/>
      <c r="AT2261" s="11"/>
      <c r="AU2261" s="11"/>
      <c r="AV2261" s="11"/>
      <c r="AW2261" s="11"/>
      <c r="AX2261" s="11"/>
      <c r="AY2261" s="11"/>
      <c r="AZ2261" s="11"/>
      <c r="BA2261" s="11"/>
      <c r="BB2261" s="11"/>
      <c r="BC2261" s="11"/>
      <c r="BD2261" s="11"/>
      <c r="BE2261" s="11"/>
      <c r="BF2261" s="11"/>
      <c r="BG2261" s="11"/>
      <c r="BH2261" s="11"/>
      <c r="BI2261" s="11"/>
      <c r="BJ2261" s="11"/>
      <c r="BK2261" s="11"/>
      <c r="BL2261" s="11"/>
      <c r="BM2261" s="11"/>
      <c r="BN2261" s="11"/>
      <c r="BO2261" s="11"/>
      <c r="BP2261" s="11"/>
      <c r="BQ2261" s="11"/>
      <c r="BR2261" s="11"/>
      <c r="BS2261" s="59"/>
      <c r="BT2261" s="11"/>
      <c r="BU2261" s="11"/>
      <c r="BV2261" s="11"/>
      <c r="BW2261" s="11"/>
      <c r="BX2261" s="11"/>
      <c r="BY2261" s="11"/>
      <c r="BZ2261" s="11"/>
    </row>
    <row r="2262" spans="1:78" x14ac:dyDescent="0.2">
      <c r="A2262" s="11" t="s">
        <v>1700</v>
      </c>
      <c r="B2262" s="11"/>
      <c r="C2262" s="11" t="s">
        <v>1483</v>
      </c>
      <c r="D2262" s="11" t="s">
        <v>3720</v>
      </c>
      <c r="E2262" s="11" t="s">
        <v>3641</v>
      </c>
      <c r="F2262" s="11"/>
      <c r="G2262" s="11" t="s">
        <v>3877</v>
      </c>
      <c r="H2262" s="11"/>
      <c r="I2262" s="11"/>
      <c r="J2262" s="11"/>
      <c r="K2262" s="11"/>
      <c r="L2262" s="11"/>
      <c r="M2262" s="11"/>
      <c r="N2262" s="11"/>
      <c r="O2262" s="11"/>
      <c r="P2262" s="11"/>
      <c r="Q2262" s="11"/>
      <c r="R2262" s="11"/>
      <c r="S2262" s="11"/>
      <c r="T2262" s="11"/>
      <c r="U2262" s="11"/>
      <c r="V2262" s="11"/>
      <c r="W2262" s="11"/>
      <c r="X2262" s="11"/>
      <c r="Y2262" s="11"/>
      <c r="Z2262" s="11"/>
      <c r="AA2262" s="11"/>
      <c r="AB2262" s="11"/>
      <c r="AC2262" s="11"/>
      <c r="AD2262" s="11"/>
      <c r="AE2262" s="11"/>
      <c r="AF2262" s="11"/>
      <c r="AG2262" s="11"/>
      <c r="AH2262" s="11"/>
      <c r="AI2262" s="11"/>
      <c r="AJ2262" s="11"/>
      <c r="AK2262" s="11"/>
      <c r="AL2262" s="11"/>
      <c r="AM2262" s="11"/>
      <c r="AN2262" s="11"/>
      <c r="AO2262" s="11"/>
      <c r="AP2262" s="11"/>
      <c r="AQ2262" s="11"/>
      <c r="AR2262" s="11"/>
      <c r="AS2262" s="11"/>
      <c r="AT2262" s="11"/>
      <c r="AU2262" s="11"/>
      <c r="AV2262" s="11"/>
      <c r="AW2262" s="11"/>
      <c r="AX2262" s="11"/>
      <c r="AY2262" s="11"/>
      <c r="AZ2262" s="11"/>
      <c r="BA2262" s="11"/>
      <c r="BB2262" s="11"/>
      <c r="BC2262" s="11"/>
      <c r="BD2262" s="11"/>
      <c r="BE2262" s="11"/>
      <c r="BF2262" s="11"/>
      <c r="BG2262" s="11"/>
      <c r="BH2262" s="11"/>
      <c r="BI2262" s="11"/>
      <c r="BJ2262" s="11"/>
      <c r="BK2262" s="11"/>
      <c r="BL2262" s="11"/>
      <c r="BM2262" s="11"/>
      <c r="BN2262" s="11"/>
      <c r="BO2262" s="11"/>
      <c r="BP2262" s="11"/>
      <c r="BQ2262" s="11"/>
      <c r="BR2262" s="11"/>
      <c r="BS2262" s="59"/>
      <c r="BT2262" s="11"/>
      <c r="BU2262" s="11"/>
      <c r="BV2262" s="11"/>
      <c r="BW2262" s="11"/>
      <c r="BX2262" s="11"/>
      <c r="BY2262" s="11"/>
      <c r="BZ2262" s="11"/>
    </row>
    <row r="2263" spans="1:78" x14ac:dyDescent="0.2">
      <c r="A2263" s="11" t="s">
        <v>1700</v>
      </c>
      <c r="B2263" s="11"/>
      <c r="C2263" s="11" t="s">
        <v>1483</v>
      </c>
      <c r="D2263" s="11" t="s">
        <v>3720</v>
      </c>
      <c r="E2263" s="11" t="s">
        <v>3641</v>
      </c>
      <c r="F2263" s="11"/>
      <c r="G2263" s="11" t="s">
        <v>3872</v>
      </c>
      <c r="H2263" s="11"/>
      <c r="I2263" s="11"/>
      <c r="J2263" s="11"/>
      <c r="K2263" s="11"/>
      <c r="L2263" s="11"/>
      <c r="M2263" s="11"/>
      <c r="N2263" s="11"/>
      <c r="O2263" s="11"/>
      <c r="P2263" s="11"/>
      <c r="Q2263" s="11"/>
      <c r="R2263" s="11"/>
      <c r="S2263" s="11"/>
      <c r="T2263" s="11"/>
      <c r="U2263" s="11"/>
      <c r="V2263" s="11"/>
      <c r="W2263" s="11"/>
      <c r="X2263" s="11"/>
      <c r="Y2263" s="11"/>
      <c r="Z2263" s="11"/>
      <c r="AA2263" s="11"/>
      <c r="AB2263" s="11"/>
      <c r="AC2263" s="11"/>
      <c r="AD2263" s="11"/>
      <c r="AE2263" s="11"/>
      <c r="AF2263" s="11"/>
      <c r="AG2263" s="11"/>
      <c r="AH2263" s="11"/>
      <c r="AI2263" s="11"/>
      <c r="AJ2263" s="11"/>
      <c r="AK2263" s="11"/>
      <c r="AL2263" s="11"/>
      <c r="AM2263" s="11"/>
      <c r="AN2263" s="11"/>
      <c r="AO2263" s="11"/>
      <c r="AP2263" s="11"/>
      <c r="AQ2263" s="11"/>
      <c r="AR2263" s="11"/>
      <c r="AS2263" s="11"/>
      <c r="AT2263" s="11"/>
      <c r="AU2263" s="11"/>
      <c r="AV2263" s="11"/>
      <c r="AW2263" s="11"/>
      <c r="AX2263" s="11"/>
      <c r="AY2263" s="11"/>
      <c r="AZ2263" s="11"/>
      <c r="BA2263" s="11"/>
      <c r="BB2263" s="11"/>
      <c r="BC2263" s="11"/>
      <c r="BD2263" s="11"/>
      <c r="BE2263" s="11"/>
      <c r="BF2263" s="11"/>
      <c r="BG2263" s="11"/>
      <c r="BH2263" s="11"/>
      <c r="BI2263" s="11"/>
      <c r="BJ2263" s="11"/>
      <c r="BK2263" s="11"/>
      <c r="BL2263" s="11"/>
      <c r="BM2263" s="11"/>
      <c r="BN2263" s="11"/>
      <c r="BO2263" s="11"/>
      <c r="BP2263" s="11"/>
      <c r="BQ2263" s="11"/>
      <c r="BR2263" s="11"/>
      <c r="BS2263" s="59"/>
      <c r="BT2263" s="11"/>
      <c r="BU2263" s="11"/>
      <c r="BV2263" s="11"/>
      <c r="BW2263" s="11"/>
      <c r="BX2263" s="11"/>
      <c r="BY2263" s="11"/>
      <c r="BZ2263" s="11"/>
    </row>
    <row r="2264" spans="1:78" x14ac:dyDescent="0.2">
      <c r="A2264" s="11" t="s">
        <v>1700</v>
      </c>
      <c r="B2264" s="11"/>
      <c r="C2264" s="11" t="s">
        <v>1483</v>
      </c>
      <c r="D2264" s="11" t="s">
        <v>3720</v>
      </c>
      <c r="E2264" s="11" t="s">
        <v>3641</v>
      </c>
      <c r="F2264" s="11"/>
      <c r="G2264" s="11" t="s">
        <v>3641</v>
      </c>
      <c r="H2264" s="11"/>
      <c r="I2264" s="11"/>
      <c r="J2264" s="11"/>
      <c r="K2264" s="11"/>
      <c r="L2264" s="11"/>
      <c r="M2264" s="11"/>
      <c r="N2264" s="11"/>
      <c r="O2264" s="11"/>
      <c r="P2264" s="11"/>
      <c r="Q2264" s="11"/>
      <c r="R2264" s="11"/>
      <c r="S2264" s="11"/>
      <c r="T2264" s="11"/>
      <c r="U2264" s="11"/>
      <c r="V2264" s="11"/>
      <c r="W2264" s="11"/>
      <c r="X2264" s="11"/>
      <c r="Y2264" s="11"/>
      <c r="Z2264" s="11"/>
      <c r="AA2264" s="11"/>
      <c r="AB2264" s="11"/>
      <c r="AC2264" s="11"/>
      <c r="AD2264" s="11"/>
      <c r="AE2264" s="11"/>
      <c r="AF2264" s="11"/>
      <c r="AG2264" s="11"/>
      <c r="AH2264" s="11"/>
      <c r="AI2264" s="11"/>
      <c r="AJ2264" s="11"/>
      <c r="AK2264" s="11"/>
      <c r="AL2264" s="11"/>
      <c r="AM2264" s="11"/>
      <c r="AN2264" s="11"/>
      <c r="AO2264" s="11"/>
      <c r="AP2264" s="11"/>
      <c r="AQ2264" s="11"/>
      <c r="AR2264" s="11"/>
      <c r="AS2264" s="11"/>
      <c r="AT2264" s="11"/>
      <c r="AU2264" s="11"/>
      <c r="AV2264" s="11"/>
      <c r="AW2264" s="11"/>
      <c r="AX2264" s="11"/>
      <c r="AY2264" s="11"/>
      <c r="AZ2264" s="11"/>
      <c r="BA2264" s="11"/>
      <c r="BB2264" s="11"/>
      <c r="BC2264" s="11"/>
      <c r="BD2264" s="11"/>
      <c r="BE2264" s="11"/>
      <c r="BF2264" s="11"/>
      <c r="BG2264" s="11"/>
      <c r="BH2264" s="11"/>
      <c r="BI2264" s="11"/>
      <c r="BJ2264" s="11"/>
      <c r="BK2264" s="11"/>
      <c r="BL2264" s="11"/>
      <c r="BM2264" s="11"/>
      <c r="BN2264" s="11"/>
      <c r="BO2264" s="11"/>
      <c r="BP2264" s="11"/>
      <c r="BQ2264" s="11"/>
      <c r="BR2264" s="11"/>
      <c r="BS2264" s="59"/>
      <c r="BT2264" s="11"/>
      <c r="BU2264" s="11"/>
      <c r="BV2264" s="11"/>
      <c r="BW2264" s="11"/>
      <c r="BX2264" s="11"/>
      <c r="BY2264" s="11"/>
      <c r="BZ2264" s="11"/>
    </row>
    <row r="2265" spans="1:78" x14ac:dyDescent="0.2">
      <c r="A2265" s="11" t="s">
        <v>1700</v>
      </c>
      <c r="B2265" s="11"/>
      <c r="C2265" s="11" t="s">
        <v>1483</v>
      </c>
      <c r="D2265" s="11" t="s">
        <v>3720</v>
      </c>
      <c r="E2265" s="11" t="s">
        <v>3641</v>
      </c>
      <c r="F2265" s="11"/>
      <c r="G2265" s="11" t="s">
        <v>3871</v>
      </c>
      <c r="H2265" s="11"/>
      <c r="I2265" s="11"/>
      <c r="J2265" s="11"/>
      <c r="K2265" s="11"/>
      <c r="L2265" s="11"/>
      <c r="M2265" s="11"/>
      <c r="N2265" s="11"/>
      <c r="O2265" s="11"/>
      <c r="P2265" s="11"/>
      <c r="Q2265" s="11"/>
      <c r="R2265" s="11"/>
      <c r="S2265" s="11"/>
      <c r="T2265" s="11"/>
      <c r="U2265" s="11"/>
      <c r="V2265" s="11"/>
      <c r="W2265" s="11"/>
      <c r="X2265" s="11"/>
      <c r="Y2265" s="11"/>
      <c r="Z2265" s="11"/>
      <c r="AA2265" s="11"/>
      <c r="AB2265" s="11"/>
      <c r="AC2265" s="11"/>
      <c r="AD2265" s="11"/>
      <c r="AE2265" s="11"/>
      <c r="AF2265" s="11"/>
      <c r="AG2265" s="11"/>
      <c r="AH2265" s="11"/>
      <c r="AI2265" s="11"/>
      <c r="AJ2265" s="11"/>
      <c r="AK2265" s="11"/>
      <c r="AL2265" s="11"/>
      <c r="AM2265" s="11"/>
      <c r="AN2265" s="11"/>
      <c r="AO2265" s="11"/>
      <c r="AP2265" s="11"/>
      <c r="AQ2265" s="11"/>
      <c r="AR2265" s="11"/>
      <c r="AS2265" s="11"/>
      <c r="AT2265" s="11"/>
      <c r="AU2265" s="11"/>
      <c r="AV2265" s="11"/>
      <c r="AW2265" s="11"/>
      <c r="AX2265" s="11"/>
      <c r="AY2265" s="11"/>
      <c r="AZ2265" s="11"/>
      <c r="BA2265" s="11"/>
      <c r="BB2265" s="11"/>
      <c r="BC2265" s="11"/>
      <c r="BD2265" s="11"/>
      <c r="BE2265" s="11"/>
      <c r="BF2265" s="11"/>
      <c r="BG2265" s="11"/>
      <c r="BH2265" s="11"/>
      <c r="BI2265" s="11"/>
      <c r="BJ2265" s="11"/>
      <c r="BK2265" s="11"/>
      <c r="BL2265" s="11"/>
      <c r="BM2265" s="11"/>
      <c r="BN2265" s="11"/>
      <c r="BO2265" s="11"/>
      <c r="BP2265" s="11"/>
      <c r="BQ2265" s="11"/>
      <c r="BR2265" s="11"/>
      <c r="BS2265" s="59"/>
      <c r="BT2265" s="11"/>
      <c r="BU2265" s="11"/>
      <c r="BV2265" s="11"/>
      <c r="BW2265" s="11"/>
      <c r="BX2265" s="11"/>
      <c r="BY2265" s="11"/>
      <c r="BZ2265" s="11"/>
    </row>
    <row r="2266" spans="1:78" x14ac:dyDescent="0.2">
      <c r="A2266" s="11" t="s">
        <v>1700</v>
      </c>
      <c r="B2266" s="11"/>
      <c r="C2266" s="11" t="s">
        <v>1483</v>
      </c>
      <c r="D2266" s="11" t="s">
        <v>3720</v>
      </c>
      <c r="E2266" s="11" t="s">
        <v>3888</v>
      </c>
      <c r="F2266" s="11" t="s">
        <v>3889</v>
      </c>
      <c r="G2266" s="11" t="s">
        <v>3667</v>
      </c>
      <c r="H2266" s="11" t="s">
        <v>3890</v>
      </c>
      <c r="I2266" s="11"/>
      <c r="J2266" s="11"/>
      <c r="K2266" s="11"/>
      <c r="L2266" s="11"/>
      <c r="M2266" s="11"/>
      <c r="N2266" s="11"/>
      <c r="O2266" s="11"/>
      <c r="P2266" s="11"/>
      <c r="Q2266" s="11"/>
      <c r="R2266" s="11"/>
      <c r="S2266" s="11"/>
      <c r="T2266" s="11"/>
      <c r="U2266" s="11"/>
      <c r="V2266" s="11"/>
      <c r="W2266" s="11"/>
      <c r="X2266" s="11"/>
      <c r="Y2266" s="11"/>
      <c r="Z2266" s="11"/>
      <c r="AA2266" s="11"/>
      <c r="AB2266" s="11"/>
      <c r="AC2266" s="11"/>
      <c r="AD2266" s="11"/>
      <c r="AE2266" s="11"/>
      <c r="AF2266" s="11"/>
      <c r="AG2266" s="11"/>
      <c r="AH2266" s="11"/>
      <c r="AI2266" s="11"/>
      <c r="AJ2266" s="11"/>
      <c r="AK2266" s="11"/>
      <c r="AL2266" s="11"/>
      <c r="AM2266" s="11"/>
      <c r="AN2266" s="11"/>
      <c r="AO2266" s="11"/>
      <c r="AP2266" s="11"/>
      <c r="AQ2266" s="11"/>
      <c r="AR2266" s="11"/>
      <c r="AS2266" s="11"/>
      <c r="AT2266" s="11"/>
      <c r="AU2266" s="11"/>
      <c r="AV2266" s="11"/>
      <c r="AW2266" s="11"/>
      <c r="AX2266" s="11"/>
      <c r="AY2266" s="11"/>
      <c r="AZ2266" s="11"/>
      <c r="BA2266" s="11"/>
      <c r="BB2266" s="11"/>
      <c r="BC2266" s="11"/>
      <c r="BD2266" s="11"/>
      <c r="BE2266" s="11"/>
      <c r="BF2266" s="11"/>
      <c r="BG2266" s="11"/>
      <c r="BH2266" s="11"/>
      <c r="BI2266" s="11"/>
      <c r="BJ2266" s="11"/>
      <c r="BK2266" s="11"/>
      <c r="BL2266" s="11"/>
      <c r="BM2266" s="11"/>
      <c r="BN2266" s="11"/>
      <c r="BO2266" s="11"/>
      <c r="BP2266" s="11"/>
      <c r="BQ2266" s="11"/>
      <c r="BR2266" s="11"/>
      <c r="BS2266" s="59"/>
      <c r="BT2266" s="11"/>
      <c r="BU2266" s="11"/>
      <c r="BV2266" s="11"/>
      <c r="BW2266" s="11"/>
      <c r="BX2266" s="11"/>
      <c r="BY2266" s="11"/>
      <c r="BZ2266" s="11"/>
    </row>
    <row r="2267" spans="1:78" x14ac:dyDescent="0.2">
      <c r="A2267" s="11" t="s">
        <v>1700</v>
      </c>
      <c r="B2267" s="11"/>
      <c r="C2267" s="11" t="s">
        <v>1483</v>
      </c>
      <c r="D2267" s="11" t="s">
        <v>3720</v>
      </c>
      <c r="E2267" s="11" t="s">
        <v>3888</v>
      </c>
      <c r="F2267" s="11" t="s">
        <v>3889</v>
      </c>
      <c r="G2267" s="11" t="s">
        <v>3888</v>
      </c>
      <c r="H2267" s="11" t="s">
        <v>3891</v>
      </c>
      <c r="I2267" s="11"/>
      <c r="J2267" s="11"/>
      <c r="K2267" s="11"/>
      <c r="L2267" s="11"/>
      <c r="M2267" s="11"/>
      <c r="N2267" s="11"/>
      <c r="O2267" s="11"/>
      <c r="P2267" s="11"/>
      <c r="Q2267" s="11"/>
      <c r="R2267" s="11"/>
      <c r="S2267" s="11"/>
      <c r="T2267" s="11"/>
      <c r="U2267" s="11"/>
      <c r="V2267" s="11"/>
      <c r="W2267" s="11"/>
      <c r="X2267" s="11"/>
      <c r="Y2267" s="11"/>
      <c r="Z2267" s="11"/>
      <c r="AA2267" s="11"/>
      <c r="AB2267" s="11"/>
      <c r="AC2267" s="11"/>
      <c r="AD2267" s="11"/>
      <c r="AE2267" s="11"/>
      <c r="AF2267" s="11"/>
      <c r="AG2267" s="11"/>
      <c r="AH2267" s="11"/>
      <c r="AI2267" s="11"/>
      <c r="AJ2267" s="11"/>
      <c r="AK2267" s="11"/>
      <c r="AL2267" s="11"/>
      <c r="AM2267" s="11"/>
      <c r="AN2267" s="11"/>
      <c r="AO2267" s="11"/>
      <c r="AP2267" s="11"/>
      <c r="AQ2267" s="11"/>
      <c r="AR2267" s="11"/>
      <c r="AS2267" s="11"/>
      <c r="AT2267" s="11"/>
      <c r="AU2267" s="11"/>
      <c r="AV2267" s="11"/>
      <c r="AW2267" s="11"/>
      <c r="AX2267" s="11"/>
      <c r="AY2267" s="11"/>
      <c r="AZ2267" s="11"/>
      <c r="BA2267" s="11"/>
      <c r="BB2267" s="11"/>
      <c r="BC2267" s="11"/>
      <c r="BD2267" s="11"/>
      <c r="BE2267" s="11"/>
      <c r="BF2267" s="11"/>
      <c r="BG2267" s="11"/>
      <c r="BH2267" s="11"/>
      <c r="BI2267" s="11"/>
      <c r="BJ2267" s="11"/>
      <c r="BK2267" s="11"/>
      <c r="BL2267" s="11"/>
      <c r="BM2267" s="11"/>
      <c r="BN2267" s="11"/>
      <c r="BO2267" s="11"/>
      <c r="BP2267" s="11"/>
      <c r="BQ2267" s="11"/>
      <c r="BR2267" s="11"/>
      <c r="BS2267" s="59"/>
      <c r="BT2267" s="11"/>
      <c r="BU2267" s="11"/>
      <c r="BV2267" s="11"/>
      <c r="BW2267" s="11"/>
      <c r="BX2267" s="11"/>
      <c r="BY2267" s="11"/>
      <c r="BZ2267" s="11"/>
    </row>
    <row r="2268" spans="1:78" x14ac:dyDescent="0.2">
      <c r="A2268" s="11" t="s">
        <v>1700</v>
      </c>
      <c r="B2268" s="11"/>
      <c r="C2268" s="11" t="s">
        <v>1483</v>
      </c>
      <c r="D2268" s="11" t="s">
        <v>3720</v>
      </c>
      <c r="E2268" s="11" t="s">
        <v>3888</v>
      </c>
      <c r="F2268" s="11" t="s">
        <v>3889</v>
      </c>
      <c r="G2268" s="11" t="s">
        <v>3888</v>
      </c>
      <c r="H2268" s="11" t="s">
        <v>3892</v>
      </c>
      <c r="I2268" s="11"/>
      <c r="J2268" s="11"/>
      <c r="K2268" s="11"/>
      <c r="L2268" s="11"/>
      <c r="M2268" s="11"/>
      <c r="N2268" s="11"/>
      <c r="O2268" s="11"/>
      <c r="P2268" s="11"/>
      <c r="Q2268" s="11"/>
      <c r="R2268" s="11"/>
      <c r="S2268" s="11"/>
      <c r="T2268" s="11"/>
      <c r="U2268" s="11"/>
      <c r="V2268" s="11"/>
      <c r="W2268" s="11"/>
      <c r="X2268" s="11"/>
      <c r="Y2268" s="11"/>
      <c r="Z2268" s="11"/>
      <c r="AA2268" s="11"/>
      <c r="AB2268" s="11"/>
      <c r="AC2268" s="11"/>
      <c r="AD2268" s="11"/>
      <c r="AE2268" s="11"/>
      <c r="AF2268" s="11"/>
      <c r="AG2268" s="11"/>
      <c r="AH2268" s="11"/>
      <c r="AI2268" s="11"/>
      <c r="AJ2268" s="11"/>
      <c r="AK2268" s="11"/>
      <c r="AL2268" s="11"/>
      <c r="AM2268" s="11"/>
      <c r="AN2268" s="11"/>
      <c r="AO2268" s="11"/>
      <c r="AP2268" s="11"/>
      <c r="AQ2268" s="11"/>
      <c r="AR2268" s="11"/>
      <c r="AS2268" s="11"/>
      <c r="AT2268" s="11"/>
      <c r="AU2268" s="11"/>
      <c r="AV2268" s="11"/>
      <c r="AW2268" s="11"/>
      <c r="AX2268" s="11"/>
      <c r="AY2268" s="11"/>
      <c r="AZ2268" s="11"/>
      <c r="BA2268" s="11"/>
      <c r="BB2268" s="11"/>
      <c r="BC2268" s="11"/>
      <c r="BD2268" s="11"/>
      <c r="BE2268" s="11"/>
      <c r="BF2268" s="11"/>
      <c r="BG2268" s="11"/>
      <c r="BH2268" s="11"/>
      <c r="BI2268" s="11"/>
      <c r="BJ2268" s="11"/>
      <c r="BK2268" s="11"/>
      <c r="BL2268" s="11"/>
      <c r="BM2268" s="11"/>
      <c r="BN2268" s="11"/>
      <c r="BO2268" s="11"/>
      <c r="BP2268" s="11"/>
      <c r="BQ2268" s="11"/>
      <c r="BR2268" s="11"/>
      <c r="BS2268" s="59"/>
      <c r="BT2268" s="11"/>
      <c r="BU2268" s="11"/>
      <c r="BV2268" s="11"/>
      <c r="BW2268" s="11"/>
      <c r="BX2268" s="11"/>
      <c r="BY2268" s="11"/>
      <c r="BZ2268" s="11"/>
    </row>
    <row r="2269" spans="1:78" x14ac:dyDescent="0.2">
      <c r="A2269" s="11" t="s">
        <v>1700</v>
      </c>
      <c r="B2269" s="11"/>
      <c r="C2269" s="11" t="s">
        <v>1483</v>
      </c>
      <c r="D2269" s="11" t="s">
        <v>3720</v>
      </c>
      <c r="E2269" s="11" t="s">
        <v>3888</v>
      </c>
      <c r="F2269" s="11" t="s">
        <v>3889</v>
      </c>
      <c r="G2269" s="11" t="s">
        <v>3888</v>
      </c>
      <c r="H2269" s="11" t="s">
        <v>3889</v>
      </c>
      <c r="I2269" s="11"/>
      <c r="J2269" s="11"/>
      <c r="K2269" s="11"/>
      <c r="L2269" s="11"/>
      <c r="M2269" s="11"/>
      <c r="N2269" s="11"/>
      <c r="O2269" s="11"/>
      <c r="P2269" s="11"/>
      <c r="Q2269" s="11"/>
      <c r="R2269" s="11"/>
      <c r="S2269" s="11"/>
      <c r="T2269" s="11"/>
      <c r="U2269" s="11"/>
      <c r="V2269" s="11"/>
      <c r="W2269" s="11"/>
      <c r="X2269" s="11"/>
      <c r="Y2269" s="11"/>
      <c r="Z2269" s="11"/>
      <c r="AA2269" s="11"/>
      <c r="AB2269" s="11"/>
      <c r="AC2269" s="11"/>
      <c r="AD2269" s="11"/>
      <c r="AE2269" s="11"/>
      <c r="AF2269" s="11"/>
      <c r="AG2269" s="11"/>
      <c r="AH2269" s="11"/>
      <c r="AI2269" s="11"/>
      <c r="AJ2269" s="11"/>
      <c r="AK2269" s="11"/>
      <c r="AL2269" s="11"/>
      <c r="AM2269" s="11"/>
      <c r="AN2269" s="11"/>
      <c r="AO2269" s="11"/>
      <c r="AP2269" s="11"/>
      <c r="AQ2269" s="11"/>
      <c r="AR2269" s="11"/>
      <c r="AS2269" s="11"/>
      <c r="AT2269" s="11"/>
      <c r="AU2269" s="11"/>
      <c r="AV2269" s="11"/>
      <c r="AW2269" s="11"/>
      <c r="AX2269" s="11"/>
      <c r="AY2269" s="11"/>
      <c r="AZ2269" s="11"/>
      <c r="BA2269" s="11"/>
      <c r="BB2269" s="11"/>
      <c r="BC2269" s="11"/>
      <c r="BD2269" s="11"/>
      <c r="BE2269" s="11"/>
      <c r="BF2269" s="11"/>
      <c r="BG2269" s="11"/>
      <c r="BH2269" s="11"/>
      <c r="BI2269" s="11"/>
      <c r="BJ2269" s="11"/>
      <c r="BK2269" s="11"/>
      <c r="BL2269" s="11"/>
      <c r="BM2269" s="11"/>
      <c r="BN2269" s="11"/>
      <c r="BO2269" s="11"/>
      <c r="BP2269" s="11"/>
      <c r="BQ2269" s="11"/>
      <c r="BR2269" s="11"/>
      <c r="BS2269" s="59"/>
      <c r="BT2269" s="11"/>
      <c r="BU2269" s="11"/>
      <c r="BV2269" s="11"/>
      <c r="BW2269" s="11"/>
      <c r="BX2269" s="11"/>
      <c r="BY2269" s="11"/>
      <c r="BZ2269" s="11"/>
    </row>
    <row r="2270" spans="1:78" x14ac:dyDescent="0.2">
      <c r="A2270" s="11" t="s">
        <v>1700</v>
      </c>
      <c r="B2270" s="11"/>
      <c r="C2270" s="11" t="s">
        <v>1483</v>
      </c>
      <c r="D2270" s="11" t="s">
        <v>3720</v>
      </c>
      <c r="E2270" s="11" t="s">
        <v>3888</v>
      </c>
      <c r="F2270" s="11"/>
      <c r="G2270" s="11" t="s">
        <v>3888</v>
      </c>
      <c r="H2270" s="11"/>
      <c r="I2270" s="11"/>
      <c r="J2270" s="11"/>
      <c r="K2270" s="11"/>
      <c r="L2270" s="11"/>
      <c r="M2270" s="11"/>
      <c r="N2270" s="11"/>
      <c r="O2270" s="11"/>
      <c r="P2270" s="11"/>
      <c r="Q2270" s="11"/>
      <c r="R2270" s="11"/>
      <c r="S2270" s="11"/>
      <c r="T2270" s="11"/>
      <c r="U2270" s="11"/>
      <c r="V2270" s="11"/>
      <c r="W2270" s="11"/>
      <c r="X2270" s="11"/>
      <c r="Y2270" s="11"/>
      <c r="Z2270" s="11"/>
      <c r="AA2270" s="11"/>
      <c r="AB2270" s="11"/>
      <c r="AC2270" s="11"/>
      <c r="AD2270" s="11"/>
      <c r="AE2270" s="11"/>
      <c r="AF2270" s="11"/>
      <c r="AG2270" s="11"/>
      <c r="AH2270" s="11"/>
      <c r="AI2270" s="11"/>
      <c r="AJ2270" s="11"/>
      <c r="AK2270" s="11"/>
      <c r="AL2270" s="11"/>
      <c r="AM2270" s="11"/>
      <c r="AN2270" s="11"/>
      <c r="AO2270" s="11"/>
      <c r="AP2270" s="11"/>
      <c r="AQ2270" s="11"/>
      <c r="AR2270" s="11"/>
      <c r="AS2270" s="11"/>
      <c r="AT2270" s="11"/>
      <c r="AU2270" s="11"/>
      <c r="AV2270" s="11"/>
      <c r="AW2270" s="11"/>
      <c r="AX2270" s="11"/>
      <c r="AY2270" s="11"/>
      <c r="AZ2270" s="11"/>
      <c r="BA2270" s="11"/>
      <c r="BB2270" s="11"/>
      <c r="BC2270" s="11"/>
      <c r="BD2270" s="11"/>
      <c r="BE2270" s="11"/>
      <c r="BF2270" s="11"/>
      <c r="BG2270" s="11"/>
      <c r="BH2270" s="11"/>
      <c r="BI2270" s="11"/>
      <c r="BJ2270" s="11"/>
      <c r="BK2270" s="11"/>
      <c r="BL2270" s="11"/>
      <c r="BM2270" s="11"/>
      <c r="BN2270" s="11"/>
      <c r="BO2270" s="11"/>
      <c r="BP2270" s="11"/>
      <c r="BQ2270" s="11"/>
      <c r="BR2270" s="11"/>
      <c r="BS2270" s="59"/>
      <c r="BT2270" s="11"/>
      <c r="BU2270" s="11"/>
      <c r="BV2270" s="11"/>
      <c r="BW2270" s="11"/>
      <c r="BX2270" s="11"/>
      <c r="BY2270" s="11"/>
      <c r="BZ2270" s="11"/>
    </row>
    <row r="2271" spans="1:78" x14ac:dyDescent="0.2">
      <c r="A2271" s="11" t="s">
        <v>1700</v>
      </c>
      <c r="B2271" s="11"/>
      <c r="C2271" s="11" t="s">
        <v>1483</v>
      </c>
      <c r="D2271" s="11" t="s">
        <v>3720</v>
      </c>
      <c r="E2271" s="11" t="s">
        <v>3886</v>
      </c>
      <c r="F2271" s="11" t="s">
        <v>3887</v>
      </c>
      <c r="G2271" s="11" t="s">
        <v>3886</v>
      </c>
      <c r="H2271" s="11" t="s">
        <v>3887</v>
      </c>
      <c r="I2271" s="11"/>
      <c r="J2271" s="11"/>
      <c r="K2271" s="11"/>
      <c r="L2271" s="11"/>
      <c r="M2271" s="11"/>
      <c r="N2271" s="11"/>
      <c r="O2271" s="11"/>
      <c r="P2271" s="11"/>
      <c r="Q2271" s="11"/>
      <c r="R2271" s="11"/>
      <c r="S2271" s="11"/>
      <c r="T2271" s="11"/>
      <c r="U2271" s="11"/>
      <c r="V2271" s="11"/>
      <c r="W2271" s="11"/>
      <c r="X2271" s="11"/>
      <c r="Y2271" s="11"/>
      <c r="Z2271" s="11"/>
      <c r="AA2271" s="11"/>
      <c r="AB2271" s="11"/>
      <c r="AC2271" s="11"/>
      <c r="AD2271" s="11"/>
      <c r="AE2271" s="11"/>
      <c r="AF2271" s="11"/>
      <c r="AG2271" s="11"/>
      <c r="AH2271" s="11"/>
      <c r="AI2271" s="11"/>
      <c r="AJ2271" s="11"/>
      <c r="AK2271" s="11"/>
      <c r="AL2271" s="11"/>
      <c r="AM2271" s="11"/>
      <c r="AN2271" s="11"/>
      <c r="AO2271" s="11"/>
      <c r="AP2271" s="11"/>
      <c r="AQ2271" s="11"/>
      <c r="AR2271" s="11"/>
      <c r="AS2271" s="11"/>
      <c r="AT2271" s="11"/>
      <c r="AU2271" s="11"/>
      <c r="AV2271" s="11"/>
      <c r="AW2271" s="11"/>
      <c r="AX2271" s="11"/>
      <c r="AY2271" s="11"/>
      <c r="AZ2271" s="11"/>
      <c r="BA2271" s="11"/>
      <c r="BB2271" s="11"/>
      <c r="BC2271" s="11"/>
      <c r="BD2271" s="11"/>
      <c r="BE2271" s="11"/>
      <c r="BF2271" s="11"/>
      <c r="BG2271" s="11"/>
      <c r="BH2271" s="11"/>
      <c r="BI2271" s="11"/>
      <c r="BJ2271" s="11"/>
      <c r="BK2271" s="11"/>
      <c r="BL2271" s="11"/>
      <c r="BM2271" s="11"/>
      <c r="BN2271" s="11"/>
      <c r="BO2271" s="11"/>
      <c r="BP2271" s="11"/>
      <c r="BQ2271" s="11"/>
      <c r="BR2271" s="11"/>
      <c r="BS2271" s="59"/>
      <c r="BT2271" s="11"/>
      <c r="BU2271" s="11"/>
      <c r="BV2271" s="11"/>
      <c r="BW2271" s="11"/>
      <c r="BX2271" s="11"/>
      <c r="BY2271" s="11"/>
      <c r="BZ2271" s="11"/>
    </row>
    <row r="2272" spans="1:78" x14ac:dyDescent="0.2">
      <c r="A2272" s="11" t="s">
        <v>1700</v>
      </c>
      <c r="B2272" s="11"/>
      <c r="C2272" s="11" t="s">
        <v>1483</v>
      </c>
      <c r="D2272" s="11" t="s">
        <v>3720</v>
      </c>
      <c r="E2272" s="11" t="s">
        <v>3886</v>
      </c>
      <c r="F2272" s="11"/>
      <c r="G2272" s="11" t="s">
        <v>3886</v>
      </c>
      <c r="H2272" s="11"/>
      <c r="I2272" s="11"/>
      <c r="J2272" s="11"/>
      <c r="K2272" s="11"/>
      <c r="L2272" s="11"/>
      <c r="M2272" s="11"/>
      <c r="N2272" s="11"/>
      <c r="O2272" s="11"/>
      <c r="P2272" s="11"/>
      <c r="Q2272" s="11"/>
      <c r="R2272" s="11"/>
      <c r="S2272" s="11"/>
      <c r="T2272" s="11"/>
      <c r="U2272" s="11"/>
      <c r="V2272" s="11"/>
      <c r="W2272" s="11"/>
      <c r="X2272" s="11"/>
      <c r="Y2272" s="11"/>
      <c r="Z2272" s="11"/>
      <c r="AA2272" s="11"/>
      <c r="AB2272" s="11"/>
      <c r="AC2272" s="11"/>
      <c r="AD2272" s="11"/>
      <c r="AE2272" s="11"/>
      <c r="AF2272" s="11"/>
      <c r="AG2272" s="11"/>
      <c r="AH2272" s="11"/>
      <c r="AI2272" s="11"/>
      <c r="AJ2272" s="11"/>
      <c r="AK2272" s="11"/>
      <c r="AL2272" s="11"/>
      <c r="AM2272" s="11"/>
      <c r="AN2272" s="11"/>
      <c r="AO2272" s="11"/>
      <c r="AP2272" s="11"/>
      <c r="AQ2272" s="11"/>
      <c r="AR2272" s="11"/>
      <c r="AS2272" s="11"/>
      <c r="AT2272" s="11"/>
      <c r="AU2272" s="11"/>
      <c r="AV2272" s="11"/>
      <c r="AW2272" s="11"/>
      <c r="AX2272" s="11"/>
      <c r="AY2272" s="11"/>
      <c r="AZ2272" s="11"/>
      <c r="BA2272" s="11"/>
      <c r="BB2272" s="11"/>
      <c r="BC2272" s="11"/>
      <c r="BD2272" s="11"/>
      <c r="BE2272" s="11"/>
      <c r="BF2272" s="11"/>
      <c r="BG2272" s="11"/>
      <c r="BH2272" s="11"/>
      <c r="BI2272" s="11"/>
      <c r="BJ2272" s="11"/>
      <c r="BK2272" s="11"/>
      <c r="BL2272" s="11"/>
      <c r="BM2272" s="11"/>
      <c r="BN2272" s="11"/>
      <c r="BO2272" s="11"/>
      <c r="BP2272" s="11"/>
      <c r="BQ2272" s="11"/>
      <c r="BR2272" s="11"/>
      <c r="BS2272" s="59"/>
      <c r="BT2272" s="11"/>
      <c r="BU2272" s="11"/>
      <c r="BV2272" s="11"/>
      <c r="BW2272" s="11"/>
      <c r="BX2272" s="11"/>
      <c r="BY2272" s="11"/>
      <c r="BZ2272" s="11"/>
    </row>
    <row r="2273" spans="1:78" x14ac:dyDescent="0.2">
      <c r="A2273" s="11" t="s">
        <v>1700</v>
      </c>
      <c r="B2273" s="11"/>
      <c r="C2273" s="11" t="s">
        <v>1483</v>
      </c>
      <c r="D2273" s="11" t="s">
        <v>3720</v>
      </c>
      <c r="E2273" s="11" t="s">
        <v>3722</v>
      </c>
      <c r="F2273" s="11" t="s">
        <v>3723</v>
      </c>
      <c r="G2273" s="11" t="s">
        <v>3659</v>
      </c>
      <c r="H2273" s="11" t="s">
        <v>3660</v>
      </c>
      <c r="I2273" s="11"/>
      <c r="J2273" s="11"/>
      <c r="K2273" s="11"/>
      <c r="L2273" s="11"/>
      <c r="M2273" s="11"/>
      <c r="N2273" s="11"/>
      <c r="O2273" s="11"/>
      <c r="P2273" s="11"/>
      <c r="Q2273" s="11"/>
      <c r="R2273" s="11"/>
      <c r="S2273" s="11"/>
      <c r="T2273" s="11"/>
      <c r="U2273" s="11"/>
      <c r="V2273" s="11"/>
      <c r="W2273" s="11"/>
      <c r="X2273" s="11"/>
      <c r="Y2273" s="11"/>
      <c r="Z2273" s="11"/>
      <c r="AA2273" s="11"/>
      <c r="AB2273" s="11"/>
      <c r="AC2273" s="11"/>
      <c r="AD2273" s="11"/>
      <c r="AE2273" s="11"/>
      <c r="AF2273" s="11"/>
      <c r="AG2273" s="11"/>
      <c r="AH2273" s="11"/>
      <c r="AI2273" s="11"/>
      <c r="AJ2273" s="11"/>
      <c r="AK2273" s="11"/>
      <c r="AL2273" s="11"/>
      <c r="AM2273" s="11"/>
      <c r="AN2273" s="11"/>
      <c r="AO2273" s="11"/>
      <c r="AP2273" s="11"/>
      <c r="AQ2273" s="11"/>
      <c r="AR2273" s="11"/>
      <c r="AS2273" s="11"/>
      <c r="AT2273" s="11"/>
      <c r="AU2273" s="11"/>
      <c r="AV2273" s="11"/>
      <c r="AW2273" s="11"/>
      <c r="AX2273" s="11"/>
      <c r="AY2273" s="11"/>
      <c r="AZ2273" s="11"/>
      <c r="BA2273" s="11"/>
      <c r="BB2273" s="11"/>
      <c r="BC2273" s="11"/>
      <c r="BD2273" s="11"/>
      <c r="BE2273" s="11"/>
      <c r="BF2273" s="11"/>
      <c r="BG2273" s="11"/>
      <c r="BH2273" s="11"/>
      <c r="BI2273" s="11"/>
      <c r="BJ2273" s="11"/>
      <c r="BK2273" s="11"/>
      <c r="BL2273" s="11"/>
      <c r="BM2273" s="11"/>
      <c r="BN2273" s="11"/>
      <c r="BO2273" s="11"/>
      <c r="BP2273" s="11"/>
      <c r="BQ2273" s="11"/>
      <c r="BR2273" s="11"/>
      <c r="BS2273" s="59"/>
      <c r="BT2273" s="11"/>
      <c r="BU2273" s="11"/>
      <c r="BV2273" s="11"/>
      <c r="BW2273" s="11"/>
      <c r="BX2273" s="11"/>
      <c r="BY2273" s="11"/>
      <c r="BZ2273" s="11"/>
    </row>
    <row r="2274" spans="1:78" x14ac:dyDescent="0.2">
      <c r="B2274" t="s">
        <v>63</v>
      </c>
      <c r="C2274" t="s">
        <v>1483</v>
      </c>
      <c r="D2274" t="s">
        <v>3720</v>
      </c>
      <c r="E2274" t="s">
        <v>3722</v>
      </c>
      <c r="F2274" t="s">
        <v>3723</v>
      </c>
      <c r="G2274" s="10" t="s">
        <v>3659</v>
      </c>
      <c r="H2274" s="10" t="s">
        <v>3660</v>
      </c>
      <c r="I2274" t="b">
        <v>0</v>
      </c>
      <c r="BQ2274" t="s">
        <v>3661</v>
      </c>
      <c r="BR2274" s="10" t="s">
        <v>67</v>
      </c>
      <c r="BS2274" s="12">
        <v>44964</v>
      </c>
      <c r="BT2274" s="10" t="s">
        <v>3312</v>
      </c>
      <c r="BU2274" s="33">
        <v>53314</v>
      </c>
    </row>
    <row r="2275" spans="1:78" x14ac:dyDescent="0.2">
      <c r="A2275" s="11" t="s">
        <v>1700</v>
      </c>
      <c r="B2275" s="11"/>
      <c r="C2275" s="11" t="s">
        <v>1483</v>
      </c>
      <c r="D2275" s="11" t="s">
        <v>3720</v>
      </c>
      <c r="E2275" s="11" t="s">
        <v>3722</v>
      </c>
      <c r="F2275" s="11" t="s">
        <v>3723</v>
      </c>
      <c r="G2275" s="11" t="s">
        <v>3722</v>
      </c>
      <c r="H2275" s="11" t="s">
        <v>3885</v>
      </c>
      <c r="I2275" s="11"/>
      <c r="J2275" s="11"/>
      <c r="K2275" s="11"/>
      <c r="L2275" s="11"/>
      <c r="M2275" s="11"/>
      <c r="N2275" s="11"/>
      <c r="O2275" s="11"/>
      <c r="P2275" s="11"/>
      <c r="Q2275" s="11"/>
      <c r="R2275" s="11"/>
      <c r="S2275" s="11"/>
      <c r="T2275" s="11"/>
      <c r="U2275" s="11"/>
      <c r="V2275" s="11"/>
      <c r="W2275" s="11"/>
      <c r="X2275" s="11"/>
      <c r="Y2275" s="11"/>
      <c r="Z2275" s="11"/>
      <c r="AA2275" s="11"/>
      <c r="AB2275" s="11"/>
      <c r="AC2275" s="11"/>
      <c r="AD2275" s="11"/>
      <c r="AE2275" s="11"/>
      <c r="AF2275" s="11"/>
      <c r="AG2275" s="11"/>
      <c r="AH2275" s="11"/>
      <c r="AI2275" s="11"/>
      <c r="AJ2275" s="11"/>
      <c r="AK2275" s="11"/>
      <c r="AL2275" s="11"/>
      <c r="AM2275" s="11"/>
      <c r="AN2275" s="11"/>
      <c r="AO2275" s="11"/>
      <c r="AP2275" s="11"/>
      <c r="AQ2275" s="11"/>
      <c r="AR2275" s="11"/>
      <c r="AS2275" s="11"/>
      <c r="AT2275" s="11"/>
      <c r="AU2275" s="11"/>
      <c r="AV2275" s="11"/>
      <c r="AW2275" s="11"/>
      <c r="AX2275" s="11"/>
      <c r="AY2275" s="11"/>
      <c r="AZ2275" s="11"/>
      <c r="BA2275" s="11"/>
      <c r="BB2275" s="11"/>
      <c r="BC2275" s="11"/>
      <c r="BD2275" s="11"/>
      <c r="BE2275" s="11"/>
      <c r="BF2275" s="11"/>
      <c r="BG2275" s="11"/>
      <c r="BH2275" s="11"/>
      <c r="BI2275" s="11"/>
      <c r="BJ2275" s="11"/>
      <c r="BK2275" s="11"/>
      <c r="BL2275" s="11"/>
      <c r="BM2275" s="11"/>
      <c r="BN2275" s="11"/>
      <c r="BO2275" s="11"/>
      <c r="BP2275" s="11"/>
      <c r="BQ2275" s="11"/>
      <c r="BR2275" s="11"/>
      <c r="BS2275" s="59"/>
      <c r="BT2275" s="11"/>
      <c r="BU2275" s="11"/>
      <c r="BV2275" s="11"/>
      <c r="BW2275" s="11"/>
      <c r="BX2275" s="11"/>
      <c r="BY2275" s="11"/>
      <c r="BZ2275" s="11"/>
    </row>
    <row r="2276" spans="1:78" x14ac:dyDescent="0.2">
      <c r="A2276" s="11" t="s">
        <v>1700</v>
      </c>
      <c r="B2276" s="11"/>
      <c r="C2276" s="11" t="s">
        <v>1483</v>
      </c>
      <c r="D2276" s="11" t="s">
        <v>3720</v>
      </c>
      <c r="E2276" s="11" t="s">
        <v>3722</v>
      </c>
      <c r="F2276" s="11" t="s">
        <v>3723</v>
      </c>
      <c r="G2276" s="11" t="s">
        <v>3722</v>
      </c>
      <c r="H2276" s="11" t="s">
        <v>3723</v>
      </c>
      <c r="I2276" s="11"/>
      <c r="J2276" s="11"/>
      <c r="K2276" s="11"/>
      <c r="L2276" s="11"/>
      <c r="M2276" s="11"/>
      <c r="N2276" s="11"/>
      <c r="O2276" s="11"/>
      <c r="P2276" s="11"/>
      <c r="Q2276" s="11"/>
      <c r="R2276" s="11"/>
      <c r="S2276" s="11"/>
      <c r="T2276" s="11"/>
      <c r="U2276" s="11"/>
      <c r="V2276" s="11"/>
      <c r="W2276" s="11"/>
      <c r="X2276" s="11"/>
      <c r="Y2276" s="11"/>
      <c r="Z2276" s="11"/>
      <c r="AA2276" s="11"/>
      <c r="AB2276" s="11"/>
      <c r="AC2276" s="11"/>
      <c r="AD2276" s="11"/>
      <c r="AE2276" s="11"/>
      <c r="AF2276" s="11"/>
      <c r="AG2276" s="11"/>
      <c r="AH2276" s="11"/>
      <c r="AI2276" s="11"/>
      <c r="AJ2276" s="11"/>
      <c r="AK2276" s="11"/>
      <c r="AL2276" s="11"/>
      <c r="AM2276" s="11"/>
      <c r="AN2276" s="11"/>
      <c r="AO2276" s="11"/>
      <c r="AP2276" s="11"/>
      <c r="AQ2276" s="11"/>
      <c r="AR2276" s="11"/>
      <c r="AS2276" s="11"/>
      <c r="AT2276" s="11"/>
      <c r="AU2276" s="11"/>
      <c r="AV2276" s="11"/>
      <c r="AW2276" s="11"/>
      <c r="AX2276" s="11"/>
      <c r="AY2276" s="11"/>
      <c r="AZ2276" s="11"/>
      <c r="BA2276" s="11"/>
      <c r="BB2276" s="11"/>
      <c r="BC2276" s="11"/>
      <c r="BD2276" s="11"/>
      <c r="BE2276" s="11"/>
      <c r="BF2276" s="11"/>
      <c r="BG2276" s="11"/>
      <c r="BH2276" s="11"/>
      <c r="BI2276" s="11"/>
      <c r="BJ2276" s="11"/>
      <c r="BK2276" s="11"/>
      <c r="BL2276" s="11"/>
      <c r="BM2276" s="11"/>
      <c r="BN2276" s="11"/>
      <c r="BO2276" s="11"/>
      <c r="BP2276" s="11"/>
      <c r="BQ2276" s="11"/>
      <c r="BR2276" s="11"/>
      <c r="BS2276" s="59"/>
      <c r="BT2276" s="11"/>
      <c r="BU2276" s="11"/>
      <c r="BV2276" s="11"/>
      <c r="BW2276" s="11"/>
      <c r="BX2276" s="11"/>
      <c r="BY2276" s="11"/>
      <c r="BZ2276" s="11"/>
    </row>
    <row r="2277" spans="1:78" x14ac:dyDescent="0.2">
      <c r="A2277" s="11" t="s">
        <v>1700</v>
      </c>
      <c r="B2277" s="11"/>
      <c r="C2277" s="11" t="s">
        <v>1483</v>
      </c>
      <c r="D2277" s="11" t="s">
        <v>3720</v>
      </c>
      <c r="E2277" s="11" t="s">
        <v>3722</v>
      </c>
      <c r="F2277" s="11"/>
      <c r="G2277" s="11" t="s">
        <v>3722</v>
      </c>
      <c r="H2277" s="11"/>
      <c r="I2277" s="11"/>
      <c r="J2277" s="11"/>
      <c r="K2277" s="11"/>
      <c r="L2277" s="11"/>
      <c r="M2277" s="11"/>
      <c r="N2277" s="11"/>
      <c r="O2277" s="11"/>
      <c r="P2277" s="11"/>
      <c r="Q2277" s="11"/>
      <c r="R2277" s="11"/>
      <c r="S2277" s="11"/>
      <c r="T2277" s="11"/>
      <c r="U2277" s="11"/>
      <c r="V2277" s="11"/>
      <c r="W2277" s="11"/>
      <c r="X2277" s="11"/>
      <c r="Y2277" s="11"/>
      <c r="Z2277" s="11"/>
      <c r="AA2277" s="11"/>
      <c r="AB2277" s="11"/>
      <c r="AC2277" s="11"/>
      <c r="AD2277" s="11"/>
      <c r="AE2277" s="11"/>
      <c r="AF2277" s="11"/>
      <c r="AG2277" s="11"/>
      <c r="AH2277" s="11"/>
      <c r="AI2277" s="11"/>
      <c r="AJ2277" s="11"/>
      <c r="AK2277" s="11"/>
      <c r="AL2277" s="11"/>
      <c r="AM2277" s="11"/>
      <c r="AN2277" s="11"/>
      <c r="AO2277" s="11"/>
      <c r="AP2277" s="11"/>
      <c r="AQ2277" s="11"/>
      <c r="AR2277" s="11"/>
      <c r="AS2277" s="11"/>
      <c r="AT2277" s="11"/>
      <c r="AU2277" s="11"/>
      <c r="AV2277" s="11"/>
      <c r="AW2277" s="11"/>
      <c r="AX2277" s="11"/>
      <c r="AY2277" s="11"/>
      <c r="AZ2277" s="11"/>
      <c r="BA2277" s="11"/>
      <c r="BB2277" s="11"/>
      <c r="BC2277" s="11"/>
      <c r="BD2277" s="11"/>
      <c r="BE2277" s="11"/>
      <c r="BF2277" s="11"/>
      <c r="BG2277" s="11"/>
      <c r="BH2277" s="11"/>
      <c r="BI2277" s="11"/>
      <c r="BJ2277" s="11"/>
      <c r="BK2277" s="11"/>
      <c r="BL2277" s="11"/>
      <c r="BM2277" s="11"/>
      <c r="BN2277" s="11"/>
      <c r="BO2277" s="11"/>
      <c r="BP2277" s="11"/>
      <c r="BQ2277" s="11"/>
      <c r="BR2277" s="11"/>
      <c r="BS2277" s="59"/>
      <c r="BT2277" s="11"/>
      <c r="BU2277" s="11"/>
      <c r="BV2277" s="11"/>
      <c r="BW2277" s="11"/>
      <c r="BX2277" s="11"/>
      <c r="BY2277" s="11"/>
      <c r="BZ2277" s="11"/>
    </row>
    <row r="2278" spans="1:78" s="2" customFormat="1" x14ac:dyDescent="0.2">
      <c r="A2278" s="6"/>
      <c r="B2278" s="6" t="s">
        <v>63</v>
      </c>
      <c r="C2278" s="6" t="s">
        <v>1483</v>
      </c>
      <c r="D2278" s="6" t="s">
        <v>3720</v>
      </c>
      <c r="E2278" s="6" t="s">
        <v>3724</v>
      </c>
      <c r="F2278" s="6" t="s">
        <v>3668</v>
      </c>
      <c r="G2278" s="6" t="s">
        <v>3667</v>
      </c>
      <c r="H2278" s="6" t="s">
        <v>3668</v>
      </c>
      <c r="I2278" s="6"/>
      <c r="J2278" s="6"/>
      <c r="K2278" s="6"/>
      <c r="L2278" s="6"/>
      <c r="M2278" s="6"/>
      <c r="N2278" s="6"/>
      <c r="O2278" s="6"/>
      <c r="P2278" s="6"/>
      <c r="Q2278" s="6"/>
      <c r="R2278" s="6"/>
      <c r="S2278" s="6"/>
      <c r="T2278" s="6"/>
      <c r="U2278" s="6"/>
      <c r="V2278" s="6"/>
      <c r="W2278" s="6"/>
      <c r="X2278" s="6"/>
      <c r="Y2278" s="6"/>
      <c r="Z2278" s="6"/>
      <c r="AA2278" s="6"/>
      <c r="AB2278" s="6"/>
      <c r="AC2278" s="6"/>
      <c r="AD2278" s="6"/>
      <c r="AE2278" s="6"/>
      <c r="AF2278" s="6"/>
      <c r="AG2278" s="6"/>
      <c r="AH2278" s="6"/>
      <c r="AI2278" s="6"/>
      <c r="AJ2278" s="6"/>
      <c r="AK2278" s="6"/>
      <c r="AL2278" s="6"/>
      <c r="AM2278" s="6"/>
      <c r="AN2278" s="6"/>
      <c r="AO2278" s="6"/>
      <c r="AP2278" s="6"/>
      <c r="AQ2278" s="6"/>
      <c r="AR2278" s="6"/>
      <c r="AS2278" s="6"/>
      <c r="AT2278" s="6"/>
      <c r="AU2278" s="6"/>
      <c r="AV2278" s="6"/>
      <c r="AW2278" s="6">
        <v>8.5</v>
      </c>
      <c r="AX2278" s="6"/>
      <c r="AY2278" s="6"/>
      <c r="AZ2278" s="6">
        <v>7.2</v>
      </c>
      <c r="BA2278" s="6"/>
      <c r="BB2278" s="6"/>
      <c r="BC2278" s="6"/>
      <c r="BD2278" s="6"/>
      <c r="BE2278" s="6"/>
      <c r="BF2278" s="6"/>
      <c r="BG2278" s="6"/>
      <c r="BH2278" s="6"/>
      <c r="BI2278" s="6"/>
      <c r="BJ2278" s="6"/>
      <c r="BK2278" s="6"/>
      <c r="BL2278" s="6"/>
      <c r="BM2278" s="6"/>
      <c r="BN2278" s="6"/>
      <c r="BO2278" s="6"/>
      <c r="BP2278" s="6">
        <v>52</v>
      </c>
      <c r="BQ2278" s="6" t="s">
        <v>3670</v>
      </c>
      <c r="BR2278" s="6" t="s">
        <v>67</v>
      </c>
      <c r="BS2278" s="7">
        <v>44964</v>
      </c>
      <c r="BT2278" s="6" t="s">
        <v>3669</v>
      </c>
      <c r="BU2278" s="57" t="s">
        <v>3702</v>
      </c>
      <c r="BV2278" s="6" t="s">
        <v>60</v>
      </c>
      <c r="BW2278" s="6" t="s">
        <v>3669</v>
      </c>
      <c r="BX2278" s="6"/>
      <c r="BY2278" s="6"/>
      <c r="BZ2278" s="6"/>
    </row>
    <row r="2279" spans="1:78" x14ac:dyDescent="0.2">
      <c r="A2279" s="11" t="s">
        <v>1700</v>
      </c>
      <c r="B2279" s="11"/>
      <c r="C2279" s="11" t="s">
        <v>1483</v>
      </c>
      <c r="D2279" s="11" t="s">
        <v>3720</v>
      </c>
      <c r="E2279" s="11" t="s">
        <v>3724</v>
      </c>
      <c r="F2279" s="11" t="s">
        <v>3668</v>
      </c>
      <c r="G2279" s="11" t="s">
        <v>3880</v>
      </c>
      <c r="H2279" s="11" t="s">
        <v>3881</v>
      </c>
      <c r="I2279" s="11"/>
      <c r="J2279" s="11"/>
      <c r="K2279" s="11"/>
      <c r="L2279" s="11"/>
      <c r="M2279" s="11"/>
      <c r="N2279" s="11"/>
      <c r="O2279" s="11"/>
      <c r="P2279" s="11"/>
      <c r="Q2279" s="11"/>
      <c r="R2279" s="11"/>
      <c r="S2279" s="11"/>
      <c r="T2279" s="11"/>
      <c r="U2279" s="11"/>
      <c r="V2279" s="11"/>
      <c r="W2279" s="11"/>
      <c r="X2279" s="11"/>
      <c r="Y2279" s="11"/>
      <c r="Z2279" s="11"/>
      <c r="AA2279" s="11"/>
      <c r="AB2279" s="11"/>
      <c r="AC2279" s="11"/>
      <c r="AD2279" s="11"/>
      <c r="AE2279" s="11"/>
      <c r="AF2279" s="11"/>
      <c r="AG2279" s="11"/>
      <c r="AH2279" s="11"/>
      <c r="AI2279" s="11"/>
      <c r="AJ2279" s="11"/>
      <c r="AK2279" s="11"/>
      <c r="AL2279" s="11"/>
      <c r="AM2279" s="11"/>
      <c r="AN2279" s="11"/>
      <c r="AO2279" s="11"/>
      <c r="AP2279" s="11"/>
      <c r="AQ2279" s="11"/>
      <c r="AR2279" s="11"/>
      <c r="AS2279" s="11"/>
      <c r="AT2279" s="11"/>
      <c r="AU2279" s="11"/>
      <c r="AV2279" s="11"/>
      <c r="AW2279" s="11"/>
      <c r="AX2279" s="11"/>
      <c r="AY2279" s="11"/>
      <c r="AZ2279" s="11"/>
      <c r="BA2279" s="11"/>
      <c r="BB2279" s="11"/>
      <c r="BC2279" s="11"/>
      <c r="BD2279" s="11"/>
      <c r="BE2279" s="11"/>
      <c r="BF2279" s="11"/>
      <c r="BG2279" s="11"/>
      <c r="BH2279" s="11"/>
      <c r="BI2279" s="11"/>
      <c r="BJ2279" s="11"/>
      <c r="BK2279" s="11"/>
      <c r="BL2279" s="11"/>
      <c r="BM2279" s="11"/>
      <c r="BN2279" s="11"/>
      <c r="BO2279" s="11"/>
      <c r="BP2279" s="11"/>
      <c r="BQ2279" s="11"/>
      <c r="BR2279" s="11"/>
      <c r="BS2279" s="59"/>
      <c r="BT2279" s="11"/>
      <c r="BU2279" s="11"/>
      <c r="BV2279" s="11"/>
      <c r="BW2279" s="11"/>
      <c r="BX2279" s="11"/>
      <c r="BY2279" s="11"/>
      <c r="BZ2279" s="11"/>
    </row>
    <row r="2280" spans="1:78" x14ac:dyDescent="0.2">
      <c r="A2280" s="11" t="s">
        <v>1700</v>
      </c>
      <c r="B2280" s="11"/>
      <c r="C2280" s="11" t="s">
        <v>1483</v>
      </c>
      <c r="D2280" s="11" t="s">
        <v>3720</v>
      </c>
      <c r="E2280" s="11" t="s">
        <v>3724</v>
      </c>
      <c r="F2280" s="11" t="s">
        <v>3668</v>
      </c>
      <c r="G2280" s="11" t="s">
        <v>3724</v>
      </c>
      <c r="H2280" s="11" t="s">
        <v>3668</v>
      </c>
      <c r="I2280" s="11"/>
      <c r="J2280" s="11"/>
      <c r="K2280" s="11"/>
      <c r="L2280" s="11"/>
      <c r="M2280" s="11"/>
      <c r="N2280" s="11"/>
      <c r="O2280" s="11"/>
      <c r="P2280" s="11"/>
      <c r="Q2280" s="11"/>
      <c r="R2280" s="11"/>
      <c r="S2280" s="11"/>
      <c r="T2280" s="11"/>
      <c r="U2280" s="11"/>
      <c r="V2280" s="11"/>
      <c r="W2280" s="11"/>
      <c r="X2280" s="11"/>
      <c r="Y2280" s="11"/>
      <c r="Z2280" s="11"/>
      <c r="AA2280" s="11"/>
      <c r="AB2280" s="11"/>
      <c r="AC2280" s="11"/>
      <c r="AD2280" s="11"/>
      <c r="AE2280" s="11"/>
      <c r="AF2280" s="11"/>
      <c r="AG2280" s="11"/>
      <c r="AH2280" s="11"/>
      <c r="AI2280" s="11"/>
      <c r="AJ2280" s="11"/>
      <c r="AK2280" s="11"/>
      <c r="AL2280" s="11"/>
      <c r="AM2280" s="11"/>
      <c r="AN2280" s="11"/>
      <c r="AO2280" s="11"/>
      <c r="AP2280" s="11"/>
      <c r="AQ2280" s="11"/>
      <c r="AR2280" s="11"/>
      <c r="AS2280" s="11"/>
      <c r="AT2280" s="11"/>
      <c r="AU2280" s="11"/>
      <c r="AV2280" s="11"/>
      <c r="AW2280" s="11"/>
      <c r="AX2280" s="11"/>
      <c r="AY2280" s="11"/>
      <c r="AZ2280" s="11"/>
      <c r="BA2280" s="11"/>
      <c r="BB2280" s="11"/>
      <c r="BC2280" s="11"/>
      <c r="BD2280" s="11"/>
      <c r="BE2280" s="11"/>
      <c r="BF2280" s="11"/>
      <c r="BG2280" s="11"/>
      <c r="BH2280" s="11"/>
      <c r="BI2280" s="11"/>
      <c r="BJ2280" s="11"/>
      <c r="BK2280" s="11"/>
      <c r="BL2280" s="11"/>
      <c r="BM2280" s="11"/>
      <c r="BN2280" s="11"/>
      <c r="BO2280" s="11"/>
      <c r="BP2280" s="11"/>
      <c r="BQ2280" s="11"/>
      <c r="BR2280" s="11"/>
      <c r="BS2280" s="59"/>
      <c r="BT2280" s="11"/>
      <c r="BU2280" s="11"/>
      <c r="BV2280" s="11"/>
      <c r="BW2280" s="11"/>
      <c r="BX2280" s="11"/>
      <c r="BY2280" s="11"/>
      <c r="BZ2280" s="11"/>
    </row>
    <row r="2281" spans="1:78" x14ac:dyDescent="0.2">
      <c r="A2281" s="11" t="s">
        <v>1700</v>
      </c>
      <c r="B2281" s="11"/>
      <c r="C2281" s="11" t="s">
        <v>1483</v>
      </c>
      <c r="D2281" s="11" t="s">
        <v>3720</v>
      </c>
      <c r="E2281" s="11" t="s">
        <v>3724</v>
      </c>
      <c r="F2281" s="11"/>
      <c r="G2281" s="11" t="s">
        <v>3667</v>
      </c>
      <c r="H2281" s="11"/>
      <c r="I2281" s="11"/>
      <c r="J2281" s="11"/>
      <c r="K2281" s="11"/>
      <c r="L2281" s="11"/>
      <c r="M2281" s="11"/>
      <c r="N2281" s="11"/>
      <c r="O2281" s="11"/>
      <c r="P2281" s="11"/>
      <c r="Q2281" s="11"/>
      <c r="R2281" s="11"/>
      <c r="S2281" s="11"/>
      <c r="T2281" s="11"/>
      <c r="U2281" s="11"/>
      <c r="V2281" s="11"/>
      <c r="W2281" s="11"/>
      <c r="X2281" s="11"/>
      <c r="Y2281" s="11"/>
      <c r="Z2281" s="11"/>
      <c r="AA2281" s="11"/>
      <c r="AB2281" s="11"/>
      <c r="AC2281" s="11"/>
      <c r="AD2281" s="11"/>
      <c r="AE2281" s="11"/>
      <c r="AF2281" s="11"/>
      <c r="AG2281" s="11"/>
      <c r="AH2281" s="11"/>
      <c r="AI2281" s="11"/>
      <c r="AJ2281" s="11"/>
      <c r="AK2281" s="11"/>
      <c r="AL2281" s="11"/>
      <c r="AM2281" s="11"/>
      <c r="AN2281" s="11"/>
      <c r="AO2281" s="11"/>
      <c r="AP2281" s="11"/>
      <c r="AQ2281" s="11"/>
      <c r="AR2281" s="11"/>
      <c r="AS2281" s="11"/>
      <c r="AT2281" s="11"/>
      <c r="AU2281" s="11"/>
      <c r="AV2281" s="11"/>
      <c r="AW2281" s="11"/>
      <c r="AX2281" s="11"/>
      <c r="AY2281" s="11"/>
      <c r="AZ2281" s="11"/>
      <c r="BA2281" s="11"/>
      <c r="BB2281" s="11"/>
      <c r="BC2281" s="11"/>
      <c r="BD2281" s="11"/>
      <c r="BE2281" s="11"/>
      <c r="BF2281" s="11"/>
      <c r="BG2281" s="11"/>
      <c r="BH2281" s="11"/>
      <c r="BI2281" s="11"/>
      <c r="BJ2281" s="11"/>
      <c r="BK2281" s="11"/>
      <c r="BL2281" s="11"/>
      <c r="BM2281" s="11"/>
      <c r="BN2281" s="11"/>
      <c r="BO2281" s="11"/>
      <c r="BP2281" s="11"/>
      <c r="BQ2281" s="11"/>
      <c r="BR2281" s="11"/>
      <c r="BS2281" s="59"/>
      <c r="BT2281" s="11"/>
      <c r="BU2281" s="11"/>
      <c r="BV2281" s="11"/>
      <c r="BW2281" s="11"/>
      <c r="BX2281" s="11"/>
      <c r="BY2281" s="11"/>
      <c r="BZ2281" s="11"/>
    </row>
    <row r="2282" spans="1:78" x14ac:dyDescent="0.2">
      <c r="A2282" s="11" t="s">
        <v>1700</v>
      </c>
      <c r="B2282" s="11"/>
      <c r="C2282" s="11" t="s">
        <v>1483</v>
      </c>
      <c r="D2282" s="11" t="s">
        <v>3720</v>
      </c>
      <c r="E2282" s="11" t="s">
        <v>3724</v>
      </c>
      <c r="F2282" s="11"/>
      <c r="G2282" s="11" t="s">
        <v>3880</v>
      </c>
      <c r="H2282" s="11"/>
      <c r="I2282" s="11"/>
      <c r="J2282" s="11"/>
      <c r="K2282" s="11"/>
      <c r="L2282" s="11"/>
      <c r="M2282" s="11"/>
      <c r="N2282" s="11"/>
      <c r="O2282" s="11"/>
      <c r="P2282" s="11"/>
      <c r="Q2282" s="11"/>
      <c r="R2282" s="11"/>
      <c r="S2282" s="11"/>
      <c r="T2282" s="11"/>
      <c r="U2282" s="11"/>
      <c r="V2282" s="11"/>
      <c r="W2282" s="11"/>
      <c r="X2282" s="11"/>
      <c r="Y2282" s="11"/>
      <c r="Z2282" s="11"/>
      <c r="AA2282" s="11"/>
      <c r="AB2282" s="11"/>
      <c r="AC2282" s="11"/>
      <c r="AD2282" s="11"/>
      <c r="AE2282" s="11"/>
      <c r="AF2282" s="11"/>
      <c r="AG2282" s="11"/>
      <c r="AH2282" s="11"/>
      <c r="AI2282" s="11"/>
      <c r="AJ2282" s="11"/>
      <c r="AK2282" s="11"/>
      <c r="AL2282" s="11"/>
      <c r="AM2282" s="11"/>
      <c r="AN2282" s="11"/>
      <c r="AO2282" s="11"/>
      <c r="AP2282" s="11"/>
      <c r="AQ2282" s="11"/>
      <c r="AR2282" s="11"/>
      <c r="AS2282" s="11"/>
      <c r="AT2282" s="11"/>
      <c r="AU2282" s="11"/>
      <c r="AV2282" s="11"/>
      <c r="AW2282" s="11"/>
      <c r="AX2282" s="11"/>
      <c r="AY2282" s="11"/>
      <c r="AZ2282" s="11"/>
      <c r="BA2282" s="11"/>
      <c r="BB2282" s="11"/>
      <c r="BC2282" s="11"/>
      <c r="BD2282" s="11"/>
      <c r="BE2282" s="11"/>
      <c r="BF2282" s="11"/>
      <c r="BG2282" s="11"/>
      <c r="BH2282" s="11"/>
      <c r="BI2282" s="11"/>
      <c r="BJ2282" s="11"/>
      <c r="BK2282" s="11"/>
      <c r="BL2282" s="11"/>
      <c r="BM2282" s="11"/>
      <c r="BN2282" s="11"/>
      <c r="BO2282" s="11"/>
      <c r="BP2282" s="11"/>
      <c r="BQ2282" s="11"/>
      <c r="BR2282" s="11"/>
      <c r="BS2282" s="59"/>
      <c r="BT2282" s="11"/>
      <c r="BU2282" s="11"/>
      <c r="BV2282" s="11"/>
      <c r="BW2282" s="11"/>
      <c r="BX2282" s="11"/>
      <c r="BY2282" s="11"/>
      <c r="BZ2282" s="11"/>
    </row>
    <row r="2283" spans="1:78" x14ac:dyDescent="0.2">
      <c r="A2283" s="11" t="s">
        <v>1700</v>
      </c>
      <c r="B2283" s="11"/>
      <c r="C2283" s="11" t="s">
        <v>1483</v>
      </c>
      <c r="D2283" s="11" t="s">
        <v>3720</v>
      </c>
      <c r="E2283" s="11" t="s">
        <v>3724</v>
      </c>
      <c r="F2283" s="11"/>
      <c r="G2283" s="11" t="s">
        <v>3879</v>
      </c>
      <c r="H2283" s="11"/>
      <c r="I2283" s="11"/>
      <c r="J2283" s="11"/>
      <c r="K2283" s="11"/>
      <c r="L2283" s="11"/>
      <c r="M2283" s="11"/>
      <c r="N2283" s="11"/>
      <c r="O2283" s="11"/>
      <c r="P2283" s="11"/>
      <c r="Q2283" s="11"/>
      <c r="R2283" s="11"/>
      <c r="S2283" s="11"/>
      <c r="T2283" s="11"/>
      <c r="U2283" s="11"/>
      <c r="V2283" s="11"/>
      <c r="W2283" s="11"/>
      <c r="X2283" s="11"/>
      <c r="Y2283" s="11"/>
      <c r="Z2283" s="11"/>
      <c r="AA2283" s="11"/>
      <c r="AB2283" s="11"/>
      <c r="AC2283" s="11"/>
      <c r="AD2283" s="11"/>
      <c r="AE2283" s="11"/>
      <c r="AF2283" s="11"/>
      <c r="AG2283" s="11"/>
      <c r="AH2283" s="11"/>
      <c r="AI2283" s="11"/>
      <c r="AJ2283" s="11"/>
      <c r="AK2283" s="11"/>
      <c r="AL2283" s="11"/>
      <c r="AM2283" s="11"/>
      <c r="AN2283" s="11"/>
      <c r="AO2283" s="11"/>
      <c r="AP2283" s="11"/>
      <c r="AQ2283" s="11"/>
      <c r="AR2283" s="11"/>
      <c r="AS2283" s="11"/>
      <c r="AT2283" s="11"/>
      <c r="AU2283" s="11"/>
      <c r="AV2283" s="11"/>
      <c r="AW2283" s="11"/>
      <c r="AX2283" s="11"/>
      <c r="AY2283" s="11"/>
      <c r="AZ2283" s="11"/>
      <c r="BA2283" s="11"/>
      <c r="BB2283" s="11"/>
      <c r="BC2283" s="11"/>
      <c r="BD2283" s="11"/>
      <c r="BE2283" s="11"/>
      <c r="BF2283" s="11"/>
      <c r="BG2283" s="11"/>
      <c r="BH2283" s="11"/>
      <c r="BI2283" s="11"/>
      <c r="BJ2283" s="11"/>
      <c r="BK2283" s="11"/>
      <c r="BL2283" s="11"/>
      <c r="BM2283" s="11"/>
      <c r="BN2283" s="11"/>
      <c r="BO2283" s="11"/>
      <c r="BP2283" s="11"/>
      <c r="BQ2283" s="11"/>
      <c r="BR2283" s="11"/>
      <c r="BS2283" s="59"/>
      <c r="BT2283" s="11"/>
      <c r="BU2283" s="11"/>
      <c r="BV2283" s="11"/>
      <c r="BW2283" s="11"/>
      <c r="BX2283" s="11"/>
      <c r="BY2283" s="11"/>
      <c r="BZ2283" s="11"/>
    </row>
    <row r="2284" spans="1:78" x14ac:dyDescent="0.2">
      <c r="A2284" s="11" t="s">
        <v>1700</v>
      </c>
      <c r="B2284" s="11"/>
      <c r="C2284" s="11" t="s">
        <v>1483</v>
      </c>
      <c r="D2284" s="11" t="s">
        <v>3720</v>
      </c>
      <c r="E2284" s="11" t="s">
        <v>3724</v>
      </c>
      <c r="F2284" s="11"/>
      <c r="G2284" s="11" t="s">
        <v>3724</v>
      </c>
      <c r="H2284" s="11"/>
      <c r="I2284" s="11"/>
      <c r="J2284" s="11"/>
      <c r="K2284" s="11"/>
      <c r="L2284" s="11"/>
      <c r="M2284" s="11"/>
      <c r="N2284" s="11"/>
      <c r="O2284" s="11"/>
      <c r="P2284" s="11"/>
      <c r="Q2284" s="11"/>
      <c r="R2284" s="11"/>
      <c r="S2284" s="11"/>
      <c r="T2284" s="11"/>
      <c r="U2284" s="11"/>
      <c r="V2284" s="11"/>
      <c r="W2284" s="11"/>
      <c r="X2284" s="11"/>
      <c r="Y2284" s="11"/>
      <c r="Z2284" s="11"/>
      <c r="AA2284" s="11"/>
      <c r="AB2284" s="11"/>
      <c r="AC2284" s="11"/>
      <c r="AD2284" s="11"/>
      <c r="AE2284" s="11"/>
      <c r="AF2284" s="11"/>
      <c r="AG2284" s="11"/>
      <c r="AH2284" s="11"/>
      <c r="AI2284" s="11"/>
      <c r="AJ2284" s="11"/>
      <c r="AK2284" s="11"/>
      <c r="AL2284" s="11"/>
      <c r="AM2284" s="11"/>
      <c r="AN2284" s="11"/>
      <c r="AO2284" s="11"/>
      <c r="AP2284" s="11"/>
      <c r="AQ2284" s="11"/>
      <c r="AR2284" s="11"/>
      <c r="AS2284" s="11"/>
      <c r="AT2284" s="11"/>
      <c r="AU2284" s="11"/>
      <c r="AV2284" s="11"/>
      <c r="AW2284" s="11"/>
      <c r="AX2284" s="11"/>
      <c r="AY2284" s="11"/>
      <c r="AZ2284" s="11"/>
      <c r="BA2284" s="11"/>
      <c r="BB2284" s="11"/>
      <c r="BC2284" s="11"/>
      <c r="BD2284" s="11"/>
      <c r="BE2284" s="11"/>
      <c r="BF2284" s="11"/>
      <c r="BG2284" s="11"/>
      <c r="BH2284" s="11"/>
      <c r="BI2284" s="11"/>
      <c r="BJ2284" s="11"/>
      <c r="BK2284" s="11"/>
      <c r="BL2284" s="11"/>
      <c r="BM2284" s="11"/>
      <c r="BN2284" s="11"/>
      <c r="BO2284" s="11"/>
      <c r="BP2284" s="11"/>
      <c r="BQ2284" s="11"/>
      <c r="BR2284" s="11"/>
      <c r="BS2284" s="59"/>
      <c r="BT2284" s="11"/>
      <c r="BU2284" s="11"/>
      <c r="BV2284" s="11"/>
      <c r="BW2284" s="11"/>
      <c r="BX2284" s="11"/>
      <c r="BY2284" s="11"/>
      <c r="BZ2284" s="11"/>
    </row>
    <row r="2285" spans="1:78" x14ac:dyDescent="0.2">
      <c r="A2285" t="s">
        <v>481</v>
      </c>
      <c r="B2285" t="s">
        <v>2155</v>
      </c>
      <c r="C2285" t="s">
        <v>1483</v>
      </c>
      <c r="D2285" t="s">
        <v>482</v>
      </c>
      <c r="E2285" t="s">
        <v>482</v>
      </c>
      <c r="G2285" t="s">
        <v>483</v>
      </c>
      <c r="H2285" t="s">
        <v>484</v>
      </c>
      <c r="Y2285">
        <v>5.3</v>
      </c>
      <c r="AB2285">
        <v>5.6</v>
      </c>
      <c r="BQ2285" t="s">
        <v>485</v>
      </c>
      <c r="BR2285" t="s">
        <v>58</v>
      </c>
      <c r="BS2285" s="1">
        <v>44819</v>
      </c>
      <c r="BT2285" t="s">
        <v>59</v>
      </c>
      <c r="BU2285">
        <v>3485</v>
      </c>
      <c r="BV2285" t="s">
        <v>60</v>
      </c>
      <c r="BW2285" t="s">
        <v>59</v>
      </c>
    </row>
    <row r="2286" spans="1:78" x14ac:dyDescent="0.2">
      <c r="A2286" t="s">
        <v>456</v>
      </c>
      <c r="C2286" t="s">
        <v>905</v>
      </c>
      <c r="D2286" t="s">
        <v>3372</v>
      </c>
      <c r="E2286" t="s">
        <v>3373</v>
      </c>
      <c r="F2286" t="s">
        <v>770</v>
      </c>
      <c r="G2286" t="s">
        <v>767</v>
      </c>
      <c r="H2286" t="s">
        <v>770</v>
      </c>
      <c r="L2286" t="s">
        <v>639</v>
      </c>
      <c r="U2286">
        <v>2.66</v>
      </c>
      <c r="X2286">
        <v>2.82</v>
      </c>
      <c r="AG2286">
        <v>2</v>
      </c>
      <c r="AJ2286">
        <v>2.38</v>
      </c>
      <c r="AO2286">
        <v>2.9</v>
      </c>
      <c r="AR2286">
        <v>1.61</v>
      </c>
      <c r="AS2286">
        <v>2.97</v>
      </c>
      <c r="AV2286">
        <v>1.63</v>
      </c>
      <c r="AW2286">
        <v>2.73</v>
      </c>
      <c r="AZ2286">
        <v>2.1800000000000002</v>
      </c>
      <c r="BA2286">
        <v>2.8</v>
      </c>
      <c r="BD2286">
        <v>2.2999999999999998</v>
      </c>
      <c r="BE2286">
        <v>2.48</v>
      </c>
      <c r="BH2286">
        <v>1.8</v>
      </c>
      <c r="BQ2286" t="s">
        <v>771</v>
      </c>
      <c r="BR2286" t="s">
        <v>67</v>
      </c>
      <c r="BS2286"/>
      <c r="BT2286" t="s">
        <v>104</v>
      </c>
      <c r="BU2286">
        <v>1358</v>
      </c>
    </row>
    <row r="2287" spans="1:78" x14ac:dyDescent="0.2">
      <c r="A2287" t="s">
        <v>456</v>
      </c>
      <c r="C2287" t="s">
        <v>905</v>
      </c>
      <c r="D2287" t="s">
        <v>3372</v>
      </c>
      <c r="E2287" t="s">
        <v>3373</v>
      </c>
      <c r="F2287" t="s">
        <v>770</v>
      </c>
      <c r="G2287" t="s">
        <v>767</v>
      </c>
      <c r="H2287" t="s">
        <v>770</v>
      </c>
      <c r="L2287" t="s">
        <v>772</v>
      </c>
      <c r="U2287">
        <v>2.4</v>
      </c>
      <c r="X2287">
        <v>2.5299999999999998</v>
      </c>
      <c r="Y2287">
        <v>2.72</v>
      </c>
      <c r="AB2287">
        <v>3.2</v>
      </c>
      <c r="AC2287">
        <v>2.5499999999999998</v>
      </c>
      <c r="AF2287">
        <v>3.72</v>
      </c>
      <c r="AG2287">
        <v>1.75</v>
      </c>
      <c r="AJ2287">
        <v>2.37</v>
      </c>
      <c r="AO2287">
        <v>2.6</v>
      </c>
      <c r="AR2287">
        <v>1.1499999999999999</v>
      </c>
      <c r="AS2287">
        <v>3.06</v>
      </c>
      <c r="AV2287">
        <v>1.66</v>
      </c>
      <c r="AW2287">
        <v>2.71</v>
      </c>
      <c r="AZ2287">
        <v>2.21</v>
      </c>
      <c r="BA2287">
        <v>2.75</v>
      </c>
      <c r="BD2287">
        <v>2.37</v>
      </c>
      <c r="BE2287">
        <v>2.5499999999999998</v>
      </c>
      <c r="BH2287">
        <v>1.79</v>
      </c>
      <c r="BQ2287" t="s">
        <v>771</v>
      </c>
      <c r="BR2287" t="s">
        <v>67</v>
      </c>
      <c r="BS2287"/>
      <c r="BT2287" t="s">
        <v>104</v>
      </c>
      <c r="BU2287">
        <v>1358</v>
      </c>
    </row>
    <row r="2288" spans="1:78" x14ac:dyDescent="0.2">
      <c r="A2288" t="s">
        <v>456</v>
      </c>
      <c r="C2288" t="s">
        <v>905</v>
      </c>
      <c r="D2288" t="s">
        <v>3372</v>
      </c>
      <c r="E2288" t="s">
        <v>3373</v>
      </c>
      <c r="F2288" t="s">
        <v>770</v>
      </c>
      <c r="G2288" t="s">
        <v>767</v>
      </c>
      <c r="H2288" t="s">
        <v>770</v>
      </c>
      <c r="L2288" t="s">
        <v>773</v>
      </c>
      <c r="U2288">
        <v>3.08</v>
      </c>
      <c r="X2288">
        <v>2.75</v>
      </c>
      <c r="Y2288">
        <v>3.2</v>
      </c>
      <c r="AB2288">
        <v>3.55</v>
      </c>
      <c r="AC2288">
        <v>3</v>
      </c>
      <c r="AF2288">
        <v>4.2</v>
      </c>
      <c r="AG2288">
        <v>2.2000000000000002</v>
      </c>
      <c r="AJ2288">
        <v>2.9</v>
      </c>
      <c r="AO2288">
        <v>3.12</v>
      </c>
      <c r="AR2288">
        <v>1.3</v>
      </c>
      <c r="AS2288">
        <v>3.21</v>
      </c>
      <c r="AV2288">
        <v>1.4</v>
      </c>
      <c r="AW2288">
        <v>2.63</v>
      </c>
      <c r="AZ2288">
        <v>2.04</v>
      </c>
      <c r="BA2288">
        <v>2.76</v>
      </c>
      <c r="BD2288">
        <v>2.31</v>
      </c>
      <c r="BE2288">
        <v>2.54</v>
      </c>
      <c r="BH2288">
        <v>1.72</v>
      </c>
      <c r="BQ2288" t="s">
        <v>771</v>
      </c>
      <c r="BR2288" t="s">
        <v>67</v>
      </c>
      <c r="BS2288"/>
      <c r="BT2288" t="s">
        <v>104</v>
      </c>
      <c r="BU2288">
        <v>1358</v>
      </c>
      <c r="BV2288" t="s">
        <v>60</v>
      </c>
      <c r="BW2288" t="s">
        <v>774</v>
      </c>
    </row>
    <row r="2289" spans="1:78" x14ac:dyDescent="0.2">
      <c r="A2289" t="s">
        <v>1903</v>
      </c>
      <c r="C2289" t="s">
        <v>905</v>
      </c>
      <c r="D2289" t="s">
        <v>2123</v>
      </c>
      <c r="E2289" t="s">
        <v>1906</v>
      </c>
      <c r="F2289" t="s">
        <v>110</v>
      </c>
      <c r="G2289" t="s">
        <v>1906</v>
      </c>
      <c r="H2289" t="s">
        <v>110</v>
      </c>
      <c r="Y2289">
        <v>2.84</v>
      </c>
      <c r="AB2289">
        <v>4.13</v>
      </c>
      <c r="BR2289" t="s">
        <v>67</v>
      </c>
      <c r="BS2289" s="1">
        <v>44813</v>
      </c>
      <c r="BT2289" t="s">
        <v>1907</v>
      </c>
      <c r="BU2289">
        <v>34317</v>
      </c>
      <c r="BV2289" t="s">
        <v>60</v>
      </c>
      <c r="BW2289" s="9" t="s">
        <v>1907</v>
      </c>
    </row>
    <row r="2290" spans="1:78" x14ac:dyDescent="0.2">
      <c r="A2290" s="11" t="s">
        <v>1700</v>
      </c>
      <c r="B2290" s="11"/>
      <c r="C2290" s="11" t="s">
        <v>1482</v>
      </c>
      <c r="D2290" s="11" t="s">
        <v>64</v>
      </c>
      <c r="E2290" s="11" t="s">
        <v>65</v>
      </c>
      <c r="F2290" s="11" t="s">
        <v>66</v>
      </c>
      <c r="G2290" s="11" t="s">
        <v>65</v>
      </c>
      <c r="H2290" s="11" t="s">
        <v>66</v>
      </c>
      <c r="I2290" s="11"/>
      <c r="J2290" s="11"/>
      <c r="K2290" s="11"/>
      <c r="L2290" s="11"/>
      <c r="M2290" s="11"/>
      <c r="N2290" s="11"/>
      <c r="O2290" s="11"/>
      <c r="P2290" s="11"/>
      <c r="Q2290" s="11"/>
      <c r="R2290" s="11"/>
      <c r="S2290" s="11"/>
      <c r="T2290" s="11"/>
      <c r="U2290" s="11"/>
      <c r="V2290" s="11"/>
      <c r="W2290" s="11"/>
      <c r="X2290" s="11"/>
      <c r="Y2290" s="11"/>
      <c r="Z2290" s="11"/>
      <c r="AA2290" s="11"/>
      <c r="AB2290" s="11"/>
      <c r="AC2290" s="11"/>
      <c r="AD2290" s="11"/>
      <c r="AE2290" s="11"/>
      <c r="AF2290" s="11"/>
      <c r="AG2290" s="11"/>
      <c r="AH2290" s="11"/>
      <c r="AI2290" s="11"/>
      <c r="AJ2290" s="11"/>
      <c r="AK2290" s="11"/>
      <c r="AL2290" s="11"/>
      <c r="AM2290" s="11"/>
      <c r="AN2290" s="11"/>
      <c r="AO2290" s="11"/>
      <c r="AP2290" s="11"/>
      <c r="AQ2290" s="11"/>
      <c r="AR2290" s="11"/>
      <c r="AS2290" s="11"/>
      <c r="AT2290" s="11"/>
      <c r="AU2290" s="11"/>
      <c r="AV2290" s="11"/>
      <c r="AW2290" s="11"/>
      <c r="AX2290" s="11"/>
      <c r="AY2290" s="11"/>
      <c r="AZ2290" s="11"/>
      <c r="BA2290" s="11"/>
      <c r="BB2290" s="11"/>
      <c r="BC2290" s="11"/>
      <c r="BD2290" s="11"/>
      <c r="BE2290" s="11"/>
      <c r="BF2290" s="11"/>
      <c r="BG2290" s="11"/>
      <c r="BH2290" s="11"/>
      <c r="BI2290" s="11"/>
      <c r="BJ2290" s="11"/>
      <c r="BK2290" s="11"/>
      <c r="BL2290" s="11"/>
      <c r="BM2290" s="11"/>
      <c r="BN2290" s="11"/>
      <c r="BO2290" s="11"/>
      <c r="BP2290" s="11"/>
      <c r="BQ2290" s="11"/>
      <c r="BR2290" s="11"/>
      <c r="BS2290" s="11"/>
      <c r="BT2290" s="11"/>
      <c r="BU2290" s="11"/>
      <c r="BV2290" s="11"/>
      <c r="BW2290" s="11"/>
    </row>
    <row r="2291" spans="1:78" x14ac:dyDescent="0.2">
      <c r="A2291" s="6" t="s">
        <v>62</v>
      </c>
      <c r="B2291" s="6" t="s">
        <v>63</v>
      </c>
      <c r="C2291" s="6" t="s">
        <v>1482</v>
      </c>
      <c r="D2291" s="6" t="s">
        <v>64</v>
      </c>
      <c r="E2291" s="6" t="s">
        <v>65</v>
      </c>
      <c r="F2291" s="6" t="s">
        <v>66</v>
      </c>
      <c r="G2291" s="6" t="s">
        <v>65</v>
      </c>
      <c r="H2291" s="6" t="s">
        <v>66</v>
      </c>
      <c r="I2291" s="6"/>
      <c r="J2291" s="6"/>
      <c r="K2291" s="6"/>
      <c r="L2291" s="6"/>
      <c r="M2291" s="6"/>
      <c r="N2291" s="6"/>
      <c r="O2291" s="6"/>
      <c r="P2291" s="6"/>
      <c r="Q2291" s="6"/>
      <c r="R2291" s="6"/>
      <c r="S2291" s="6"/>
      <c r="T2291" s="6"/>
      <c r="U2291" s="6"/>
      <c r="V2291" s="6"/>
      <c r="W2291" s="6"/>
      <c r="X2291" s="6"/>
      <c r="Y2291" s="6"/>
      <c r="Z2291" s="6"/>
      <c r="AA2291" s="6"/>
      <c r="AB2291" s="6"/>
      <c r="AC2291" s="6"/>
      <c r="AD2291" s="6"/>
      <c r="AE2291" s="6"/>
      <c r="AF2291" s="6"/>
      <c r="AG2291" s="6"/>
      <c r="AH2291" s="6"/>
      <c r="AI2291" s="6"/>
      <c r="AJ2291" s="6"/>
      <c r="AK2291" s="6"/>
      <c r="AL2291" s="6"/>
      <c r="AM2291" s="6"/>
      <c r="AN2291" s="6"/>
      <c r="AO2291" s="6"/>
      <c r="AP2291" s="6"/>
      <c r="AQ2291" s="6"/>
      <c r="AR2291" s="6"/>
      <c r="AS2291" s="6"/>
      <c r="AT2291" s="6"/>
      <c r="AU2291" s="6"/>
      <c r="AV2291" s="6"/>
      <c r="AW2291" s="6"/>
      <c r="AX2291" s="6"/>
      <c r="AY2291" s="6"/>
      <c r="AZ2291" s="6"/>
      <c r="BA2291" s="6"/>
      <c r="BB2291" s="6"/>
      <c r="BC2291" s="6"/>
      <c r="BD2291" s="6"/>
      <c r="BE2291" s="6"/>
      <c r="BF2291" s="6"/>
      <c r="BG2291" s="6"/>
      <c r="BH2291" s="6"/>
      <c r="BI2291" s="6"/>
      <c r="BJ2291" s="6"/>
      <c r="BK2291" s="6"/>
      <c r="BL2291" s="6"/>
      <c r="BM2291" s="6"/>
      <c r="BN2291" s="6"/>
      <c r="BO2291" s="6"/>
      <c r="BP2291" s="6"/>
      <c r="BQ2291" s="6" t="s">
        <v>3685</v>
      </c>
      <c r="BR2291" s="6" t="s">
        <v>3683</v>
      </c>
      <c r="BS2291" s="7">
        <v>44964</v>
      </c>
      <c r="BT2291" s="6" t="s">
        <v>68</v>
      </c>
      <c r="BU2291" s="6">
        <v>2469</v>
      </c>
      <c r="BV2291" s="6" t="s">
        <v>69</v>
      </c>
      <c r="BW2291" s="6" t="s">
        <v>68</v>
      </c>
      <c r="BX2291" s="6"/>
      <c r="BY2291" s="6"/>
      <c r="BZ2291" s="6"/>
    </row>
    <row r="2292" spans="1:78" x14ac:dyDescent="0.2">
      <c r="A2292" s="11" t="s">
        <v>1700</v>
      </c>
      <c r="B2292" s="11"/>
      <c r="C2292" s="11" t="s">
        <v>1482</v>
      </c>
      <c r="D2292" s="11" t="s">
        <v>64</v>
      </c>
      <c r="E2292" s="11" t="s">
        <v>65</v>
      </c>
      <c r="F2292" s="11" t="s">
        <v>72</v>
      </c>
      <c r="G2292" s="11" t="s">
        <v>65</v>
      </c>
      <c r="H2292" s="11" t="s">
        <v>72</v>
      </c>
      <c r="I2292" s="11"/>
      <c r="J2292" s="11"/>
      <c r="K2292" s="11"/>
      <c r="L2292" s="11"/>
      <c r="M2292" s="11"/>
      <c r="N2292" s="11"/>
      <c r="O2292" s="11"/>
      <c r="P2292" s="11"/>
      <c r="Q2292" s="11"/>
      <c r="R2292" s="11"/>
      <c r="S2292" s="11"/>
      <c r="T2292" s="11"/>
      <c r="U2292" s="11"/>
      <c r="V2292" s="11"/>
      <c r="W2292" s="11"/>
      <c r="X2292" s="11"/>
      <c r="Y2292" s="11"/>
      <c r="Z2292" s="11"/>
      <c r="AA2292" s="11"/>
      <c r="AB2292" s="11"/>
      <c r="AC2292" s="11"/>
      <c r="AD2292" s="11"/>
      <c r="AE2292" s="11"/>
      <c r="AF2292" s="11"/>
      <c r="AG2292" s="11"/>
      <c r="AH2292" s="11"/>
      <c r="AI2292" s="11"/>
      <c r="AJ2292" s="11"/>
      <c r="AK2292" s="11"/>
      <c r="AL2292" s="11"/>
      <c r="AM2292" s="11"/>
      <c r="AN2292" s="11"/>
      <c r="AO2292" s="11"/>
      <c r="AP2292" s="11"/>
      <c r="AQ2292" s="11"/>
      <c r="AR2292" s="11"/>
      <c r="AS2292" s="11"/>
      <c r="AT2292" s="11"/>
      <c r="AU2292" s="11"/>
      <c r="AV2292" s="11"/>
      <c r="AW2292" s="11"/>
      <c r="AX2292" s="11"/>
      <c r="AY2292" s="11"/>
      <c r="AZ2292" s="11"/>
      <c r="BA2292" s="11"/>
      <c r="BB2292" s="11"/>
      <c r="BC2292" s="11"/>
      <c r="BD2292" s="11"/>
      <c r="BE2292" s="11"/>
      <c r="BF2292" s="11"/>
      <c r="BG2292" s="11"/>
      <c r="BH2292" s="11"/>
      <c r="BI2292" s="11"/>
      <c r="BJ2292" s="11"/>
      <c r="BK2292" s="11"/>
      <c r="BL2292" s="11"/>
      <c r="BM2292" s="11"/>
      <c r="BN2292" s="11"/>
      <c r="BO2292" s="11"/>
      <c r="BP2292" s="11"/>
      <c r="BQ2292" s="11"/>
      <c r="BR2292" s="11"/>
      <c r="BS2292" s="11"/>
      <c r="BT2292" s="11"/>
      <c r="BU2292" s="11"/>
      <c r="BV2292" s="11"/>
      <c r="BW2292" s="11"/>
    </row>
    <row r="2293" spans="1:78" x14ac:dyDescent="0.2">
      <c r="A2293" s="10" t="s">
        <v>3684</v>
      </c>
      <c r="B2293" s="10"/>
      <c r="C2293" s="10" t="s">
        <v>1482</v>
      </c>
      <c r="D2293" s="10" t="s">
        <v>64</v>
      </c>
      <c r="E2293" s="10" t="s">
        <v>65</v>
      </c>
      <c r="F2293" s="10" t="s">
        <v>72</v>
      </c>
      <c r="G2293" s="10" t="s">
        <v>65</v>
      </c>
      <c r="H2293" s="10" t="s">
        <v>72</v>
      </c>
      <c r="I2293" s="10"/>
      <c r="J2293" s="10"/>
      <c r="K2293" s="10"/>
      <c r="L2293" s="10"/>
      <c r="M2293" s="10"/>
      <c r="N2293" s="10"/>
      <c r="O2293" s="10"/>
      <c r="P2293" s="10"/>
      <c r="Q2293" s="10"/>
      <c r="R2293" s="10"/>
      <c r="S2293" s="10"/>
      <c r="T2293" s="10"/>
      <c r="U2293" s="10"/>
      <c r="V2293" s="10"/>
      <c r="W2293" s="10"/>
      <c r="X2293" s="10"/>
      <c r="Y2293" s="10"/>
      <c r="Z2293" s="10"/>
      <c r="AA2293" s="10"/>
      <c r="AB2293" s="10"/>
      <c r="AC2293" s="10"/>
      <c r="AD2293" s="10"/>
      <c r="AE2293" s="10"/>
      <c r="AF2293" s="10"/>
      <c r="AG2293" s="10"/>
      <c r="AH2293" s="10"/>
      <c r="AI2293" s="10"/>
      <c r="AJ2293" s="10"/>
      <c r="AK2293" s="10"/>
      <c r="AL2293" s="10"/>
      <c r="AM2293" s="10"/>
      <c r="AN2293" s="10"/>
      <c r="AO2293" s="10"/>
      <c r="AP2293" s="10"/>
      <c r="AQ2293" s="10"/>
      <c r="AR2293" s="10"/>
      <c r="AS2293" s="10"/>
      <c r="AT2293" s="10"/>
      <c r="AU2293" s="10"/>
      <c r="AV2293" s="10"/>
      <c r="AW2293" s="10"/>
      <c r="AX2293" s="10"/>
      <c r="AY2293" s="10"/>
      <c r="AZ2293" s="10"/>
      <c r="BA2293" s="10"/>
      <c r="BB2293" s="10"/>
      <c r="BC2293" s="10"/>
      <c r="BD2293" s="10"/>
      <c r="BE2293" s="10"/>
      <c r="BF2293" s="10"/>
      <c r="BG2293" s="10"/>
      <c r="BH2293" s="10"/>
      <c r="BI2293" s="10"/>
      <c r="BJ2293" s="10"/>
      <c r="BK2293" s="10"/>
      <c r="BL2293" s="10"/>
      <c r="BM2293" s="10"/>
      <c r="BN2293" s="10"/>
      <c r="BO2293" s="10"/>
      <c r="BP2293" s="10"/>
      <c r="BQ2293" s="10"/>
      <c r="BR2293" s="10" t="s">
        <v>67</v>
      </c>
      <c r="BS2293" s="12">
        <v>44964</v>
      </c>
      <c r="BT2293" s="10" t="s">
        <v>68</v>
      </c>
      <c r="BU2293" s="10">
        <v>2469</v>
      </c>
      <c r="BV2293" s="10" t="s">
        <v>60</v>
      </c>
      <c r="BW2293" s="10" t="s">
        <v>68</v>
      </c>
      <c r="BX2293" s="10"/>
      <c r="BY2293" s="10"/>
      <c r="BZ2293" s="10"/>
    </row>
    <row r="2294" spans="1:78" s="63" customFormat="1" x14ac:dyDescent="0.2">
      <c r="A2294" s="63" t="s">
        <v>3547</v>
      </c>
      <c r="C2294" s="63" t="s">
        <v>1482</v>
      </c>
      <c r="D2294" s="63" t="s">
        <v>64</v>
      </c>
      <c r="E2294" s="63" t="s">
        <v>65</v>
      </c>
      <c r="F2294" s="63" t="s">
        <v>72</v>
      </c>
      <c r="G2294" s="63" t="s">
        <v>65</v>
      </c>
      <c r="H2294" s="63" t="s">
        <v>72</v>
      </c>
      <c r="I2294" s="63" t="b">
        <v>0</v>
      </c>
      <c r="AW2294" s="63">
        <v>15</v>
      </c>
      <c r="AZ2294" s="63">
        <v>11</v>
      </c>
      <c r="BE2294" s="63">
        <v>15</v>
      </c>
      <c r="BH2294" s="63">
        <v>10</v>
      </c>
      <c r="BQ2294" s="63" t="s">
        <v>1455</v>
      </c>
      <c r="BR2294" s="63" t="s">
        <v>67</v>
      </c>
      <c r="BS2294" s="64">
        <v>44806</v>
      </c>
      <c r="BT2294" s="63" t="s">
        <v>1443</v>
      </c>
      <c r="BU2294" s="63">
        <v>35427</v>
      </c>
    </row>
    <row r="2295" spans="1:78" x14ac:dyDescent="0.2">
      <c r="A2295" s="6" t="s">
        <v>94</v>
      </c>
      <c r="B2295" s="6"/>
      <c r="C2295" s="6" t="s">
        <v>1482</v>
      </c>
      <c r="D2295" s="6" t="s">
        <v>64</v>
      </c>
      <c r="E2295" s="6" t="s">
        <v>65</v>
      </c>
      <c r="F2295" s="6" t="s">
        <v>72</v>
      </c>
      <c r="G2295" s="6" t="s">
        <v>65</v>
      </c>
      <c r="H2295" s="6" t="s">
        <v>72</v>
      </c>
      <c r="I2295" s="6"/>
      <c r="J2295" s="6"/>
      <c r="K2295" s="6"/>
      <c r="L2295" s="6"/>
      <c r="M2295" s="6"/>
      <c r="N2295" s="6"/>
      <c r="O2295" s="6"/>
      <c r="P2295" s="6"/>
      <c r="Q2295" s="6"/>
      <c r="R2295" s="6"/>
      <c r="S2295" s="6"/>
      <c r="T2295" s="6"/>
      <c r="U2295" s="6"/>
      <c r="V2295" s="6"/>
      <c r="W2295" s="6"/>
      <c r="X2295" s="6"/>
      <c r="Y2295" s="6"/>
      <c r="Z2295" s="6"/>
      <c r="AA2295" s="6"/>
      <c r="AB2295" s="6"/>
      <c r="AC2295" s="6"/>
      <c r="AD2295" s="6"/>
      <c r="AE2295" s="6"/>
      <c r="AF2295" s="6"/>
      <c r="AG2295" s="6"/>
      <c r="AH2295" s="6"/>
      <c r="AI2295" s="6"/>
      <c r="AJ2295" s="6"/>
      <c r="AK2295" s="6"/>
      <c r="AL2295" s="6"/>
      <c r="AM2295" s="6"/>
      <c r="AN2295" s="6"/>
      <c r="AO2295" s="6"/>
      <c r="AP2295" s="6"/>
      <c r="AQ2295" s="6"/>
      <c r="AR2295" s="6"/>
      <c r="AS2295" s="6"/>
      <c r="AT2295" s="6"/>
      <c r="AU2295" s="6"/>
      <c r="AV2295" s="6"/>
      <c r="AW2295" s="6"/>
      <c r="AX2295" s="6"/>
      <c r="AY2295" s="6"/>
      <c r="AZ2295" s="6"/>
      <c r="BA2295" s="6"/>
      <c r="BB2295" s="6"/>
      <c r="BC2295" s="6"/>
      <c r="BD2295" s="6"/>
      <c r="BE2295" s="6"/>
      <c r="BF2295" s="6"/>
      <c r="BG2295" s="6"/>
      <c r="BH2295" s="6"/>
      <c r="BI2295" s="6"/>
      <c r="BJ2295" s="6">
        <v>38</v>
      </c>
      <c r="BK2295" s="6"/>
      <c r="BL2295" s="6"/>
      <c r="BM2295" s="6"/>
      <c r="BN2295" s="6"/>
      <c r="BO2295" s="6"/>
      <c r="BP2295" s="6"/>
      <c r="BQ2295" s="6"/>
      <c r="BR2295" s="6" t="s">
        <v>67</v>
      </c>
      <c r="BS2295" s="7">
        <v>44964</v>
      </c>
      <c r="BT2295" s="6" t="s">
        <v>68</v>
      </c>
      <c r="BU2295" s="6">
        <v>2469</v>
      </c>
      <c r="BV2295" s="6"/>
      <c r="BW2295" s="6"/>
      <c r="BX2295" s="6"/>
      <c r="BY2295" s="6"/>
      <c r="BZ2295" s="6"/>
    </row>
    <row r="2296" spans="1:78" s="63" customFormat="1" x14ac:dyDescent="0.2">
      <c r="C2296" s="63" t="s">
        <v>1482</v>
      </c>
      <c r="D2296" s="63" t="s">
        <v>64</v>
      </c>
      <c r="E2296" s="63" t="s">
        <v>65</v>
      </c>
      <c r="F2296" s="63" t="s">
        <v>72</v>
      </c>
      <c r="G2296" s="63" t="s">
        <v>65</v>
      </c>
      <c r="H2296" s="63" t="s">
        <v>72</v>
      </c>
      <c r="BA2296" s="63">
        <v>15</v>
      </c>
      <c r="BD2296" s="63">
        <v>11</v>
      </c>
      <c r="BE2296" s="63">
        <v>15</v>
      </c>
      <c r="BH2296" s="63">
        <v>10</v>
      </c>
      <c r="BR2296" s="63" t="s">
        <v>67</v>
      </c>
      <c r="BS2296" s="64">
        <v>44797</v>
      </c>
      <c r="BT2296" s="63" t="s">
        <v>73</v>
      </c>
      <c r="BU2296" s="63">
        <v>36083</v>
      </c>
      <c r="BV2296" s="63" t="s">
        <v>60</v>
      </c>
      <c r="BW2296" s="63" t="s">
        <v>73</v>
      </c>
    </row>
    <row r="2297" spans="1:78" x14ac:dyDescent="0.2">
      <c r="A2297" s="11" t="s">
        <v>1700</v>
      </c>
      <c r="B2297" s="11"/>
      <c r="C2297" s="11" t="s">
        <v>1482</v>
      </c>
      <c r="D2297" s="11" t="s">
        <v>64</v>
      </c>
      <c r="E2297" s="11" t="s">
        <v>65</v>
      </c>
      <c r="F2297" s="11"/>
      <c r="G2297" s="11" t="s">
        <v>65</v>
      </c>
      <c r="H2297" s="11"/>
      <c r="I2297" s="11"/>
      <c r="J2297" s="11"/>
      <c r="K2297" s="11"/>
      <c r="L2297" s="11"/>
      <c r="M2297" s="11"/>
      <c r="N2297" s="11"/>
      <c r="O2297" s="11"/>
      <c r="P2297" s="11"/>
      <c r="Q2297" s="11"/>
      <c r="R2297" s="11"/>
      <c r="S2297" s="11"/>
      <c r="T2297" s="11"/>
      <c r="U2297" s="11"/>
      <c r="V2297" s="11"/>
      <c r="W2297" s="11"/>
      <c r="X2297" s="11"/>
      <c r="Y2297" s="11"/>
      <c r="Z2297" s="11"/>
      <c r="AA2297" s="11"/>
      <c r="AB2297" s="11"/>
      <c r="AC2297" s="11"/>
      <c r="AD2297" s="11"/>
      <c r="AE2297" s="11"/>
      <c r="AF2297" s="11"/>
      <c r="AG2297" s="11"/>
      <c r="AH2297" s="11"/>
      <c r="AI2297" s="11"/>
      <c r="AJ2297" s="11"/>
      <c r="AK2297" s="11"/>
      <c r="AL2297" s="11"/>
      <c r="AM2297" s="11"/>
      <c r="AN2297" s="11"/>
      <c r="AO2297" s="11"/>
      <c r="AP2297" s="11"/>
      <c r="AQ2297" s="11"/>
      <c r="AR2297" s="11"/>
      <c r="AS2297" s="11"/>
      <c r="AT2297" s="11"/>
      <c r="AU2297" s="11"/>
      <c r="AV2297" s="11"/>
      <c r="AW2297" s="11"/>
      <c r="AX2297" s="11"/>
      <c r="AY2297" s="11"/>
      <c r="AZ2297" s="11"/>
      <c r="BA2297" s="11"/>
      <c r="BB2297" s="11"/>
      <c r="BC2297" s="11"/>
      <c r="BD2297" s="11"/>
      <c r="BE2297" s="11"/>
      <c r="BF2297" s="11"/>
      <c r="BG2297" s="11"/>
      <c r="BH2297" s="11"/>
      <c r="BI2297" s="11"/>
      <c r="BJ2297" s="11"/>
      <c r="BK2297" s="11"/>
      <c r="BL2297" s="11"/>
      <c r="BM2297" s="11"/>
      <c r="BN2297" s="11"/>
      <c r="BO2297" s="11"/>
      <c r="BP2297" s="11"/>
      <c r="BQ2297" s="11"/>
      <c r="BR2297" s="11"/>
      <c r="BS2297" s="11"/>
      <c r="BT2297" s="11"/>
      <c r="BU2297" s="11"/>
      <c r="BV2297" s="11"/>
      <c r="BW2297" s="11"/>
    </row>
    <row r="2298" spans="1:78" x14ac:dyDescent="0.2">
      <c r="A2298" s="11" t="s">
        <v>1700</v>
      </c>
      <c r="B2298" s="11"/>
      <c r="C2298" s="11" t="s">
        <v>1482</v>
      </c>
      <c r="D2298" s="11" t="s">
        <v>64</v>
      </c>
      <c r="E2298" s="11" t="s">
        <v>1529</v>
      </c>
      <c r="F2298" s="11" t="s">
        <v>1530</v>
      </c>
      <c r="G2298" s="11" t="s">
        <v>1529</v>
      </c>
      <c r="H2298" s="11" t="s">
        <v>1530</v>
      </c>
      <c r="I2298" s="11"/>
      <c r="J2298" s="11"/>
      <c r="K2298" s="11"/>
      <c r="L2298" s="11"/>
      <c r="M2298" s="11"/>
      <c r="N2298" s="11"/>
      <c r="O2298" s="11"/>
      <c r="P2298" s="11"/>
      <c r="Q2298" s="11"/>
      <c r="R2298" s="11"/>
      <c r="S2298" s="11"/>
      <c r="T2298" s="11"/>
      <c r="U2298" s="11"/>
      <c r="V2298" s="11"/>
      <c r="W2298" s="11"/>
      <c r="X2298" s="11"/>
      <c r="Y2298" s="11"/>
      <c r="Z2298" s="11"/>
      <c r="AA2298" s="11"/>
      <c r="AB2298" s="11"/>
      <c r="AC2298" s="11"/>
      <c r="AD2298" s="11"/>
      <c r="AE2298" s="11"/>
      <c r="AF2298" s="11"/>
      <c r="AG2298" s="11"/>
      <c r="AH2298" s="11"/>
      <c r="AI2298" s="11"/>
      <c r="AJ2298" s="11"/>
      <c r="AK2298" s="11"/>
      <c r="AL2298" s="11"/>
      <c r="AM2298" s="11"/>
      <c r="AN2298" s="11"/>
      <c r="AO2298" s="11"/>
      <c r="AP2298" s="11"/>
      <c r="AQ2298" s="11"/>
      <c r="AR2298" s="11"/>
      <c r="AS2298" s="11"/>
      <c r="AT2298" s="11"/>
      <c r="AU2298" s="11"/>
      <c r="AV2298" s="11"/>
      <c r="AW2298" s="11"/>
      <c r="AX2298" s="11"/>
      <c r="AY2298" s="11"/>
      <c r="AZ2298" s="11"/>
      <c r="BA2298" s="11"/>
      <c r="BB2298" s="11"/>
      <c r="BC2298" s="11"/>
      <c r="BD2298" s="11"/>
      <c r="BE2298" s="11"/>
      <c r="BF2298" s="11"/>
      <c r="BG2298" s="11"/>
      <c r="BH2298" s="11"/>
      <c r="BI2298" s="11"/>
      <c r="BJ2298" s="11"/>
      <c r="BK2298" s="11"/>
      <c r="BL2298" s="11"/>
      <c r="BM2298" s="11"/>
      <c r="BN2298" s="11"/>
      <c r="BO2298" s="11"/>
      <c r="BP2298" s="11"/>
      <c r="BQ2298" s="11"/>
      <c r="BR2298" s="11"/>
      <c r="BS2298" s="11"/>
      <c r="BT2298" s="11"/>
      <c r="BU2298" s="11"/>
      <c r="BV2298" s="11"/>
      <c r="BW2298" s="11"/>
      <c r="BX2298" s="19"/>
      <c r="BY2298" s="19"/>
      <c r="BZ2298" s="19"/>
    </row>
    <row r="2299" spans="1:78" x14ac:dyDescent="0.2">
      <c r="A2299" t="s">
        <v>2756</v>
      </c>
      <c r="B2299" t="s">
        <v>322</v>
      </c>
      <c r="C2299" t="s">
        <v>1482</v>
      </c>
      <c r="D2299" t="s">
        <v>64</v>
      </c>
      <c r="E2299" t="s">
        <v>1529</v>
      </c>
      <c r="F2299" t="s">
        <v>1530</v>
      </c>
      <c r="G2299" t="s">
        <v>1529</v>
      </c>
      <c r="H2299" t="s">
        <v>1530</v>
      </c>
      <c r="L2299" t="s">
        <v>2710</v>
      </c>
      <c r="AS2299">
        <v>8.9</v>
      </c>
      <c r="AV2299">
        <v>5.9</v>
      </c>
      <c r="AW2299">
        <v>9.1</v>
      </c>
      <c r="AX2299">
        <v>6.9</v>
      </c>
      <c r="AY2299">
        <v>7.7</v>
      </c>
      <c r="AZ2299">
        <v>7.7</v>
      </c>
      <c r="BR2299" t="s">
        <v>67</v>
      </c>
      <c r="BS2299" s="1">
        <v>44830</v>
      </c>
      <c r="BT2299" t="s">
        <v>2657</v>
      </c>
      <c r="BU2299">
        <v>63104</v>
      </c>
      <c r="BV2299" t="s">
        <v>60</v>
      </c>
      <c r="BW2299" t="s">
        <v>2657</v>
      </c>
      <c r="BX2299" s="19"/>
      <c r="BY2299" s="19"/>
      <c r="BZ2299" s="19"/>
    </row>
    <row r="2300" spans="1:78" x14ac:dyDescent="0.2">
      <c r="A2300" t="s">
        <v>2757</v>
      </c>
      <c r="C2300" t="s">
        <v>1482</v>
      </c>
      <c r="D2300" t="s">
        <v>64</v>
      </c>
      <c r="E2300" t="s">
        <v>1529</v>
      </c>
      <c r="F2300" t="s">
        <v>1530</v>
      </c>
      <c r="G2300" t="s">
        <v>1529</v>
      </c>
      <c r="H2300" t="s">
        <v>1530</v>
      </c>
      <c r="L2300" t="s">
        <v>2710</v>
      </c>
      <c r="U2300">
        <v>7.3</v>
      </c>
      <c r="X2300">
        <v>8.5</v>
      </c>
      <c r="Y2300">
        <v>8.1999999999999993</v>
      </c>
      <c r="AB2300">
        <v>10.3</v>
      </c>
      <c r="AC2300">
        <v>8.5</v>
      </c>
      <c r="AF2300">
        <v>11.4</v>
      </c>
      <c r="BR2300" t="s">
        <v>67</v>
      </c>
      <c r="BS2300" s="1">
        <v>44830</v>
      </c>
      <c r="BT2300" t="s">
        <v>2657</v>
      </c>
      <c r="BU2300">
        <v>63104</v>
      </c>
      <c r="BV2300" t="s">
        <v>60</v>
      </c>
      <c r="BW2300" t="s">
        <v>2657</v>
      </c>
      <c r="BX2300" s="19"/>
      <c r="BY2300" s="19"/>
      <c r="BZ2300" s="19"/>
    </row>
    <row r="2301" spans="1:78" x14ac:dyDescent="0.2">
      <c r="A2301" s="11" t="s">
        <v>1700</v>
      </c>
      <c r="B2301" s="11"/>
      <c r="C2301" s="11" t="s">
        <v>1482</v>
      </c>
      <c r="D2301" s="11" t="s">
        <v>64</v>
      </c>
      <c r="E2301" s="11" t="s">
        <v>1529</v>
      </c>
      <c r="F2301" s="11" t="s">
        <v>1531</v>
      </c>
      <c r="G2301" s="11" t="s">
        <v>1529</v>
      </c>
      <c r="H2301" s="11" t="s">
        <v>1531</v>
      </c>
      <c r="I2301" s="11"/>
      <c r="J2301" s="11"/>
      <c r="K2301" s="11"/>
      <c r="L2301" s="11"/>
      <c r="M2301" s="11"/>
      <c r="N2301" s="11"/>
      <c r="O2301" s="11"/>
      <c r="P2301" s="11"/>
      <c r="Q2301" s="11"/>
      <c r="R2301" s="11"/>
      <c r="S2301" s="11"/>
      <c r="T2301" s="11"/>
      <c r="U2301" s="11"/>
      <c r="V2301" s="11"/>
      <c r="W2301" s="11"/>
      <c r="X2301" s="11"/>
      <c r="Y2301" s="11"/>
      <c r="Z2301" s="11"/>
      <c r="AA2301" s="11"/>
      <c r="AB2301" s="11"/>
      <c r="AC2301" s="11"/>
      <c r="AD2301" s="11"/>
      <c r="AE2301" s="11"/>
      <c r="AF2301" s="11"/>
      <c r="AG2301" s="11"/>
      <c r="AH2301" s="11"/>
      <c r="AI2301" s="11"/>
      <c r="AJ2301" s="11"/>
      <c r="AK2301" s="11"/>
      <c r="AL2301" s="11"/>
      <c r="AM2301" s="11"/>
      <c r="AN2301" s="11"/>
      <c r="AO2301" s="11"/>
      <c r="AP2301" s="11"/>
      <c r="AQ2301" s="11"/>
      <c r="AR2301" s="11"/>
      <c r="AS2301" s="11"/>
      <c r="AT2301" s="11"/>
      <c r="AU2301" s="11"/>
      <c r="AV2301" s="11"/>
      <c r="AW2301" s="11"/>
      <c r="AX2301" s="11"/>
      <c r="AY2301" s="11"/>
      <c r="AZ2301" s="11"/>
      <c r="BA2301" s="11"/>
      <c r="BB2301" s="11"/>
      <c r="BC2301" s="11"/>
      <c r="BD2301" s="11"/>
      <c r="BE2301" s="11"/>
      <c r="BF2301" s="11"/>
      <c r="BG2301" s="11"/>
      <c r="BH2301" s="11"/>
      <c r="BI2301" s="11"/>
      <c r="BJ2301" s="11"/>
      <c r="BK2301" s="11"/>
      <c r="BL2301" s="11"/>
      <c r="BM2301" s="11"/>
      <c r="BN2301" s="11"/>
      <c r="BO2301" s="11"/>
      <c r="BP2301" s="11"/>
      <c r="BQ2301" s="11"/>
      <c r="BR2301" s="11"/>
      <c r="BS2301" s="11"/>
      <c r="BT2301" s="11"/>
      <c r="BU2301" s="11"/>
      <c r="BV2301" s="11"/>
      <c r="BW2301" s="11"/>
      <c r="BX2301" s="19"/>
      <c r="BY2301" s="19"/>
      <c r="BZ2301" s="19"/>
    </row>
    <row r="2302" spans="1:78" x14ac:dyDescent="0.2">
      <c r="A2302" t="s">
        <v>2755</v>
      </c>
      <c r="C2302" t="s">
        <v>1482</v>
      </c>
      <c r="D2302" t="s">
        <v>64</v>
      </c>
      <c r="E2302" t="s">
        <v>1529</v>
      </c>
      <c r="F2302" t="s">
        <v>1531</v>
      </c>
      <c r="G2302" t="s">
        <v>1529</v>
      </c>
      <c r="H2302" t="s">
        <v>1531</v>
      </c>
      <c r="L2302" t="s">
        <v>2711</v>
      </c>
      <c r="BE2302">
        <v>13.9</v>
      </c>
      <c r="BH2302">
        <v>9.4</v>
      </c>
      <c r="BR2302" t="s">
        <v>67</v>
      </c>
      <c r="BS2302" s="1">
        <v>44830</v>
      </c>
      <c r="BT2302" t="s">
        <v>2657</v>
      </c>
      <c r="BU2302">
        <v>63104</v>
      </c>
      <c r="BX2302" s="19"/>
      <c r="BY2302" s="19"/>
      <c r="BZ2302" s="19"/>
    </row>
    <row r="2303" spans="1:78" x14ac:dyDescent="0.2">
      <c r="A2303" t="s">
        <v>2753</v>
      </c>
      <c r="B2303" t="s">
        <v>322</v>
      </c>
      <c r="C2303" t="s">
        <v>1482</v>
      </c>
      <c r="D2303" t="s">
        <v>64</v>
      </c>
      <c r="E2303" t="s">
        <v>1529</v>
      </c>
      <c r="F2303" t="s">
        <v>1531</v>
      </c>
      <c r="G2303" t="s">
        <v>1529</v>
      </c>
      <c r="H2303" t="s">
        <v>1531</v>
      </c>
      <c r="L2303" t="s">
        <v>2754</v>
      </c>
      <c r="Q2303">
        <v>7.7</v>
      </c>
      <c r="T2303">
        <v>5.0999999999999996</v>
      </c>
      <c r="U2303">
        <v>8.9</v>
      </c>
      <c r="X2303">
        <v>10</v>
      </c>
      <c r="Y2303">
        <v>9.6</v>
      </c>
      <c r="AB2303">
        <v>12.6</v>
      </c>
      <c r="AC2303">
        <v>10.5</v>
      </c>
      <c r="AF2303">
        <v>14</v>
      </c>
      <c r="AS2303">
        <v>9.8000000000000007</v>
      </c>
      <c r="AV2303">
        <v>6</v>
      </c>
      <c r="BA2303">
        <v>11.1</v>
      </c>
      <c r="BB2303">
        <v>10.4</v>
      </c>
      <c r="BC2303">
        <v>10.3</v>
      </c>
      <c r="BD2303">
        <v>10.4</v>
      </c>
      <c r="BE2303">
        <v>12.1</v>
      </c>
      <c r="BH2303">
        <v>8.4</v>
      </c>
      <c r="BR2303" t="s">
        <v>67</v>
      </c>
      <c r="BS2303" s="1">
        <v>44830</v>
      </c>
      <c r="BT2303" t="s">
        <v>2657</v>
      </c>
      <c r="BU2303">
        <v>63104</v>
      </c>
      <c r="BV2303" t="s">
        <v>60</v>
      </c>
      <c r="BW2303" t="s">
        <v>2657</v>
      </c>
    </row>
    <row r="2304" spans="1:78" x14ac:dyDescent="0.2">
      <c r="A2304" t="s">
        <v>2758</v>
      </c>
      <c r="C2304" t="s">
        <v>1482</v>
      </c>
      <c r="D2304" t="s">
        <v>64</v>
      </c>
      <c r="E2304" t="s">
        <v>1529</v>
      </c>
      <c r="F2304" t="s">
        <v>267</v>
      </c>
      <c r="G2304" t="s">
        <v>2760</v>
      </c>
      <c r="H2304" t="s">
        <v>267</v>
      </c>
      <c r="L2304" t="s">
        <v>2759</v>
      </c>
      <c r="AG2304">
        <v>7.1</v>
      </c>
      <c r="AJ2304">
        <v>8.9</v>
      </c>
      <c r="AO2304">
        <v>9</v>
      </c>
      <c r="AR2304">
        <v>5.0999999999999996</v>
      </c>
      <c r="BA2304">
        <v>9</v>
      </c>
      <c r="BQ2304" t="s">
        <v>2761</v>
      </c>
      <c r="BR2304" t="s">
        <v>67</v>
      </c>
      <c r="BS2304" s="1">
        <v>44830</v>
      </c>
      <c r="BT2304" t="s">
        <v>2657</v>
      </c>
      <c r="BU2304">
        <v>63104</v>
      </c>
    </row>
    <row r="2305" spans="1:78" s="2" customFormat="1" x14ac:dyDescent="0.2">
      <c r="A2305" s="11" t="s">
        <v>1700</v>
      </c>
      <c r="B2305" s="11"/>
      <c r="C2305" s="11" t="s">
        <v>1482</v>
      </c>
      <c r="D2305" s="11" t="s">
        <v>64</v>
      </c>
      <c r="E2305" s="11" t="s">
        <v>1529</v>
      </c>
      <c r="F2305" s="11"/>
      <c r="G2305" s="11" t="s">
        <v>1529</v>
      </c>
      <c r="H2305" s="11"/>
      <c r="I2305" s="11"/>
      <c r="J2305" s="11"/>
      <c r="K2305" s="11"/>
      <c r="L2305" s="11"/>
      <c r="M2305" s="11"/>
      <c r="N2305" s="11"/>
      <c r="O2305" s="11"/>
      <c r="P2305" s="11"/>
      <c r="Q2305" s="11"/>
      <c r="R2305" s="11"/>
      <c r="S2305" s="11"/>
      <c r="T2305" s="11"/>
      <c r="U2305" s="11"/>
      <c r="V2305" s="11"/>
      <c r="W2305" s="11"/>
      <c r="X2305" s="11"/>
      <c r="Y2305" s="11"/>
      <c r="Z2305" s="11"/>
      <c r="AA2305" s="11"/>
      <c r="AB2305" s="11"/>
      <c r="AC2305" s="11"/>
      <c r="AD2305" s="11"/>
      <c r="AE2305" s="11"/>
      <c r="AF2305" s="11"/>
      <c r="AG2305" s="11"/>
      <c r="AH2305" s="11"/>
      <c r="AI2305" s="11"/>
      <c r="AJ2305" s="11"/>
      <c r="AK2305" s="11"/>
      <c r="AL2305" s="11"/>
      <c r="AM2305" s="11"/>
      <c r="AN2305" s="11"/>
      <c r="AO2305" s="11"/>
      <c r="AP2305" s="11"/>
      <c r="AQ2305" s="11"/>
      <c r="AR2305" s="11"/>
      <c r="AS2305" s="11"/>
      <c r="AT2305" s="11"/>
      <c r="AU2305" s="11"/>
      <c r="AV2305" s="11"/>
      <c r="AW2305" s="11"/>
      <c r="AX2305" s="11"/>
      <c r="AY2305" s="11"/>
      <c r="AZ2305" s="11"/>
      <c r="BA2305" s="11"/>
      <c r="BB2305" s="11"/>
      <c r="BC2305" s="11"/>
      <c r="BD2305" s="11"/>
      <c r="BE2305" s="11"/>
      <c r="BF2305" s="11"/>
      <c r="BG2305" s="11"/>
      <c r="BH2305" s="11"/>
      <c r="BI2305" s="11"/>
      <c r="BJ2305" s="11"/>
      <c r="BK2305" s="11"/>
      <c r="BL2305" s="11"/>
      <c r="BM2305" s="11"/>
      <c r="BN2305" s="11"/>
      <c r="BO2305" s="11"/>
      <c r="BP2305" s="11"/>
      <c r="BQ2305" s="11"/>
      <c r="BR2305" s="11"/>
      <c r="BS2305" s="11"/>
      <c r="BT2305" s="11"/>
      <c r="BU2305" s="11"/>
      <c r="BV2305" s="11"/>
      <c r="BW2305" s="11"/>
      <c r="BX2305"/>
      <c r="BY2305"/>
      <c r="BZ2305"/>
    </row>
    <row r="2306" spans="1:78" x14ac:dyDescent="0.2">
      <c r="A2306" s="11" t="s">
        <v>1700</v>
      </c>
      <c r="B2306" s="11"/>
      <c r="C2306" s="11" t="s">
        <v>1482</v>
      </c>
      <c r="D2306" s="11" t="s">
        <v>64</v>
      </c>
      <c r="E2306" s="11" t="s">
        <v>112</v>
      </c>
      <c r="F2306" s="11" t="s">
        <v>113</v>
      </c>
      <c r="G2306" s="11" t="s">
        <v>112</v>
      </c>
      <c r="H2306" s="11" t="s">
        <v>113</v>
      </c>
      <c r="I2306" s="11"/>
      <c r="J2306" s="11"/>
      <c r="K2306" s="11"/>
      <c r="L2306" s="11"/>
      <c r="M2306" s="11"/>
      <c r="N2306" s="11"/>
      <c r="O2306" s="11"/>
      <c r="P2306" s="11"/>
      <c r="Q2306" s="11"/>
      <c r="R2306" s="11"/>
      <c r="S2306" s="11"/>
      <c r="T2306" s="11"/>
      <c r="U2306" s="11"/>
      <c r="V2306" s="11"/>
      <c r="W2306" s="11"/>
      <c r="X2306" s="11"/>
      <c r="Y2306" s="11"/>
      <c r="Z2306" s="11"/>
      <c r="AA2306" s="11"/>
      <c r="AB2306" s="11"/>
      <c r="AC2306" s="11"/>
      <c r="AD2306" s="11"/>
      <c r="AE2306" s="11"/>
      <c r="AF2306" s="11"/>
      <c r="AG2306" s="11"/>
      <c r="AH2306" s="11"/>
      <c r="AI2306" s="11"/>
      <c r="AJ2306" s="11"/>
      <c r="AK2306" s="11"/>
      <c r="AL2306" s="11"/>
      <c r="AM2306" s="11"/>
      <c r="AN2306" s="11"/>
      <c r="AO2306" s="11"/>
      <c r="AP2306" s="11"/>
      <c r="AQ2306" s="11"/>
      <c r="AR2306" s="11"/>
      <c r="AS2306" s="11"/>
      <c r="AT2306" s="11"/>
      <c r="AU2306" s="11"/>
      <c r="AV2306" s="11"/>
      <c r="AW2306" s="11"/>
      <c r="AX2306" s="11"/>
      <c r="AY2306" s="11"/>
      <c r="AZ2306" s="11"/>
      <c r="BA2306" s="11"/>
      <c r="BB2306" s="11"/>
      <c r="BC2306" s="11"/>
      <c r="BD2306" s="11"/>
      <c r="BE2306" s="11"/>
      <c r="BF2306" s="11"/>
      <c r="BG2306" s="11"/>
      <c r="BH2306" s="11"/>
      <c r="BI2306" s="11"/>
      <c r="BJ2306" s="11"/>
      <c r="BK2306" s="11"/>
      <c r="BL2306" s="11"/>
      <c r="BM2306" s="11"/>
      <c r="BN2306" s="11"/>
      <c r="BO2306" s="11"/>
      <c r="BP2306" s="11"/>
      <c r="BQ2306" s="11"/>
      <c r="BR2306" s="11"/>
      <c r="BS2306" s="11"/>
      <c r="BT2306" s="11"/>
      <c r="BU2306" s="11"/>
      <c r="BV2306" s="11"/>
      <c r="BW2306" s="11"/>
    </row>
    <row r="2307" spans="1:78" x14ac:dyDescent="0.2">
      <c r="A2307" t="s">
        <v>116</v>
      </c>
      <c r="C2307" t="s">
        <v>1482</v>
      </c>
      <c r="D2307" t="s">
        <v>64</v>
      </c>
      <c r="E2307" t="s">
        <v>112</v>
      </c>
      <c r="F2307" t="s">
        <v>113</v>
      </c>
      <c r="G2307" t="s">
        <v>112</v>
      </c>
      <c r="H2307" t="s">
        <v>113</v>
      </c>
      <c r="X2307">
        <v>11.6</v>
      </c>
      <c r="Y2307">
        <v>10.6</v>
      </c>
      <c r="AB2307">
        <v>12.6</v>
      </c>
      <c r="AC2307">
        <v>13.7</v>
      </c>
      <c r="AF2307">
        <v>17.100000000000001</v>
      </c>
      <c r="BA2307">
        <v>16.5</v>
      </c>
      <c r="BB2307">
        <v>14.8</v>
      </c>
      <c r="BC2307">
        <v>13.6</v>
      </c>
      <c r="BD2307">
        <v>14.8</v>
      </c>
      <c r="BR2307" t="s">
        <v>58</v>
      </c>
      <c r="BS2307"/>
      <c r="BT2307" t="s">
        <v>117</v>
      </c>
      <c r="BU2307">
        <v>76629</v>
      </c>
    </row>
    <row r="2308" spans="1:78" x14ac:dyDescent="0.2">
      <c r="A2308" t="s">
        <v>118</v>
      </c>
      <c r="C2308" t="s">
        <v>1482</v>
      </c>
      <c r="D2308" t="s">
        <v>64</v>
      </c>
      <c r="E2308" t="s">
        <v>112</v>
      </c>
      <c r="F2308" t="s">
        <v>113</v>
      </c>
      <c r="G2308" t="s">
        <v>112</v>
      </c>
      <c r="H2308" t="s">
        <v>113</v>
      </c>
      <c r="BE2308">
        <v>15.1</v>
      </c>
      <c r="BF2308">
        <v>9.8000000000000007</v>
      </c>
      <c r="BG2308">
        <v>8.1</v>
      </c>
      <c r="BH2308">
        <v>9.8000000000000007</v>
      </c>
      <c r="BR2308" t="s">
        <v>58</v>
      </c>
      <c r="BS2308"/>
      <c r="BT2308" t="s">
        <v>117</v>
      </c>
      <c r="BU2308">
        <v>76629</v>
      </c>
    </row>
    <row r="2309" spans="1:78" x14ac:dyDescent="0.2">
      <c r="A2309" t="s">
        <v>2708</v>
      </c>
      <c r="C2309" t="s">
        <v>1482</v>
      </c>
      <c r="D2309" t="s">
        <v>64</v>
      </c>
      <c r="E2309" t="s">
        <v>112</v>
      </c>
      <c r="F2309" t="s">
        <v>113</v>
      </c>
      <c r="G2309" t="s">
        <v>112</v>
      </c>
      <c r="H2309" t="s">
        <v>2704</v>
      </c>
      <c r="L2309" t="s">
        <v>2711</v>
      </c>
      <c r="AY2309">
        <v>9.9</v>
      </c>
      <c r="AZ2309">
        <v>9.9</v>
      </c>
      <c r="BR2309" t="s">
        <v>67</v>
      </c>
      <c r="BS2309" s="1">
        <v>44830</v>
      </c>
      <c r="BT2309" t="s">
        <v>2657</v>
      </c>
      <c r="BU2309">
        <v>63104</v>
      </c>
    </row>
    <row r="2310" spans="1:78" x14ac:dyDescent="0.2">
      <c r="A2310" t="s">
        <v>2709</v>
      </c>
      <c r="C2310" t="s">
        <v>1482</v>
      </c>
      <c r="D2310" t="s">
        <v>64</v>
      </c>
      <c r="E2310" t="s">
        <v>112</v>
      </c>
      <c r="F2310" t="s">
        <v>113</v>
      </c>
      <c r="G2310" t="s">
        <v>112</v>
      </c>
      <c r="H2310" t="s">
        <v>2704</v>
      </c>
      <c r="L2310" t="s">
        <v>2712</v>
      </c>
      <c r="BB2310">
        <v>11.5</v>
      </c>
      <c r="BD2310">
        <v>11.5</v>
      </c>
      <c r="BR2310" t="s">
        <v>67</v>
      </c>
      <c r="BS2310" s="1">
        <v>44830</v>
      </c>
      <c r="BT2310" t="s">
        <v>2657</v>
      </c>
      <c r="BU2310">
        <v>63104</v>
      </c>
    </row>
    <row r="2311" spans="1:78" x14ac:dyDescent="0.2">
      <c r="A2311" t="s">
        <v>2706</v>
      </c>
      <c r="C2311" t="s">
        <v>1482</v>
      </c>
      <c r="D2311" t="s">
        <v>64</v>
      </c>
      <c r="E2311" t="s">
        <v>112</v>
      </c>
      <c r="F2311" t="s">
        <v>113</v>
      </c>
      <c r="G2311" t="s">
        <v>112</v>
      </c>
      <c r="H2311" t="s">
        <v>2704</v>
      </c>
      <c r="L2311" t="s">
        <v>2710</v>
      </c>
      <c r="AS2311">
        <v>14.4</v>
      </c>
      <c r="AV2311">
        <v>7.9</v>
      </c>
      <c r="AW2311">
        <v>11.8</v>
      </c>
      <c r="AX2311">
        <v>8.8000000000000007</v>
      </c>
      <c r="AY2311">
        <v>10.7</v>
      </c>
      <c r="AZ2311">
        <v>10.7</v>
      </c>
      <c r="BA2311">
        <v>14.4</v>
      </c>
      <c r="BB2311">
        <v>12.3</v>
      </c>
      <c r="BC2311">
        <v>12.2</v>
      </c>
      <c r="BD2311">
        <v>12.3</v>
      </c>
      <c r="BE2311">
        <v>14.4</v>
      </c>
      <c r="BH2311">
        <v>9.6999999999999993</v>
      </c>
      <c r="BR2311" t="s">
        <v>67</v>
      </c>
      <c r="BS2311" s="1">
        <v>44830</v>
      </c>
      <c r="BT2311" t="s">
        <v>2657</v>
      </c>
      <c r="BU2311">
        <v>63104</v>
      </c>
      <c r="BV2311" t="s">
        <v>60</v>
      </c>
      <c r="BW2311" t="s">
        <v>2657</v>
      </c>
    </row>
    <row r="2312" spans="1:78" s="2" customFormat="1" x14ac:dyDescent="0.2">
      <c r="A2312" t="s">
        <v>2707</v>
      </c>
      <c r="B2312"/>
      <c r="C2312" t="s">
        <v>1482</v>
      </c>
      <c r="D2312" t="s">
        <v>64</v>
      </c>
      <c r="E2312" t="s">
        <v>112</v>
      </c>
      <c r="F2312" t="s">
        <v>113</v>
      </c>
      <c r="G2312" t="s">
        <v>112</v>
      </c>
      <c r="H2312" t="s">
        <v>2704</v>
      </c>
      <c r="I2312"/>
      <c r="J2312"/>
      <c r="K2312"/>
      <c r="L2312" t="s">
        <v>2710</v>
      </c>
      <c r="M2312"/>
      <c r="N2312"/>
      <c r="O2312"/>
      <c r="P2312"/>
      <c r="Q2312"/>
      <c r="R2312"/>
      <c r="S2312"/>
      <c r="T2312"/>
      <c r="U2312"/>
      <c r="V2312"/>
      <c r="W2312"/>
      <c r="X2312"/>
      <c r="Y2312"/>
      <c r="Z2312"/>
      <c r="AA2312"/>
      <c r="AB2312"/>
      <c r="AC2312"/>
      <c r="AD2312"/>
      <c r="AE2312"/>
      <c r="AF2312"/>
      <c r="AG2312"/>
      <c r="AH2312"/>
      <c r="AI2312"/>
      <c r="AJ2312"/>
      <c r="AK2312"/>
      <c r="AL2312"/>
      <c r="AM2312"/>
      <c r="AN2312"/>
      <c r="AO2312"/>
      <c r="AP2312"/>
      <c r="AQ2312"/>
      <c r="AR2312">
        <v>5.4</v>
      </c>
      <c r="AS2312">
        <v>12.6</v>
      </c>
      <c r="AT2312"/>
      <c r="AU2312"/>
      <c r="AV2312">
        <v>7.1</v>
      </c>
      <c r="AW2312">
        <v>11.9</v>
      </c>
      <c r="AX2312">
        <v>8.1999999999999993</v>
      </c>
      <c r="AY2312">
        <v>9.1999999999999993</v>
      </c>
      <c r="AZ2312">
        <v>9.1999999999999993</v>
      </c>
      <c r="BA2312"/>
      <c r="BB2312"/>
      <c r="BC2312"/>
      <c r="BD2312"/>
      <c r="BE2312"/>
      <c r="BF2312"/>
      <c r="BG2312"/>
      <c r="BH2312"/>
      <c r="BI2312"/>
      <c r="BJ2312"/>
      <c r="BK2312"/>
      <c r="BL2312"/>
      <c r="BM2312"/>
      <c r="BN2312"/>
      <c r="BO2312"/>
      <c r="BP2312"/>
      <c r="BQ2312"/>
      <c r="BR2312" t="s">
        <v>67</v>
      </c>
      <c r="BS2312" s="1">
        <v>44830</v>
      </c>
      <c r="BT2312" t="s">
        <v>2657</v>
      </c>
      <c r="BU2312">
        <v>63104</v>
      </c>
      <c r="BV2312"/>
      <c r="BW2312"/>
      <c r="BX2312"/>
      <c r="BY2312"/>
      <c r="BZ2312"/>
    </row>
    <row r="2313" spans="1:78" x14ac:dyDescent="0.2">
      <c r="A2313" t="s">
        <v>2705</v>
      </c>
      <c r="C2313" t="s">
        <v>1482</v>
      </c>
      <c r="D2313" t="s">
        <v>64</v>
      </c>
      <c r="E2313" t="s">
        <v>112</v>
      </c>
      <c r="F2313" t="s">
        <v>113</v>
      </c>
      <c r="G2313" t="s">
        <v>112</v>
      </c>
      <c r="H2313" t="s">
        <v>2704</v>
      </c>
      <c r="L2313" t="s">
        <v>2713</v>
      </c>
      <c r="AW2313">
        <v>13</v>
      </c>
      <c r="AY2313">
        <v>10.199999999999999</v>
      </c>
      <c r="AZ2313">
        <v>10.199999999999999</v>
      </c>
      <c r="BA2313">
        <v>14.8</v>
      </c>
      <c r="BB2313">
        <v>11.7</v>
      </c>
      <c r="BC2313">
        <v>11.6</v>
      </c>
      <c r="BD2313">
        <v>11.7</v>
      </c>
      <c r="BR2313" t="s">
        <v>67</v>
      </c>
      <c r="BS2313" s="1">
        <v>44830</v>
      </c>
      <c r="BT2313" t="s">
        <v>2657</v>
      </c>
      <c r="BU2313">
        <v>63104</v>
      </c>
      <c r="BX2313" s="19"/>
      <c r="BY2313" s="19"/>
      <c r="BZ2313" s="19"/>
    </row>
    <row r="2314" spans="1:78" x14ac:dyDescent="0.2">
      <c r="A2314" t="s">
        <v>2696</v>
      </c>
      <c r="C2314" t="s">
        <v>1482</v>
      </c>
      <c r="D2314" t="s">
        <v>64</v>
      </c>
      <c r="E2314" t="s">
        <v>112</v>
      </c>
      <c r="F2314" t="s">
        <v>113</v>
      </c>
      <c r="G2314" t="s">
        <v>112</v>
      </c>
      <c r="H2314" t="s">
        <v>114</v>
      </c>
      <c r="L2314" t="s">
        <v>2702</v>
      </c>
      <c r="Y2314">
        <v>13.9</v>
      </c>
      <c r="AB2314">
        <v>16.3</v>
      </c>
      <c r="BR2314" t="s">
        <v>67</v>
      </c>
      <c r="BS2314" s="1">
        <v>44830</v>
      </c>
      <c r="BT2314" t="s">
        <v>2657</v>
      </c>
      <c r="BU2314">
        <v>63104</v>
      </c>
      <c r="BX2314" s="19"/>
      <c r="BY2314" s="19"/>
      <c r="BZ2314" s="19"/>
    </row>
    <row r="2315" spans="1:78" s="2" customFormat="1" x14ac:dyDescent="0.2">
      <c r="A2315" t="s">
        <v>2692</v>
      </c>
      <c r="B2315"/>
      <c r="C2315" t="s">
        <v>1482</v>
      </c>
      <c r="D2315" t="s">
        <v>64</v>
      </c>
      <c r="E2315" t="s">
        <v>112</v>
      </c>
      <c r="F2315" t="s">
        <v>113</v>
      </c>
      <c r="G2315" t="s">
        <v>112</v>
      </c>
      <c r="H2315" t="s">
        <v>114</v>
      </c>
      <c r="I2315"/>
      <c r="J2315"/>
      <c r="K2315"/>
      <c r="L2315" t="s">
        <v>2701</v>
      </c>
      <c r="M2315"/>
      <c r="N2315"/>
      <c r="O2315"/>
      <c r="P2315"/>
      <c r="Q2315"/>
      <c r="R2315"/>
      <c r="S2315"/>
      <c r="T2315"/>
      <c r="U2315">
        <v>13.4</v>
      </c>
      <c r="V2315"/>
      <c r="W2315"/>
      <c r="X2315"/>
      <c r="Y2315"/>
      <c r="Z2315"/>
      <c r="AA2315"/>
      <c r="AB2315"/>
      <c r="AC2315"/>
      <c r="AD2315"/>
      <c r="AE2315"/>
      <c r="AF2315"/>
      <c r="AG2315">
        <v>11</v>
      </c>
      <c r="AH2315"/>
      <c r="AI2315"/>
      <c r="AJ2315"/>
      <c r="AK2315"/>
      <c r="AL2315"/>
      <c r="AM2315"/>
      <c r="AN2315"/>
      <c r="AO2315"/>
      <c r="AP2315"/>
      <c r="AQ2315"/>
      <c r="AR2315"/>
      <c r="AS2315"/>
      <c r="AT2315"/>
      <c r="AU2315"/>
      <c r="AV2315"/>
      <c r="AW2315"/>
      <c r="AX2315"/>
      <c r="AY2315"/>
      <c r="AZ2315"/>
      <c r="BA2315"/>
      <c r="BB2315"/>
      <c r="BC2315"/>
      <c r="BD2315"/>
      <c r="BE2315"/>
      <c r="BF2315"/>
      <c r="BG2315"/>
      <c r="BH2315"/>
      <c r="BI2315"/>
      <c r="BJ2315"/>
      <c r="BK2315"/>
      <c r="BL2315"/>
      <c r="BM2315"/>
      <c r="BN2315"/>
      <c r="BO2315"/>
      <c r="BP2315"/>
      <c r="BQ2315"/>
      <c r="BR2315" t="s">
        <v>67</v>
      </c>
      <c r="BS2315" s="1">
        <v>44830</v>
      </c>
      <c r="BT2315" t="s">
        <v>2657</v>
      </c>
      <c r="BU2315">
        <v>63104</v>
      </c>
      <c r="BV2315"/>
      <c r="BW2315"/>
      <c r="BX2315"/>
      <c r="BY2315"/>
      <c r="BZ2315"/>
    </row>
    <row r="2316" spans="1:78" x14ac:dyDescent="0.2">
      <c r="A2316" t="s">
        <v>2691</v>
      </c>
      <c r="C2316" t="s">
        <v>1482</v>
      </c>
      <c r="D2316" t="s">
        <v>64</v>
      </c>
      <c r="E2316" t="s">
        <v>112</v>
      </c>
      <c r="F2316" t="s">
        <v>113</v>
      </c>
      <c r="G2316" t="s">
        <v>112</v>
      </c>
      <c r="H2316" t="s">
        <v>114</v>
      </c>
      <c r="L2316" t="s">
        <v>2700</v>
      </c>
      <c r="Y2316">
        <v>14.5</v>
      </c>
      <c r="AB2316">
        <v>16.8</v>
      </c>
      <c r="BR2316" t="s">
        <v>67</v>
      </c>
      <c r="BS2316" s="1">
        <v>44830</v>
      </c>
      <c r="BT2316" t="s">
        <v>2657</v>
      </c>
      <c r="BU2316">
        <v>63104</v>
      </c>
    </row>
    <row r="2317" spans="1:78" s="10" customFormat="1" x14ac:dyDescent="0.2">
      <c r="A2317" t="s">
        <v>2693</v>
      </c>
      <c r="B2317"/>
      <c r="C2317" t="s">
        <v>1482</v>
      </c>
      <c r="D2317" t="s">
        <v>64</v>
      </c>
      <c r="E2317" t="s">
        <v>112</v>
      </c>
      <c r="F2317" t="s">
        <v>113</v>
      </c>
      <c r="G2317" t="s">
        <v>112</v>
      </c>
      <c r="H2317" t="s">
        <v>114</v>
      </c>
      <c r="I2317"/>
      <c r="J2317"/>
      <c r="K2317"/>
      <c r="L2317" t="s">
        <v>2702</v>
      </c>
      <c r="M2317"/>
      <c r="N2317"/>
      <c r="O2317"/>
      <c r="P2317"/>
      <c r="Q2317"/>
      <c r="R2317"/>
      <c r="S2317"/>
      <c r="T2317"/>
      <c r="U2317"/>
      <c r="V2317"/>
      <c r="W2317"/>
      <c r="X2317"/>
      <c r="Y2317"/>
      <c r="Z2317"/>
      <c r="AA2317"/>
      <c r="AB2317"/>
      <c r="AC2317">
        <v>15</v>
      </c>
      <c r="AD2317"/>
      <c r="AE2317"/>
      <c r="AF2317">
        <v>19.399999999999999</v>
      </c>
      <c r="AG2317"/>
      <c r="AH2317"/>
      <c r="AI2317"/>
      <c r="AJ2317"/>
      <c r="AK2317"/>
      <c r="AL2317"/>
      <c r="AM2317"/>
      <c r="AN2317"/>
      <c r="AO2317"/>
      <c r="AP2317"/>
      <c r="AQ2317"/>
      <c r="AR2317"/>
      <c r="AS2317"/>
      <c r="AT2317"/>
      <c r="AU2317"/>
      <c r="AV2317"/>
      <c r="AW2317"/>
      <c r="AX2317"/>
      <c r="AY2317"/>
      <c r="AZ2317"/>
      <c r="BA2317"/>
      <c r="BB2317"/>
      <c r="BC2317"/>
      <c r="BD2317"/>
      <c r="BE2317"/>
      <c r="BF2317"/>
      <c r="BG2317"/>
      <c r="BH2317"/>
      <c r="BI2317"/>
      <c r="BJ2317"/>
      <c r="BK2317"/>
      <c r="BL2317"/>
      <c r="BM2317"/>
      <c r="BN2317"/>
      <c r="BO2317"/>
      <c r="BP2317"/>
      <c r="BQ2317"/>
      <c r="BR2317" t="s">
        <v>67</v>
      </c>
      <c r="BS2317" s="1">
        <v>44830</v>
      </c>
      <c r="BT2317" t="s">
        <v>2657</v>
      </c>
      <c r="BU2317">
        <v>63104</v>
      </c>
      <c r="BV2317"/>
      <c r="BW2317"/>
      <c r="BX2317"/>
      <c r="BY2317"/>
      <c r="BZ2317"/>
    </row>
    <row r="2318" spans="1:78" s="10" customFormat="1" x14ac:dyDescent="0.2">
      <c r="A2318" t="s">
        <v>2694</v>
      </c>
      <c r="B2318"/>
      <c r="C2318" t="s">
        <v>1482</v>
      </c>
      <c r="D2318" t="s">
        <v>64</v>
      </c>
      <c r="E2318" t="s">
        <v>112</v>
      </c>
      <c r="F2318" t="s">
        <v>113</v>
      </c>
      <c r="G2318" t="s">
        <v>112</v>
      </c>
      <c r="H2318" t="s">
        <v>114</v>
      </c>
      <c r="I2318"/>
      <c r="J2318"/>
      <c r="K2318"/>
      <c r="L2318" t="s">
        <v>2702</v>
      </c>
      <c r="M2318"/>
      <c r="N2318"/>
      <c r="O2318"/>
      <c r="P2318"/>
      <c r="Q2318"/>
      <c r="R2318"/>
      <c r="S2318"/>
      <c r="T2318"/>
      <c r="U2318"/>
      <c r="V2318"/>
      <c r="W2318"/>
      <c r="X2318"/>
      <c r="Y2318">
        <v>11.8</v>
      </c>
      <c r="Z2318"/>
      <c r="AA2318"/>
      <c r="AB2318">
        <v>13.2</v>
      </c>
      <c r="AC2318"/>
      <c r="AD2318"/>
      <c r="AE2318"/>
      <c r="AF2318"/>
      <c r="AG2318"/>
      <c r="AH2318"/>
      <c r="AI2318"/>
      <c r="AJ2318"/>
      <c r="AK2318"/>
      <c r="AL2318"/>
      <c r="AM2318"/>
      <c r="AN2318"/>
      <c r="AO2318"/>
      <c r="AP2318"/>
      <c r="AQ2318"/>
      <c r="AR2318"/>
      <c r="AS2318"/>
      <c r="AT2318"/>
      <c r="AU2318"/>
      <c r="AV2318"/>
      <c r="AW2318"/>
      <c r="AX2318"/>
      <c r="AY2318"/>
      <c r="AZ2318"/>
      <c r="BA2318"/>
      <c r="BB2318"/>
      <c r="BC2318"/>
      <c r="BD2318"/>
      <c r="BE2318"/>
      <c r="BF2318"/>
      <c r="BG2318"/>
      <c r="BH2318"/>
      <c r="BI2318"/>
      <c r="BJ2318"/>
      <c r="BK2318"/>
      <c r="BL2318"/>
      <c r="BM2318"/>
      <c r="BN2318"/>
      <c r="BO2318"/>
      <c r="BP2318"/>
      <c r="BQ2318"/>
      <c r="BR2318" t="s">
        <v>67</v>
      </c>
      <c r="BS2318" s="1">
        <v>44830</v>
      </c>
      <c r="BT2318" t="s">
        <v>2657</v>
      </c>
      <c r="BU2318">
        <v>63104</v>
      </c>
      <c r="BV2318"/>
      <c r="BW2318"/>
      <c r="BX2318"/>
      <c r="BY2318"/>
      <c r="BZ2318"/>
    </row>
    <row r="2319" spans="1:78" s="10" customFormat="1" x14ac:dyDescent="0.2">
      <c r="A2319" t="s">
        <v>2695</v>
      </c>
      <c r="B2319"/>
      <c r="C2319" t="s">
        <v>1482</v>
      </c>
      <c r="D2319" t="s">
        <v>64</v>
      </c>
      <c r="E2319" t="s">
        <v>112</v>
      </c>
      <c r="F2319" t="s">
        <v>113</v>
      </c>
      <c r="G2319" t="s">
        <v>112</v>
      </c>
      <c r="H2319" t="s">
        <v>114</v>
      </c>
      <c r="I2319"/>
      <c r="J2319"/>
      <c r="K2319"/>
      <c r="L2319" t="s">
        <v>2702</v>
      </c>
      <c r="M2319"/>
      <c r="N2319"/>
      <c r="O2319"/>
      <c r="P2319"/>
      <c r="Q2319"/>
      <c r="R2319"/>
      <c r="S2319"/>
      <c r="T2319"/>
      <c r="U2319"/>
      <c r="V2319"/>
      <c r="W2319"/>
      <c r="X2319"/>
      <c r="Y2319">
        <v>12.8</v>
      </c>
      <c r="Z2319"/>
      <c r="AA2319"/>
      <c r="AB2319">
        <v>15</v>
      </c>
      <c r="AC2319"/>
      <c r="AD2319"/>
      <c r="AE2319"/>
      <c r="AF2319"/>
      <c r="AG2319"/>
      <c r="AH2319"/>
      <c r="AI2319"/>
      <c r="AJ2319"/>
      <c r="AK2319"/>
      <c r="AL2319"/>
      <c r="AM2319"/>
      <c r="AN2319"/>
      <c r="AO2319"/>
      <c r="AP2319"/>
      <c r="AQ2319"/>
      <c r="AR2319"/>
      <c r="AS2319"/>
      <c r="AT2319"/>
      <c r="AU2319"/>
      <c r="AV2319"/>
      <c r="AW2319"/>
      <c r="AX2319"/>
      <c r="AY2319"/>
      <c r="AZ2319"/>
      <c r="BA2319"/>
      <c r="BB2319"/>
      <c r="BC2319"/>
      <c r="BD2319"/>
      <c r="BE2319"/>
      <c r="BF2319"/>
      <c r="BG2319"/>
      <c r="BH2319"/>
      <c r="BI2319"/>
      <c r="BJ2319"/>
      <c r="BK2319"/>
      <c r="BL2319"/>
      <c r="BM2319"/>
      <c r="BN2319"/>
      <c r="BO2319"/>
      <c r="BP2319"/>
      <c r="BQ2319"/>
      <c r="BR2319" t="s">
        <v>67</v>
      </c>
      <c r="BS2319" s="1">
        <v>44830</v>
      </c>
      <c r="BT2319" t="s">
        <v>2657</v>
      </c>
      <c r="BU2319">
        <v>63104</v>
      </c>
      <c r="BV2319"/>
      <c r="BW2319"/>
      <c r="BX2319"/>
      <c r="BY2319"/>
      <c r="BZ2319"/>
    </row>
    <row r="2320" spans="1:78" s="10" customFormat="1" x14ac:dyDescent="0.2">
      <c r="A2320" t="s">
        <v>111</v>
      </c>
      <c r="B2320"/>
      <c r="C2320" t="s">
        <v>1482</v>
      </c>
      <c r="D2320" t="s">
        <v>64</v>
      </c>
      <c r="E2320" t="s">
        <v>112</v>
      </c>
      <c r="F2320" t="s">
        <v>113</v>
      </c>
      <c r="G2320" t="s">
        <v>112</v>
      </c>
      <c r="H2320" t="s">
        <v>114</v>
      </c>
      <c r="I2320"/>
      <c r="J2320"/>
      <c r="K2320"/>
      <c r="L2320"/>
      <c r="M2320"/>
      <c r="N2320"/>
      <c r="O2320"/>
      <c r="P2320"/>
      <c r="Q2320"/>
      <c r="R2320"/>
      <c r="S2320"/>
      <c r="T2320"/>
      <c r="U2320"/>
      <c r="V2320"/>
      <c r="W2320"/>
      <c r="X2320"/>
      <c r="Y2320">
        <v>14.4</v>
      </c>
      <c r="Z2320"/>
      <c r="AA2320"/>
      <c r="AB2320">
        <v>16.600000000000001</v>
      </c>
      <c r="AC2320">
        <v>15</v>
      </c>
      <c r="AD2320"/>
      <c r="AE2320"/>
      <c r="AF2320"/>
      <c r="AG2320"/>
      <c r="AH2320"/>
      <c r="AI2320"/>
      <c r="AJ2320"/>
      <c r="AK2320"/>
      <c r="AL2320"/>
      <c r="AM2320"/>
      <c r="AN2320"/>
      <c r="AO2320"/>
      <c r="AP2320"/>
      <c r="AQ2320"/>
      <c r="AR2320"/>
      <c r="AS2320"/>
      <c r="AT2320"/>
      <c r="AU2320"/>
      <c r="AV2320"/>
      <c r="AW2320"/>
      <c r="AX2320"/>
      <c r="AY2320"/>
      <c r="AZ2320"/>
      <c r="BA2320"/>
      <c r="BB2320"/>
      <c r="BC2320"/>
      <c r="BD2320"/>
      <c r="BE2320"/>
      <c r="BF2320"/>
      <c r="BG2320"/>
      <c r="BH2320"/>
      <c r="BI2320"/>
      <c r="BJ2320"/>
      <c r="BK2320"/>
      <c r="BL2320"/>
      <c r="BM2320"/>
      <c r="BN2320"/>
      <c r="BO2320"/>
      <c r="BP2320"/>
      <c r="BQ2320"/>
      <c r="BR2320" t="s">
        <v>67</v>
      </c>
      <c r="BS2320"/>
      <c r="BT2320" t="s">
        <v>115</v>
      </c>
      <c r="BU2320">
        <v>3096</v>
      </c>
      <c r="BV2320"/>
      <c r="BW2320"/>
      <c r="BX2320"/>
      <c r="BY2320"/>
      <c r="BZ2320"/>
    </row>
    <row r="2321" spans="1:78" x14ac:dyDescent="0.2">
      <c r="A2321" t="s">
        <v>2697</v>
      </c>
      <c r="B2321" t="s">
        <v>322</v>
      </c>
      <c r="C2321" t="s">
        <v>1482</v>
      </c>
      <c r="D2321" t="s">
        <v>64</v>
      </c>
      <c r="E2321" t="s">
        <v>112</v>
      </c>
      <c r="F2321" t="s">
        <v>113</v>
      </c>
      <c r="G2321" t="s">
        <v>112</v>
      </c>
      <c r="H2321" t="s">
        <v>114</v>
      </c>
      <c r="L2321" t="s">
        <v>2703</v>
      </c>
      <c r="Y2321">
        <v>12.5</v>
      </c>
      <c r="AB2321">
        <v>14.3</v>
      </c>
      <c r="AC2321">
        <v>14</v>
      </c>
      <c r="AF2321">
        <v>18.3</v>
      </c>
      <c r="AS2321">
        <v>18.5</v>
      </c>
      <c r="AV2321">
        <v>9.5</v>
      </c>
      <c r="AW2321">
        <v>14.9</v>
      </c>
      <c r="AX2321">
        <v>10</v>
      </c>
      <c r="AY2321">
        <v>11.6</v>
      </c>
      <c r="AZ2321">
        <v>11.6</v>
      </c>
      <c r="BA2321">
        <v>17.5</v>
      </c>
      <c r="BB2321">
        <v>14.7</v>
      </c>
      <c r="BC2321">
        <v>13.4</v>
      </c>
      <c r="BD2321">
        <v>14.7</v>
      </c>
      <c r="BE2321">
        <v>16.8</v>
      </c>
      <c r="BH2321">
        <v>11.3</v>
      </c>
      <c r="BR2321" t="s">
        <v>67</v>
      </c>
      <c r="BS2321" s="1">
        <v>44830</v>
      </c>
      <c r="BT2321" t="s">
        <v>2657</v>
      </c>
      <c r="BU2321">
        <v>63104</v>
      </c>
    </row>
    <row r="2322" spans="1:78" x14ac:dyDescent="0.2">
      <c r="A2322" t="s">
        <v>2698</v>
      </c>
      <c r="C2322" t="s">
        <v>1482</v>
      </c>
      <c r="D2322" t="s">
        <v>64</v>
      </c>
      <c r="E2322" t="s">
        <v>112</v>
      </c>
      <c r="F2322" t="s">
        <v>113</v>
      </c>
      <c r="G2322" t="s">
        <v>112</v>
      </c>
      <c r="H2322" t="s">
        <v>114</v>
      </c>
      <c r="L2322" t="s">
        <v>2700</v>
      </c>
      <c r="AC2322">
        <v>14.1</v>
      </c>
      <c r="AF2322">
        <v>18.8</v>
      </c>
      <c r="BR2322" t="s">
        <v>67</v>
      </c>
      <c r="BS2322" s="1">
        <v>44830</v>
      </c>
      <c r="BT2322" t="s">
        <v>2657</v>
      </c>
      <c r="BU2322">
        <v>63104</v>
      </c>
    </row>
    <row r="2323" spans="1:78" x14ac:dyDescent="0.2">
      <c r="A2323" t="s">
        <v>2699</v>
      </c>
      <c r="C2323" t="s">
        <v>1482</v>
      </c>
      <c r="D2323" t="s">
        <v>64</v>
      </c>
      <c r="E2323" t="s">
        <v>112</v>
      </c>
      <c r="F2323" t="s">
        <v>113</v>
      </c>
      <c r="G2323" t="s">
        <v>112</v>
      </c>
      <c r="H2323" t="s">
        <v>114</v>
      </c>
      <c r="L2323" t="s">
        <v>2700</v>
      </c>
      <c r="BE2323">
        <v>16.5</v>
      </c>
      <c r="BH2323">
        <v>11.4</v>
      </c>
      <c r="BR2323" t="s">
        <v>67</v>
      </c>
      <c r="BS2323" s="1">
        <v>44830</v>
      </c>
      <c r="BT2323" t="s">
        <v>2657</v>
      </c>
      <c r="BU2323">
        <v>63104</v>
      </c>
    </row>
    <row r="2324" spans="1:78" x14ac:dyDescent="0.2">
      <c r="A2324" s="11" t="s">
        <v>1700</v>
      </c>
      <c r="B2324" s="11"/>
      <c r="C2324" s="11" t="s">
        <v>1482</v>
      </c>
      <c r="D2324" s="11" t="s">
        <v>64</v>
      </c>
      <c r="E2324" s="11" t="s">
        <v>112</v>
      </c>
      <c r="F2324" s="11" t="s">
        <v>113</v>
      </c>
      <c r="G2324" s="11" t="s">
        <v>423</v>
      </c>
      <c r="H2324" s="11" t="s">
        <v>114</v>
      </c>
      <c r="I2324" s="11"/>
      <c r="J2324" s="11"/>
      <c r="K2324" s="11"/>
      <c r="L2324" s="11"/>
      <c r="M2324" s="11"/>
      <c r="N2324" s="11"/>
      <c r="O2324" s="11"/>
      <c r="P2324" s="11"/>
      <c r="Q2324" s="11"/>
      <c r="R2324" s="11"/>
      <c r="S2324" s="11"/>
      <c r="T2324" s="11"/>
      <c r="U2324" s="11"/>
      <c r="V2324" s="11"/>
      <c r="W2324" s="11"/>
      <c r="X2324" s="11"/>
      <c r="Y2324" s="11"/>
      <c r="Z2324" s="11"/>
      <c r="AA2324" s="11"/>
      <c r="AB2324" s="11"/>
      <c r="AC2324" s="11"/>
      <c r="AD2324" s="11"/>
      <c r="AE2324" s="11"/>
      <c r="AF2324" s="11"/>
      <c r="AG2324" s="11"/>
      <c r="AH2324" s="11"/>
      <c r="AI2324" s="11"/>
      <c r="AJ2324" s="11"/>
      <c r="AK2324" s="11"/>
      <c r="AL2324" s="11"/>
      <c r="AM2324" s="11"/>
      <c r="AN2324" s="11"/>
      <c r="AO2324" s="11"/>
      <c r="AP2324" s="11"/>
      <c r="AQ2324" s="11"/>
      <c r="AR2324" s="11"/>
      <c r="AS2324" s="11"/>
      <c r="AT2324" s="11"/>
      <c r="AU2324" s="11"/>
      <c r="AV2324" s="11"/>
      <c r="AW2324" s="11"/>
      <c r="AX2324" s="11"/>
      <c r="AY2324" s="11"/>
      <c r="AZ2324" s="11"/>
      <c r="BA2324" s="11"/>
      <c r="BB2324" s="11"/>
      <c r="BC2324" s="11"/>
      <c r="BD2324" s="11"/>
      <c r="BE2324" s="11"/>
      <c r="BF2324" s="11"/>
      <c r="BG2324" s="11"/>
      <c r="BH2324" s="11"/>
      <c r="BI2324" s="11"/>
      <c r="BJ2324" s="11"/>
      <c r="BK2324" s="11"/>
      <c r="BL2324" s="11"/>
      <c r="BM2324" s="11"/>
      <c r="BN2324" s="11"/>
      <c r="BO2324" s="11"/>
      <c r="BP2324" s="11"/>
      <c r="BQ2324" s="11"/>
      <c r="BR2324" s="11"/>
      <c r="BS2324" s="11"/>
      <c r="BT2324" s="11"/>
      <c r="BU2324" s="11"/>
      <c r="BV2324" s="11"/>
      <c r="BW2324" s="11"/>
    </row>
    <row r="2325" spans="1:78" s="10" customFormat="1" x14ac:dyDescent="0.2">
      <c r="A2325" t="s">
        <v>422</v>
      </c>
      <c r="B2325" t="s">
        <v>322</v>
      </c>
      <c r="C2325" t="s">
        <v>1482</v>
      </c>
      <c r="D2325" t="s">
        <v>64</v>
      </c>
      <c r="E2325" t="s">
        <v>112</v>
      </c>
      <c r="F2325" t="s">
        <v>113</v>
      </c>
      <c r="G2325" t="s">
        <v>423</v>
      </c>
      <c r="H2325" t="s">
        <v>114</v>
      </c>
      <c r="I2325"/>
      <c r="J2325"/>
      <c r="K2325"/>
      <c r="L2325"/>
      <c r="M2325"/>
      <c r="N2325"/>
      <c r="O2325"/>
      <c r="P2325"/>
      <c r="Q2325"/>
      <c r="R2325"/>
      <c r="S2325"/>
      <c r="T2325"/>
      <c r="U2325"/>
      <c r="V2325"/>
      <c r="W2325"/>
      <c r="X2325"/>
      <c r="Y2325"/>
      <c r="Z2325"/>
      <c r="AA2325"/>
      <c r="AB2325"/>
      <c r="AC2325"/>
      <c r="AD2325"/>
      <c r="AE2325"/>
      <c r="AF2325"/>
      <c r="AG2325"/>
      <c r="AH2325"/>
      <c r="AI2325"/>
      <c r="AJ2325"/>
      <c r="AK2325"/>
      <c r="AL2325"/>
      <c r="AM2325"/>
      <c r="AN2325"/>
      <c r="AO2325"/>
      <c r="AP2325"/>
      <c r="AQ2325"/>
      <c r="AR2325"/>
      <c r="AS2325"/>
      <c r="AT2325"/>
      <c r="AU2325"/>
      <c r="AV2325"/>
      <c r="AW2325"/>
      <c r="AX2325"/>
      <c r="AY2325"/>
      <c r="AZ2325"/>
      <c r="BA2325">
        <v>16.5</v>
      </c>
      <c r="BB2325">
        <v>14.8</v>
      </c>
      <c r="BC2325">
        <v>13.6</v>
      </c>
      <c r="BD2325">
        <v>14.8</v>
      </c>
      <c r="BE2325"/>
      <c r="BF2325"/>
      <c r="BG2325"/>
      <c r="BH2325"/>
      <c r="BI2325"/>
      <c r="BJ2325"/>
      <c r="BK2325"/>
      <c r="BL2325"/>
      <c r="BM2325"/>
      <c r="BN2325"/>
      <c r="BO2325"/>
      <c r="BP2325"/>
      <c r="BQ2325"/>
      <c r="BR2325" t="s">
        <v>58</v>
      </c>
      <c r="BS2325" s="1">
        <v>44819</v>
      </c>
      <c r="BT2325" t="s">
        <v>59</v>
      </c>
      <c r="BU2325">
        <v>3485</v>
      </c>
      <c r="BV2325" t="s">
        <v>60</v>
      </c>
      <c r="BW2325" t="s">
        <v>59</v>
      </c>
      <c r="BX2325"/>
      <c r="BY2325"/>
      <c r="BZ2325"/>
    </row>
    <row r="2326" spans="1:78" s="10" customFormat="1" x14ac:dyDescent="0.2">
      <c r="A2326" t="s">
        <v>903</v>
      </c>
      <c r="B2326"/>
      <c r="C2326" t="s">
        <v>1482</v>
      </c>
      <c r="D2326" t="s">
        <v>64</v>
      </c>
      <c r="E2326" t="s">
        <v>112</v>
      </c>
      <c r="F2326" t="s">
        <v>113</v>
      </c>
      <c r="G2326" t="s">
        <v>129</v>
      </c>
      <c r="H2326" t="s">
        <v>113</v>
      </c>
      <c r="I2326"/>
      <c r="J2326"/>
      <c r="K2326"/>
      <c r="L2326"/>
      <c r="M2326"/>
      <c r="N2326"/>
      <c r="O2326"/>
      <c r="P2326"/>
      <c r="Q2326"/>
      <c r="R2326"/>
      <c r="S2326"/>
      <c r="T2326"/>
      <c r="U2326"/>
      <c r="V2326"/>
      <c r="W2326"/>
      <c r="X2326"/>
      <c r="Y2326"/>
      <c r="Z2326"/>
      <c r="AA2326"/>
      <c r="AB2326"/>
      <c r="AC2326"/>
      <c r="AD2326"/>
      <c r="AE2326"/>
      <c r="AF2326"/>
      <c r="AG2326"/>
      <c r="AH2326"/>
      <c r="AI2326"/>
      <c r="AJ2326"/>
      <c r="AK2326"/>
      <c r="AL2326"/>
      <c r="AM2326"/>
      <c r="AN2326"/>
      <c r="AO2326">
        <v>11</v>
      </c>
      <c r="AP2326"/>
      <c r="AQ2326"/>
      <c r="AR2326"/>
      <c r="AS2326">
        <v>13.5</v>
      </c>
      <c r="AT2326"/>
      <c r="AU2326"/>
      <c r="AV2326"/>
      <c r="AW2326">
        <v>12.2</v>
      </c>
      <c r="AX2326"/>
      <c r="AY2326"/>
      <c r="AZ2326">
        <v>9.6999999999999993</v>
      </c>
      <c r="BA2326">
        <v>15</v>
      </c>
      <c r="BB2326"/>
      <c r="BC2326"/>
      <c r="BD2326">
        <v>9.9</v>
      </c>
      <c r="BE2326"/>
      <c r="BF2326"/>
      <c r="BG2326"/>
      <c r="BH2326"/>
      <c r="BI2326"/>
      <c r="BJ2326"/>
      <c r="BK2326"/>
      <c r="BL2326"/>
      <c r="BM2326"/>
      <c r="BN2326"/>
      <c r="BO2326"/>
      <c r="BP2326"/>
      <c r="BQ2326" s="5" t="s">
        <v>904</v>
      </c>
      <c r="BR2326" t="s">
        <v>67</v>
      </c>
      <c r="BS2326"/>
      <c r="BT2326" t="s">
        <v>213</v>
      </c>
      <c r="BU2326">
        <v>1609</v>
      </c>
      <c r="BV2326" t="s">
        <v>60</v>
      </c>
      <c r="BW2326" t="s">
        <v>213</v>
      </c>
      <c r="BX2326"/>
      <c r="BY2326"/>
      <c r="BZ2326"/>
    </row>
    <row r="2327" spans="1:78" s="10" customFormat="1" x14ac:dyDescent="0.2">
      <c r="A2327" s="11" t="s">
        <v>1700</v>
      </c>
      <c r="B2327" s="11"/>
      <c r="C2327" s="11" t="s">
        <v>1482</v>
      </c>
      <c r="D2327" s="11" t="s">
        <v>64</v>
      </c>
      <c r="E2327" s="11" t="s">
        <v>112</v>
      </c>
      <c r="F2327" s="11" t="s">
        <v>120</v>
      </c>
      <c r="G2327" s="11" t="s">
        <v>112</v>
      </c>
      <c r="H2327" s="11" t="s">
        <v>120</v>
      </c>
      <c r="I2327" s="11"/>
      <c r="J2327" s="11"/>
      <c r="K2327" s="11"/>
      <c r="L2327" s="11"/>
      <c r="M2327" s="11"/>
      <c r="N2327" s="11"/>
      <c r="O2327" s="11"/>
      <c r="P2327" s="11"/>
      <c r="Q2327" s="11"/>
      <c r="R2327" s="11"/>
      <c r="S2327" s="11"/>
      <c r="T2327" s="11"/>
      <c r="U2327" s="11"/>
      <c r="V2327" s="11"/>
      <c r="W2327" s="11"/>
      <c r="X2327" s="11"/>
      <c r="Y2327" s="11"/>
      <c r="Z2327" s="11"/>
      <c r="AA2327" s="11"/>
      <c r="AB2327" s="11"/>
      <c r="AC2327" s="11"/>
      <c r="AD2327" s="11"/>
      <c r="AE2327" s="11"/>
      <c r="AF2327" s="11"/>
      <c r="AG2327" s="11"/>
      <c r="AH2327" s="11"/>
      <c r="AI2327" s="11"/>
      <c r="AJ2327" s="11"/>
      <c r="AK2327" s="11"/>
      <c r="AL2327" s="11"/>
      <c r="AM2327" s="11"/>
      <c r="AN2327" s="11"/>
      <c r="AO2327" s="11"/>
      <c r="AP2327" s="11"/>
      <c r="AQ2327" s="11"/>
      <c r="AR2327" s="11"/>
      <c r="AS2327" s="11"/>
      <c r="AT2327" s="11"/>
      <c r="AU2327" s="11"/>
      <c r="AV2327" s="11"/>
      <c r="AW2327" s="11"/>
      <c r="AX2327" s="11"/>
      <c r="AY2327" s="11"/>
      <c r="AZ2327" s="11"/>
      <c r="BA2327" s="11"/>
      <c r="BB2327" s="11"/>
      <c r="BC2327" s="11"/>
      <c r="BD2327" s="11"/>
      <c r="BE2327" s="11"/>
      <c r="BF2327" s="11"/>
      <c r="BG2327" s="11"/>
      <c r="BH2327" s="11"/>
      <c r="BI2327" s="11"/>
      <c r="BJ2327" s="11"/>
      <c r="BK2327" s="11"/>
      <c r="BL2327" s="11"/>
      <c r="BM2327" s="11"/>
      <c r="BN2327" s="11"/>
      <c r="BO2327" s="11"/>
      <c r="BP2327" s="11"/>
      <c r="BQ2327" s="11"/>
      <c r="BR2327" s="11"/>
      <c r="BS2327" s="11"/>
      <c r="BT2327" s="11"/>
      <c r="BU2327" s="11"/>
      <c r="BV2327" s="11"/>
      <c r="BW2327" s="11"/>
      <c r="BX2327"/>
      <c r="BY2327"/>
      <c r="BZ2327"/>
    </row>
    <row r="2328" spans="1:78" s="10" customFormat="1" x14ac:dyDescent="0.2">
      <c r="A2328" t="s">
        <v>147</v>
      </c>
      <c r="B2328"/>
      <c r="C2328" t="s">
        <v>1482</v>
      </c>
      <c r="D2328" t="s">
        <v>64</v>
      </c>
      <c r="E2328" t="s">
        <v>112</v>
      </c>
      <c r="F2328" t="s">
        <v>120</v>
      </c>
      <c r="G2328" t="s">
        <v>112</v>
      </c>
      <c r="H2328" t="s">
        <v>120</v>
      </c>
      <c r="I2328"/>
      <c r="J2328"/>
      <c r="K2328"/>
      <c r="L2328"/>
      <c r="M2328"/>
      <c r="N2328"/>
      <c r="O2328"/>
      <c r="P2328"/>
      <c r="Q2328"/>
      <c r="R2328"/>
      <c r="S2328"/>
      <c r="T2328"/>
      <c r="U2328">
        <v>9</v>
      </c>
      <c r="V2328"/>
      <c r="W2328"/>
      <c r="X2328">
        <v>8.1</v>
      </c>
      <c r="Y2328">
        <v>9.1</v>
      </c>
      <c r="Z2328"/>
      <c r="AA2328"/>
      <c r="AB2328">
        <v>11.1</v>
      </c>
      <c r="AC2328">
        <v>9.9</v>
      </c>
      <c r="AD2328"/>
      <c r="AE2328"/>
      <c r="AF2328">
        <v>11.6</v>
      </c>
      <c r="AG2328">
        <v>7.3</v>
      </c>
      <c r="AH2328"/>
      <c r="AI2328"/>
      <c r="AJ2328">
        <v>10.5</v>
      </c>
      <c r="AK2328"/>
      <c r="AL2328"/>
      <c r="AM2328"/>
      <c r="AN2328"/>
      <c r="AO2328"/>
      <c r="AP2328"/>
      <c r="AQ2328"/>
      <c r="AR2328"/>
      <c r="AS2328"/>
      <c r="AT2328"/>
      <c r="AU2328"/>
      <c r="AV2328"/>
      <c r="AW2328"/>
      <c r="AX2328"/>
      <c r="AY2328"/>
      <c r="AZ2328"/>
      <c r="BA2328"/>
      <c r="BB2328"/>
      <c r="BC2328"/>
      <c r="BD2328"/>
      <c r="BE2328"/>
      <c r="BF2328"/>
      <c r="BG2328"/>
      <c r="BH2328"/>
      <c r="BI2328"/>
      <c r="BJ2328"/>
      <c r="BK2328"/>
      <c r="BL2328"/>
      <c r="BM2328"/>
      <c r="BN2328"/>
      <c r="BO2328"/>
      <c r="BP2328"/>
      <c r="BQ2328"/>
      <c r="BR2328" t="s">
        <v>58</v>
      </c>
      <c r="BS2328"/>
      <c r="BT2328" t="s">
        <v>117</v>
      </c>
      <c r="BU2328">
        <v>76629</v>
      </c>
      <c r="BV2328" t="s">
        <v>69</v>
      </c>
      <c r="BW2328" t="s">
        <v>117</v>
      </c>
      <c r="BX2328"/>
      <c r="BY2328"/>
      <c r="BZ2328"/>
    </row>
    <row r="2329" spans="1:78" s="10" customFormat="1" x14ac:dyDescent="0.2">
      <c r="A2329" t="s">
        <v>179</v>
      </c>
      <c r="B2329"/>
      <c r="C2329" t="s">
        <v>1482</v>
      </c>
      <c r="D2329" t="s">
        <v>64</v>
      </c>
      <c r="E2329" t="s">
        <v>112</v>
      </c>
      <c r="F2329" t="s">
        <v>120</v>
      </c>
      <c r="G2329" t="s">
        <v>112</v>
      </c>
      <c r="H2329" t="s">
        <v>120</v>
      </c>
      <c r="I2329"/>
      <c r="J2329"/>
      <c r="K2329"/>
      <c r="L2329"/>
      <c r="M2329"/>
      <c r="N2329"/>
      <c r="O2329"/>
      <c r="P2329"/>
      <c r="Q2329"/>
      <c r="R2329"/>
      <c r="S2329"/>
      <c r="T2329"/>
      <c r="U2329"/>
      <c r="V2329"/>
      <c r="W2329"/>
      <c r="X2329"/>
      <c r="Y2329"/>
      <c r="Z2329"/>
      <c r="AA2329"/>
      <c r="AB2329"/>
      <c r="AC2329"/>
      <c r="AD2329"/>
      <c r="AE2329"/>
      <c r="AF2329"/>
      <c r="AG2329"/>
      <c r="AH2329"/>
      <c r="AI2329"/>
      <c r="AJ2329"/>
      <c r="AK2329"/>
      <c r="AL2329"/>
      <c r="AM2329"/>
      <c r="AN2329"/>
      <c r="AO2329"/>
      <c r="AP2329"/>
      <c r="AQ2329"/>
      <c r="AR2329"/>
      <c r="AS2329"/>
      <c r="AT2329"/>
      <c r="AU2329"/>
      <c r="AV2329"/>
      <c r="AW2329">
        <v>9.17</v>
      </c>
      <c r="AX2329">
        <v>5.71</v>
      </c>
      <c r="AY2329">
        <v>5.83</v>
      </c>
      <c r="AZ2329">
        <v>5.83</v>
      </c>
      <c r="BA2329">
        <v>9.9700000000000006</v>
      </c>
      <c r="BB2329"/>
      <c r="BC2329">
        <v>7.88</v>
      </c>
      <c r="BD2329">
        <v>7.88</v>
      </c>
      <c r="BE2329"/>
      <c r="BF2329"/>
      <c r="BG2329">
        <v>7.04</v>
      </c>
      <c r="BH2329">
        <v>7.04</v>
      </c>
      <c r="BI2329"/>
      <c r="BJ2329"/>
      <c r="BK2329"/>
      <c r="BL2329"/>
      <c r="BM2329"/>
      <c r="BN2329"/>
      <c r="BO2329"/>
      <c r="BP2329"/>
      <c r="BQ2329"/>
      <c r="BR2329" t="s">
        <v>58</v>
      </c>
      <c r="BS2329"/>
      <c r="BT2329" t="s">
        <v>117</v>
      </c>
      <c r="BU2329">
        <v>76629</v>
      </c>
      <c r="BV2329"/>
      <c r="BW2329"/>
      <c r="BX2329"/>
      <c r="BY2329"/>
      <c r="BZ2329"/>
    </row>
    <row r="2330" spans="1:78" s="10" customFormat="1" x14ac:dyDescent="0.2">
      <c r="A2330" t="s">
        <v>203</v>
      </c>
      <c r="B2330"/>
      <c r="C2330" t="s">
        <v>1482</v>
      </c>
      <c r="D2330" t="s">
        <v>64</v>
      </c>
      <c r="E2330" t="s">
        <v>112</v>
      </c>
      <c r="F2330" t="s">
        <v>120</v>
      </c>
      <c r="G2330" t="s">
        <v>112</v>
      </c>
      <c r="H2330" t="s">
        <v>120</v>
      </c>
      <c r="I2330"/>
      <c r="J2330"/>
      <c r="K2330"/>
      <c r="L2330"/>
      <c r="M2330"/>
      <c r="N2330"/>
      <c r="O2330"/>
      <c r="P2330"/>
      <c r="Q2330"/>
      <c r="R2330"/>
      <c r="S2330"/>
      <c r="T2330"/>
      <c r="U2330"/>
      <c r="V2330"/>
      <c r="W2330"/>
      <c r="X2330"/>
      <c r="Y2330"/>
      <c r="Z2330"/>
      <c r="AA2330"/>
      <c r="AB2330"/>
      <c r="AC2330">
        <v>8.9</v>
      </c>
      <c r="AD2330"/>
      <c r="AE2330"/>
      <c r="AF2330">
        <v>12.6</v>
      </c>
      <c r="AG2330">
        <v>6.79</v>
      </c>
      <c r="AH2330"/>
      <c r="AI2330"/>
      <c r="AJ2330">
        <v>10.17</v>
      </c>
      <c r="AK2330"/>
      <c r="AL2330"/>
      <c r="AM2330"/>
      <c r="AN2330"/>
      <c r="AO2330"/>
      <c r="AP2330"/>
      <c r="AQ2330"/>
      <c r="AR2330"/>
      <c r="AS2330"/>
      <c r="AT2330"/>
      <c r="AU2330"/>
      <c r="AV2330"/>
      <c r="AW2330"/>
      <c r="AX2330"/>
      <c r="AY2330"/>
      <c r="AZ2330"/>
      <c r="BA2330"/>
      <c r="BB2330"/>
      <c r="BC2330"/>
      <c r="BD2330"/>
      <c r="BE2330"/>
      <c r="BF2330"/>
      <c r="BG2330"/>
      <c r="BH2330"/>
      <c r="BI2330"/>
      <c r="BJ2330"/>
      <c r="BK2330"/>
      <c r="BL2330"/>
      <c r="BM2330"/>
      <c r="BN2330"/>
      <c r="BO2330"/>
      <c r="BP2330"/>
      <c r="BQ2330"/>
      <c r="BR2330" t="s">
        <v>58</v>
      </c>
      <c r="BS2330"/>
      <c r="BT2330" t="s">
        <v>117</v>
      </c>
      <c r="BU2330">
        <v>76629</v>
      </c>
      <c r="BV2330"/>
      <c r="BW2330"/>
      <c r="BX2330"/>
      <c r="BY2330"/>
      <c r="BZ2330"/>
    </row>
    <row r="2331" spans="1:78" s="10" customFormat="1" x14ac:dyDescent="0.2">
      <c r="A2331" t="s">
        <v>208</v>
      </c>
      <c r="B2331"/>
      <c r="C2331" t="s">
        <v>1482</v>
      </c>
      <c r="D2331" t="s">
        <v>64</v>
      </c>
      <c r="E2331" t="s">
        <v>112</v>
      </c>
      <c r="F2331" t="s">
        <v>120</v>
      </c>
      <c r="G2331" t="s">
        <v>112</v>
      </c>
      <c r="H2331" t="s">
        <v>120</v>
      </c>
      <c r="I2331"/>
      <c r="J2331"/>
      <c r="K2331"/>
      <c r="L2331"/>
      <c r="M2331"/>
      <c r="N2331"/>
      <c r="O2331"/>
      <c r="P2331"/>
      <c r="Q2331"/>
      <c r="R2331"/>
      <c r="S2331"/>
      <c r="T2331"/>
      <c r="U2331"/>
      <c r="V2331"/>
      <c r="W2331"/>
      <c r="X2331"/>
      <c r="Y2331"/>
      <c r="Z2331"/>
      <c r="AA2331"/>
      <c r="AB2331"/>
      <c r="AC2331"/>
      <c r="AD2331"/>
      <c r="AE2331"/>
      <c r="AF2331"/>
      <c r="AG2331"/>
      <c r="AH2331"/>
      <c r="AI2331"/>
      <c r="AJ2331"/>
      <c r="AK2331"/>
      <c r="AL2331"/>
      <c r="AM2331"/>
      <c r="AN2331"/>
      <c r="AO2331"/>
      <c r="AP2331"/>
      <c r="AQ2331"/>
      <c r="AR2331"/>
      <c r="AS2331"/>
      <c r="AT2331"/>
      <c r="AU2331"/>
      <c r="AV2331"/>
      <c r="AW2331">
        <v>9.3000000000000007</v>
      </c>
      <c r="AX2331">
        <v>5.9</v>
      </c>
      <c r="AY2331">
        <v>6.2</v>
      </c>
      <c r="AZ2331">
        <v>6.2</v>
      </c>
      <c r="BA2331"/>
      <c r="BB2331"/>
      <c r="BC2331"/>
      <c r="BD2331"/>
      <c r="BE2331"/>
      <c r="BF2331"/>
      <c r="BG2331"/>
      <c r="BH2331"/>
      <c r="BI2331"/>
      <c r="BJ2331"/>
      <c r="BK2331"/>
      <c r="BL2331"/>
      <c r="BM2331"/>
      <c r="BN2331"/>
      <c r="BO2331"/>
      <c r="BP2331"/>
      <c r="BQ2331"/>
      <c r="BR2331" t="s">
        <v>58</v>
      </c>
      <c r="BS2331"/>
      <c r="BT2331" t="s">
        <v>117</v>
      </c>
      <c r="BU2331">
        <v>76629</v>
      </c>
      <c r="BV2331"/>
      <c r="BW2331"/>
      <c r="BX2331"/>
      <c r="BY2331"/>
      <c r="BZ2331"/>
    </row>
    <row r="2332" spans="1:78" s="10" customFormat="1" x14ac:dyDescent="0.2">
      <c r="A2332" t="s">
        <v>209</v>
      </c>
      <c r="B2332"/>
      <c r="C2332" t="s">
        <v>1482</v>
      </c>
      <c r="D2332" t="s">
        <v>64</v>
      </c>
      <c r="E2332" t="s">
        <v>112</v>
      </c>
      <c r="F2332" t="s">
        <v>120</v>
      </c>
      <c r="G2332" t="s">
        <v>112</v>
      </c>
      <c r="H2332" t="s">
        <v>120</v>
      </c>
      <c r="I2332"/>
      <c r="J2332"/>
      <c r="K2332"/>
      <c r="L2332"/>
      <c r="M2332"/>
      <c r="N2332"/>
      <c r="O2332"/>
      <c r="P2332"/>
      <c r="Q2332"/>
      <c r="R2332"/>
      <c r="S2332"/>
      <c r="T2332"/>
      <c r="U2332"/>
      <c r="V2332"/>
      <c r="W2332"/>
      <c r="X2332"/>
      <c r="Y2332"/>
      <c r="Z2332"/>
      <c r="AA2332"/>
      <c r="AB2332"/>
      <c r="AC2332"/>
      <c r="AD2332"/>
      <c r="AE2332"/>
      <c r="AF2332"/>
      <c r="AG2332"/>
      <c r="AH2332"/>
      <c r="AI2332"/>
      <c r="AJ2332"/>
      <c r="AK2332"/>
      <c r="AL2332"/>
      <c r="AM2332"/>
      <c r="AN2332"/>
      <c r="AO2332"/>
      <c r="AP2332"/>
      <c r="AQ2332"/>
      <c r="AR2332"/>
      <c r="AS2332"/>
      <c r="AT2332"/>
      <c r="AU2332"/>
      <c r="AV2332"/>
      <c r="AW2332"/>
      <c r="AX2332"/>
      <c r="AY2332"/>
      <c r="AZ2332"/>
      <c r="BA2332">
        <v>9.6999999999999993</v>
      </c>
      <c r="BB2332">
        <v>7.2</v>
      </c>
      <c r="BC2332">
        <v>6</v>
      </c>
      <c r="BD2332">
        <v>7.2</v>
      </c>
      <c r="BE2332">
        <v>9.4</v>
      </c>
      <c r="BF2332">
        <v>6</v>
      </c>
      <c r="BG2332">
        <v>5.2</v>
      </c>
      <c r="BH2332">
        <v>6</v>
      </c>
      <c r="BI2332"/>
      <c r="BJ2332"/>
      <c r="BK2332"/>
      <c r="BL2332"/>
      <c r="BM2332"/>
      <c r="BN2332"/>
      <c r="BO2332"/>
      <c r="BP2332"/>
      <c r="BQ2332"/>
      <c r="BR2332" t="s">
        <v>58</v>
      </c>
      <c r="BS2332"/>
      <c r="BT2332" t="s">
        <v>117</v>
      </c>
      <c r="BU2332">
        <v>76629</v>
      </c>
      <c r="BV2332"/>
      <c r="BW2332"/>
      <c r="BX2332"/>
      <c r="BY2332"/>
      <c r="BZ2332"/>
    </row>
    <row r="2333" spans="1:78" s="10" customFormat="1" x14ac:dyDescent="0.2">
      <c r="A2333" t="s">
        <v>217</v>
      </c>
      <c r="B2333"/>
      <c r="C2333" t="s">
        <v>1482</v>
      </c>
      <c r="D2333" t="s">
        <v>64</v>
      </c>
      <c r="E2333" t="s">
        <v>112</v>
      </c>
      <c r="F2333" t="s">
        <v>120</v>
      </c>
      <c r="G2333" t="s">
        <v>112</v>
      </c>
      <c r="H2333" t="s">
        <v>120</v>
      </c>
      <c r="I2333"/>
      <c r="J2333"/>
      <c r="K2333"/>
      <c r="L2333"/>
      <c r="M2333"/>
      <c r="N2333"/>
      <c r="O2333"/>
      <c r="P2333"/>
      <c r="Q2333"/>
      <c r="R2333"/>
      <c r="S2333"/>
      <c r="T2333"/>
      <c r="U2333"/>
      <c r="V2333"/>
      <c r="W2333"/>
      <c r="X2333"/>
      <c r="Y2333"/>
      <c r="Z2333"/>
      <c r="AA2333"/>
      <c r="AB2333"/>
      <c r="AC2333"/>
      <c r="AD2333"/>
      <c r="AE2333"/>
      <c r="AF2333"/>
      <c r="AG2333"/>
      <c r="AH2333"/>
      <c r="AI2333"/>
      <c r="AJ2333"/>
      <c r="AK2333"/>
      <c r="AL2333"/>
      <c r="AM2333"/>
      <c r="AN2333"/>
      <c r="AO2333"/>
      <c r="AP2333"/>
      <c r="AQ2333"/>
      <c r="AR2333"/>
      <c r="AS2333"/>
      <c r="AT2333"/>
      <c r="AU2333"/>
      <c r="AV2333"/>
      <c r="AW2333"/>
      <c r="AX2333"/>
      <c r="AY2333"/>
      <c r="AZ2333"/>
      <c r="BA2333">
        <v>10</v>
      </c>
      <c r="BB2333">
        <v>8.1999999999999993</v>
      </c>
      <c r="BC2333">
        <v>8</v>
      </c>
      <c r="BD2333">
        <v>8.1999999999999993</v>
      </c>
      <c r="BE2333"/>
      <c r="BF2333"/>
      <c r="BG2333"/>
      <c r="BH2333"/>
      <c r="BI2333"/>
      <c r="BJ2333"/>
      <c r="BK2333"/>
      <c r="BL2333"/>
      <c r="BM2333"/>
      <c r="BN2333"/>
      <c r="BO2333"/>
      <c r="BP2333"/>
      <c r="BQ2333"/>
      <c r="BR2333" t="s">
        <v>58</v>
      </c>
      <c r="BS2333"/>
      <c r="BT2333" t="s">
        <v>117</v>
      </c>
      <c r="BU2333">
        <v>76629</v>
      </c>
      <c r="BV2333"/>
      <c r="BW2333"/>
    </row>
    <row r="2334" spans="1:78" s="10" customFormat="1" x14ac:dyDescent="0.2">
      <c r="A2334" t="s">
        <v>119</v>
      </c>
      <c r="B2334"/>
      <c r="C2334" t="s">
        <v>1482</v>
      </c>
      <c r="D2334" t="s">
        <v>64</v>
      </c>
      <c r="E2334" t="s">
        <v>112</v>
      </c>
      <c r="F2334" t="s">
        <v>120</v>
      </c>
      <c r="G2334" t="s">
        <v>112</v>
      </c>
      <c r="H2334" t="s">
        <v>120</v>
      </c>
      <c r="I2334"/>
      <c r="J2334"/>
      <c r="K2334"/>
      <c r="L2334"/>
      <c r="M2334">
        <v>4.4000000000000004</v>
      </c>
      <c r="N2334"/>
      <c r="O2334"/>
      <c r="P2334">
        <v>2.1</v>
      </c>
      <c r="Q2334">
        <v>7.4</v>
      </c>
      <c r="R2334"/>
      <c r="S2334"/>
      <c r="T2334">
        <v>5.3</v>
      </c>
      <c r="U2334">
        <v>7.3</v>
      </c>
      <c r="V2334"/>
      <c r="W2334"/>
      <c r="X2334">
        <v>7.7</v>
      </c>
      <c r="Y2334">
        <v>9.1</v>
      </c>
      <c r="Z2334"/>
      <c r="AA2334"/>
      <c r="AB2334">
        <v>10.3</v>
      </c>
      <c r="AC2334"/>
      <c r="AD2334"/>
      <c r="AE2334"/>
      <c r="AF2334"/>
      <c r="AG2334">
        <v>5.2</v>
      </c>
      <c r="AH2334"/>
      <c r="AI2334"/>
      <c r="AJ2334">
        <v>8.1</v>
      </c>
      <c r="AK2334"/>
      <c r="AL2334"/>
      <c r="AM2334"/>
      <c r="AN2334"/>
      <c r="AO2334">
        <v>7.7</v>
      </c>
      <c r="AP2334"/>
      <c r="AQ2334"/>
      <c r="AR2334">
        <v>3.6</v>
      </c>
      <c r="AS2334">
        <v>9.6</v>
      </c>
      <c r="AT2334"/>
      <c r="AU2334"/>
      <c r="AV2334">
        <v>4.9000000000000004</v>
      </c>
      <c r="AW2334">
        <v>9.1</v>
      </c>
      <c r="AX2334">
        <v>6</v>
      </c>
      <c r="AY2334"/>
      <c r="AZ2334">
        <v>6</v>
      </c>
      <c r="BA2334">
        <v>8.6</v>
      </c>
      <c r="BB2334">
        <v>7.1</v>
      </c>
      <c r="BC2334">
        <v>7.3</v>
      </c>
      <c r="BD2334">
        <v>7.3</v>
      </c>
      <c r="BE2334">
        <v>9.4</v>
      </c>
      <c r="BF2334">
        <v>6.7</v>
      </c>
      <c r="BG2334">
        <v>5.7</v>
      </c>
      <c r="BH2334">
        <v>6.7</v>
      </c>
      <c r="BI2334"/>
      <c r="BJ2334"/>
      <c r="BK2334"/>
      <c r="BL2334"/>
      <c r="BM2334"/>
      <c r="BN2334"/>
      <c r="BO2334"/>
      <c r="BP2334"/>
      <c r="BQ2334"/>
      <c r="BR2334" t="s">
        <v>58</v>
      </c>
      <c r="BS2334"/>
      <c r="BT2334" t="s">
        <v>117</v>
      </c>
      <c r="BU2334">
        <v>76629</v>
      </c>
      <c r="BV2334"/>
      <c r="BW2334"/>
      <c r="BX2334"/>
      <c r="BY2334"/>
      <c r="BZ2334"/>
    </row>
    <row r="2335" spans="1:78" s="10" customFormat="1" x14ac:dyDescent="0.2">
      <c r="A2335" t="s">
        <v>229</v>
      </c>
      <c r="B2335"/>
      <c r="C2335" t="s">
        <v>1482</v>
      </c>
      <c r="D2335" t="s">
        <v>64</v>
      </c>
      <c r="E2335" t="s">
        <v>112</v>
      </c>
      <c r="F2335" t="s">
        <v>120</v>
      </c>
      <c r="G2335" t="s">
        <v>112</v>
      </c>
      <c r="H2335" t="s">
        <v>120</v>
      </c>
      <c r="I2335"/>
      <c r="J2335"/>
      <c r="K2335"/>
      <c r="L2335"/>
      <c r="M2335"/>
      <c r="N2335"/>
      <c r="O2335"/>
      <c r="P2335"/>
      <c r="Q2335">
        <v>7.52</v>
      </c>
      <c r="R2335"/>
      <c r="S2335"/>
      <c r="T2335">
        <v>5.12</v>
      </c>
      <c r="U2335">
        <v>6.69</v>
      </c>
      <c r="V2335"/>
      <c r="W2335"/>
      <c r="X2335">
        <v>7.82</v>
      </c>
      <c r="Y2335">
        <v>7.96</v>
      </c>
      <c r="Z2335"/>
      <c r="AA2335"/>
      <c r="AB2335">
        <v>9.4</v>
      </c>
      <c r="AC2335">
        <v>8.23</v>
      </c>
      <c r="AD2335"/>
      <c r="AE2335"/>
      <c r="AF2335">
        <v>11.81</v>
      </c>
      <c r="AG2335">
        <v>5.7</v>
      </c>
      <c r="AH2335"/>
      <c r="AI2335"/>
      <c r="AJ2335">
        <v>8.99</v>
      </c>
      <c r="AK2335"/>
      <c r="AL2335"/>
      <c r="AM2335"/>
      <c r="AN2335"/>
      <c r="AO2335"/>
      <c r="AP2335"/>
      <c r="AQ2335"/>
      <c r="AR2335"/>
      <c r="AS2335"/>
      <c r="AT2335"/>
      <c r="AU2335"/>
      <c r="AV2335"/>
      <c r="AW2335"/>
      <c r="AX2335"/>
      <c r="AY2335"/>
      <c r="AZ2335"/>
      <c r="BA2335"/>
      <c r="BB2335"/>
      <c r="BC2335"/>
      <c r="BD2335"/>
      <c r="BE2335"/>
      <c r="BF2335"/>
      <c r="BG2335"/>
      <c r="BH2335"/>
      <c r="BI2335"/>
      <c r="BJ2335"/>
      <c r="BK2335"/>
      <c r="BL2335"/>
      <c r="BM2335"/>
      <c r="BN2335"/>
      <c r="BO2335"/>
      <c r="BP2335"/>
      <c r="BQ2335"/>
      <c r="BR2335" t="s">
        <v>58</v>
      </c>
      <c r="BS2335"/>
      <c r="BT2335" t="s">
        <v>117</v>
      </c>
      <c r="BU2335">
        <v>76629</v>
      </c>
      <c r="BV2335"/>
      <c r="BW2335"/>
      <c r="BX2335"/>
      <c r="BY2335"/>
      <c r="BZ2335"/>
    </row>
    <row r="2336" spans="1:78" s="10" customFormat="1" x14ac:dyDescent="0.2">
      <c r="A2336" t="s">
        <v>230</v>
      </c>
      <c r="B2336"/>
      <c r="C2336" t="s">
        <v>1482</v>
      </c>
      <c r="D2336" t="s">
        <v>64</v>
      </c>
      <c r="E2336" t="s">
        <v>112</v>
      </c>
      <c r="F2336" t="s">
        <v>120</v>
      </c>
      <c r="G2336" t="s">
        <v>112</v>
      </c>
      <c r="H2336" t="s">
        <v>120</v>
      </c>
      <c r="I2336"/>
      <c r="J2336"/>
      <c r="K2336"/>
      <c r="L2336"/>
      <c r="M2336"/>
      <c r="N2336"/>
      <c r="O2336"/>
      <c r="P2336"/>
      <c r="Q2336"/>
      <c r="R2336"/>
      <c r="S2336"/>
      <c r="T2336"/>
      <c r="U2336"/>
      <c r="V2336"/>
      <c r="W2336"/>
      <c r="X2336"/>
      <c r="Y2336"/>
      <c r="Z2336"/>
      <c r="AA2336"/>
      <c r="AB2336"/>
      <c r="AC2336"/>
      <c r="AD2336"/>
      <c r="AE2336"/>
      <c r="AF2336"/>
      <c r="AG2336"/>
      <c r="AH2336"/>
      <c r="AI2336"/>
      <c r="AJ2336"/>
      <c r="AK2336"/>
      <c r="AL2336"/>
      <c r="AM2336"/>
      <c r="AN2336"/>
      <c r="AO2336"/>
      <c r="AP2336"/>
      <c r="AQ2336"/>
      <c r="AR2336"/>
      <c r="AS2336"/>
      <c r="AT2336"/>
      <c r="AU2336"/>
      <c r="AV2336"/>
      <c r="AW2336"/>
      <c r="AX2336"/>
      <c r="AY2336"/>
      <c r="AZ2336"/>
      <c r="BA2336">
        <v>10.15</v>
      </c>
      <c r="BB2336">
        <v>8.4499999999999993</v>
      </c>
      <c r="BC2336">
        <v>8.2200000000000006</v>
      </c>
      <c r="BD2336">
        <v>8.4499999999999993</v>
      </c>
      <c r="BE2336">
        <v>9.91</v>
      </c>
      <c r="BF2336">
        <v>7.59</v>
      </c>
      <c r="BG2336">
        <v>6.2</v>
      </c>
      <c r="BH2336">
        <v>7.59</v>
      </c>
      <c r="BI2336"/>
      <c r="BJ2336"/>
      <c r="BK2336"/>
      <c r="BL2336"/>
      <c r="BM2336"/>
      <c r="BN2336"/>
      <c r="BO2336"/>
      <c r="BP2336"/>
      <c r="BQ2336"/>
      <c r="BR2336" t="s">
        <v>58</v>
      </c>
      <c r="BS2336"/>
      <c r="BT2336" t="s">
        <v>117</v>
      </c>
      <c r="BU2336">
        <v>76629</v>
      </c>
      <c r="BV2336"/>
      <c r="BW2336"/>
      <c r="BX2336"/>
      <c r="BY2336"/>
      <c r="BZ2336"/>
    </row>
    <row r="2337" spans="1:78" s="10" customFormat="1" x14ac:dyDescent="0.2">
      <c r="A2337" t="s">
        <v>237</v>
      </c>
      <c r="B2337"/>
      <c r="C2337" t="s">
        <v>1482</v>
      </c>
      <c r="D2337" t="s">
        <v>64</v>
      </c>
      <c r="E2337" t="s">
        <v>112</v>
      </c>
      <c r="F2337" t="s">
        <v>120</v>
      </c>
      <c r="G2337" t="s">
        <v>112</v>
      </c>
      <c r="H2337" t="s">
        <v>120</v>
      </c>
      <c r="I2337"/>
      <c r="J2337"/>
      <c r="K2337"/>
      <c r="L2337"/>
      <c r="M2337"/>
      <c r="N2337"/>
      <c r="O2337"/>
      <c r="P2337"/>
      <c r="Q2337"/>
      <c r="R2337"/>
      <c r="S2337"/>
      <c r="T2337"/>
      <c r="U2337"/>
      <c r="V2337"/>
      <c r="W2337"/>
      <c r="X2337"/>
      <c r="Y2337">
        <v>9.5</v>
      </c>
      <c r="Z2337"/>
      <c r="AA2337"/>
      <c r="AB2337">
        <v>11.4</v>
      </c>
      <c r="AC2337">
        <v>9.6999999999999993</v>
      </c>
      <c r="AD2337"/>
      <c r="AE2337"/>
      <c r="AF2337">
        <v>12.2</v>
      </c>
      <c r="AG2337">
        <v>7.3</v>
      </c>
      <c r="AH2337"/>
      <c r="AI2337"/>
      <c r="AJ2337">
        <v>10.199999999999999</v>
      </c>
      <c r="AK2337"/>
      <c r="AL2337"/>
      <c r="AM2337"/>
      <c r="AN2337"/>
      <c r="AO2337"/>
      <c r="AP2337"/>
      <c r="AQ2337"/>
      <c r="AR2337"/>
      <c r="AS2337"/>
      <c r="AT2337"/>
      <c r="AU2337"/>
      <c r="AV2337"/>
      <c r="AW2337"/>
      <c r="AX2337"/>
      <c r="AY2337"/>
      <c r="AZ2337"/>
      <c r="BA2337"/>
      <c r="BB2337"/>
      <c r="BC2337"/>
      <c r="BD2337"/>
      <c r="BE2337"/>
      <c r="BF2337"/>
      <c r="BG2337"/>
      <c r="BH2337"/>
      <c r="BI2337"/>
      <c r="BJ2337"/>
      <c r="BK2337"/>
      <c r="BL2337"/>
      <c r="BM2337"/>
      <c r="BN2337"/>
      <c r="BO2337"/>
      <c r="BP2337"/>
      <c r="BQ2337"/>
      <c r="BR2337" t="s">
        <v>58</v>
      </c>
      <c r="BS2337"/>
      <c r="BT2337" t="s">
        <v>117</v>
      </c>
      <c r="BU2337">
        <v>76629</v>
      </c>
      <c r="BV2337"/>
      <c r="BW2337"/>
      <c r="BX2337"/>
      <c r="BY2337"/>
      <c r="BZ2337"/>
    </row>
    <row r="2338" spans="1:78" s="10" customFormat="1" x14ac:dyDescent="0.2">
      <c r="A2338" t="s">
        <v>240</v>
      </c>
      <c r="B2338"/>
      <c r="C2338" t="s">
        <v>1482</v>
      </c>
      <c r="D2338" t="s">
        <v>64</v>
      </c>
      <c r="E2338" t="s">
        <v>112</v>
      </c>
      <c r="F2338" t="s">
        <v>120</v>
      </c>
      <c r="G2338" t="s">
        <v>112</v>
      </c>
      <c r="H2338" t="s">
        <v>120</v>
      </c>
      <c r="I2338"/>
      <c r="J2338"/>
      <c r="K2338"/>
      <c r="L2338"/>
      <c r="M2338"/>
      <c r="N2338"/>
      <c r="O2338"/>
      <c r="P2338"/>
      <c r="Q2338"/>
      <c r="R2338"/>
      <c r="S2338"/>
      <c r="T2338"/>
      <c r="U2338"/>
      <c r="V2338"/>
      <c r="W2338"/>
      <c r="X2338"/>
      <c r="Y2338">
        <v>9.1999999999999993</v>
      </c>
      <c r="Z2338"/>
      <c r="AA2338"/>
      <c r="AB2338"/>
      <c r="AC2338">
        <v>9.6999999999999993</v>
      </c>
      <c r="AD2338"/>
      <c r="AE2338"/>
      <c r="AF2338">
        <v>12.5</v>
      </c>
      <c r="AG2338">
        <v>7.7</v>
      </c>
      <c r="AH2338"/>
      <c r="AI2338"/>
      <c r="AJ2338">
        <v>10.6</v>
      </c>
      <c r="AK2338"/>
      <c r="AL2338"/>
      <c r="AM2338"/>
      <c r="AN2338"/>
      <c r="AO2338"/>
      <c r="AP2338"/>
      <c r="AQ2338"/>
      <c r="AR2338"/>
      <c r="AS2338"/>
      <c r="AT2338"/>
      <c r="AU2338"/>
      <c r="AV2338"/>
      <c r="AW2338"/>
      <c r="AX2338"/>
      <c r="AY2338"/>
      <c r="AZ2338"/>
      <c r="BA2338"/>
      <c r="BB2338"/>
      <c r="BC2338"/>
      <c r="BD2338"/>
      <c r="BE2338"/>
      <c r="BF2338"/>
      <c r="BG2338"/>
      <c r="BH2338"/>
      <c r="BI2338"/>
      <c r="BJ2338"/>
      <c r="BK2338"/>
      <c r="BL2338"/>
      <c r="BM2338"/>
      <c r="BN2338"/>
      <c r="BO2338"/>
      <c r="BP2338"/>
      <c r="BQ2338"/>
      <c r="BR2338" t="s">
        <v>58</v>
      </c>
      <c r="BS2338"/>
      <c r="BT2338" t="s">
        <v>117</v>
      </c>
      <c r="BU2338">
        <v>76629</v>
      </c>
      <c r="BV2338" t="s">
        <v>69</v>
      </c>
      <c r="BW2338" t="s">
        <v>117</v>
      </c>
      <c r="BX2338"/>
      <c r="BY2338"/>
      <c r="BZ2338"/>
    </row>
    <row r="2339" spans="1:78" s="10" customFormat="1" x14ac:dyDescent="0.2">
      <c r="A2339" t="s">
        <v>241</v>
      </c>
      <c r="B2339"/>
      <c r="C2339" t="s">
        <v>1482</v>
      </c>
      <c r="D2339" t="s">
        <v>64</v>
      </c>
      <c r="E2339" t="s">
        <v>112</v>
      </c>
      <c r="F2339" t="s">
        <v>120</v>
      </c>
      <c r="G2339" t="s">
        <v>112</v>
      </c>
      <c r="H2339" t="s">
        <v>120</v>
      </c>
      <c r="I2339"/>
      <c r="J2339"/>
      <c r="K2339"/>
      <c r="L2339"/>
      <c r="M2339"/>
      <c r="N2339"/>
      <c r="O2339"/>
      <c r="P2339"/>
      <c r="Q2339"/>
      <c r="R2339"/>
      <c r="S2339"/>
      <c r="T2339"/>
      <c r="U2339"/>
      <c r="V2339"/>
      <c r="W2339"/>
      <c r="X2339"/>
      <c r="Y2339"/>
      <c r="Z2339"/>
      <c r="AA2339"/>
      <c r="AB2339"/>
      <c r="AC2339"/>
      <c r="AD2339"/>
      <c r="AE2339"/>
      <c r="AF2339"/>
      <c r="AG2339"/>
      <c r="AH2339"/>
      <c r="AI2339"/>
      <c r="AJ2339"/>
      <c r="AK2339"/>
      <c r="AL2339"/>
      <c r="AM2339"/>
      <c r="AN2339"/>
      <c r="AO2339"/>
      <c r="AP2339"/>
      <c r="AQ2339"/>
      <c r="AR2339"/>
      <c r="AS2339">
        <v>10.5</v>
      </c>
      <c r="AT2339"/>
      <c r="AU2339"/>
      <c r="AV2339">
        <v>5</v>
      </c>
      <c r="AW2339">
        <v>9.4</v>
      </c>
      <c r="AX2339">
        <v>6.1</v>
      </c>
      <c r="AY2339">
        <v>7.3</v>
      </c>
      <c r="AZ2339">
        <v>7.3</v>
      </c>
      <c r="BA2339"/>
      <c r="BB2339"/>
      <c r="BC2339"/>
      <c r="BD2339"/>
      <c r="BE2339"/>
      <c r="BF2339"/>
      <c r="BG2339"/>
      <c r="BH2339"/>
      <c r="BI2339"/>
      <c r="BJ2339"/>
      <c r="BK2339"/>
      <c r="BL2339"/>
      <c r="BM2339"/>
      <c r="BN2339"/>
      <c r="BO2339"/>
      <c r="BP2339"/>
      <c r="BQ2339"/>
      <c r="BR2339" t="s">
        <v>58</v>
      </c>
      <c r="BS2339"/>
      <c r="BT2339" t="s">
        <v>117</v>
      </c>
      <c r="BU2339">
        <v>76629</v>
      </c>
      <c r="BV2339"/>
      <c r="BW2339"/>
      <c r="BX2339"/>
      <c r="BY2339"/>
      <c r="BZ2339"/>
    </row>
    <row r="2340" spans="1:78" s="10" customFormat="1" x14ac:dyDescent="0.2">
      <c r="A2340" t="s">
        <v>242</v>
      </c>
      <c r="B2340"/>
      <c r="C2340" t="s">
        <v>1482</v>
      </c>
      <c r="D2340" t="s">
        <v>64</v>
      </c>
      <c r="E2340" t="s">
        <v>112</v>
      </c>
      <c r="F2340" t="s">
        <v>120</v>
      </c>
      <c r="G2340" t="s">
        <v>112</v>
      </c>
      <c r="H2340" t="s">
        <v>120</v>
      </c>
      <c r="I2340"/>
      <c r="J2340"/>
      <c r="K2340"/>
      <c r="L2340"/>
      <c r="M2340"/>
      <c r="N2340"/>
      <c r="O2340"/>
      <c r="P2340"/>
      <c r="Q2340"/>
      <c r="R2340"/>
      <c r="S2340"/>
      <c r="T2340"/>
      <c r="U2340"/>
      <c r="V2340"/>
      <c r="W2340"/>
      <c r="X2340"/>
      <c r="Y2340"/>
      <c r="Z2340"/>
      <c r="AA2340"/>
      <c r="AB2340"/>
      <c r="AC2340"/>
      <c r="AD2340"/>
      <c r="AE2340"/>
      <c r="AF2340"/>
      <c r="AG2340"/>
      <c r="AH2340"/>
      <c r="AI2340"/>
      <c r="AJ2340"/>
      <c r="AK2340">
        <v>5.2</v>
      </c>
      <c r="AL2340"/>
      <c r="AM2340"/>
      <c r="AN2340">
        <v>2.5</v>
      </c>
      <c r="AO2340">
        <v>8.1</v>
      </c>
      <c r="AP2340"/>
      <c r="AQ2340"/>
      <c r="AR2340">
        <v>4.0999999999999996</v>
      </c>
      <c r="AS2340">
        <v>11.1</v>
      </c>
      <c r="AT2340"/>
      <c r="AU2340"/>
      <c r="AV2340">
        <v>5.2</v>
      </c>
      <c r="AW2340"/>
      <c r="AX2340"/>
      <c r="AY2340"/>
      <c r="AZ2340"/>
      <c r="BA2340"/>
      <c r="BB2340"/>
      <c r="BC2340"/>
      <c r="BD2340"/>
      <c r="BE2340"/>
      <c r="BF2340"/>
      <c r="BG2340"/>
      <c r="BH2340"/>
      <c r="BI2340"/>
      <c r="BJ2340"/>
      <c r="BK2340"/>
      <c r="BL2340"/>
      <c r="BM2340"/>
      <c r="BN2340"/>
      <c r="BO2340"/>
      <c r="BP2340"/>
      <c r="BQ2340"/>
      <c r="BR2340" t="s">
        <v>58</v>
      </c>
      <c r="BS2340"/>
      <c r="BT2340" t="s">
        <v>117</v>
      </c>
      <c r="BU2340">
        <v>76629</v>
      </c>
      <c r="BV2340"/>
      <c r="BW2340"/>
      <c r="BX2340"/>
      <c r="BY2340"/>
      <c r="BZ2340"/>
    </row>
    <row r="2341" spans="1:78" s="10" customFormat="1" x14ac:dyDescent="0.2">
      <c r="A2341" t="s">
        <v>244</v>
      </c>
      <c r="B2341"/>
      <c r="C2341" t="s">
        <v>1482</v>
      </c>
      <c r="D2341" t="s">
        <v>64</v>
      </c>
      <c r="E2341" t="s">
        <v>112</v>
      </c>
      <c r="F2341" t="s">
        <v>120</v>
      </c>
      <c r="G2341" t="s">
        <v>112</v>
      </c>
      <c r="H2341" t="s">
        <v>120</v>
      </c>
      <c r="I2341"/>
      <c r="J2341"/>
      <c r="K2341"/>
      <c r="L2341"/>
      <c r="M2341"/>
      <c r="N2341"/>
      <c r="O2341"/>
      <c r="P2341"/>
      <c r="Q2341"/>
      <c r="R2341"/>
      <c r="S2341"/>
      <c r="T2341"/>
      <c r="U2341"/>
      <c r="V2341"/>
      <c r="W2341"/>
      <c r="X2341"/>
      <c r="Y2341">
        <v>8.3000000000000007</v>
      </c>
      <c r="Z2341"/>
      <c r="AA2341"/>
      <c r="AB2341">
        <v>9.1</v>
      </c>
      <c r="AC2341">
        <v>8.6</v>
      </c>
      <c r="AD2341"/>
      <c r="AE2341"/>
      <c r="AF2341">
        <v>12.1</v>
      </c>
      <c r="AG2341">
        <v>6.1</v>
      </c>
      <c r="AH2341"/>
      <c r="AI2341"/>
      <c r="AJ2341">
        <v>8.5</v>
      </c>
      <c r="AK2341"/>
      <c r="AL2341"/>
      <c r="AM2341"/>
      <c r="AN2341"/>
      <c r="AO2341"/>
      <c r="AP2341"/>
      <c r="AQ2341"/>
      <c r="AR2341"/>
      <c r="AS2341"/>
      <c r="AT2341"/>
      <c r="AU2341"/>
      <c r="AV2341"/>
      <c r="AW2341"/>
      <c r="AX2341"/>
      <c r="AY2341"/>
      <c r="AZ2341"/>
      <c r="BA2341"/>
      <c r="BB2341"/>
      <c r="BC2341"/>
      <c r="BD2341"/>
      <c r="BE2341"/>
      <c r="BF2341"/>
      <c r="BG2341"/>
      <c r="BH2341"/>
      <c r="BI2341"/>
      <c r="BJ2341"/>
      <c r="BK2341"/>
      <c r="BL2341"/>
      <c r="BM2341"/>
      <c r="BN2341"/>
      <c r="BO2341"/>
      <c r="BP2341"/>
      <c r="BQ2341"/>
      <c r="BR2341" t="s">
        <v>58</v>
      </c>
      <c r="BS2341"/>
      <c r="BT2341" t="s">
        <v>117</v>
      </c>
      <c r="BU2341">
        <v>76629</v>
      </c>
      <c r="BV2341" t="s">
        <v>69</v>
      </c>
      <c r="BW2341" t="s">
        <v>117</v>
      </c>
      <c r="BX2341"/>
      <c r="BY2341"/>
      <c r="BZ2341"/>
    </row>
    <row r="2342" spans="1:78" s="10" customFormat="1" x14ac:dyDescent="0.2">
      <c r="A2342" t="s">
        <v>245</v>
      </c>
      <c r="B2342"/>
      <c r="C2342" t="s">
        <v>1482</v>
      </c>
      <c r="D2342" t="s">
        <v>64</v>
      </c>
      <c r="E2342" t="s">
        <v>112</v>
      </c>
      <c r="F2342" t="s">
        <v>120</v>
      </c>
      <c r="G2342" t="s">
        <v>112</v>
      </c>
      <c r="H2342" t="s">
        <v>120</v>
      </c>
      <c r="I2342"/>
      <c r="J2342"/>
      <c r="K2342"/>
      <c r="L2342"/>
      <c r="M2342"/>
      <c r="N2342"/>
      <c r="O2342"/>
      <c r="P2342"/>
      <c r="Q2342"/>
      <c r="R2342"/>
      <c r="S2342"/>
      <c r="T2342"/>
      <c r="U2342">
        <v>7.7</v>
      </c>
      <c r="V2342"/>
      <c r="W2342"/>
      <c r="X2342">
        <v>8.6</v>
      </c>
      <c r="Y2342">
        <v>8.6999999999999993</v>
      </c>
      <c r="Z2342"/>
      <c r="AA2342"/>
      <c r="AB2342">
        <v>9.6999999999999993</v>
      </c>
      <c r="AC2342">
        <v>9.9</v>
      </c>
      <c r="AD2342"/>
      <c r="AE2342"/>
      <c r="AF2342">
        <v>12.7</v>
      </c>
      <c r="AG2342">
        <v>6.6</v>
      </c>
      <c r="AH2342"/>
      <c r="AI2342"/>
      <c r="AJ2342">
        <v>10.4</v>
      </c>
      <c r="AK2342"/>
      <c r="AL2342"/>
      <c r="AM2342"/>
      <c r="AN2342"/>
      <c r="AO2342"/>
      <c r="AP2342"/>
      <c r="AQ2342"/>
      <c r="AR2342"/>
      <c r="AS2342"/>
      <c r="AT2342"/>
      <c r="AU2342"/>
      <c r="AV2342"/>
      <c r="AW2342"/>
      <c r="AX2342"/>
      <c r="AY2342"/>
      <c r="AZ2342"/>
      <c r="BA2342"/>
      <c r="BB2342"/>
      <c r="BC2342"/>
      <c r="BD2342"/>
      <c r="BE2342"/>
      <c r="BF2342"/>
      <c r="BG2342"/>
      <c r="BH2342"/>
      <c r="BI2342"/>
      <c r="BJ2342"/>
      <c r="BK2342"/>
      <c r="BL2342"/>
      <c r="BM2342"/>
      <c r="BN2342"/>
      <c r="BO2342"/>
      <c r="BP2342"/>
      <c r="BQ2342"/>
      <c r="BR2342" t="s">
        <v>58</v>
      </c>
      <c r="BS2342"/>
      <c r="BT2342" t="s">
        <v>117</v>
      </c>
      <c r="BU2342">
        <v>76629</v>
      </c>
      <c r="BV2342" t="s">
        <v>69</v>
      </c>
      <c r="BW2342" t="s">
        <v>117</v>
      </c>
      <c r="BX2342"/>
      <c r="BY2342"/>
      <c r="BZ2342"/>
    </row>
    <row r="2343" spans="1:78" s="10" customFormat="1" x14ac:dyDescent="0.2">
      <c r="A2343" t="s">
        <v>247</v>
      </c>
      <c r="B2343"/>
      <c r="C2343" t="s">
        <v>1482</v>
      </c>
      <c r="D2343" t="s">
        <v>64</v>
      </c>
      <c r="E2343" t="s">
        <v>112</v>
      </c>
      <c r="F2343" t="s">
        <v>120</v>
      </c>
      <c r="G2343" t="s">
        <v>112</v>
      </c>
      <c r="H2343" t="s">
        <v>120</v>
      </c>
      <c r="I2343"/>
      <c r="J2343"/>
      <c r="K2343"/>
      <c r="L2343"/>
      <c r="M2343"/>
      <c r="N2343"/>
      <c r="O2343"/>
      <c r="P2343"/>
      <c r="Q2343"/>
      <c r="R2343"/>
      <c r="S2343"/>
      <c r="T2343"/>
      <c r="U2343"/>
      <c r="V2343"/>
      <c r="W2343"/>
      <c r="X2343"/>
      <c r="Y2343">
        <v>9.6</v>
      </c>
      <c r="Z2343"/>
      <c r="AA2343"/>
      <c r="AB2343">
        <v>10.5</v>
      </c>
      <c r="AC2343">
        <v>10.4</v>
      </c>
      <c r="AD2343"/>
      <c r="AE2343"/>
      <c r="AF2343">
        <v>13.3</v>
      </c>
      <c r="AG2343">
        <v>7.6</v>
      </c>
      <c r="AH2343"/>
      <c r="AI2343"/>
      <c r="AJ2343">
        <v>12.1</v>
      </c>
      <c r="AK2343"/>
      <c r="AL2343"/>
      <c r="AM2343"/>
      <c r="AN2343"/>
      <c r="AO2343"/>
      <c r="AP2343"/>
      <c r="AQ2343"/>
      <c r="AR2343"/>
      <c r="AS2343"/>
      <c r="AT2343"/>
      <c r="AU2343"/>
      <c r="AV2343"/>
      <c r="AW2343"/>
      <c r="AX2343"/>
      <c r="AY2343"/>
      <c r="AZ2343"/>
      <c r="BA2343"/>
      <c r="BB2343"/>
      <c r="BC2343"/>
      <c r="BD2343"/>
      <c r="BE2343"/>
      <c r="BF2343"/>
      <c r="BG2343"/>
      <c r="BH2343"/>
      <c r="BI2343"/>
      <c r="BJ2343"/>
      <c r="BK2343"/>
      <c r="BL2343"/>
      <c r="BM2343"/>
      <c r="BN2343"/>
      <c r="BO2343"/>
      <c r="BP2343"/>
      <c r="BQ2343"/>
      <c r="BR2343" t="s">
        <v>58</v>
      </c>
      <c r="BS2343"/>
      <c r="BT2343" t="s">
        <v>117</v>
      </c>
      <c r="BU2343">
        <v>76629</v>
      </c>
      <c r="BV2343" t="s">
        <v>69</v>
      </c>
      <c r="BW2343" t="s">
        <v>117</v>
      </c>
      <c r="BX2343"/>
      <c r="BY2343"/>
      <c r="BZ2343"/>
    </row>
    <row r="2344" spans="1:78" s="10" customFormat="1" x14ac:dyDescent="0.2">
      <c r="A2344" t="s">
        <v>248</v>
      </c>
      <c r="B2344"/>
      <c r="C2344" t="s">
        <v>1482</v>
      </c>
      <c r="D2344" t="s">
        <v>64</v>
      </c>
      <c r="E2344" t="s">
        <v>112</v>
      </c>
      <c r="F2344" t="s">
        <v>120</v>
      </c>
      <c r="G2344" t="s">
        <v>112</v>
      </c>
      <c r="H2344" t="s">
        <v>120</v>
      </c>
      <c r="I2344"/>
      <c r="J2344"/>
      <c r="K2344"/>
      <c r="L2344"/>
      <c r="M2344"/>
      <c r="N2344"/>
      <c r="O2344"/>
      <c r="P2344"/>
      <c r="Q2344"/>
      <c r="R2344"/>
      <c r="S2344"/>
      <c r="T2344"/>
      <c r="U2344"/>
      <c r="V2344"/>
      <c r="W2344"/>
      <c r="X2344"/>
      <c r="Y2344"/>
      <c r="Z2344"/>
      <c r="AA2344"/>
      <c r="AB2344"/>
      <c r="AC2344"/>
      <c r="AD2344"/>
      <c r="AE2344"/>
      <c r="AF2344"/>
      <c r="AG2344"/>
      <c r="AH2344"/>
      <c r="AI2344"/>
      <c r="AJ2344"/>
      <c r="AK2344"/>
      <c r="AL2344"/>
      <c r="AM2344"/>
      <c r="AN2344"/>
      <c r="AO2344"/>
      <c r="AP2344"/>
      <c r="AQ2344"/>
      <c r="AR2344"/>
      <c r="AS2344"/>
      <c r="AT2344"/>
      <c r="AU2344"/>
      <c r="AV2344"/>
      <c r="AW2344">
        <v>8.9</v>
      </c>
      <c r="AX2344">
        <v>6.7</v>
      </c>
      <c r="AY2344">
        <v>7.3</v>
      </c>
      <c r="AZ2344">
        <v>7.3</v>
      </c>
      <c r="BA2344">
        <v>9.8000000000000007</v>
      </c>
      <c r="BB2344">
        <v>8.1999999999999993</v>
      </c>
      <c r="BC2344">
        <v>7.4</v>
      </c>
      <c r="BD2344">
        <v>8.1999999999999993</v>
      </c>
      <c r="BE2344"/>
      <c r="BF2344"/>
      <c r="BG2344"/>
      <c r="BH2344"/>
      <c r="BI2344"/>
      <c r="BJ2344"/>
      <c r="BK2344"/>
      <c r="BL2344"/>
      <c r="BM2344"/>
      <c r="BN2344"/>
      <c r="BO2344"/>
      <c r="BP2344"/>
      <c r="BQ2344"/>
      <c r="BR2344" t="s">
        <v>58</v>
      </c>
      <c r="BS2344"/>
      <c r="BT2344" t="s">
        <v>117</v>
      </c>
      <c r="BU2344">
        <v>76629</v>
      </c>
      <c r="BV2344"/>
      <c r="BW2344"/>
    </row>
    <row r="2345" spans="1:78" x14ac:dyDescent="0.2">
      <c r="A2345" t="s">
        <v>249</v>
      </c>
      <c r="C2345" t="s">
        <v>1482</v>
      </c>
      <c r="D2345" t="s">
        <v>64</v>
      </c>
      <c r="E2345" t="s">
        <v>112</v>
      </c>
      <c r="F2345" t="s">
        <v>120</v>
      </c>
      <c r="G2345" t="s">
        <v>112</v>
      </c>
      <c r="H2345" t="s">
        <v>120</v>
      </c>
      <c r="AW2345">
        <v>8.8000000000000007</v>
      </c>
      <c r="AX2345">
        <v>6.4</v>
      </c>
      <c r="AY2345">
        <v>7.5</v>
      </c>
      <c r="AZ2345">
        <v>7.5</v>
      </c>
      <c r="BA2345">
        <v>9.8000000000000007</v>
      </c>
      <c r="BB2345">
        <v>8.5</v>
      </c>
      <c r="BC2345">
        <v>8</v>
      </c>
      <c r="BD2345">
        <v>8.5</v>
      </c>
      <c r="BE2345">
        <v>9.3000000000000007</v>
      </c>
      <c r="BF2345">
        <v>7.4</v>
      </c>
      <c r="BG2345">
        <v>6.3</v>
      </c>
      <c r="BH2345">
        <v>7.4</v>
      </c>
      <c r="BR2345" t="s">
        <v>58</v>
      </c>
      <c r="BS2345"/>
      <c r="BT2345" t="s">
        <v>117</v>
      </c>
      <c r="BU2345">
        <v>76629</v>
      </c>
    </row>
    <row r="2346" spans="1:78" s="10" customFormat="1" x14ac:dyDescent="0.2">
      <c r="A2346" t="s">
        <v>250</v>
      </c>
      <c r="B2346"/>
      <c r="C2346" t="s">
        <v>1482</v>
      </c>
      <c r="D2346" t="s">
        <v>64</v>
      </c>
      <c r="E2346" t="s">
        <v>112</v>
      </c>
      <c r="F2346" t="s">
        <v>120</v>
      </c>
      <c r="G2346" t="s">
        <v>112</v>
      </c>
      <c r="H2346" t="s">
        <v>120</v>
      </c>
      <c r="I2346"/>
      <c r="J2346"/>
      <c r="K2346"/>
      <c r="L2346"/>
      <c r="M2346"/>
      <c r="N2346"/>
      <c r="O2346"/>
      <c r="P2346"/>
      <c r="Q2346"/>
      <c r="R2346"/>
      <c r="S2346"/>
      <c r="T2346"/>
      <c r="U2346"/>
      <c r="V2346"/>
      <c r="W2346"/>
      <c r="X2346"/>
      <c r="Y2346"/>
      <c r="Z2346"/>
      <c r="AA2346"/>
      <c r="AB2346">
        <v>10.6</v>
      </c>
      <c r="AC2346"/>
      <c r="AD2346"/>
      <c r="AE2346"/>
      <c r="AF2346"/>
      <c r="AG2346"/>
      <c r="AH2346"/>
      <c r="AI2346"/>
      <c r="AJ2346"/>
      <c r="AK2346"/>
      <c r="AL2346"/>
      <c r="AM2346"/>
      <c r="AN2346"/>
      <c r="AO2346"/>
      <c r="AP2346"/>
      <c r="AQ2346"/>
      <c r="AR2346"/>
      <c r="AS2346"/>
      <c r="AT2346"/>
      <c r="AU2346"/>
      <c r="AV2346"/>
      <c r="AW2346"/>
      <c r="AX2346"/>
      <c r="AY2346"/>
      <c r="AZ2346"/>
      <c r="BA2346"/>
      <c r="BB2346"/>
      <c r="BC2346"/>
      <c r="BD2346"/>
      <c r="BE2346"/>
      <c r="BF2346"/>
      <c r="BG2346"/>
      <c r="BH2346"/>
      <c r="BI2346"/>
      <c r="BJ2346"/>
      <c r="BK2346"/>
      <c r="BL2346"/>
      <c r="BM2346"/>
      <c r="BN2346"/>
      <c r="BO2346"/>
      <c r="BP2346"/>
      <c r="BQ2346"/>
      <c r="BR2346" t="s">
        <v>58</v>
      </c>
      <c r="BS2346"/>
      <c r="BT2346" t="s">
        <v>117</v>
      </c>
      <c r="BU2346">
        <v>76629</v>
      </c>
      <c r="BV2346"/>
      <c r="BW2346"/>
      <c r="BX2346"/>
      <c r="BY2346"/>
      <c r="BZ2346"/>
    </row>
    <row r="2347" spans="1:78" s="10" customFormat="1" x14ac:dyDescent="0.2">
      <c r="A2347" t="s">
        <v>251</v>
      </c>
      <c r="B2347"/>
      <c r="C2347" t="s">
        <v>1482</v>
      </c>
      <c r="D2347" t="s">
        <v>64</v>
      </c>
      <c r="E2347" t="s">
        <v>112</v>
      </c>
      <c r="F2347" t="s">
        <v>120</v>
      </c>
      <c r="G2347" t="s">
        <v>112</v>
      </c>
      <c r="H2347" t="s">
        <v>120</v>
      </c>
      <c r="I2347"/>
      <c r="J2347"/>
      <c r="K2347"/>
      <c r="L2347"/>
      <c r="M2347"/>
      <c r="N2347"/>
      <c r="O2347"/>
      <c r="P2347"/>
      <c r="Q2347"/>
      <c r="R2347"/>
      <c r="S2347"/>
      <c r="T2347"/>
      <c r="U2347"/>
      <c r="V2347"/>
      <c r="W2347"/>
      <c r="X2347"/>
      <c r="Y2347"/>
      <c r="Z2347"/>
      <c r="AA2347"/>
      <c r="AB2347"/>
      <c r="AC2347"/>
      <c r="AD2347"/>
      <c r="AE2347"/>
      <c r="AF2347"/>
      <c r="AG2347"/>
      <c r="AH2347"/>
      <c r="AI2347"/>
      <c r="AJ2347"/>
      <c r="AK2347"/>
      <c r="AL2347"/>
      <c r="AM2347"/>
      <c r="AN2347"/>
      <c r="AO2347"/>
      <c r="AP2347"/>
      <c r="AQ2347"/>
      <c r="AR2347"/>
      <c r="AS2347"/>
      <c r="AT2347"/>
      <c r="AU2347"/>
      <c r="AV2347"/>
      <c r="AW2347">
        <v>8.5</v>
      </c>
      <c r="AX2347">
        <v>6.4</v>
      </c>
      <c r="AY2347">
        <v>6.9</v>
      </c>
      <c r="AZ2347">
        <v>6.9</v>
      </c>
      <c r="BA2347">
        <v>9.1999999999999993</v>
      </c>
      <c r="BB2347">
        <v>7.8</v>
      </c>
      <c r="BC2347">
        <v>7.7</v>
      </c>
      <c r="BD2347">
        <v>7.8</v>
      </c>
      <c r="BE2347"/>
      <c r="BF2347"/>
      <c r="BG2347"/>
      <c r="BH2347"/>
      <c r="BI2347"/>
      <c r="BJ2347"/>
      <c r="BK2347"/>
      <c r="BL2347"/>
      <c r="BM2347"/>
      <c r="BN2347"/>
      <c r="BO2347"/>
      <c r="BP2347"/>
      <c r="BQ2347"/>
      <c r="BR2347" t="s">
        <v>58</v>
      </c>
      <c r="BS2347"/>
      <c r="BT2347" t="s">
        <v>117</v>
      </c>
      <c r="BU2347">
        <v>76629</v>
      </c>
      <c r="BV2347"/>
      <c r="BW2347"/>
      <c r="BX2347"/>
      <c r="BY2347"/>
      <c r="BZ2347"/>
    </row>
    <row r="2348" spans="1:78" s="10" customFormat="1" x14ac:dyDescent="0.2">
      <c r="A2348" t="s">
        <v>252</v>
      </c>
      <c r="B2348"/>
      <c r="C2348" t="s">
        <v>1482</v>
      </c>
      <c r="D2348" t="s">
        <v>64</v>
      </c>
      <c r="E2348" t="s">
        <v>112</v>
      </c>
      <c r="F2348" t="s">
        <v>120</v>
      </c>
      <c r="G2348" t="s">
        <v>112</v>
      </c>
      <c r="H2348" t="s">
        <v>120</v>
      </c>
      <c r="I2348"/>
      <c r="J2348"/>
      <c r="K2348"/>
      <c r="L2348"/>
      <c r="M2348"/>
      <c r="N2348"/>
      <c r="O2348"/>
      <c r="P2348"/>
      <c r="Q2348"/>
      <c r="R2348"/>
      <c r="S2348"/>
      <c r="T2348"/>
      <c r="U2348"/>
      <c r="V2348"/>
      <c r="W2348"/>
      <c r="X2348"/>
      <c r="Y2348"/>
      <c r="Z2348"/>
      <c r="AA2348"/>
      <c r="AB2348"/>
      <c r="AC2348"/>
      <c r="AD2348"/>
      <c r="AE2348"/>
      <c r="AF2348"/>
      <c r="AG2348"/>
      <c r="AH2348"/>
      <c r="AI2348"/>
      <c r="AJ2348"/>
      <c r="AK2348"/>
      <c r="AL2348"/>
      <c r="AM2348"/>
      <c r="AN2348"/>
      <c r="AO2348"/>
      <c r="AP2348"/>
      <c r="AQ2348"/>
      <c r="AR2348"/>
      <c r="AS2348"/>
      <c r="AT2348"/>
      <c r="AU2348"/>
      <c r="AV2348"/>
      <c r="AW2348"/>
      <c r="AX2348"/>
      <c r="AY2348"/>
      <c r="AZ2348"/>
      <c r="BA2348">
        <v>8.5</v>
      </c>
      <c r="BB2348">
        <v>6.8</v>
      </c>
      <c r="BC2348">
        <v>8</v>
      </c>
      <c r="BD2348">
        <v>8</v>
      </c>
      <c r="BE2348"/>
      <c r="BF2348"/>
      <c r="BG2348"/>
      <c r="BH2348"/>
      <c r="BI2348"/>
      <c r="BJ2348"/>
      <c r="BK2348"/>
      <c r="BL2348"/>
      <c r="BM2348"/>
      <c r="BN2348"/>
      <c r="BO2348"/>
      <c r="BP2348"/>
      <c r="BQ2348"/>
      <c r="BR2348" t="s">
        <v>58</v>
      </c>
      <c r="BS2348"/>
      <c r="BT2348" t="s">
        <v>117</v>
      </c>
      <c r="BU2348">
        <v>76629</v>
      </c>
      <c r="BV2348"/>
      <c r="BW2348"/>
      <c r="BX2348"/>
      <c r="BY2348"/>
      <c r="BZ2348"/>
    </row>
    <row r="2349" spans="1:78" s="10" customFormat="1" x14ac:dyDescent="0.2">
      <c r="A2349" t="s">
        <v>253</v>
      </c>
      <c r="B2349"/>
      <c r="C2349" t="s">
        <v>1482</v>
      </c>
      <c r="D2349" t="s">
        <v>64</v>
      </c>
      <c r="E2349" t="s">
        <v>112</v>
      </c>
      <c r="F2349" t="s">
        <v>120</v>
      </c>
      <c r="G2349" t="s">
        <v>112</v>
      </c>
      <c r="H2349" t="s">
        <v>120</v>
      </c>
      <c r="I2349"/>
      <c r="J2349"/>
      <c r="K2349"/>
      <c r="L2349"/>
      <c r="M2349"/>
      <c r="N2349"/>
      <c r="O2349"/>
      <c r="P2349"/>
      <c r="Q2349"/>
      <c r="R2349"/>
      <c r="S2349"/>
      <c r="T2349"/>
      <c r="U2349"/>
      <c r="V2349"/>
      <c r="W2349"/>
      <c r="X2349"/>
      <c r="Y2349"/>
      <c r="Z2349"/>
      <c r="AA2349"/>
      <c r="AB2349"/>
      <c r="AC2349"/>
      <c r="AD2349"/>
      <c r="AE2349"/>
      <c r="AF2349"/>
      <c r="AG2349"/>
      <c r="AH2349"/>
      <c r="AI2349"/>
      <c r="AJ2349"/>
      <c r="AK2349"/>
      <c r="AL2349"/>
      <c r="AM2349"/>
      <c r="AN2349"/>
      <c r="AO2349"/>
      <c r="AP2349"/>
      <c r="AQ2349"/>
      <c r="AR2349"/>
      <c r="AS2349"/>
      <c r="AT2349"/>
      <c r="AU2349"/>
      <c r="AV2349"/>
      <c r="AW2349"/>
      <c r="AX2349"/>
      <c r="AY2349"/>
      <c r="AZ2349"/>
      <c r="BA2349"/>
      <c r="BB2349"/>
      <c r="BC2349"/>
      <c r="BD2349"/>
      <c r="BE2349">
        <v>10.1</v>
      </c>
      <c r="BF2349">
        <v>6.5</v>
      </c>
      <c r="BG2349">
        <v>5.4</v>
      </c>
      <c r="BH2349">
        <v>6.5</v>
      </c>
      <c r="BI2349"/>
      <c r="BJ2349"/>
      <c r="BK2349"/>
      <c r="BL2349"/>
      <c r="BM2349"/>
      <c r="BN2349"/>
      <c r="BO2349"/>
      <c r="BP2349"/>
      <c r="BQ2349"/>
      <c r="BR2349" t="s">
        <v>58</v>
      </c>
      <c r="BS2349"/>
      <c r="BT2349" t="s">
        <v>117</v>
      </c>
      <c r="BU2349">
        <v>76629</v>
      </c>
      <c r="BV2349"/>
      <c r="BW2349"/>
      <c r="BX2349"/>
      <c r="BY2349"/>
      <c r="BZ2349"/>
    </row>
    <row r="2350" spans="1:78" s="10" customFormat="1" x14ac:dyDescent="0.2">
      <c r="A2350" t="s">
        <v>254</v>
      </c>
      <c r="B2350"/>
      <c r="C2350" t="s">
        <v>1482</v>
      </c>
      <c r="D2350" t="s">
        <v>64</v>
      </c>
      <c r="E2350" t="s">
        <v>112</v>
      </c>
      <c r="F2350" t="s">
        <v>120</v>
      </c>
      <c r="G2350" t="s">
        <v>112</v>
      </c>
      <c r="H2350" t="s">
        <v>120</v>
      </c>
      <c r="I2350"/>
      <c r="J2350"/>
      <c r="K2350"/>
      <c r="L2350"/>
      <c r="M2350"/>
      <c r="N2350"/>
      <c r="O2350"/>
      <c r="P2350"/>
      <c r="Q2350"/>
      <c r="R2350"/>
      <c r="S2350"/>
      <c r="T2350"/>
      <c r="U2350">
        <v>8.1999999999999993</v>
      </c>
      <c r="V2350"/>
      <c r="W2350"/>
      <c r="X2350">
        <v>8.1</v>
      </c>
      <c r="Y2350">
        <v>8.6</v>
      </c>
      <c r="Z2350"/>
      <c r="AA2350"/>
      <c r="AB2350">
        <v>10.7</v>
      </c>
      <c r="AC2350">
        <v>9.1</v>
      </c>
      <c r="AD2350"/>
      <c r="AE2350"/>
      <c r="AF2350">
        <v>12.9</v>
      </c>
      <c r="AG2350"/>
      <c r="AH2350"/>
      <c r="AI2350"/>
      <c r="AJ2350"/>
      <c r="AK2350"/>
      <c r="AL2350"/>
      <c r="AM2350"/>
      <c r="AN2350"/>
      <c r="AO2350"/>
      <c r="AP2350"/>
      <c r="AQ2350"/>
      <c r="AR2350"/>
      <c r="AS2350"/>
      <c r="AT2350"/>
      <c r="AU2350"/>
      <c r="AV2350"/>
      <c r="AW2350"/>
      <c r="AX2350"/>
      <c r="AY2350"/>
      <c r="AZ2350"/>
      <c r="BA2350">
        <v>9.6</v>
      </c>
      <c r="BB2350">
        <v>9.3000000000000007</v>
      </c>
      <c r="BC2350">
        <v>8.1</v>
      </c>
      <c r="BD2350">
        <v>9.3000000000000007</v>
      </c>
      <c r="BE2350">
        <v>9.8000000000000007</v>
      </c>
      <c r="BF2350">
        <v>7.1</v>
      </c>
      <c r="BG2350">
        <v>6.1</v>
      </c>
      <c r="BH2350">
        <v>7.1</v>
      </c>
      <c r="BI2350"/>
      <c r="BJ2350"/>
      <c r="BK2350"/>
      <c r="BL2350"/>
      <c r="BM2350"/>
      <c r="BN2350"/>
      <c r="BO2350"/>
      <c r="BP2350"/>
      <c r="BQ2350"/>
      <c r="BR2350" t="s">
        <v>58</v>
      </c>
      <c r="BS2350"/>
      <c r="BT2350" t="s">
        <v>117</v>
      </c>
      <c r="BU2350">
        <v>76629</v>
      </c>
      <c r="BV2350" t="s">
        <v>69</v>
      </c>
      <c r="BW2350" t="s">
        <v>117</v>
      </c>
      <c r="BX2350"/>
      <c r="BY2350"/>
      <c r="BZ2350"/>
    </row>
    <row r="2351" spans="1:78" s="10" customFormat="1" x14ac:dyDescent="0.2">
      <c r="A2351" t="s">
        <v>209</v>
      </c>
      <c r="B2351"/>
      <c r="C2351" t="s">
        <v>1482</v>
      </c>
      <c r="D2351" t="s">
        <v>64</v>
      </c>
      <c r="E2351" t="s">
        <v>112</v>
      </c>
      <c r="F2351" t="s">
        <v>120</v>
      </c>
      <c r="G2351" t="s">
        <v>129</v>
      </c>
      <c r="H2351" t="s">
        <v>425</v>
      </c>
      <c r="I2351"/>
      <c r="J2351"/>
      <c r="K2351"/>
      <c r="L2351"/>
      <c r="M2351"/>
      <c r="N2351"/>
      <c r="O2351"/>
      <c r="P2351"/>
      <c r="Q2351"/>
      <c r="R2351"/>
      <c r="S2351"/>
      <c r="T2351"/>
      <c r="U2351"/>
      <c r="V2351"/>
      <c r="W2351"/>
      <c r="X2351"/>
      <c r="Y2351"/>
      <c r="Z2351"/>
      <c r="AA2351"/>
      <c r="AB2351"/>
      <c r="AC2351"/>
      <c r="AD2351"/>
      <c r="AE2351"/>
      <c r="AF2351"/>
      <c r="AG2351"/>
      <c r="AH2351"/>
      <c r="AI2351"/>
      <c r="AJ2351"/>
      <c r="AK2351"/>
      <c r="AL2351"/>
      <c r="AM2351"/>
      <c r="AN2351"/>
      <c r="AO2351"/>
      <c r="AP2351"/>
      <c r="AQ2351"/>
      <c r="AR2351"/>
      <c r="AS2351"/>
      <c r="AT2351"/>
      <c r="AU2351"/>
      <c r="AV2351"/>
      <c r="AW2351"/>
      <c r="AX2351"/>
      <c r="AY2351"/>
      <c r="AZ2351"/>
      <c r="BA2351">
        <v>9.5</v>
      </c>
      <c r="BB2351"/>
      <c r="BC2351"/>
      <c r="BD2351">
        <v>7.5</v>
      </c>
      <c r="BE2351">
        <v>9.8000000000000007</v>
      </c>
      <c r="BF2351"/>
      <c r="BG2351"/>
      <c r="BH2351">
        <v>6.3</v>
      </c>
      <c r="BI2351"/>
      <c r="BJ2351"/>
      <c r="BK2351"/>
      <c r="BL2351"/>
      <c r="BM2351"/>
      <c r="BN2351"/>
      <c r="BO2351"/>
      <c r="BP2351"/>
      <c r="BQ2351" t="s">
        <v>426</v>
      </c>
      <c r="BR2351" t="s">
        <v>67</v>
      </c>
      <c r="BS2351"/>
      <c r="BT2351" t="s">
        <v>213</v>
      </c>
      <c r="BU2351">
        <v>1609</v>
      </c>
      <c r="BV2351" t="s">
        <v>60</v>
      </c>
      <c r="BW2351" t="s">
        <v>213</v>
      </c>
      <c r="BX2351"/>
      <c r="BY2351"/>
      <c r="BZ2351"/>
    </row>
    <row r="2352" spans="1:78" s="10" customFormat="1" x14ac:dyDescent="0.2">
      <c r="A2352" t="s">
        <v>127</v>
      </c>
      <c r="B2352"/>
      <c r="C2352" t="s">
        <v>1482</v>
      </c>
      <c r="D2352" t="s">
        <v>64</v>
      </c>
      <c r="E2352" t="s">
        <v>112</v>
      </c>
      <c r="F2352" t="s">
        <v>120</v>
      </c>
      <c r="G2352" t="s">
        <v>129</v>
      </c>
      <c r="H2352" t="s">
        <v>120</v>
      </c>
      <c r="I2352"/>
      <c r="J2352"/>
      <c r="K2352"/>
      <c r="L2352"/>
      <c r="M2352"/>
      <c r="N2352"/>
      <c r="O2352"/>
      <c r="P2352"/>
      <c r="Q2352"/>
      <c r="R2352"/>
      <c r="S2352"/>
      <c r="T2352"/>
      <c r="U2352"/>
      <c r="V2352"/>
      <c r="W2352"/>
      <c r="X2352"/>
      <c r="Y2352"/>
      <c r="Z2352"/>
      <c r="AA2352"/>
      <c r="AB2352"/>
      <c r="AC2352"/>
      <c r="AD2352"/>
      <c r="AE2352"/>
      <c r="AF2352"/>
      <c r="AG2352"/>
      <c r="AH2352"/>
      <c r="AI2352"/>
      <c r="AJ2352"/>
      <c r="AK2352"/>
      <c r="AL2352"/>
      <c r="AM2352"/>
      <c r="AN2352"/>
      <c r="AO2352"/>
      <c r="AP2352"/>
      <c r="AQ2352"/>
      <c r="AR2352"/>
      <c r="AS2352"/>
      <c r="AT2352"/>
      <c r="AU2352"/>
      <c r="AV2352"/>
      <c r="AW2352">
        <v>11</v>
      </c>
      <c r="AX2352"/>
      <c r="AY2352"/>
      <c r="AZ2352"/>
      <c r="BA2352"/>
      <c r="BB2352"/>
      <c r="BC2352"/>
      <c r="BD2352"/>
      <c r="BE2352"/>
      <c r="BF2352"/>
      <c r="BG2352"/>
      <c r="BH2352"/>
      <c r="BI2352"/>
      <c r="BJ2352"/>
      <c r="BK2352"/>
      <c r="BL2352"/>
      <c r="BM2352"/>
      <c r="BN2352"/>
      <c r="BO2352"/>
      <c r="BP2352"/>
      <c r="BQ2352"/>
      <c r="BR2352" t="s">
        <v>67</v>
      </c>
      <c r="BS2352"/>
      <c r="BT2352" t="s">
        <v>95</v>
      </c>
      <c r="BU2352">
        <v>3144</v>
      </c>
      <c r="BV2352"/>
      <c r="BW2352"/>
      <c r="BX2352"/>
      <c r="BY2352"/>
      <c r="BZ2352"/>
    </row>
    <row r="2353" spans="1:78" s="10" customFormat="1" x14ac:dyDescent="0.2">
      <c r="A2353" t="s">
        <v>140</v>
      </c>
      <c r="B2353"/>
      <c r="C2353" t="s">
        <v>1482</v>
      </c>
      <c r="D2353" t="s">
        <v>64</v>
      </c>
      <c r="E2353" t="s">
        <v>112</v>
      </c>
      <c r="F2353" t="s">
        <v>120</v>
      </c>
      <c r="G2353" t="s">
        <v>129</v>
      </c>
      <c r="H2353" t="s">
        <v>120</v>
      </c>
      <c r="I2353"/>
      <c r="J2353"/>
      <c r="K2353"/>
      <c r="L2353"/>
      <c r="M2353"/>
      <c r="N2353"/>
      <c r="O2353"/>
      <c r="P2353"/>
      <c r="Q2353"/>
      <c r="R2353"/>
      <c r="S2353"/>
      <c r="T2353"/>
      <c r="U2353"/>
      <c r="V2353"/>
      <c r="W2353"/>
      <c r="X2353"/>
      <c r="Y2353">
        <v>10</v>
      </c>
      <c r="Z2353"/>
      <c r="AA2353"/>
      <c r="AB2353"/>
      <c r="AC2353"/>
      <c r="AD2353"/>
      <c r="AE2353"/>
      <c r="AF2353"/>
      <c r="AG2353"/>
      <c r="AH2353"/>
      <c r="AI2353"/>
      <c r="AJ2353"/>
      <c r="AK2353"/>
      <c r="AL2353"/>
      <c r="AM2353"/>
      <c r="AN2353"/>
      <c r="AO2353"/>
      <c r="AP2353"/>
      <c r="AQ2353"/>
      <c r="AR2353"/>
      <c r="AS2353"/>
      <c r="AT2353"/>
      <c r="AU2353"/>
      <c r="AV2353"/>
      <c r="AW2353"/>
      <c r="AX2353"/>
      <c r="AY2353"/>
      <c r="AZ2353"/>
      <c r="BA2353"/>
      <c r="BB2353"/>
      <c r="BC2353"/>
      <c r="BD2353"/>
      <c r="BE2353"/>
      <c r="BF2353"/>
      <c r="BG2353"/>
      <c r="BH2353"/>
      <c r="BI2353"/>
      <c r="BJ2353"/>
      <c r="BK2353"/>
      <c r="BL2353"/>
      <c r="BM2353"/>
      <c r="BN2353"/>
      <c r="BO2353"/>
      <c r="BP2353"/>
      <c r="BQ2353"/>
      <c r="BR2353" t="s">
        <v>67</v>
      </c>
      <c r="BS2353"/>
      <c r="BT2353" t="s">
        <v>95</v>
      </c>
      <c r="BU2353">
        <v>3144</v>
      </c>
      <c r="BV2353"/>
      <c r="BW2353"/>
    </row>
    <row r="2354" spans="1:78" s="10" customFormat="1" x14ac:dyDescent="0.2">
      <c r="A2354" t="s">
        <v>141</v>
      </c>
      <c r="B2354"/>
      <c r="C2354" t="s">
        <v>1482</v>
      </c>
      <c r="D2354" t="s">
        <v>64</v>
      </c>
      <c r="E2354" t="s">
        <v>112</v>
      </c>
      <c r="F2354" t="s">
        <v>120</v>
      </c>
      <c r="G2354" t="s">
        <v>129</v>
      </c>
      <c r="H2354" t="s">
        <v>120</v>
      </c>
      <c r="I2354"/>
      <c r="J2354"/>
      <c r="K2354"/>
      <c r="L2354"/>
      <c r="M2354"/>
      <c r="N2354"/>
      <c r="O2354"/>
      <c r="P2354"/>
      <c r="Q2354"/>
      <c r="R2354"/>
      <c r="S2354"/>
      <c r="T2354"/>
      <c r="U2354"/>
      <c r="V2354"/>
      <c r="W2354"/>
      <c r="X2354"/>
      <c r="Y2354">
        <v>10.5</v>
      </c>
      <c r="Z2354"/>
      <c r="AA2354"/>
      <c r="AB2354"/>
      <c r="AC2354"/>
      <c r="AD2354"/>
      <c r="AE2354"/>
      <c r="AF2354"/>
      <c r="AG2354"/>
      <c r="AH2354"/>
      <c r="AI2354"/>
      <c r="AJ2354"/>
      <c r="AK2354"/>
      <c r="AL2354"/>
      <c r="AM2354"/>
      <c r="AN2354"/>
      <c r="AO2354"/>
      <c r="AP2354"/>
      <c r="AQ2354"/>
      <c r="AR2354"/>
      <c r="AS2354"/>
      <c r="AT2354"/>
      <c r="AU2354"/>
      <c r="AV2354"/>
      <c r="AW2354">
        <v>12.5</v>
      </c>
      <c r="AX2354"/>
      <c r="AY2354"/>
      <c r="AZ2354"/>
      <c r="BA2354"/>
      <c r="BB2354"/>
      <c r="BC2354"/>
      <c r="BD2354"/>
      <c r="BE2354"/>
      <c r="BF2354"/>
      <c r="BG2354"/>
      <c r="BH2354"/>
      <c r="BI2354"/>
      <c r="BJ2354"/>
      <c r="BK2354"/>
      <c r="BL2354"/>
      <c r="BM2354"/>
      <c r="BN2354"/>
      <c r="BO2354"/>
      <c r="BP2354"/>
      <c r="BQ2354" t="s">
        <v>142</v>
      </c>
      <c r="BR2354" t="s">
        <v>67</v>
      </c>
      <c r="BS2354"/>
      <c r="BT2354" t="s">
        <v>95</v>
      </c>
      <c r="BU2354">
        <v>3144</v>
      </c>
      <c r="BV2354"/>
      <c r="BW2354"/>
    </row>
    <row r="2355" spans="1:78" s="10" customFormat="1" x14ac:dyDescent="0.2">
      <c r="A2355" t="s">
        <v>152</v>
      </c>
      <c r="B2355"/>
      <c r="C2355" t="s">
        <v>1482</v>
      </c>
      <c r="D2355" t="s">
        <v>64</v>
      </c>
      <c r="E2355" t="s">
        <v>112</v>
      </c>
      <c r="F2355" t="s">
        <v>120</v>
      </c>
      <c r="G2355" t="s">
        <v>129</v>
      </c>
      <c r="H2355" t="s">
        <v>120</v>
      </c>
      <c r="I2355"/>
      <c r="J2355"/>
      <c r="K2355"/>
      <c r="L2355"/>
      <c r="M2355"/>
      <c r="N2355"/>
      <c r="O2355"/>
      <c r="P2355"/>
      <c r="Q2355"/>
      <c r="R2355"/>
      <c r="S2355"/>
      <c r="T2355"/>
      <c r="U2355"/>
      <c r="V2355"/>
      <c r="W2355"/>
      <c r="X2355"/>
      <c r="Y2355"/>
      <c r="Z2355"/>
      <c r="AA2355"/>
      <c r="AB2355"/>
      <c r="AC2355"/>
      <c r="AD2355"/>
      <c r="AE2355"/>
      <c r="AF2355"/>
      <c r="AG2355"/>
      <c r="AH2355"/>
      <c r="AI2355"/>
      <c r="AJ2355"/>
      <c r="AK2355"/>
      <c r="AL2355"/>
      <c r="AM2355"/>
      <c r="AN2355"/>
      <c r="AO2355"/>
      <c r="AP2355"/>
      <c r="AQ2355"/>
      <c r="AR2355"/>
      <c r="AS2355"/>
      <c r="AT2355"/>
      <c r="AU2355"/>
      <c r="AV2355"/>
      <c r="AW2355">
        <v>11.2</v>
      </c>
      <c r="AX2355"/>
      <c r="AY2355"/>
      <c r="AZ2355"/>
      <c r="BA2355"/>
      <c r="BB2355"/>
      <c r="BC2355"/>
      <c r="BD2355"/>
      <c r="BE2355"/>
      <c r="BF2355"/>
      <c r="BG2355"/>
      <c r="BH2355"/>
      <c r="BI2355"/>
      <c r="BJ2355"/>
      <c r="BK2355"/>
      <c r="BL2355"/>
      <c r="BM2355"/>
      <c r="BN2355"/>
      <c r="BO2355"/>
      <c r="BP2355"/>
      <c r="BQ2355"/>
      <c r="BR2355" t="s">
        <v>67</v>
      </c>
      <c r="BS2355"/>
      <c r="BT2355" t="s">
        <v>95</v>
      </c>
      <c r="BU2355">
        <v>3144</v>
      </c>
      <c r="BV2355"/>
      <c r="BW2355"/>
    </row>
    <row r="2356" spans="1:78" s="10" customFormat="1" x14ac:dyDescent="0.2">
      <c r="A2356" t="s">
        <v>94</v>
      </c>
      <c r="B2356"/>
      <c r="C2356" t="s">
        <v>1482</v>
      </c>
      <c r="D2356" t="s">
        <v>64</v>
      </c>
      <c r="E2356" t="s">
        <v>112</v>
      </c>
      <c r="F2356" t="s">
        <v>120</v>
      </c>
      <c r="G2356" t="s">
        <v>129</v>
      </c>
      <c r="H2356" t="s">
        <v>120</v>
      </c>
      <c r="I2356"/>
      <c r="J2356"/>
      <c r="K2356"/>
      <c r="L2356"/>
      <c r="M2356"/>
      <c r="N2356"/>
      <c r="O2356"/>
      <c r="P2356"/>
      <c r="Q2356"/>
      <c r="R2356"/>
      <c r="S2356"/>
      <c r="T2356"/>
      <c r="U2356"/>
      <c r="V2356"/>
      <c r="W2356"/>
      <c r="X2356"/>
      <c r="Y2356"/>
      <c r="Z2356"/>
      <c r="AA2356"/>
      <c r="AB2356"/>
      <c r="AC2356">
        <v>10</v>
      </c>
      <c r="AD2356"/>
      <c r="AE2356"/>
      <c r="AF2356">
        <v>11.8</v>
      </c>
      <c r="AG2356"/>
      <c r="AH2356"/>
      <c r="AI2356"/>
      <c r="AJ2356"/>
      <c r="AK2356"/>
      <c r="AL2356"/>
      <c r="AM2356"/>
      <c r="AN2356"/>
      <c r="AO2356"/>
      <c r="AP2356"/>
      <c r="AQ2356"/>
      <c r="AR2356"/>
      <c r="AS2356"/>
      <c r="AT2356"/>
      <c r="AU2356"/>
      <c r="AV2356"/>
      <c r="AW2356"/>
      <c r="AX2356"/>
      <c r="AY2356"/>
      <c r="AZ2356"/>
      <c r="BA2356"/>
      <c r="BB2356"/>
      <c r="BC2356"/>
      <c r="BD2356"/>
      <c r="BE2356"/>
      <c r="BF2356"/>
      <c r="BG2356"/>
      <c r="BH2356"/>
      <c r="BI2356"/>
      <c r="BJ2356"/>
      <c r="BK2356"/>
      <c r="BL2356"/>
      <c r="BM2356"/>
      <c r="BN2356"/>
      <c r="BO2356"/>
      <c r="BP2356"/>
      <c r="BQ2356"/>
      <c r="BR2356" t="s">
        <v>67</v>
      </c>
      <c r="BS2356"/>
      <c r="BT2356" t="s">
        <v>200</v>
      </c>
      <c r="BU2356">
        <v>7016</v>
      </c>
      <c r="BV2356"/>
      <c r="BW2356"/>
    </row>
    <row r="2357" spans="1:78" s="10" customFormat="1" x14ac:dyDescent="0.2">
      <c r="A2357" t="s">
        <v>119</v>
      </c>
      <c r="B2357"/>
      <c r="C2357" t="s">
        <v>1482</v>
      </c>
      <c r="D2357" t="s">
        <v>64</v>
      </c>
      <c r="E2357" t="s">
        <v>112</v>
      </c>
      <c r="F2357" t="s">
        <v>120</v>
      </c>
      <c r="G2357" t="s">
        <v>129</v>
      </c>
      <c r="H2357" t="s">
        <v>122</v>
      </c>
      <c r="I2357"/>
      <c r="J2357"/>
      <c r="K2357"/>
      <c r="L2357"/>
      <c r="M2357"/>
      <c r="N2357"/>
      <c r="O2357"/>
      <c r="P2357"/>
      <c r="Q2357"/>
      <c r="R2357"/>
      <c r="S2357"/>
      <c r="T2357"/>
      <c r="U2357">
        <v>7.3</v>
      </c>
      <c r="V2357"/>
      <c r="W2357"/>
      <c r="X2357">
        <v>7.5</v>
      </c>
      <c r="Y2357">
        <v>9.4</v>
      </c>
      <c r="Z2357"/>
      <c r="AA2357"/>
      <c r="AB2357">
        <v>10</v>
      </c>
      <c r="AC2357"/>
      <c r="AD2357"/>
      <c r="AE2357"/>
      <c r="AF2357"/>
      <c r="AG2357">
        <v>5.5</v>
      </c>
      <c r="AH2357"/>
      <c r="AI2357"/>
      <c r="AJ2357">
        <v>9.3000000000000007</v>
      </c>
      <c r="AK2357"/>
      <c r="AL2357"/>
      <c r="AM2357"/>
      <c r="AN2357"/>
      <c r="AO2357"/>
      <c r="AP2357"/>
      <c r="AQ2357"/>
      <c r="AR2357"/>
      <c r="AS2357"/>
      <c r="AT2357"/>
      <c r="AU2357"/>
      <c r="AV2357"/>
      <c r="AW2357">
        <v>9.1999999999999993</v>
      </c>
      <c r="AX2357"/>
      <c r="AY2357"/>
      <c r="AZ2357"/>
      <c r="BA2357">
        <v>9.4</v>
      </c>
      <c r="BB2357"/>
      <c r="BC2357"/>
      <c r="BD2357">
        <v>7.5</v>
      </c>
      <c r="BE2357">
        <v>9.9</v>
      </c>
      <c r="BF2357"/>
      <c r="BG2357"/>
      <c r="BH2357">
        <v>6.5</v>
      </c>
      <c r="BI2357"/>
      <c r="BJ2357"/>
      <c r="BK2357"/>
      <c r="BL2357"/>
      <c r="BM2357"/>
      <c r="BN2357"/>
      <c r="BO2357"/>
      <c r="BP2357"/>
      <c r="BQ2357" t="s">
        <v>123</v>
      </c>
      <c r="BR2357" t="s">
        <v>67</v>
      </c>
      <c r="BS2357"/>
      <c r="BT2357" t="s">
        <v>95</v>
      </c>
      <c r="BU2357">
        <v>3144</v>
      </c>
      <c r="BV2357" t="s">
        <v>69</v>
      </c>
      <c r="BW2357" t="s">
        <v>95</v>
      </c>
    </row>
    <row r="2358" spans="1:78" s="10" customFormat="1" x14ac:dyDescent="0.2">
      <c r="A2358" s="11" t="s">
        <v>1700</v>
      </c>
      <c r="B2358" s="11"/>
      <c r="C2358" s="11" t="s">
        <v>1482</v>
      </c>
      <c r="D2358" s="11" t="s">
        <v>64</v>
      </c>
      <c r="E2358" s="11" t="s">
        <v>112</v>
      </c>
      <c r="F2358" s="11" t="s">
        <v>120</v>
      </c>
      <c r="G2358" s="11" t="s">
        <v>129</v>
      </c>
      <c r="H2358" s="11" t="s">
        <v>424</v>
      </c>
      <c r="I2358" s="11"/>
      <c r="J2358" s="11"/>
      <c r="K2358" s="11"/>
      <c r="L2358" s="11"/>
      <c r="M2358" s="11"/>
      <c r="N2358" s="11"/>
      <c r="O2358" s="11"/>
      <c r="P2358" s="11"/>
      <c r="Q2358" s="11"/>
      <c r="R2358" s="11"/>
      <c r="S2358" s="11"/>
      <c r="T2358" s="11"/>
      <c r="U2358" s="11"/>
      <c r="V2358" s="11"/>
      <c r="W2358" s="11"/>
      <c r="X2358" s="11"/>
      <c r="Y2358" s="11"/>
      <c r="Z2358" s="11"/>
      <c r="AA2358" s="11"/>
      <c r="AB2358" s="11"/>
      <c r="AC2358" s="11"/>
      <c r="AD2358" s="11"/>
      <c r="AE2358" s="11"/>
      <c r="AF2358" s="11"/>
      <c r="AG2358" s="11"/>
      <c r="AH2358" s="11"/>
      <c r="AI2358" s="11"/>
      <c r="AJ2358" s="11"/>
      <c r="AK2358" s="11"/>
      <c r="AL2358" s="11"/>
      <c r="AM2358" s="11"/>
      <c r="AN2358" s="11"/>
      <c r="AO2358" s="11"/>
      <c r="AP2358" s="11"/>
      <c r="AQ2358" s="11"/>
      <c r="AR2358" s="11"/>
      <c r="AS2358" s="11"/>
      <c r="AT2358" s="11"/>
      <c r="AU2358" s="11"/>
      <c r="AV2358" s="11"/>
      <c r="AW2358" s="11"/>
      <c r="AX2358" s="11"/>
      <c r="AY2358" s="11"/>
      <c r="AZ2358" s="11"/>
      <c r="BA2358" s="11"/>
      <c r="BB2358" s="11"/>
      <c r="BC2358" s="11"/>
      <c r="BD2358" s="11"/>
      <c r="BE2358" s="11"/>
      <c r="BF2358" s="11"/>
      <c r="BG2358" s="11"/>
      <c r="BH2358" s="11"/>
      <c r="BI2358" s="11"/>
      <c r="BJ2358" s="11"/>
      <c r="BK2358" s="11"/>
      <c r="BL2358" s="11"/>
      <c r="BM2358" s="11"/>
      <c r="BN2358" s="11"/>
      <c r="BO2358" s="11"/>
      <c r="BP2358" s="11"/>
      <c r="BQ2358" s="11"/>
      <c r="BR2358" s="11"/>
      <c r="BS2358" s="11"/>
      <c r="BT2358" s="11"/>
      <c r="BU2358" s="11"/>
      <c r="BV2358" s="11"/>
      <c r="BW2358" s="11"/>
      <c r="BX2358"/>
      <c r="BY2358"/>
      <c r="BZ2358"/>
    </row>
    <row r="2359" spans="1:78" x14ac:dyDescent="0.2">
      <c r="A2359" t="s">
        <v>203</v>
      </c>
      <c r="C2359" t="s">
        <v>1482</v>
      </c>
      <c r="D2359" t="s">
        <v>64</v>
      </c>
      <c r="E2359" t="s">
        <v>112</v>
      </c>
      <c r="F2359" t="s">
        <v>120</v>
      </c>
      <c r="G2359" t="s">
        <v>129</v>
      </c>
      <c r="H2359" t="s">
        <v>424</v>
      </c>
      <c r="AC2359">
        <v>9</v>
      </c>
      <c r="AF2359">
        <v>13.5</v>
      </c>
      <c r="AG2359">
        <v>6.7</v>
      </c>
      <c r="AJ2359">
        <v>10</v>
      </c>
      <c r="BR2359" t="s">
        <v>58</v>
      </c>
      <c r="BS2359"/>
      <c r="BT2359" t="s">
        <v>372</v>
      </c>
      <c r="BU2359">
        <v>3140</v>
      </c>
    </row>
    <row r="2360" spans="1:78" x14ac:dyDescent="0.2">
      <c r="A2360" t="s">
        <v>203</v>
      </c>
      <c r="C2360" t="s">
        <v>1482</v>
      </c>
      <c r="D2360" t="s">
        <v>64</v>
      </c>
      <c r="E2360" t="s">
        <v>112</v>
      </c>
      <c r="F2360" t="s">
        <v>120</v>
      </c>
      <c r="G2360" t="s">
        <v>129</v>
      </c>
      <c r="H2360" t="s">
        <v>424</v>
      </c>
      <c r="I2360" t="b">
        <v>0</v>
      </c>
      <c r="AC2360">
        <v>9</v>
      </c>
      <c r="AF2360">
        <v>13.5</v>
      </c>
      <c r="AG2360">
        <v>6.7</v>
      </c>
      <c r="AJ2360">
        <v>10</v>
      </c>
      <c r="BR2360" t="s">
        <v>67</v>
      </c>
      <c r="BS2360"/>
      <c r="BT2360" t="s">
        <v>95</v>
      </c>
      <c r="BU2360">
        <v>3144</v>
      </c>
      <c r="BV2360" t="s">
        <v>69</v>
      </c>
      <c r="BW2360" t="s">
        <v>95</v>
      </c>
    </row>
    <row r="2361" spans="1:78" s="10" customFormat="1" x14ac:dyDescent="0.2">
      <c r="A2361"/>
      <c r="B2361"/>
      <c r="C2361" t="s">
        <v>1482</v>
      </c>
      <c r="D2361" t="s">
        <v>64</v>
      </c>
      <c r="E2361" t="s">
        <v>112</v>
      </c>
      <c r="F2361" t="s">
        <v>120</v>
      </c>
      <c r="G2361" t="s">
        <v>126</v>
      </c>
      <c r="H2361" t="s">
        <v>120</v>
      </c>
      <c r="I2361"/>
      <c r="J2361"/>
      <c r="K2361"/>
      <c r="L2361"/>
      <c r="M2361"/>
      <c r="N2361"/>
      <c r="O2361"/>
      <c r="P2361"/>
      <c r="Q2361"/>
      <c r="R2361"/>
      <c r="S2361"/>
      <c r="T2361"/>
      <c r="U2361">
        <v>10</v>
      </c>
      <c r="V2361"/>
      <c r="W2361"/>
      <c r="X2361">
        <v>8</v>
      </c>
      <c r="Y2361">
        <v>10</v>
      </c>
      <c r="Z2361"/>
      <c r="AA2361"/>
      <c r="AB2361">
        <v>10</v>
      </c>
      <c r="AC2361"/>
      <c r="AD2361"/>
      <c r="AE2361"/>
      <c r="AF2361"/>
      <c r="AG2361">
        <v>8</v>
      </c>
      <c r="AH2361"/>
      <c r="AI2361"/>
      <c r="AJ2361">
        <v>11</v>
      </c>
      <c r="AK2361"/>
      <c r="AL2361"/>
      <c r="AM2361"/>
      <c r="AN2361"/>
      <c r="AO2361"/>
      <c r="AP2361"/>
      <c r="AQ2361"/>
      <c r="AR2361"/>
      <c r="AS2361"/>
      <c r="AT2361"/>
      <c r="AU2361"/>
      <c r="AV2361"/>
      <c r="AW2361"/>
      <c r="AX2361"/>
      <c r="AY2361"/>
      <c r="AZ2361"/>
      <c r="BA2361"/>
      <c r="BB2361"/>
      <c r="BC2361"/>
      <c r="BD2361"/>
      <c r="BE2361"/>
      <c r="BF2361"/>
      <c r="BG2361"/>
      <c r="BH2361"/>
      <c r="BI2361"/>
      <c r="BJ2361"/>
      <c r="BK2361"/>
      <c r="BL2361"/>
      <c r="BM2361"/>
      <c r="BN2361"/>
      <c r="BO2361"/>
      <c r="BP2361"/>
      <c r="BQ2361"/>
      <c r="BR2361" t="s">
        <v>67</v>
      </c>
      <c r="BS2361" s="1">
        <v>44797</v>
      </c>
      <c r="BT2361" t="s">
        <v>73</v>
      </c>
      <c r="BU2361">
        <v>36083</v>
      </c>
      <c r="BV2361" t="s">
        <v>60</v>
      </c>
      <c r="BW2361" t="s">
        <v>73</v>
      </c>
      <c r="BX2361"/>
      <c r="BY2361"/>
      <c r="BZ2361"/>
    </row>
    <row r="2362" spans="1:78" s="10" customFormat="1" x14ac:dyDescent="0.2">
      <c r="A2362" s="6"/>
      <c r="B2362" s="6"/>
      <c r="C2362" s="6" t="s">
        <v>1482</v>
      </c>
      <c r="D2362" s="6" t="s">
        <v>64</v>
      </c>
      <c r="E2362" s="6" t="s">
        <v>112</v>
      </c>
      <c r="F2362" s="6" t="s">
        <v>120</v>
      </c>
      <c r="G2362" s="6" t="s">
        <v>126</v>
      </c>
      <c r="H2362" s="6" t="s">
        <v>120</v>
      </c>
      <c r="I2362" s="6"/>
      <c r="J2362" s="6"/>
      <c r="K2362" s="6"/>
      <c r="L2362" s="6"/>
      <c r="M2362" s="6"/>
      <c r="N2362" s="6"/>
      <c r="O2362" s="6"/>
      <c r="P2362" s="6"/>
      <c r="Q2362" s="6"/>
      <c r="R2362" s="6"/>
      <c r="S2362" s="6"/>
      <c r="T2362" s="6"/>
      <c r="U2362" s="6"/>
      <c r="V2362" s="6"/>
      <c r="W2362" s="6"/>
      <c r="X2362" s="6"/>
      <c r="Y2362" s="6"/>
      <c r="Z2362" s="6"/>
      <c r="AA2362" s="6"/>
      <c r="AB2362" s="6"/>
      <c r="AC2362" s="6"/>
      <c r="AD2362" s="6"/>
      <c r="AE2362" s="6"/>
      <c r="AF2362" s="6"/>
      <c r="AG2362" s="6"/>
      <c r="AH2362" s="6"/>
      <c r="AI2362" s="6"/>
      <c r="AJ2362" s="6"/>
      <c r="AK2362" s="6"/>
      <c r="AL2362" s="6"/>
      <c r="AM2362" s="6"/>
      <c r="AN2362" s="6"/>
      <c r="AO2362" s="6"/>
      <c r="AP2362" s="6"/>
      <c r="AQ2362" s="6"/>
      <c r="AR2362" s="6"/>
      <c r="AS2362" s="6"/>
      <c r="AT2362" s="6"/>
      <c r="AU2362" s="6"/>
      <c r="AV2362" s="6"/>
      <c r="AW2362" s="6"/>
      <c r="AX2362" s="6"/>
      <c r="AY2362" s="6"/>
      <c r="AZ2362" s="6"/>
      <c r="BA2362" s="6"/>
      <c r="BB2362" s="6"/>
      <c r="BC2362" s="6"/>
      <c r="BD2362" s="6"/>
      <c r="BE2362" s="6"/>
      <c r="BF2362" s="6"/>
      <c r="BG2362" s="6"/>
      <c r="BH2362" s="6"/>
      <c r="BI2362" s="6"/>
      <c r="BJ2362" s="6">
        <v>35</v>
      </c>
      <c r="BK2362" s="6"/>
      <c r="BL2362" s="6"/>
      <c r="BM2362" s="6"/>
      <c r="BN2362" s="6"/>
      <c r="BO2362" s="6"/>
      <c r="BP2362" s="6"/>
      <c r="BQ2362" s="6"/>
      <c r="BR2362" s="6" t="s">
        <v>67</v>
      </c>
      <c r="BS2362" s="7">
        <v>44964</v>
      </c>
      <c r="BT2362" s="6" t="s">
        <v>3669</v>
      </c>
      <c r="BU2362" s="57" t="s">
        <v>3702</v>
      </c>
      <c r="BV2362" s="6"/>
      <c r="BW2362" s="6"/>
      <c r="BX2362" s="6"/>
      <c r="BY2362" s="6"/>
      <c r="BZ2362" s="6"/>
    </row>
    <row r="2363" spans="1:78" s="10" customFormat="1" x14ac:dyDescent="0.2">
      <c r="A2363" s="11" t="s">
        <v>1700</v>
      </c>
      <c r="B2363" s="11"/>
      <c r="C2363" s="11" t="s">
        <v>1482</v>
      </c>
      <c r="D2363" s="11" t="s">
        <v>64</v>
      </c>
      <c r="E2363" s="11" t="s">
        <v>112</v>
      </c>
      <c r="F2363" s="11" t="s">
        <v>120</v>
      </c>
      <c r="G2363" s="11" t="s">
        <v>121</v>
      </c>
      <c r="H2363" s="11" t="s">
        <v>122</v>
      </c>
      <c r="I2363" s="11"/>
      <c r="J2363" s="11"/>
      <c r="K2363" s="11"/>
      <c r="L2363" s="11"/>
      <c r="M2363" s="11"/>
      <c r="N2363" s="11"/>
      <c r="O2363" s="11"/>
      <c r="P2363" s="11"/>
      <c r="Q2363" s="11"/>
      <c r="R2363" s="11"/>
      <c r="S2363" s="11"/>
      <c r="T2363" s="11"/>
      <c r="U2363" s="11"/>
      <c r="V2363" s="11"/>
      <c r="W2363" s="11"/>
      <c r="X2363" s="11"/>
      <c r="Y2363" s="11"/>
      <c r="Z2363" s="11"/>
      <c r="AA2363" s="11"/>
      <c r="AB2363" s="11"/>
      <c r="AC2363" s="11"/>
      <c r="AD2363" s="11"/>
      <c r="AE2363" s="11"/>
      <c r="AF2363" s="11"/>
      <c r="AG2363" s="11"/>
      <c r="AH2363" s="11"/>
      <c r="AI2363" s="11"/>
      <c r="AJ2363" s="11"/>
      <c r="AK2363" s="11"/>
      <c r="AL2363" s="11"/>
      <c r="AM2363" s="11"/>
      <c r="AN2363" s="11"/>
      <c r="AO2363" s="11"/>
      <c r="AP2363" s="11"/>
      <c r="AQ2363" s="11"/>
      <c r="AR2363" s="11"/>
      <c r="AS2363" s="11"/>
      <c r="AT2363" s="11"/>
      <c r="AU2363" s="11"/>
      <c r="AV2363" s="11"/>
      <c r="AW2363" s="11"/>
      <c r="AX2363" s="11"/>
      <c r="AY2363" s="11"/>
      <c r="AZ2363" s="11"/>
      <c r="BA2363" s="11"/>
      <c r="BB2363" s="11"/>
      <c r="BC2363" s="11"/>
      <c r="BD2363" s="11"/>
      <c r="BE2363" s="11"/>
      <c r="BF2363" s="11"/>
      <c r="BG2363" s="11"/>
      <c r="BH2363" s="11"/>
      <c r="BI2363" s="11"/>
      <c r="BJ2363" s="11"/>
      <c r="BK2363" s="11"/>
      <c r="BL2363" s="11"/>
      <c r="BM2363" s="11"/>
      <c r="BN2363" s="11"/>
      <c r="BO2363" s="11"/>
      <c r="BP2363" s="11"/>
      <c r="BQ2363" s="11"/>
      <c r="BR2363" s="11"/>
      <c r="BS2363" s="11"/>
      <c r="BT2363" s="11"/>
      <c r="BU2363" s="11"/>
      <c r="BV2363" s="11"/>
      <c r="BW2363" s="11"/>
      <c r="BX2363"/>
      <c r="BY2363"/>
      <c r="BZ2363"/>
    </row>
    <row r="2364" spans="1:78" s="10" customFormat="1" x14ac:dyDescent="0.2">
      <c r="A2364" t="s">
        <v>119</v>
      </c>
      <c r="B2364"/>
      <c r="C2364" t="s">
        <v>1482</v>
      </c>
      <c r="D2364" t="s">
        <v>64</v>
      </c>
      <c r="E2364" t="s">
        <v>112</v>
      </c>
      <c r="F2364" t="s">
        <v>120</v>
      </c>
      <c r="G2364" t="s">
        <v>121</v>
      </c>
      <c r="H2364" t="s">
        <v>122</v>
      </c>
      <c r="I2364" t="b">
        <v>0</v>
      </c>
      <c r="J2364"/>
      <c r="K2364"/>
      <c r="L2364"/>
      <c r="M2364"/>
      <c r="N2364"/>
      <c r="O2364"/>
      <c r="P2364"/>
      <c r="Q2364"/>
      <c r="R2364"/>
      <c r="S2364"/>
      <c r="T2364"/>
      <c r="U2364">
        <v>7.3</v>
      </c>
      <c r="V2364"/>
      <c r="W2364"/>
      <c r="X2364">
        <v>7.5</v>
      </c>
      <c r="Y2364">
        <v>9.4</v>
      </c>
      <c r="Z2364"/>
      <c r="AA2364"/>
      <c r="AB2364">
        <v>10</v>
      </c>
      <c r="AC2364"/>
      <c r="AD2364"/>
      <c r="AE2364"/>
      <c r="AF2364"/>
      <c r="AG2364">
        <v>5.5</v>
      </c>
      <c r="AH2364"/>
      <c r="AI2364"/>
      <c r="AJ2364">
        <v>9.3000000000000007</v>
      </c>
      <c r="AK2364"/>
      <c r="AL2364"/>
      <c r="AM2364"/>
      <c r="AN2364"/>
      <c r="AO2364"/>
      <c r="AP2364"/>
      <c r="AQ2364"/>
      <c r="AR2364"/>
      <c r="AS2364"/>
      <c r="AT2364"/>
      <c r="AU2364"/>
      <c r="AV2364"/>
      <c r="AW2364"/>
      <c r="AX2364"/>
      <c r="AY2364"/>
      <c r="AZ2364"/>
      <c r="BA2364">
        <v>9.4</v>
      </c>
      <c r="BB2364"/>
      <c r="BC2364"/>
      <c r="BD2364">
        <v>7.5</v>
      </c>
      <c r="BE2364">
        <v>9.9</v>
      </c>
      <c r="BF2364"/>
      <c r="BG2364"/>
      <c r="BH2364">
        <v>6.5</v>
      </c>
      <c r="BI2364"/>
      <c r="BJ2364"/>
      <c r="BK2364"/>
      <c r="BL2364"/>
      <c r="BM2364"/>
      <c r="BN2364"/>
      <c r="BO2364"/>
      <c r="BP2364"/>
      <c r="BQ2364" t="s">
        <v>123</v>
      </c>
      <c r="BR2364" t="s">
        <v>58</v>
      </c>
      <c r="BS2364"/>
      <c r="BT2364" t="s">
        <v>124</v>
      </c>
      <c r="BU2364">
        <v>3875</v>
      </c>
      <c r="BV2364" t="s">
        <v>69</v>
      </c>
      <c r="BW2364" t="s">
        <v>124</v>
      </c>
      <c r="BX2364"/>
      <c r="BY2364"/>
      <c r="BZ2364"/>
    </row>
    <row r="2365" spans="1:78" s="10" customFormat="1" x14ac:dyDescent="0.2">
      <c r="A2365" s="11" t="s">
        <v>1700</v>
      </c>
      <c r="B2365" s="11"/>
      <c r="C2365" s="11" t="s">
        <v>1482</v>
      </c>
      <c r="D2365" s="11" t="s">
        <v>64</v>
      </c>
      <c r="E2365" s="11" t="s">
        <v>112</v>
      </c>
      <c r="F2365" s="11" t="s">
        <v>128</v>
      </c>
      <c r="G2365" s="11" t="s">
        <v>112</v>
      </c>
      <c r="H2365" s="11" t="s">
        <v>128</v>
      </c>
      <c r="I2365" s="11"/>
      <c r="J2365" s="11"/>
      <c r="K2365" s="11"/>
      <c r="L2365" s="11"/>
      <c r="M2365" s="11"/>
      <c r="N2365" s="11"/>
      <c r="O2365" s="11"/>
      <c r="P2365" s="11"/>
      <c r="Q2365" s="11"/>
      <c r="R2365" s="11"/>
      <c r="S2365" s="11"/>
      <c r="T2365" s="11"/>
      <c r="U2365" s="11"/>
      <c r="V2365" s="11"/>
      <c r="W2365" s="11"/>
      <c r="X2365" s="11"/>
      <c r="Y2365" s="11"/>
      <c r="Z2365" s="11"/>
      <c r="AA2365" s="11"/>
      <c r="AB2365" s="11"/>
      <c r="AC2365" s="11"/>
      <c r="AD2365" s="11"/>
      <c r="AE2365" s="11"/>
      <c r="AF2365" s="11"/>
      <c r="AG2365" s="11"/>
      <c r="AH2365" s="11"/>
      <c r="AI2365" s="11"/>
      <c r="AJ2365" s="11"/>
      <c r="AK2365" s="11"/>
      <c r="AL2365" s="11"/>
      <c r="AM2365" s="11"/>
      <c r="AN2365" s="11"/>
      <c r="AO2365" s="11"/>
      <c r="AP2365" s="11"/>
      <c r="AQ2365" s="11"/>
      <c r="AR2365" s="11"/>
      <c r="AS2365" s="11"/>
      <c r="AT2365" s="11"/>
      <c r="AU2365" s="11"/>
      <c r="AV2365" s="11"/>
      <c r="AW2365" s="11"/>
      <c r="AX2365" s="11"/>
      <c r="AY2365" s="11"/>
      <c r="AZ2365" s="11"/>
      <c r="BA2365" s="11"/>
      <c r="BB2365" s="11"/>
      <c r="BC2365" s="11"/>
      <c r="BD2365" s="11"/>
      <c r="BE2365" s="11"/>
      <c r="BF2365" s="11"/>
      <c r="BG2365" s="11"/>
      <c r="BH2365" s="11"/>
      <c r="BI2365" s="11"/>
      <c r="BJ2365" s="11"/>
      <c r="BK2365" s="11"/>
      <c r="BL2365" s="11"/>
      <c r="BM2365" s="11"/>
      <c r="BN2365" s="11"/>
      <c r="BO2365" s="11"/>
      <c r="BP2365" s="11"/>
      <c r="BQ2365" s="11"/>
      <c r="BR2365" s="11"/>
      <c r="BS2365" s="11"/>
      <c r="BT2365" s="11"/>
      <c r="BU2365" s="11"/>
      <c r="BV2365" s="11"/>
      <c r="BW2365" s="11"/>
      <c r="BX2365"/>
      <c r="BY2365"/>
      <c r="BZ2365"/>
    </row>
    <row r="2366" spans="1:78" s="10" customFormat="1" x14ac:dyDescent="0.2">
      <c r="A2366" t="s">
        <v>2200</v>
      </c>
      <c r="B2366"/>
      <c r="C2366" t="s">
        <v>1482</v>
      </c>
      <c r="D2366" t="s">
        <v>64</v>
      </c>
      <c r="E2366" t="s">
        <v>112</v>
      </c>
      <c r="F2366" t="s">
        <v>128</v>
      </c>
      <c r="G2366" t="s">
        <v>112</v>
      </c>
      <c r="H2366" t="s">
        <v>128</v>
      </c>
      <c r="I2366"/>
      <c r="J2366"/>
      <c r="K2366"/>
      <c r="L2366"/>
      <c r="M2366"/>
      <c r="N2366"/>
      <c r="O2366"/>
      <c r="P2366"/>
      <c r="Q2366"/>
      <c r="R2366"/>
      <c r="S2366"/>
      <c r="T2366"/>
      <c r="U2366"/>
      <c r="V2366"/>
      <c r="W2366"/>
      <c r="X2366"/>
      <c r="Y2366"/>
      <c r="Z2366"/>
      <c r="AA2366"/>
      <c r="AB2366"/>
      <c r="AC2366"/>
      <c r="AD2366"/>
      <c r="AE2366"/>
      <c r="AF2366"/>
      <c r="AG2366"/>
      <c r="AH2366"/>
      <c r="AI2366"/>
      <c r="AJ2366"/>
      <c r="AK2366"/>
      <c r="AL2366"/>
      <c r="AM2366"/>
      <c r="AN2366"/>
      <c r="AO2366"/>
      <c r="AP2366"/>
      <c r="AQ2366"/>
      <c r="AR2366"/>
      <c r="AS2366">
        <v>10.65</v>
      </c>
      <c r="AT2366"/>
      <c r="AU2366"/>
      <c r="AV2366">
        <v>5.55</v>
      </c>
      <c r="AW2366"/>
      <c r="AX2366"/>
      <c r="AY2366"/>
      <c r="AZ2366"/>
      <c r="BA2366"/>
      <c r="BB2366"/>
      <c r="BC2366"/>
      <c r="BD2366"/>
      <c r="BE2366"/>
      <c r="BF2366"/>
      <c r="BG2366"/>
      <c r="BH2366"/>
      <c r="BI2366"/>
      <c r="BJ2366"/>
      <c r="BK2366"/>
      <c r="BL2366"/>
      <c r="BM2366"/>
      <c r="BN2366"/>
      <c r="BO2366"/>
      <c r="BP2366"/>
      <c r="BQ2366"/>
      <c r="BR2366" t="s">
        <v>67</v>
      </c>
      <c r="BS2366" s="1">
        <v>44820</v>
      </c>
      <c r="BT2366" t="s">
        <v>2196</v>
      </c>
      <c r="BU2366">
        <v>2905</v>
      </c>
      <c r="BV2366"/>
      <c r="BW2366"/>
      <c r="BX2366"/>
      <c r="BY2366"/>
      <c r="BZ2366"/>
    </row>
    <row r="2367" spans="1:78" s="10" customFormat="1" x14ac:dyDescent="0.2">
      <c r="A2367" t="s">
        <v>2199</v>
      </c>
      <c r="B2367"/>
      <c r="C2367" t="s">
        <v>1482</v>
      </c>
      <c r="D2367" t="s">
        <v>64</v>
      </c>
      <c r="E2367" t="s">
        <v>112</v>
      </c>
      <c r="F2367" t="s">
        <v>128</v>
      </c>
      <c r="G2367" t="s">
        <v>112</v>
      </c>
      <c r="H2367" t="s">
        <v>128</v>
      </c>
      <c r="I2367"/>
      <c r="J2367"/>
      <c r="K2367"/>
      <c r="L2367"/>
      <c r="M2367"/>
      <c r="N2367"/>
      <c r="O2367"/>
      <c r="P2367"/>
      <c r="Q2367"/>
      <c r="R2367"/>
      <c r="S2367"/>
      <c r="T2367"/>
      <c r="U2367">
        <v>9.75</v>
      </c>
      <c r="V2367"/>
      <c r="W2367"/>
      <c r="X2367">
        <v>10.65</v>
      </c>
      <c r="Y2367"/>
      <c r="Z2367"/>
      <c r="AA2367"/>
      <c r="AB2367"/>
      <c r="AC2367"/>
      <c r="AD2367"/>
      <c r="AE2367"/>
      <c r="AF2367"/>
      <c r="AG2367"/>
      <c r="AH2367"/>
      <c r="AI2367"/>
      <c r="AJ2367"/>
      <c r="AK2367"/>
      <c r="AL2367"/>
      <c r="AM2367"/>
      <c r="AN2367"/>
      <c r="AO2367"/>
      <c r="AP2367"/>
      <c r="AQ2367"/>
      <c r="AR2367"/>
      <c r="AS2367"/>
      <c r="AT2367"/>
      <c r="AU2367"/>
      <c r="AV2367"/>
      <c r="AW2367"/>
      <c r="AX2367"/>
      <c r="AY2367"/>
      <c r="AZ2367"/>
      <c r="BA2367"/>
      <c r="BB2367"/>
      <c r="BC2367"/>
      <c r="BD2367"/>
      <c r="BE2367"/>
      <c r="BF2367"/>
      <c r="BG2367"/>
      <c r="BH2367"/>
      <c r="BI2367"/>
      <c r="BJ2367"/>
      <c r="BK2367"/>
      <c r="BL2367"/>
      <c r="BM2367"/>
      <c r="BN2367"/>
      <c r="BO2367"/>
      <c r="BP2367"/>
      <c r="BQ2367"/>
      <c r="BR2367" t="s">
        <v>67</v>
      </c>
      <c r="BS2367" s="1">
        <v>44820</v>
      </c>
      <c r="BT2367" t="s">
        <v>2196</v>
      </c>
      <c r="BU2367">
        <v>2905</v>
      </c>
      <c r="BV2367"/>
      <c r="BW2367"/>
      <c r="BX2367"/>
      <c r="BY2367"/>
      <c r="BZ2367"/>
    </row>
    <row r="2368" spans="1:78" s="10" customFormat="1" x14ac:dyDescent="0.2">
      <c r="A2368" t="s">
        <v>127</v>
      </c>
      <c r="B2368"/>
      <c r="C2368" t="s">
        <v>1482</v>
      </c>
      <c r="D2368" t="s">
        <v>64</v>
      </c>
      <c r="E2368" t="s">
        <v>112</v>
      </c>
      <c r="F2368" t="s">
        <v>128</v>
      </c>
      <c r="G2368" t="s">
        <v>112</v>
      </c>
      <c r="H2368" t="s">
        <v>128</v>
      </c>
      <c r="I2368"/>
      <c r="J2368"/>
      <c r="K2368"/>
      <c r="L2368"/>
      <c r="M2368"/>
      <c r="N2368"/>
      <c r="O2368"/>
      <c r="P2368"/>
      <c r="Q2368"/>
      <c r="R2368"/>
      <c r="S2368"/>
      <c r="T2368"/>
      <c r="U2368"/>
      <c r="V2368"/>
      <c r="W2368"/>
      <c r="X2368"/>
      <c r="Y2368"/>
      <c r="Z2368"/>
      <c r="AA2368"/>
      <c r="AB2368"/>
      <c r="AC2368"/>
      <c r="AD2368"/>
      <c r="AE2368"/>
      <c r="AF2368"/>
      <c r="AG2368"/>
      <c r="AH2368"/>
      <c r="AI2368"/>
      <c r="AJ2368"/>
      <c r="AK2368"/>
      <c r="AL2368"/>
      <c r="AM2368"/>
      <c r="AN2368"/>
      <c r="AO2368"/>
      <c r="AP2368"/>
      <c r="AQ2368"/>
      <c r="AR2368"/>
      <c r="AS2368">
        <v>10.4</v>
      </c>
      <c r="AT2368"/>
      <c r="AU2368"/>
      <c r="AV2368">
        <v>5.9</v>
      </c>
      <c r="AW2368">
        <v>10.3</v>
      </c>
      <c r="AX2368">
        <v>7.1</v>
      </c>
      <c r="AY2368">
        <v>8.1999999999999993</v>
      </c>
      <c r="AZ2368">
        <v>8.1999999999999993</v>
      </c>
      <c r="BA2368">
        <v>11</v>
      </c>
      <c r="BB2368">
        <v>9.1999999999999993</v>
      </c>
      <c r="BC2368">
        <v>9.4</v>
      </c>
      <c r="BD2368">
        <v>9.4</v>
      </c>
      <c r="BE2368">
        <v>10.6</v>
      </c>
      <c r="BF2368">
        <v>8.6999999999999993</v>
      </c>
      <c r="BG2368">
        <v>7.9</v>
      </c>
      <c r="BH2368">
        <v>8.6999999999999993</v>
      </c>
      <c r="BI2368"/>
      <c r="BJ2368"/>
      <c r="BK2368"/>
      <c r="BL2368"/>
      <c r="BM2368"/>
      <c r="BN2368"/>
      <c r="BO2368"/>
      <c r="BP2368"/>
      <c r="BQ2368"/>
      <c r="BR2368" t="s">
        <v>58</v>
      </c>
      <c r="BS2368"/>
      <c r="BT2368" t="s">
        <v>117</v>
      </c>
      <c r="BU2368">
        <v>76629</v>
      </c>
      <c r="BV2368"/>
      <c r="BW2368"/>
      <c r="BX2368"/>
      <c r="BY2368"/>
      <c r="BZ2368"/>
    </row>
    <row r="2369" spans="1:78" x14ac:dyDescent="0.2">
      <c r="A2369" t="s">
        <v>130</v>
      </c>
      <c r="C2369" t="s">
        <v>1482</v>
      </c>
      <c r="D2369" t="s">
        <v>64</v>
      </c>
      <c r="E2369" t="s">
        <v>112</v>
      </c>
      <c r="F2369" t="s">
        <v>128</v>
      </c>
      <c r="G2369" t="s">
        <v>112</v>
      </c>
      <c r="H2369" t="s">
        <v>128</v>
      </c>
      <c r="BA2369">
        <v>12.1</v>
      </c>
      <c r="BB2369">
        <v>7.8</v>
      </c>
      <c r="BC2369">
        <v>9.3000000000000007</v>
      </c>
      <c r="BD2369">
        <v>9.3000000000000007</v>
      </c>
      <c r="BE2369">
        <v>12.3</v>
      </c>
      <c r="BF2369">
        <v>8.5</v>
      </c>
      <c r="BG2369">
        <v>7.5</v>
      </c>
      <c r="BH2369">
        <v>8.5</v>
      </c>
      <c r="BR2369" t="s">
        <v>58</v>
      </c>
      <c r="BS2369"/>
      <c r="BT2369" t="s">
        <v>117</v>
      </c>
      <c r="BU2369">
        <v>76629</v>
      </c>
    </row>
    <row r="2370" spans="1:78" s="10" customFormat="1" x14ac:dyDescent="0.2">
      <c r="A2370" t="s">
        <v>131</v>
      </c>
      <c r="B2370"/>
      <c r="C2370" t="s">
        <v>1482</v>
      </c>
      <c r="D2370" t="s">
        <v>64</v>
      </c>
      <c r="E2370" t="s">
        <v>112</v>
      </c>
      <c r="F2370" t="s">
        <v>128</v>
      </c>
      <c r="G2370" t="s">
        <v>112</v>
      </c>
      <c r="H2370" t="s">
        <v>128</v>
      </c>
      <c r="I2370"/>
      <c r="J2370"/>
      <c r="K2370"/>
      <c r="L2370"/>
      <c r="M2370"/>
      <c r="N2370"/>
      <c r="O2370"/>
      <c r="P2370"/>
      <c r="Q2370"/>
      <c r="R2370"/>
      <c r="S2370"/>
      <c r="T2370"/>
      <c r="U2370">
        <v>10.8</v>
      </c>
      <c r="V2370"/>
      <c r="W2370"/>
      <c r="X2370">
        <v>9.3000000000000007</v>
      </c>
      <c r="Y2370"/>
      <c r="Z2370"/>
      <c r="AA2370"/>
      <c r="AB2370"/>
      <c r="AC2370"/>
      <c r="AD2370"/>
      <c r="AE2370"/>
      <c r="AF2370"/>
      <c r="AG2370">
        <v>8.15</v>
      </c>
      <c r="AH2370"/>
      <c r="AI2370"/>
      <c r="AJ2370">
        <v>11.25</v>
      </c>
      <c r="AK2370"/>
      <c r="AL2370"/>
      <c r="AM2370"/>
      <c r="AN2370"/>
      <c r="AO2370"/>
      <c r="AP2370"/>
      <c r="AQ2370"/>
      <c r="AR2370"/>
      <c r="AS2370"/>
      <c r="AT2370"/>
      <c r="AU2370"/>
      <c r="AV2370"/>
      <c r="AW2370"/>
      <c r="AX2370"/>
      <c r="AY2370"/>
      <c r="AZ2370"/>
      <c r="BA2370"/>
      <c r="BB2370"/>
      <c r="BC2370"/>
      <c r="BD2370"/>
      <c r="BE2370">
        <v>12.1</v>
      </c>
      <c r="BF2370">
        <v>8.4</v>
      </c>
      <c r="BG2370">
        <v>7.2</v>
      </c>
      <c r="BH2370">
        <v>8.4</v>
      </c>
      <c r="BI2370"/>
      <c r="BJ2370"/>
      <c r="BK2370"/>
      <c r="BL2370"/>
      <c r="BM2370"/>
      <c r="BN2370"/>
      <c r="BO2370"/>
      <c r="BP2370"/>
      <c r="BQ2370"/>
      <c r="BR2370" t="s">
        <v>58</v>
      </c>
      <c r="BS2370"/>
      <c r="BT2370" t="s">
        <v>117</v>
      </c>
      <c r="BU2370">
        <v>76629</v>
      </c>
      <c r="BV2370"/>
      <c r="BW2370"/>
      <c r="BX2370"/>
      <c r="BY2370"/>
      <c r="BZ2370"/>
    </row>
    <row r="2371" spans="1:78" s="10" customFormat="1" x14ac:dyDescent="0.2">
      <c r="A2371" t="s">
        <v>132</v>
      </c>
      <c r="B2371"/>
      <c r="C2371" t="s">
        <v>1482</v>
      </c>
      <c r="D2371" t="s">
        <v>64</v>
      </c>
      <c r="E2371" t="s">
        <v>112</v>
      </c>
      <c r="F2371" t="s">
        <v>128</v>
      </c>
      <c r="G2371" t="s">
        <v>112</v>
      </c>
      <c r="H2371" t="s">
        <v>128</v>
      </c>
      <c r="I2371"/>
      <c r="J2371"/>
      <c r="K2371"/>
      <c r="L2371"/>
      <c r="M2371"/>
      <c r="N2371"/>
      <c r="O2371"/>
      <c r="P2371"/>
      <c r="Q2371"/>
      <c r="R2371"/>
      <c r="S2371"/>
      <c r="T2371"/>
      <c r="U2371"/>
      <c r="V2371"/>
      <c r="W2371"/>
      <c r="X2371"/>
      <c r="Y2371"/>
      <c r="Z2371"/>
      <c r="AA2371"/>
      <c r="AB2371"/>
      <c r="AC2371"/>
      <c r="AD2371"/>
      <c r="AE2371"/>
      <c r="AF2371"/>
      <c r="AG2371"/>
      <c r="AH2371"/>
      <c r="AI2371"/>
      <c r="AJ2371"/>
      <c r="AK2371"/>
      <c r="AL2371"/>
      <c r="AM2371"/>
      <c r="AN2371"/>
      <c r="AO2371">
        <v>10.1</v>
      </c>
      <c r="AP2371"/>
      <c r="AQ2371"/>
      <c r="AR2371">
        <v>5.7</v>
      </c>
      <c r="AS2371">
        <v>1.1000000000000001</v>
      </c>
      <c r="AT2371"/>
      <c r="AU2371"/>
      <c r="AV2371">
        <v>6.9</v>
      </c>
      <c r="AW2371">
        <v>10.4</v>
      </c>
      <c r="AX2371">
        <v>7.4</v>
      </c>
      <c r="AY2371">
        <v>9.3000000000000007</v>
      </c>
      <c r="AZ2371">
        <v>9.3000000000000007</v>
      </c>
      <c r="BA2371">
        <v>11.8</v>
      </c>
      <c r="BB2371">
        <v>10.3</v>
      </c>
      <c r="BC2371">
        <v>11.2</v>
      </c>
      <c r="BD2371">
        <v>11.2</v>
      </c>
      <c r="BE2371"/>
      <c r="BF2371"/>
      <c r="BG2371"/>
      <c r="BH2371"/>
      <c r="BI2371"/>
      <c r="BJ2371"/>
      <c r="BK2371"/>
      <c r="BL2371"/>
      <c r="BM2371"/>
      <c r="BN2371"/>
      <c r="BO2371"/>
      <c r="BP2371"/>
      <c r="BQ2371" t="s">
        <v>133</v>
      </c>
      <c r="BR2371" t="s">
        <v>58</v>
      </c>
      <c r="BS2371"/>
      <c r="BT2371" t="s">
        <v>117</v>
      </c>
      <c r="BU2371">
        <v>76629</v>
      </c>
      <c r="BV2371"/>
      <c r="BW2371"/>
      <c r="BX2371"/>
      <c r="BY2371"/>
      <c r="BZ2371"/>
    </row>
    <row r="2372" spans="1:78" s="10" customFormat="1" x14ac:dyDescent="0.2">
      <c r="A2372" t="s">
        <v>134</v>
      </c>
      <c r="B2372"/>
      <c r="C2372" t="s">
        <v>1482</v>
      </c>
      <c r="D2372" t="s">
        <v>64</v>
      </c>
      <c r="E2372" t="s">
        <v>112</v>
      </c>
      <c r="F2372" t="s">
        <v>128</v>
      </c>
      <c r="G2372" t="s">
        <v>112</v>
      </c>
      <c r="H2372" t="s">
        <v>128</v>
      </c>
      <c r="I2372"/>
      <c r="J2372"/>
      <c r="K2372"/>
      <c r="L2372"/>
      <c r="M2372"/>
      <c r="N2372"/>
      <c r="O2372"/>
      <c r="P2372"/>
      <c r="Q2372"/>
      <c r="R2372"/>
      <c r="S2372"/>
      <c r="T2372"/>
      <c r="U2372"/>
      <c r="V2372"/>
      <c r="W2372"/>
      <c r="X2372"/>
      <c r="Y2372"/>
      <c r="Z2372"/>
      <c r="AA2372"/>
      <c r="AB2372"/>
      <c r="AC2372"/>
      <c r="AD2372"/>
      <c r="AE2372"/>
      <c r="AF2372"/>
      <c r="AG2372"/>
      <c r="AH2372"/>
      <c r="AI2372"/>
      <c r="AJ2372"/>
      <c r="AK2372"/>
      <c r="AL2372"/>
      <c r="AM2372"/>
      <c r="AN2372"/>
      <c r="AO2372">
        <v>9.1</v>
      </c>
      <c r="AP2372"/>
      <c r="AQ2372"/>
      <c r="AR2372">
        <v>4.9000000000000004</v>
      </c>
      <c r="AS2372">
        <v>11.9</v>
      </c>
      <c r="AT2372"/>
      <c r="AU2372"/>
      <c r="AV2372">
        <v>5.3</v>
      </c>
      <c r="AW2372"/>
      <c r="AX2372"/>
      <c r="AY2372"/>
      <c r="AZ2372"/>
      <c r="BA2372"/>
      <c r="BB2372"/>
      <c r="BC2372"/>
      <c r="BD2372"/>
      <c r="BE2372"/>
      <c r="BF2372"/>
      <c r="BG2372"/>
      <c r="BH2372"/>
      <c r="BI2372"/>
      <c r="BJ2372"/>
      <c r="BK2372"/>
      <c r="BL2372"/>
      <c r="BM2372"/>
      <c r="BN2372"/>
      <c r="BO2372"/>
      <c r="BP2372"/>
      <c r="BQ2372"/>
      <c r="BR2372" t="s">
        <v>58</v>
      </c>
      <c r="BS2372"/>
      <c r="BT2372" t="s">
        <v>117</v>
      </c>
      <c r="BU2372">
        <v>76629</v>
      </c>
      <c r="BV2372"/>
      <c r="BW2372"/>
      <c r="BX2372"/>
      <c r="BY2372"/>
      <c r="BZ2372"/>
    </row>
    <row r="2373" spans="1:78" s="10" customFormat="1" x14ac:dyDescent="0.2">
      <c r="A2373" t="s">
        <v>135</v>
      </c>
      <c r="B2373"/>
      <c r="C2373" t="s">
        <v>1482</v>
      </c>
      <c r="D2373" t="s">
        <v>64</v>
      </c>
      <c r="E2373" t="s">
        <v>112</v>
      </c>
      <c r="F2373" t="s">
        <v>128</v>
      </c>
      <c r="G2373" t="s">
        <v>112</v>
      </c>
      <c r="H2373" t="s">
        <v>128</v>
      </c>
      <c r="I2373"/>
      <c r="J2373"/>
      <c r="K2373"/>
      <c r="L2373"/>
      <c r="M2373"/>
      <c r="N2373"/>
      <c r="O2373"/>
      <c r="P2373"/>
      <c r="Q2373"/>
      <c r="R2373"/>
      <c r="S2373"/>
      <c r="T2373"/>
      <c r="U2373">
        <v>8.9</v>
      </c>
      <c r="V2373"/>
      <c r="W2373"/>
      <c r="X2373">
        <v>9.1999999999999993</v>
      </c>
      <c r="Y2373">
        <v>10.074999999999999</v>
      </c>
      <c r="Z2373"/>
      <c r="AA2373"/>
      <c r="AB2373">
        <v>11.15</v>
      </c>
      <c r="AC2373">
        <v>10.3</v>
      </c>
      <c r="AD2373"/>
      <c r="AE2373"/>
      <c r="AF2373">
        <v>13.25</v>
      </c>
      <c r="AG2373">
        <v>7</v>
      </c>
      <c r="AH2373"/>
      <c r="AI2373"/>
      <c r="AJ2373">
        <v>9.6999999999999993</v>
      </c>
      <c r="AK2373"/>
      <c r="AL2373"/>
      <c r="AM2373"/>
      <c r="AN2373"/>
      <c r="AO2373"/>
      <c r="AP2373"/>
      <c r="AQ2373"/>
      <c r="AR2373"/>
      <c r="AS2373"/>
      <c r="AT2373"/>
      <c r="AU2373"/>
      <c r="AV2373"/>
      <c r="AW2373"/>
      <c r="AX2373"/>
      <c r="AY2373"/>
      <c r="AZ2373"/>
      <c r="BA2373"/>
      <c r="BB2373"/>
      <c r="BC2373"/>
      <c r="BD2373"/>
      <c r="BE2373"/>
      <c r="BF2373"/>
      <c r="BG2373"/>
      <c r="BH2373"/>
      <c r="BI2373"/>
      <c r="BJ2373"/>
      <c r="BK2373"/>
      <c r="BL2373"/>
      <c r="BM2373"/>
      <c r="BN2373"/>
      <c r="BO2373"/>
      <c r="BP2373"/>
      <c r="BQ2373"/>
      <c r="BR2373" t="s">
        <v>58</v>
      </c>
      <c r="BS2373"/>
      <c r="BT2373" t="s">
        <v>117</v>
      </c>
      <c r="BU2373">
        <v>76629</v>
      </c>
      <c r="BV2373"/>
      <c r="BW2373"/>
      <c r="BX2373"/>
      <c r="BY2373"/>
      <c r="BZ2373"/>
    </row>
    <row r="2374" spans="1:78" s="10" customFormat="1" x14ac:dyDescent="0.2">
      <c r="A2374" t="s">
        <v>136</v>
      </c>
      <c r="B2374"/>
      <c r="C2374" t="s">
        <v>1482</v>
      </c>
      <c r="D2374" t="s">
        <v>64</v>
      </c>
      <c r="E2374" t="s">
        <v>112</v>
      </c>
      <c r="F2374" t="s">
        <v>128</v>
      </c>
      <c r="G2374" t="s">
        <v>112</v>
      </c>
      <c r="H2374" t="s">
        <v>128</v>
      </c>
      <c r="I2374"/>
      <c r="J2374"/>
      <c r="K2374"/>
      <c r="L2374"/>
      <c r="M2374"/>
      <c r="N2374"/>
      <c r="O2374"/>
      <c r="P2374"/>
      <c r="Q2374"/>
      <c r="R2374"/>
      <c r="S2374"/>
      <c r="T2374"/>
      <c r="U2374"/>
      <c r="V2374"/>
      <c r="W2374"/>
      <c r="X2374"/>
      <c r="Y2374">
        <v>10.199999999999999</v>
      </c>
      <c r="Z2374"/>
      <c r="AA2374"/>
      <c r="AB2374">
        <v>12.7</v>
      </c>
      <c r="AC2374">
        <v>11.1</v>
      </c>
      <c r="AD2374"/>
      <c r="AE2374"/>
      <c r="AF2374">
        <v>14.9</v>
      </c>
      <c r="AG2374">
        <v>7.9</v>
      </c>
      <c r="AH2374"/>
      <c r="AI2374"/>
      <c r="AJ2374">
        <v>12.1</v>
      </c>
      <c r="AK2374"/>
      <c r="AL2374"/>
      <c r="AM2374"/>
      <c r="AN2374"/>
      <c r="AO2374"/>
      <c r="AP2374"/>
      <c r="AQ2374"/>
      <c r="AR2374"/>
      <c r="AS2374"/>
      <c r="AT2374"/>
      <c r="AU2374"/>
      <c r="AV2374"/>
      <c r="AW2374"/>
      <c r="AX2374"/>
      <c r="AY2374"/>
      <c r="AZ2374"/>
      <c r="BA2374"/>
      <c r="BB2374"/>
      <c r="BC2374"/>
      <c r="BD2374"/>
      <c r="BE2374"/>
      <c r="BF2374"/>
      <c r="BG2374"/>
      <c r="BH2374"/>
      <c r="BI2374"/>
      <c r="BJ2374"/>
      <c r="BK2374"/>
      <c r="BL2374"/>
      <c r="BM2374"/>
      <c r="BN2374"/>
      <c r="BO2374"/>
      <c r="BP2374"/>
      <c r="BQ2374"/>
      <c r="BR2374" t="s">
        <v>58</v>
      </c>
      <c r="BS2374"/>
      <c r="BT2374" t="s">
        <v>117</v>
      </c>
      <c r="BU2374">
        <v>76629</v>
      </c>
      <c r="BV2374"/>
      <c r="BW2374"/>
      <c r="BX2374"/>
      <c r="BY2374"/>
      <c r="BZ2374"/>
    </row>
    <row r="2375" spans="1:78" s="10" customFormat="1" x14ac:dyDescent="0.2">
      <c r="A2375" t="s">
        <v>137</v>
      </c>
      <c r="B2375"/>
      <c r="C2375" t="s">
        <v>1482</v>
      </c>
      <c r="D2375" t="s">
        <v>64</v>
      </c>
      <c r="E2375" t="s">
        <v>112</v>
      </c>
      <c r="F2375" t="s">
        <v>128</v>
      </c>
      <c r="G2375" t="s">
        <v>112</v>
      </c>
      <c r="H2375" t="s">
        <v>128</v>
      </c>
      <c r="I2375"/>
      <c r="J2375"/>
      <c r="K2375"/>
      <c r="L2375"/>
      <c r="M2375"/>
      <c r="N2375"/>
      <c r="O2375"/>
      <c r="P2375"/>
      <c r="Q2375"/>
      <c r="R2375"/>
      <c r="S2375"/>
      <c r="T2375"/>
      <c r="U2375"/>
      <c r="V2375"/>
      <c r="W2375"/>
      <c r="X2375"/>
      <c r="Y2375"/>
      <c r="Z2375"/>
      <c r="AA2375"/>
      <c r="AB2375"/>
      <c r="AC2375"/>
      <c r="AD2375"/>
      <c r="AE2375"/>
      <c r="AF2375"/>
      <c r="AG2375"/>
      <c r="AH2375"/>
      <c r="AI2375"/>
      <c r="AJ2375"/>
      <c r="AK2375"/>
      <c r="AL2375"/>
      <c r="AM2375"/>
      <c r="AN2375"/>
      <c r="AO2375"/>
      <c r="AP2375"/>
      <c r="AQ2375"/>
      <c r="AR2375"/>
      <c r="AS2375">
        <v>10.6</v>
      </c>
      <c r="AT2375"/>
      <c r="AU2375"/>
      <c r="AV2375">
        <v>6</v>
      </c>
      <c r="AW2375">
        <v>11.7</v>
      </c>
      <c r="AX2375">
        <v>7.3</v>
      </c>
      <c r="AY2375">
        <v>9.4</v>
      </c>
      <c r="AZ2375">
        <v>9.4</v>
      </c>
      <c r="BA2375"/>
      <c r="BB2375">
        <v>9.8000000000000007</v>
      </c>
      <c r="BC2375"/>
      <c r="BD2375"/>
      <c r="BE2375">
        <v>12.3</v>
      </c>
      <c r="BF2375">
        <v>8</v>
      </c>
      <c r="BG2375">
        <v>7.2</v>
      </c>
      <c r="BH2375">
        <v>8</v>
      </c>
      <c r="BI2375"/>
      <c r="BJ2375"/>
      <c r="BK2375"/>
      <c r="BL2375"/>
      <c r="BM2375"/>
      <c r="BN2375"/>
      <c r="BO2375"/>
      <c r="BP2375"/>
      <c r="BQ2375"/>
      <c r="BR2375" t="s">
        <v>58</v>
      </c>
      <c r="BS2375"/>
      <c r="BT2375" t="s">
        <v>117</v>
      </c>
      <c r="BU2375">
        <v>76629</v>
      </c>
      <c r="BV2375"/>
      <c r="BW2375"/>
      <c r="BX2375"/>
      <c r="BY2375"/>
      <c r="BZ2375"/>
    </row>
    <row r="2376" spans="1:78" x14ac:dyDescent="0.2">
      <c r="A2376" t="s">
        <v>138</v>
      </c>
      <c r="C2376" t="s">
        <v>1482</v>
      </c>
      <c r="D2376" t="s">
        <v>64</v>
      </c>
      <c r="E2376" t="s">
        <v>112</v>
      </c>
      <c r="F2376" t="s">
        <v>128</v>
      </c>
      <c r="G2376" t="s">
        <v>112</v>
      </c>
      <c r="H2376" t="s">
        <v>128</v>
      </c>
      <c r="AV2376">
        <v>6.2</v>
      </c>
      <c r="AW2376">
        <v>12.1</v>
      </c>
      <c r="AX2376">
        <v>7.3</v>
      </c>
      <c r="AY2376">
        <v>8.1999999999999993</v>
      </c>
      <c r="AZ2376">
        <v>8.1999999999999993</v>
      </c>
      <c r="BB2376">
        <v>9.9</v>
      </c>
      <c r="BC2376">
        <v>10.1</v>
      </c>
      <c r="BD2376">
        <v>10.1</v>
      </c>
      <c r="BR2376" t="s">
        <v>58</v>
      </c>
      <c r="BS2376"/>
      <c r="BT2376" t="s">
        <v>117</v>
      </c>
      <c r="BU2376">
        <v>76629</v>
      </c>
    </row>
    <row r="2377" spans="1:78" s="10" customFormat="1" x14ac:dyDescent="0.2">
      <c r="A2377" t="s">
        <v>139</v>
      </c>
      <c r="B2377"/>
      <c r="C2377" t="s">
        <v>1482</v>
      </c>
      <c r="D2377" t="s">
        <v>64</v>
      </c>
      <c r="E2377" t="s">
        <v>112</v>
      </c>
      <c r="F2377" t="s">
        <v>128</v>
      </c>
      <c r="G2377" t="s">
        <v>112</v>
      </c>
      <c r="H2377" t="s">
        <v>128</v>
      </c>
      <c r="I2377"/>
      <c r="J2377"/>
      <c r="K2377"/>
      <c r="L2377"/>
      <c r="M2377"/>
      <c r="N2377"/>
      <c r="O2377"/>
      <c r="P2377"/>
      <c r="Q2377"/>
      <c r="R2377"/>
      <c r="S2377"/>
      <c r="T2377"/>
      <c r="U2377"/>
      <c r="V2377"/>
      <c r="W2377"/>
      <c r="X2377"/>
      <c r="Y2377"/>
      <c r="Z2377"/>
      <c r="AA2377"/>
      <c r="AB2377"/>
      <c r="AC2377"/>
      <c r="AD2377"/>
      <c r="AE2377"/>
      <c r="AF2377"/>
      <c r="AG2377"/>
      <c r="AH2377"/>
      <c r="AI2377"/>
      <c r="AJ2377"/>
      <c r="AK2377"/>
      <c r="AL2377"/>
      <c r="AM2377"/>
      <c r="AN2377"/>
      <c r="AO2377">
        <v>7.9</v>
      </c>
      <c r="AP2377"/>
      <c r="AQ2377"/>
      <c r="AR2377">
        <v>5.0999999999999996</v>
      </c>
      <c r="AS2377">
        <v>10.6</v>
      </c>
      <c r="AT2377"/>
      <c r="AU2377"/>
      <c r="AV2377">
        <v>6.4</v>
      </c>
      <c r="AW2377">
        <v>9.8000000000000007</v>
      </c>
      <c r="AX2377">
        <v>7</v>
      </c>
      <c r="AY2377">
        <v>8.1999999999999993</v>
      </c>
      <c r="AZ2377">
        <v>8.1999999999999993</v>
      </c>
      <c r="BA2377">
        <v>12</v>
      </c>
      <c r="BB2377">
        <v>8.9</v>
      </c>
      <c r="BC2377">
        <v>9.1999999999999993</v>
      </c>
      <c r="BD2377">
        <v>9.1999999999999993</v>
      </c>
      <c r="BE2377"/>
      <c r="BF2377">
        <v>6.3</v>
      </c>
      <c r="BG2377"/>
      <c r="BH2377">
        <v>6.3</v>
      </c>
      <c r="BI2377"/>
      <c r="BJ2377"/>
      <c r="BK2377"/>
      <c r="BL2377"/>
      <c r="BM2377"/>
      <c r="BN2377"/>
      <c r="BO2377"/>
      <c r="BP2377"/>
      <c r="BQ2377"/>
      <c r="BR2377" t="s">
        <v>58</v>
      </c>
      <c r="BS2377"/>
      <c r="BT2377" t="s">
        <v>117</v>
      </c>
      <c r="BU2377">
        <v>76629</v>
      </c>
      <c r="BV2377"/>
      <c r="BW2377"/>
      <c r="BX2377"/>
      <c r="BY2377"/>
      <c r="BZ2377"/>
    </row>
    <row r="2378" spans="1:78" s="10" customFormat="1" x14ac:dyDescent="0.2">
      <c r="A2378" t="s">
        <v>143</v>
      </c>
      <c r="B2378"/>
      <c r="C2378" t="s">
        <v>1482</v>
      </c>
      <c r="D2378" t="s">
        <v>64</v>
      </c>
      <c r="E2378" t="s">
        <v>112</v>
      </c>
      <c r="F2378" t="s">
        <v>128</v>
      </c>
      <c r="G2378" t="s">
        <v>112</v>
      </c>
      <c r="H2378" t="s">
        <v>128</v>
      </c>
      <c r="I2378"/>
      <c r="J2378"/>
      <c r="K2378"/>
      <c r="L2378"/>
      <c r="M2378"/>
      <c r="N2378"/>
      <c r="O2378"/>
      <c r="P2378"/>
      <c r="Q2378"/>
      <c r="R2378"/>
      <c r="S2378"/>
      <c r="T2378"/>
      <c r="U2378"/>
      <c r="V2378"/>
      <c r="W2378"/>
      <c r="X2378"/>
      <c r="Y2378"/>
      <c r="Z2378"/>
      <c r="AA2378"/>
      <c r="AB2378"/>
      <c r="AC2378"/>
      <c r="AD2378"/>
      <c r="AE2378"/>
      <c r="AF2378"/>
      <c r="AG2378"/>
      <c r="AH2378"/>
      <c r="AI2378"/>
      <c r="AJ2378"/>
      <c r="AK2378">
        <v>5.0999999999999996</v>
      </c>
      <c r="AL2378"/>
      <c r="AM2378"/>
      <c r="AN2378">
        <v>2.8</v>
      </c>
      <c r="AO2378"/>
      <c r="AP2378"/>
      <c r="AQ2378"/>
      <c r="AR2378"/>
      <c r="AS2378">
        <v>11.1</v>
      </c>
      <c r="AT2378"/>
      <c r="AU2378"/>
      <c r="AV2378">
        <v>6.1</v>
      </c>
      <c r="AW2378">
        <v>10.6</v>
      </c>
      <c r="AX2378">
        <v>7.8</v>
      </c>
      <c r="AY2378">
        <v>7.9</v>
      </c>
      <c r="AZ2378">
        <v>7.9</v>
      </c>
      <c r="BA2378">
        <v>12.6</v>
      </c>
      <c r="BB2378">
        <v>10.1</v>
      </c>
      <c r="BC2378">
        <v>10</v>
      </c>
      <c r="BD2378">
        <v>10.1</v>
      </c>
      <c r="BE2378">
        <v>11.3</v>
      </c>
      <c r="BF2378">
        <v>8.6999999999999993</v>
      </c>
      <c r="BG2378">
        <v>7.2</v>
      </c>
      <c r="BH2378">
        <v>8.6999999999999993</v>
      </c>
      <c r="BI2378"/>
      <c r="BJ2378"/>
      <c r="BK2378"/>
      <c r="BL2378"/>
      <c r="BM2378"/>
      <c r="BN2378"/>
      <c r="BO2378"/>
      <c r="BP2378"/>
      <c r="BQ2378"/>
      <c r="BR2378" t="s">
        <v>58</v>
      </c>
      <c r="BS2378"/>
      <c r="BT2378" t="s">
        <v>117</v>
      </c>
      <c r="BU2378">
        <v>76629</v>
      </c>
      <c r="BV2378"/>
      <c r="BW2378"/>
      <c r="BX2378"/>
      <c r="BY2378"/>
      <c r="BZ2378"/>
    </row>
    <row r="2379" spans="1:78" s="10" customFormat="1" x14ac:dyDescent="0.2">
      <c r="A2379" t="s">
        <v>144</v>
      </c>
      <c r="B2379"/>
      <c r="C2379" t="s">
        <v>1482</v>
      </c>
      <c r="D2379" t="s">
        <v>64</v>
      </c>
      <c r="E2379" t="s">
        <v>112</v>
      </c>
      <c r="F2379" t="s">
        <v>128</v>
      </c>
      <c r="G2379" t="s">
        <v>112</v>
      </c>
      <c r="H2379" t="s">
        <v>128</v>
      </c>
      <c r="I2379"/>
      <c r="J2379"/>
      <c r="K2379"/>
      <c r="L2379"/>
      <c r="M2379"/>
      <c r="N2379"/>
      <c r="O2379"/>
      <c r="P2379"/>
      <c r="Q2379"/>
      <c r="R2379"/>
      <c r="S2379"/>
      <c r="T2379"/>
      <c r="U2379"/>
      <c r="V2379"/>
      <c r="W2379"/>
      <c r="X2379"/>
      <c r="Y2379"/>
      <c r="Z2379"/>
      <c r="AA2379"/>
      <c r="AB2379"/>
      <c r="AC2379"/>
      <c r="AD2379"/>
      <c r="AE2379"/>
      <c r="AF2379"/>
      <c r="AG2379"/>
      <c r="AH2379"/>
      <c r="AI2379"/>
      <c r="AJ2379"/>
      <c r="AK2379"/>
      <c r="AL2379"/>
      <c r="AM2379"/>
      <c r="AN2379"/>
      <c r="AO2379">
        <v>10.199999999999999</v>
      </c>
      <c r="AP2379"/>
      <c r="AQ2379"/>
      <c r="AR2379">
        <v>4.8</v>
      </c>
      <c r="AS2379">
        <v>12.9</v>
      </c>
      <c r="AT2379"/>
      <c r="AU2379"/>
      <c r="AV2379">
        <v>6.65</v>
      </c>
      <c r="AW2379">
        <v>10.8</v>
      </c>
      <c r="AX2379">
        <v>7.5</v>
      </c>
      <c r="AY2379">
        <v>8.6</v>
      </c>
      <c r="AZ2379">
        <v>8.6</v>
      </c>
      <c r="BA2379">
        <v>12.8</v>
      </c>
      <c r="BB2379">
        <v>10.35</v>
      </c>
      <c r="BC2379">
        <v>10.199999999999999</v>
      </c>
      <c r="BD2379">
        <v>10.35</v>
      </c>
      <c r="BE2379">
        <v>13.15</v>
      </c>
      <c r="BF2379">
        <v>9.1999999999999993</v>
      </c>
      <c r="BG2379">
        <v>8.8000000000000007</v>
      </c>
      <c r="BH2379">
        <v>9.1999999999999993</v>
      </c>
      <c r="BI2379"/>
      <c r="BJ2379"/>
      <c r="BK2379"/>
      <c r="BL2379"/>
      <c r="BM2379"/>
      <c r="BN2379"/>
      <c r="BO2379"/>
      <c r="BP2379"/>
      <c r="BQ2379"/>
      <c r="BR2379" t="s">
        <v>58</v>
      </c>
      <c r="BS2379"/>
      <c r="BT2379" t="s">
        <v>117</v>
      </c>
      <c r="BU2379">
        <v>76629</v>
      </c>
      <c r="BV2379"/>
      <c r="BW2379"/>
      <c r="BX2379"/>
      <c r="BY2379"/>
      <c r="BZ2379"/>
    </row>
    <row r="2380" spans="1:78" s="10" customFormat="1" x14ac:dyDescent="0.2">
      <c r="A2380" t="s">
        <v>145</v>
      </c>
      <c r="B2380"/>
      <c r="C2380" t="s">
        <v>1482</v>
      </c>
      <c r="D2380" t="s">
        <v>64</v>
      </c>
      <c r="E2380" t="s">
        <v>112</v>
      </c>
      <c r="F2380" t="s">
        <v>128</v>
      </c>
      <c r="G2380" t="s">
        <v>112</v>
      </c>
      <c r="H2380" t="s">
        <v>128</v>
      </c>
      <c r="I2380"/>
      <c r="J2380"/>
      <c r="K2380"/>
      <c r="L2380"/>
      <c r="M2380"/>
      <c r="N2380"/>
      <c r="O2380"/>
      <c r="P2380"/>
      <c r="Q2380"/>
      <c r="R2380"/>
      <c r="S2380"/>
      <c r="T2380"/>
      <c r="U2380"/>
      <c r="V2380"/>
      <c r="W2380"/>
      <c r="X2380"/>
      <c r="Y2380"/>
      <c r="Z2380"/>
      <c r="AA2380"/>
      <c r="AB2380"/>
      <c r="AC2380"/>
      <c r="AD2380"/>
      <c r="AE2380"/>
      <c r="AF2380"/>
      <c r="AG2380"/>
      <c r="AH2380"/>
      <c r="AI2380"/>
      <c r="AJ2380"/>
      <c r="AK2380"/>
      <c r="AL2380"/>
      <c r="AM2380"/>
      <c r="AN2380"/>
      <c r="AO2380"/>
      <c r="AP2380"/>
      <c r="AQ2380"/>
      <c r="AR2380"/>
      <c r="AS2380"/>
      <c r="AT2380"/>
      <c r="AU2380"/>
      <c r="AV2380"/>
      <c r="AW2380"/>
      <c r="AX2380"/>
      <c r="AY2380">
        <v>8.6999999999999993</v>
      </c>
      <c r="AZ2380">
        <v>8.6999999999999993</v>
      </c>
      <c r="BA2380"/>
      <c r="BB2380"/>
      <c r="BC2380"/>
      <c r="BD2380"/>
      <c r="BE2380"/>
      <c r="BF2380"/>
      <c r="BG2380"/>
      <c r="BH2380"/>
      <c r="BI2380"/>
      <c r="BJ2380"/>
      <c r="BK2380"/>
      <c r="BL2380"/>
      <c r="BM2380"/>
      <c r="BN2380"/>
      <c r="BO2380"/>
      <c r="BP2380"/>
      <c r="BQ2380"/>
      <c r="BR2380" t="s">
        <v>58</v>
      </c>
      <c r="BS2380"/>
      <c r="BT2380" t="s">
        <v>117</v>
      </c>
      <c r="BU2380">
        <v>76629</v>
      </c>
      <c r="BV2380"/>
      <c r="BW2380"/>
      <c r="BX2380"/>
      <c r="BY2380"/>
      <c r="BZ2380"/>
    </row>
    <row r="2381" spans="1:78" s="10" customFormat="1" x14ac:dyDescent="0.2">
      <c r="A2381" t="s">
        <v>146</v>
      </c>
      <c r="B2381"/>
      <c r="C2381" t="s">
        <v>1482</v>
      </c>
      <c r="D2381" t="s">
        <v>64</v>
      </c>
      <c r="E2381" t="s">
        <v>112</v>
      </c>
      <c r="F2381" t="s">
        <v>128</v>
      </c>
      <c r="G2381" t="s">
        <v>112</v>
      </c>
      <c r="H2381" t="s">
        <v>128</v>
      </c>
      <c r="I2381"/>
      <c r="J2381"/>
      <c r="K2381"/>
      <c r="L2381"/>
      <c r="M2381"/>
      <c r="N2381"/>
      <c r="O2381"/>
      <c r="P2381"/>
      <c r="Q2381"/>
      <c r="R2381"/>
      <c r="S2381"/>
      <c r="T2381"/>
      <c r="U2381"/>
      <c r="V2381"/>
      <c r="W2381"/>
      <c r="X2381"/>
      <c r="Y2381"/>
      <c r="Z2381"/>
      <c r="AA2381"/>
      <c r="AB2381"/>
      <c r="AC2381"/>
      <c r="AD2381"/>
      <c r="AE2381"/>
      <c r="AF2381"/>
      <c r="AG2381"/>
      <c r="AH2381"/>
      <c r="AI2381"/>
      <c r="AJ2381"/>
      <c r="AK2381"/>
      <c r="AL2381"/>
      <c r="AM2381"/>
      <c r="AN2381"/>
      <c r="AO2381"/>
      <c r="AP2381"/>
      <c r="AQ2381"/>
      <c r="AR2381"/>
      <c r="AS2381"/>
      <c r="AT2381"/>
      <c r="AU2381"/>
      <c r="AV2381">
        <v>8.1</v>
      </c>
      <c r="AW2381"/>
      <c r="AX2381"/>
      <c r="AY2381"/>
      <c r="AZ2381"/>
      <c r="BA2381">
        <v>13.4</v>
      </c>
      <c r="BB2381"/>
      <c r="BC2381"/>
      <c r="BD2381"/>
      <c r="BE2381">
        <v>13.3</v>
      </c>
      <c r="BF2381">
        <v>9.0500000000000007</v>
      </c>
      <c r="BG2381">
        <v>8.5</v>
      </c>
      <c r="BH2381">
        <v>9.0500000000000007</v>
      </c>
      <c r="BI2381"/>
      <c r="BJ2381"/>
      <c r="BK2381"/>
      <c r="BL2381"/>
      <c r="BM2381"/>
      <c r="BN2381"/>
      <c r="BO2381"/>
      <c r="BP2381"/>
      <c r="BQ2381"/>
      <c r="BR2381" t="s">
        <v>58</v>
      </c>
      <c r="BS2381"/>
      <c r="BT2381" t="s">
        <v>117</v>
      </c>
      <c r="BU2381">
        <v>76629</v>
      </c>
      <c r="BV2381"/>
      <c r="BW2381"/>
      <c r="BX2381"/>
      <c r="BY2381"/>
      <c r="BZ2381"/>
    </row>
    <row r="2382" spans="1:78" s="10" customFormat="1" x14ac:dyDescent="0.2">
      <c r="A2382" t="s">
        <v>148</v>
      </c>
      <c r="B2382"/>
      <c r="C2382" t="s">
        <v>1482</v>
      </c>
      <c r="D2382" t="s">
        <v>64</v>
      </c>
      <c r="E2382" t="s">
        <v>112</v>
      </c>
      <c r="F2382" t="s">
        <v>128</v>
      </c>
      <c r="G2382" t="s">
        <v>112</v>
      </c>
      <c r="H2382" t="s">
        <v>128</v>
      </c>
      <c r="I2382"/>
      <c r="J2382"/>
      <c r="K2382"/>
      <c r="L2382"/>
      <c r="M2382"/>
      <c r="N2382"/>
      <c r="O2382"/>
      <c r="P2382"/>
      <c r="Q2382"/>
      <c r="R2382"/>
      <c r="S2382"/>
      <c r="T2382"/>
      <c r="U2382"/>
      <c r="V2382"/>
      <c r="W2382"/>
      <c r="X2382"/>
      <c r="Y2382"/>
      <c r="Z2382"/>
      <c r="AA2382"/>
      <c r="AB2382"/>
      <c r="AC2382">
        <v>10.8</v>
      </c>
      <c r="AD2382"/>
      <c r="AE2382"/>
      <c r="AF2382">
        <v>13.4</v>
      </c>
      <c r="AG2382"/>
      <c r="AH2382"/>
      <c r="AI2382"/>
      <c r="AJ2382"/>
      <c r="AK2382"/>
      <c r="AL2382"/>
      <c r="AM2382"/>
      <c r="AN2382"/>
      <c r="AO2382"/>
      <c r="AP2382"/>
      <c r="AQ2382"/>
      <c r="AR2382"/>
      <c r="AS2382"/>
      <c r="AT2382"/>
      <c r="AU2382"/>
      <c r="AV2382"/>
      <c r="AW2382"/>
      <c r="AX2382"/>
      <c r="AY2382"/>
      <c r="AZ2382"/>
      <c r="BA2382"/>
      <c r="BB2382"/>
      <c r="BC2382"/>
      <c r="BD2382"/>
      <c r="BE2382"/>
      <c r="BF2382"/>
      <c r="BG2382"/>
      <c r="BH2382"/>
      <c r="BI2382"/>
      <c r="BJ2382"/>
      <c r="BK2382"/>
      <c r="BL2382"/>
      <c r="BM2382"/>
      <c r="BN2382"/>
      <c r="BO2382"/>
      <c r="BP2382"/>
      <c r="BQ2382"/>
      <c r="BR2382" t="s">
        <v>58</v>
      </c>
      <c r="BS2382"/>
      <c r="BT2382" t="s">
        <v>117</v>
      </c>
      <c r="BU2382">
        <v>76629</v>
      </c>
      <c r="BV2382"/>
      <c r="BW2382"/>
      <c r="BX2382"/>
      <c r="BY2382"/>
      <c r="BZ2382"/>
    </row>
    <row r="2383" spans="1:78" x14ac:dyDescent="0.2">
      <c r="A2383" t="s">
        <v>149</v>
      </c>
      <c r="C2383" t="s">
        <v>1482</v>
      </c>
      <c r="D2383" t="s">
        <v>64</v>
      </c>
      <c r="E2383" t="s">
        <v>112</v>
      </c>
      <c r="F2383" t="s">
        <v>128</v>
      </c>
      <c r="G2383" t="s">
        <v>112</v>
      </c>
      <c r="H2383" t="s">
        <v>128</v>
      </c>
      <c r="AW2383">
        <v>10.8</v>
      </c>
      <c r="AX2383">
        <v>6.9</v>
      </c>
      <c r="AY2383">
        <v>8.3000000000000007</v>
      </c>
      <c r="AZ2383">
        <v>8.3000000000000007</v>
      </c>
      <c r="BA2383">
        <v>12.7</v>
      </c>
      <c r="BB2383">
        <v>9.1999999999999993</v>
      </c>
      <c r="BC2383">
        <v>10.1</v>
      </c>
      <c r="BD2383">
        <v>10.1</v>
      </c>
      <c r="BE2383">
        <v>12.8</v>
      </c>
      <c r="BF2383">
        <v>8.6</v>
      </c>
      <c r="BG2383">
        <v>7.9</v>
      </c>
      <c r="BH2383">
        <v>8.6</v>
      </c>
      <c r="BR2383" t="s">
        <v>58</v>
      </c>
      <c r="BS2383"/>
      <c r="BT2383" t="s">
        <v>117</v>
      </c>
      <c r="BU2383">
        <v>76629</v>
      </c>
    </row>
    <row r="2384" spans="1:78" x14ac:dyDescent="0.2">
      <c r="A2384" t="s">
        <v>150</v>
      </c>
      <c r="C2384" t="s">
        <v>1482</v>
      </c>
      <c r="D2384" t="s">
        <v>64</v>
      </c>
      <c r="E2384" t="s">
        <v>112</v>
      </c>
      <c r="F2384" t="s">
        <v>128</v>
      </c>
      <c r="G2384" t="s">
        <v>112</v>
      </c>
      <c r="H2384" t="s">
        <v>128</v>
      </c>
      <c r="AO2384">
        <v>9.8000000000000007</v>
      </c>
      <c r="AR2384">
        <v>5.9</v>
      </c>
      <c r="AV2384">
        <v>7</v>
      </c>
      <c r="AW2384">
        <v>12.5</v>
      </c>
      <c r="AX2384">
        <v>8.1999999999999993</v>
      </c>
      <c r="AZ2384">
        <v>8.1999999999999993</v>
      </c>
      <c r="BA2384">
        <v>13</v>
      </c>
      <c r="BB2384">
        <v>10.9</v>
      </c>
      <c r="BC2384">
        <v>10.9</v>
      </c>
      <c r="BD2384">
        <v>10.9</v>
      </c>
      <c r="BE2384">
        <v>12.4</v>
      </c>
      <c r="BF2384">
        <v>9.1999999999999993</v>
      </c>
      <c r="BG2384">
        <v>8.5</v>
      </c>
      <c r="BH2384">
        <v>9.1999999999999993</v>
      </c>
      <c r="BR2384" t="s">
        <v>58</v>
      </c>
      <c r="BS2384"/>
      <c r="BT2384" t="s">
        <v>117</v>
      </c>
      <c r="BU2384">
        <v>76629</v>
      </c>
    </row>
    <row r="2385" spans="1:78" s="10" customFormat="1" x14ac:dyDescent="0.2">
      <c r="A2385" t="s">
        <v>151</v>
      </c>
      <c r="B2385"/>
      <c r="C2385" t="s">
        <v>1482</v>
      </c>
      <c r="D2385" t="s">
        <v>64</v>
      </c>
      <c r="E2385" t="s">
        <v>112</v>
      </c>
      <c r="F2385" t="s">
        <v>128</v>
      </c>
      <c r="G2385" t="s">
        <v>112</v>
      </c>
      <c r="H2385" t="s">
        <v>128</v>
      </c>
      <c r="I2385"/>
      <c r="J2385"/>
      <c r="K2385"/>
      <c r="L2385"/>
      <c r="M2385"/>
      <c r="N2385"/>
      <c r="O2385"/>
      <c r="P2385"/>
      <c r="Q2385"/>
      <c r="R2385"/>
      <c r="S2385"/>
      <c r="T2385"/>
      <c r="U2385"/>
      <c r="V2385"/>
      <c r="W2385"/>
      <c r="X2385"/>
      <c r="Y2385"/>
      <c r="Z2385"/>
      <c r="AA2385"/>
      <c r="AB2385"/>
      <c r="AC2385"/>
      <c r="AD2385"/>
      <c r="AE2385"/>
      <c r="AF2385"/>
      <c r="AG2385"/>
      <c r="AH2385"/>
      <c r="AI2385"/>
      <c r="AJ2385"/>
      <c r="AK2385"/>
      <c r="AL2385"/>
      <c r="AM2385"/>
      <c r="AN2385"/>
      <c r="AO2385"/>
      <c r="AP2385"/>
      <c r="AQ2385"/>
      <c r="AR2385"/>
      <c r="AS2385"/>
      <c r="AT2385"/>
      <c r="AU2385"/>
      <c r="AV2385"/>
      <c r="AW2385">
        <v>11.9</v>
      </c>
      <c r="AX2385">
        <v>8</v>
      </c>
      <c r="AY2385">
        <v>9.3000000000000007</v>
      </c>
      <c r="AZ2385">
        <v>9.3000000000000007</v>
      </c>
      <c r="BA2385"/>
      <c r="BB2385"/>
      <c r="BC2385"/>
      <c r="BD2385"/>
      <c r="BE2385">
        <v>14.4</v>
      </c>
      <c r="BF2385">
        <v>8.9</v>
      </c>
      <c r="BG2385">
        <v>7.8</v>
      </c>
      <c r="BH2385">
        <v>8.9</v>
      </c>
      <c r="BI2385"/>
      <c r="BJ2385"/>
      <c r="BK2385"/>
      <c r="BL2385"/>
      <c r="BM2385"/>
      <c r="BN2385"/>
      <c r="BO2385"/>
      <c r="BP2385"/>
      <c r="BQ2385"/>
      <c r="BR2385" t="s">
        <v>58</v>
      </c>
      <c r="BS2385"/>
      <c r="BT2385" t="s">
        <v>117</v>
      </c>
      <c r="BU2385">
        <v>76629</v>
      </c>
      <c r="BV2385"/>
      <c r="BW2385"/>
      <c r="BX2385"/>
      <c r="BY2385"/>
      <c r="BZ2385"/>
    </row>
    <row r="2386" spans="1:78" s="10" customFormat="1" x14ac:dyDescent="0.2">
      <c r="A2386" t="s">
        <v>152</v>
      </c>
      <c r="B2386"/>
      <c r="C2386" t="s">
        <v>1482</v>
      </c>
      <c r="D2386" t="s">
        <v>64</v>
      </c>
      <c r="E2386" t="s">
        <v>112</v>
      </c>
      <c r="F2386" t="s">
        <v>128</v>
      </c>
      <c r="G2386" t="s">
        <v>112</v>
      </c>
      <c r="H2386" t="s">
        <v>128</v>
      </c>
      <c r="I2386"/>
      <c r="J2386"/>
      <c r="K2386"/>
      <c r="L2386"/>
      <c r="M2386"/>
      <c r="N2386"/>
      <c r="O2386"/>
      <c r="P2386"/>
      <c r="Q2386"/>
      <c r="R2386"/>
      <c r="S2386"/>
      <c r="T2386"/>
      <c r="U2386"/>
      <c r="V2386"/>
      <c r="W2386"/>
      <c r="X2386"/>
      <c r="Y2386"/>
      <c r="Z2386"/>
      <c r="AA2386"/>
      <c r="AB2386"/>
      <c r="AC2386"/>
      <c r="AD2386"/>
      <c r="AE2386"/>
      <c r="AF2386"/>
      <c r="AG2386"/>
      <c r="AH2386"/>
      <c r="AI2386"/>
      <c r="AJ2386"/>
      <c r="AK2386">
        <v>6</v>
      </c>
      <c r="AL2386"/>
      <c r="AM2386"/>
      <c r="AN2386">
        <v>3.2</v>
      </c>
      <c r="AO2386">
        <v>9.8000000000000007</v>
      </c>
      <c r="AP2386"/>
      <c r="AQ2386"/>
      <c r="AR2386">
        <v>4.3</v>
      </c>
      <c r="AS2386">
        <v>11</v>
      </c>
      <c r="AT2386"/>
      <c r="AU2386"/>
      <c r="AV2386">
        <v>6.1</v>
      </c>
      <c r="AW2386">
        <v>10.95</v>
      </c>
      <c r="AX2386">
        <v>7.65</v>
      </c>
      <c r="AY2386">
        <v>8.6999999999999993</v>
      </c>
      <c r="AZ2386">
        <v>8.6999999999999993</v>
      </c>
      <c r="BA2386">
        <v>12.1</v>
      </c>
      <c r="BB2386">
        <v>9.5</v>
      </c>
      <c r="BC2386">
        <v>10.1</v>
      </c>
      <c r="BD2386">
        <v>10.1</v>
      </c>
      <c r="BE2386"/>
      <c r="BF2386"/>
      <c r="BG2386"/>
      <c r="BH2386"/>
      <c r="BI2386"/>
      <c r="BJ2386"/>
      <c r="BK2386"/>
      <c r="BL2386"/>
      <c r="BM2386"/>
      <c r="BN2386"/>
      <c r="BO2386"/>
      <c r="BP2386"/>
      <c r="BQ2386"/>
      <c r="BR2386" t="s">
        <v>58</v>
      </c>
      <c r="BS2386"/>
      <c r="BT2386" t="s">
        <v>117</v>
      </c>
      <c r="BU2386">
        <v>76629</v>
      </c>
      <c r="BV2386"/>
      <c r="BW2386"/>
      <c r="BX2386"/>
      <c r="BY2386"/>
      <c r="BZ2386"/>
    </row>
    <row r="2387" spans="1:78" s="10" customFormat="1" x14ac:dyDescent="0.2">
      <c r="A2387" t="s">
        <v>153</v>
      </c>
      <c r="B2387" t="s">
        <v>154</v>
      </c>
      <c r="C2387" t="s">
        <v>1482</v>
      </c>
      <c r="D2387" t="s">
        <v>64</v>
      </c>
      <c r="E2387" t="s">
        <v>112</v>
      </c>
      <c r="F2387" t="s">
        <v>128</v>
      </c>
      <c r="G2387" t="s">
        <v>112</v>
      </c>
      <c r="H2387" t="s">
        <v>128</v>
      </c>
      <c r="I2387"/>
      <c r="J2387"/>
      <c r="K2387"/>
      <c r="L2387"/>
      <c r="M2387"/>
      <c r="N2387"/>
      <c r="O2387"/>
      <c r="P2387"/>
      <c r="Q2387"/>
      <c r="R2387"/>
      <c r="S2387"/>
      <c r="T2387"/>
      <c r="U2387"/>
      <c r="V2387"/>
      <c r="W2387"/>
      <c r="X2387"/>
      <c r="Y2387">
        <v>10.9</v>
      </c>
      <c r="Z2387"/>
      <c r="AA2387"/>
      <c r="AB2387">
        <v>11.45</v>
      </c>
      <c r="AC2387"/>
      <c r="AD2387"/>
      <c r="AE2387"/>
      <c r="AF2387"/>
      <c r="AG2387">
        <v>9.1</v>
      </c>
      <c r="AH2387"/>
      <c r="AI2387"/>
      <c r="AJ2387">
        <v>11.6</v>
      </c>
      <c r="AK2387"/>
      <c r="AL2387"/>
      <c r="AM2387"/>
      <c r="AN2387"/>
      <c r="AO2387"/>
      <c r="AP2387"/>
      <c r="AQ2387"/>
      <c r="AR2387"/>
      <c r="AS2387"/>
      <c r="AT2387"/>
      <c r="AU2387"/>
      <c r="AV2387"/>
      <c r="AW2387"/>
      <c r="AX2387"/>
      <c r="AY2387"/>
      <c r="AZ2387"/>
      <c r="BA2387">
        <v>14.3</v>
      </c>
      <c r="BB2387">
        <v>9.9</v>
      </c>
      <c r="BC2387">
        <v>10.9</v>
      </c>
      <c r="BD2387">
        <v>10.9</v>
      </c>
      <c r="BE2387">
        <v>14.5</v>
      </c>
      <c r="BF2387">
        <v>8.9</v>
      </c>
      <c r="BG2387">
        <v>8</v>
      </c>
      <c r="BH2387">
        <v>8.9</v>
      </c>
      <c r="BI2387"/>
      <c r="BJ2387"/>
      <c r="BK2387"/>
      <c r="BL2387"/>
      <c r="BM2387"/>
      <c r="BN2387"/>
      <c r="BO2387"/>
      <c r="BP2387"/>
      <c r="BQ2387"/>
      <c r="BR2387" t="s">
        <v>58</v>
      </c>
      <c r="BS2387"/>
      <c r="BT2387" t="s">
        <v>117</v>
      </c>
      <c r="BU2387">
        <v>76629</v>
      </c>
      <c r="BV2387" t="s">
        <v>69</v>
      </c>
      <c r="BW2387" t="s">
        <v>117</v>
      </c>
      <c r="BX2387"/>
      <c r="BY2387"/>
      <c r="BZ2387"/>
    </row>
    <row r="2388" spans="1:78" s="10" customFormat="1" x14ac:dyDescent="0.2">
      <c r="A2388" t="s">
        <v>155</v>
      </c>
      <c r="B2388"/>
      <c r="C2388" t="s">
        <v>1482</v>
      </c>
      <c r="D2388" t="s">
        <v>64</v>
      </c>
      <c r="E2388" t="s">
        <v>112</v>
      </c>
      <c r="F2388" t="s">
        <v>128</v>
      </c>
      <c r="G2388" t="s">
        <v>112</v>
      </c>
      <c r="H2388" t="s">
        <v>128</v>
      </c>
      <c r="I2388"/>
      <c r="J2388"/>
      <c r="K2388"/>
      <c r="L2388"/>
      <c r="M2388"/>
      <c r="N2388"/>
      <c r="O2388"/>
      <c r="P2388"/>
      <c r="Q2388"/>
      <c r="R2388"/>
      <c r="S2388"/>
      <c r="T2388"/>
      <c r="U2388"/>
      <c r="V2388"/>
      <c r="W2388"/>
      <c r="X2388"/>
      <c r="Y2388"/>
      <c r="Z2388"/>
      <c r="AA2388"/>
      <c r="AB2388"/>
      <c r="AC2388"/>
      <c r="AD2388"/>
      <c r="AE2388"/>
      <c r="AF2388"/>
      <c r="AG2388"/>
      <c r="AH2388"/>
      <c r="AI2388"/>
      <c r="AJ2388"/>
      <c r="AK2388"/>
      <c r="AL2388"/>
      <c r="AM2388"/>
      <c r="AN2388"/>
      <c r="AO2388"/>
      <c r="AP2388"/>
      <c r="AQ2388"/>
      <c r="AR2388"/>
      <c r="AS2388">
        <v>11.2</v>
      </c>
      <c r="AT2388"/>
      <c r="AU2388"/>
      <c r="AV2388">
        <v>5.8</v>
      </c>
      <c r="AW2388"/>
      <c r="AX2388"/>
      <c r="AY2388"/>
      <c r="AZ2388"/>
      <c r="BA2388"/>
      <c r="BB2388"/>
      <c r="BC2388"/>
      <c r="BD2388"/>
      <c r="BE2388">
        <v>12.1</v>
      </c>
      <c r="BF2388">
        <v>8.1999999999999993</v>
      </c>
      <c r="BG2388">
        <v>7.6</v>
      </c>
      <c r="BH2388">
        <v>8.1999999999999993</v>
      </c>
      <c r="BI2388"/>
      <c r="BJ2388"/>
      <c r="BK2388"/>
      <c r="BL2388"/>
      <c r="BM2388"/>
      <c r="BN2388"/>
      <c r="BO2388"/>
      <c r="BP2388"/>
      <c r="BQ2388"/>
      <c r="BR2388" t="s">
        <v>58</v>
      </c>
      <c r="BS2388"/>
      <c r="BT2388" t="s">
        <v>117</v>
      </c>
      <c r="BU2388">
        <v>76629</v>
      </c>
      <c r="BV2388"/>
      <c r="BW2388"/>
      <c r="BX2388"/>
      <c r="BY2388"/>
      <c r="BZ2388"/>
    </row>
    <row r="2389" spans="1:78" s="10" customFormat="1" x14ac:dyDescent="0.2">
      <c r="A2389" t="s">
        <v>155</v>
      </c>
      <c r="B2389"/>
      <c r="C2389" t="s">
        <v>1482</v>
      </c>
      <c r="D2389" t="s">
        <v>64</v>
      </c>
      <c r="E2389" t="s">
        <v>112</v>
      </c>
      <c r="F2389" t="s">
        <v>128</v>
      </c>
      <c r="G2389" t="s">
        <v>112</v>
      </c>
      <c r="H2389" t="s">
        <v>128</v>
      </c>
      <c r="I2389"/>
      <c r="J2389"/>
      <c r="K2389"/>
      <c r="L2389"/>
      <c r="M2389"/>
      <c r="N2389"/>
      <c r="O2389"/>
      <c r="P2389"/>
      <c r="Q2389"/>
      <c r="R2389"/>
      <c r="S2389"/>
      <c r="T2389"/>
      <c r="U2389">
        <v>9.6</v>
      </c>
      <c r="V2389"/>
      <c r="W2389"/>
      <c r="X2389"/>
      <c r="Y2389"/>
      <c r="Z2389"/>
      <c r="AA2389"/>
      <c r="AB2389"/>
      <c r="AC2389">
        <v>11.4</v>
      </c>
      <c r="AD2389"/>
      <c r="AE2389"/>
      <c r="AF2389"/>
      <c r="AG2389">
        <v>8.6999999999999993</v>
      </c>
      <c r="AH2389"/>
      <c r="AI2389"/>
      <c r="AJ2389">
        <v>12.2</v>
      </c>
      <c r="AK2389"/>
      <c r="AL2389"/>
      <c r="AM2389"/>
      <c r="AN2389"/>
      <c r="AO2389"/>
      <c r="AP2389"/>
      <c r="AQ2389"/>
      <c r="AR2389"/>
      <c r="AS2389"/>
      <c r="AT2389"/>
      <c r="AU2389"/>
      <c r="AV2389"/>
      <c r="AW2389"/>
      <c r="AX2389"/>
      <c r="AY2389"/>
      <c r="AZ2389"/>
      <c r="BA2389"/>
      <c r="BB2389"/>
      <c r="BC2389"/>
      <c r="BD2389"/>
      <c r="BE2389"/>
      <c r="BF2389"/>
      <c r="BG2389"/>
      <c r="BH2389"/>
      <c r="BI2389"/>
      <c r="BJ2389"/>
      <c r="BK2389"/>
      <c r="BL2389"/>
      <c r="BM2389"/>
      <c r="BN2389"/>
      <c r="BO2389"/>
      <c r="BP2389"/>
      <c r="BQ2389"/>
      <c r="BR2389" t="s">
        <v>58</v>
      </c>
      <c r="BS2389"/>
      <c r="BT2389" t="s">
        <v>117</v>
      </c>
      <c r="BU2389">
        <v>76629</v>
      </c>
      <c r="BV2389"/>
      <c r="BW2389"/>
      <c r="BX2389"/>
      <c r="BY2389"/>
      <c r="BZ2389"/>
    </row>
    <row r="2390" spans="1:78" x14ac:dyDescent="0.2">
      <c r="A2390" t="s">
        <v>156</v>
      </c>
      <c r="C2390" t="s">
        <v>1482</v>
      </c>
      <c r="D2390" t="s">
        <v>64</v>
      </c>
      <c r="E2390" t="s">
        <v>112</v>
      </c>
      <c r="F2390" t="s">
        <v>128</v>
      </c>
      <c r="G2390" t="s">
        <v>112</v>
      </c>
      <c r="H2390" t="s">
        <v>128</v>
      </c>
      <c r="AC2390">
        <v>12.5</v>
      </c>
      <c r="AF2390">
        <v>15.3</v>
      </c>
      <c r="BR2390" t="s">
        <v>58</v>
      </c>
      <c r="BS2390"/>
      <c r="BT2390" t="s">
        <v>117</v>
      </c>
      <c r="BU2390">
        <v>76629</v>
      </c>
    </row>
    <row r="2391" spans="1:78" s="10" customFormat="1" x14ac:dyDescent="0.2">
      <c r="A2391" t="s">
        <v>157</v>
      </c>
      <c r="B2391"/>
      <c r="C2391" t="s">
        <v>1482</v>
      </c>
      <c r="D2391" t="s">
        <v>64</v>
      </c>
      <c r="E2391" t="s">
        <v>112</v>
      </c>
      <c r="F2391" t="s">
        <v>128</v>
      </c>
      <c r="G2391" t="s">
        <v>112</v>
      </c>
      <c r="H2391" t="s">
        <v>128</v>
      </c>
      <c r="I2391"/>
      <c r="J2391"/>
      <c r="K2391"/>
      <c r="L2391"/>
      <c r="M2391"/>
      <c r="N2391"/>
      <c r="O2391"/>
      <c r="P2391"/>
      <c r="Q2391"/>
      <c r="R2391"/>
      <c r="S2391"/>
      <c r="T2391"/>
      <c r="U2391"/>
      <c r="V2391"/>
      <c r="W2391"/>
      <c r="X2391"/>
      <c r="Y2391"/>
      <c r="Z2391"/>
      <c r="AA2391"/>
      <c r="AB2391"/>
      <c r="AC2391"/>
      <c r="AD2391"/>
      <c r="AE2391"/>
      <c r="AF2391"/>
      <c r="AG2391"/>
      <c r="AH2391"/>
      <c r="AI2391"/>
      <c r="AJ2391"/>
      <c r="AK2391"/>
      <c r="AL2391"/>
      <c r="AM2391"/>
      <c r="AN2391"/>
      <c r="AO2391"/>
      <c r="AP2391"/>
      <c r="AQ2391"/>
      <c r="AR2391"/>
      <c r="AS2391">
        <v>10.9</v>
      </c>
      <c r="AT2391"/>
      <c r="AU2391"/>
      <c r="AV2391">
        <v>6.3</v>
      </c>
      <c r="AW2391">
        <v>11.1</v>
      </c>
      <c r="AX2391">
        <v>7.8</v>
      </c>
      <c r="AY2391">
        <v>9.1999999999999993</v>
      </c>
      <c r="AZ2391">
        <v>9.1999999999999993</v>
      </c>
      <c r="BA2391"/>
      <c r="BB2391"/>
      <c r="BC2391"/>
      <c r="BD2391"/>
      <c r="BE2391"/>
      <c r="BF2391"/>
      <c r="BG2391"/>
      <c r="BH2391"/>
      <c r="BI2391"/>
      <c r="BJ2391"/>
      <c r="BK2391"/>
      <c r="BL2391"/>
      <c r="BM2391"/>
      <c r="BN2391"/>
      <c r="BO2391"/>
      <c r="BP2391"/>
      <c r="BQ2391"/>
      <c r="BR2391" t="s">
        <v>58</v>
      </c>
      <c r="BS2391"/>
      <c r="BT2391" t="s">
        <v>117</v>
      </c>
      <c r="BU2391">
        <v>76629</v>
      </c>
      <c r="BV2391"/>
      <c r="BW2391"/>
      <c r="BX2391"/>
      <c r="BY2391"/>
      <c r="BZ2391"/>
    </row>
    <row r="2392" spans="1:78" s="10" customFormat="1" x14ac:dyDescent="0.2">
      <c r="A2392" t="s">
        <v>158</v>
      </c>
      <c r="B2392"/>
      <c r="C2392" t="s">
        <v>1482</v>
      </c>
      <c r="D2392" t="s">
        <v>64</v>
      </c>
      <c r="E2392" t="s">
        <v>112</v>
      </c>
      <c r="F2392" t="s">
        <v>128</v>
      </c>
      <c r="G2392" t="s">
        <v>112</v>
      </c>
      <c r="H2392" t="s">
        <v>128</v>
      </c>
      <c r="I2392"/>
      <c r="J2392"/>
      <c r="K2392"/>
      <c r="L2392"/>
      <c r="M2392"/>
      <c r="N2392"/>
      <c r="O2392"/>
      <c r="P2392"/>
      <c r="Q2392"/>
      <c r="R2392"/>
      <c r="S2392"/>
      <c r="T2392"/>
      <c r="U2392"/>
      <c r="V2392"/>
      <c r="W2392"/>
      <c r="X2392"/>
      <c r="Y2392"/>
      <c r="Z2392"/>
      <c r="AA2392"/>
      <c r="AB2392"/>
      <c r="AC2392">
        <v>12.5</v>
      </c>
      <c r="AD2392"/>
      <c r="AE2392"/>
      <c r="AF2392">
        <v>13.6</v>
      </c>
      <c r="AG2392"/>
      <c r="AH2392"/>
      <c r="AI2392"/>
      <c r="AJ2392"/>
      <c r="AK2392"/>
      <c r="AL2392"/>
      <c r="AM2392"/>
      <c r="AN2392"/>
      <c r="AO2392"/>
      <c r="AP2392"/>
      <c r="AQ2392"/>
      <c r="AR2392"/>
      <c r="AS2392"/>
      <c r="AT2392"/>
      <c r="AU2392"/>
      <c r="AV2392"/>
      <c r="AW2392"/>
      <c r="AX2392"/>
      <c r="AY2392"/>
      <c r="AZ2392"/>
      <c r="BA2392"/>
      <c r="BB2392"/>
      <c r="BC2392"/>
      <c r="BD2392"/>
      <c r="BE2392"/>
      <c r="BF2392"/>
      <c r="BG2392"/>
      <c r="BH2392"/>
      <c r="BI2392"/>
      <c r="BJ2392"/>
      <c r="BK2392"/>
      <c r="BL2392"/>
      <c r="BM2392"/>
      <c r="BN2392"/>
      <c r="BO2392"/>
      <c r="BP2392"/>
      <c r="BQ2392"/>
      <c r="BR2392" t="s">
        <v>58</v>
      </c>
      <c r="BS2392"/>
      <c r="BT2392" t="s">
        <v>117</v>
      </c>
      <c r="BU2392">
        <v>76629</v>
      </c>
      <c r="BV2392"/>
      <c r="BW2392"/>
      <c r="BX2392"/>
      <c r="BY2392"/>
      <c r="BZ2392"/>
    </row>
    <row r="2393" spans="1:78" s="10" customFormat="1" x14ac:dyDescent="0.2">
      <c r="A2393" t="s">
        <v>159</v>
      </c>
      <c r="B2393"/>
      <c r="C2393" t="s">
        <v>1482</v>
      </c>
      <c r="D2393" t="s">
        <v>64</v>
      </c>
      <c r="E2393" t="s">
        <v>112</v>
      </c>
      <c r="F2393" t="s">
        <v>128</v>
      </c>
      <c r="G2393" t="s">
        <v>112</v>
      </c>
      <c r="H2393" t="s">
        <v>128</v>
      </c>
      <c r="I2393"/>
      <c r="J2393"/>
      <c r="K2393"/>
      <c r="L2393"/>
      <c r="M2393"/>
      <c r="N2393"/>
      <c r="O2393"/>
      <c r="P2393"/>
      <c r="Q2393"/>
      <c r="R2393"/>
      <c r="S2393"/>
      <c r="T2393"/>
      <c r="U2393">
        <v>9.9</v>
      </c>
      <c r="V2393"/>
      <c r="W2393"/>
      <c r="X2393">
        <v>8</v>
      </c>
      <c r="Y2393"/>
      <c r="Z2393"/>
      <c r="AA2393"/>
      <c r="AB2393"/>
      <c r="AC2393"/>
      <c r="AD2393"/>
      <c r="AE2393"/>
      <c r="AF2393"/>
      <c r="AG2393"/>
      <c r="AH2393"/>
      <c r="AI2393"/>
      <c r="AJ2393"/>
      <c r="AK2393"/>
      <c r="AL2393"/>
      <c r="AM2393"/>
      <c r="AN2393"/>
      <c r="AO2393"/>
      <c r="AP2393"/>
      <c r="AQ2393"/>
      <c r="AR2393"/>
      <c r="AS2393"/>
      <c r="AT2393"/>
      <c r="AU2393"/>
      <c r="AV2393"/>
      <c r="AW2393"/>
      <c r="AX2393"/>
      <c r="AY2393"/>
      <c r="AZ2393"/>
      <c r="BA2393"/>
      <c r="BB2393"/>
      <c r="BC2393"/>
      <c r="BD2393"/>
      <c r="BE2393"/>
      <c r="BF2393"/>
      <c r="BG2393"/>
      <c r="BH2393"/>
      <c r="BI2393"/>
      <c r="BJ2393"/>
      <c r="BK2393"/>
      <c r="BL2393"/>
      <c r="BM2393"/>
      <c r="BN2393"/>
      <c r="BO2393"/>
      <c r="BP2393"/>
      <c r="BQ2393"/>
      <c r="BR2393" t="s">
        <v>58</v>
      </c>
      <c r="BS2393"/>
      <c r="BT2393" t="s">
        <v>117</v>
      </c>
      <c r="BU2393">
        <v>76629</v>
      </c>
      <c r="BV2393"/>
      <c r="BW2393"/>
      <c r="BX2393"/>
      <c r="BY2393"/>
      <c r="BZ2393"/>
    </row>
    <row r="2394" spans="1:78" s="10" customFormat="1" x14ac:dyDescent="0.2">
      <c r="A2394" t="s">
        <v>160</v>
      </c>
      <c r="B2394"/>
      <c r="C2394" t="s">
        <v>1482</v>
      </c>
      <c r="D2394" t="s">
        <v>64</v>
      </c>
      <c r="E2394" t="s">
        <v>112</v>
      </c>
      <c r="F2394" t="s">
        <v>128</v>
      </c>
      <c r="G2394" t="s">
        <v>112</v>
      </c>
      <c r="H2394" t="s">
        <v>128</v>
      </c>
      <c r="I2394"/>
      <c r="J2394"/>
      <c r="K2394"/>
      <c r="L2394"/>
      <c r="M2394"/>
      <c r="N2394"/>
      <c r="O2394"/>
      <c r="P2394"/>
      <c r="Q2394"/>
      <c r="R2394"/>
      <c r="S2394"/>
      <c r="T2394"/>
      <c r="U2394"/>
      <c r="V2394"/>
      <c r="W2394"/>
      <c r="X2394"/>
      <c r="Y2394"/>
      <c r="Z2394"/>
      <c r="AA2394"/>
      <c r="AB2394"/>
      <c r="AC2394"/>
      <c r="AD2394"/>
      <c r="AE2394"/>
      <c r="AF2394"/>
      <c r="AG2394"/>
      <c r="AH2394"/>
      <c r="AI2394"/>
      <c r="AJ2394"/>
      <c r="AK2394"/>
      <c r="AL2394"/>
      <c r="AM2394"/>
      <c r="AN2394"/>
      <c r="AO2394"/>
      <c r="AP2394"/>
      <c r="AQ2394"/>
      <c r="AR2394"/>
      <c r="AS2394"/>
      <c r="AT2394"/>
      <c r="AU2394"/>
      <c r="AV2394"/>
      <c r="AW2394"/>
      <c r="AX2394"/>
      <c r="AY2394"/>
      <c r="AZ2394"/>
      <c r="BA2394">
        <v>10.9</v>
      </c>
      <c r="BB2394">
        <v>9.3000000000000007</v>
      </c>
      <c r="BC2394">
        <v>8.3000000000000007</v>
      </c>
      <c r="BD2394">
        <v>9.3000000000000007</v>
      </c>
      <c r="BE2394"/>
      <c r="BF2394"/>
      <c r="BG2394"/>
      <c r="BH2394"/>
      <c r="BI2394"/>
      <c r="BJ2394"/>
      <c r="BK2394"/>
      <c r="BL2394"/>
      <c r="BM2394"/>
      <c r="BN2394"/>
      <c r="BO2394"/>
      <c r="BP2394"/>
      <c r="BQ2394"/>
      <c r="BR2394" t="s">
        <v>58</v>
      </c>
      <c r="BS2394"/>
      <c r="BT2394" t="s">
        <v>117</v>
      </c>
      <c r="BU2394">
        <v>76629</v>
      </c>
      <c r="BV2394"/>
      <c r="BW2394"/>
      <c r="BX2394"/>
      <c r="BY2394"/>
      <c r="BZ2394"/>
    </row>
    <row r="2395" spans="1:78" x14ac:dyDescent="0.2">
      <c r="A2395" t="s">
        <v>161</v>
      </c>
      <c r="C2395" t="s">
        <v>1482</v>
      </c>
      <c r="D2395" t="s">
        <v>64</v>
      </c>
      <c r="E2395" t="s">
        <v>112</v>
      </c>
      <c r="F2395" t="s">
        <v>128</v>
      </c>
      <c r="G2395" t="s">
        <v>112</v>
      </c>
      <c r="H2395" t="s">
        <v>128</v>
      </c>
      <c r="BE2395">
        <v>13.7</v>
      </c>
      <c r="BF2395">
        <v>8.6</v>
      </c>
      <c r="BG2395">
        <v>7.9</v>
      </c>
      <c r="BH2395">
        <v>8.6</v>
      </c>
      <c r="BR2395" t="s">
        <v>58</v>
      </c>
      <c r="BS2395"/>
      <c r="BT2395" t="s">
        <v>117</v>
      </c>
      <c r="BU2395">
        <v>76629</v>
      </c>
    </row>
    <row r="2396" spans="1:78" x14ac:dyDescent="0.2">
      <c r="A2396" t="s">
        <v>162</v>
      </c>
      <c r="C2396" t="s">
        <v>1482</v>
      </c>
      <c r="D2396" t="s">
        <v>64</v>
      </c>
      <c r="E2396" t="s">
        <v>112</v>
      </c>
      <c r="F2396" t="s">
        <v>128</v>
      </c>
      <c r="G2396" t="s">
        <v>112</v>
      </c>
      <c r="H2396" t="s">
        <v>128</v>
      </c>
      <c r="BA2396">
        <v>13.9</v>
      </c>
      <c r="BC2396">
        <v>11.2</v>
      </c>
      <c r="BD2396">
        <v>11</v>
      </c>
      <c r="BR2396" t="s">
        <v>58</v>
      </c>
      <c r="BS2396"/>
      <c r="BT2396" t="s">
        <v>117</v>
      </c>
      <c r="BU2396">
        <v>76629</v>
      </c>
      <c r="BX2396" s="21"/>
      <c r="BY2396" s="21"/>
      <c r="BZ2396" s="21"/>
    </row>
    <row r="2397" spans="1:78" x14ac:dyDescent="0.2">
      <c r="A2397" t="s">
        <v>163</v>
      </c>
      <c r="C2397" t="s">
        <v>1482</v>
      </c>
      <c r="D2397" t="s">
        <v>64</v>
      </c>
      <c r="E2397" t="s">
        <v>112</v>
      </c>
      <c r="F2397" t="s">
        <v>128</v>
      </c>
      <c r="G2397" t="s">
        <v>112</v>
      </c>
      <c r="H2397" t="s">
        <v>128</v>
      </c>
      <c r="AV2397">
        <v>6.6</v>
      </c>
      <c r="AW2397">
        <v>12</v>
      </c>
      <c r="AX2397">
        <v>7.8</v>
      </c>
      <c r="AY2397">
        <v>9.1999999999999993</v>
      </c>
      <c r="AZ2397">
        <v>9.1999999999999993</v>
      </c>
      <c r="BB2397">
        <v>9.9</v>
      </c>
      <c r="BC2397">
        <v>10.3</v>
      </c>
      <c r="BD2397">
        <v>10.3</v>
      </c>
      <c r="BR2397" t="s">
        <v>58</v>
      </c>
      <c r="BS2397"/>
      <c r="BT2397" t="s">
        <v>117</v>
      </c>
      <c r="BU2397">
        <v>76629</v>
      </c>
      <c r="BX2397" s="21"/>
      <c r="BY2397" s="21"/>
      <c r="BZ2397" s="21"/>
    </row>
    <row r="2398" spans="1:78" x14ac:dyDescent="0.2">
      <c r="A2398" t="s">
        <v>164</v>
      </c>
      <c r="C2398" t="s">
        <v>1482</v>
      </c>
      <c r="D2398" t="s">
        <v>64</v>
      </c>
      <c r="E2398" t="s">
        <v>112</v>
      </c>
      <c r="F2398" t="s">
        <v>128</v>
      </c>
      <c r="G2398" t="s">
        <v>112</v>
      </c>
      <c r="H2398" t="s">
        <v>128</v>
      </c>
      <c r="BA2398">
        <v>13.8</v>
      </c>
      <c r="BB2398">
        <v>9.9</v>
      </c>
      <c r="BC2398">
        <v>10.4</v>
      </c>
      <c r="BD2398">
        <v>10.4</v>
      </c>
      <c r="BE2398">
        <v>14.6</v>
      </c>
      <c r="BF2398">
        <v>9.8000000000000007</v>
      </c>
      <c r="BG2398">
        <v>7.9</v>
      </c>
      <c r="BH2398">
        <v>9.8000000000000007</v>
      </c>
      <c r="BR2398" t="s">
        <v>58</v>
      </c>
      <c r="BS2398"/>
      <c r="BT2398" t="s">
        <v>117</v>
      </c>
      <c r="BU2398">
        <v>76629</v>
      </c>
      <c r="BX2398" s="21"/>
      <c r="BY2398" s="21"/>
      <c r="BZ2398" s="21"/>
    </row>
    <row r="2399" spans="1:78" x14ac:dyDescent="0.2">
      <c r="A2399" t="s">
        <v>165</v>
      </c>
      <c r="C2399" t="s">
        <v>1482</v>
      </c>
      <c r="D2399" t="s">
        <v>64</v>
      </c>
      <c r="E2399" t="s">
        <v>112</v>
      </c>
      <c r="F2399" t="s">
        <v>128</v>
      </c>
      <c r="G2399" t="s">
        <v>112</v>
      </c>
      <c r="H2399" t="s">
        <v>128</v>
      </c>
      <c r="AK2399">
        <v>5.9</v>
      </c>
      <c r="AN2399">
        <v>2.9</v>
      </c>
      <c r="AR2399">
        <v>4.9000000000000004</v>
      </c>
      <c r="AS2399">
        <v>10.9</v>
      </c>
      <c r="AV2399">
        <v>7.6</v>
      </c>
      <c r="AW2399">
        <v>11.6</v>
      </c>
      <c r="AX2399">
        <v>8.3000000000000007</v>
      </c>
      <c r="AZ2399">
        <v>8.3000000000000007</v>
      </c>
      <c r="BC2399">
        <v>9.5</v>
      </c>
      <c r="BD2399">
        <v>9.5</v>
      </c>
      <c r="BE2399">
        <v>12</v>
      </c>
      <c r="BF2399">
        <v>8.9</v>
      </c>
      <c r="BG2399">
        <v>8</v>
      </c>
      <c r="BH2399">
        <v>8.9</v>
      </c>
      <c r="BR2399" t="s">
        <v>58</v>
      </c>
      <c r="BS2399"/>
      <c r="BT2399" t="s">
        <v>117</v>
      </c>
      <c r="BU2399">
        <v>76629</v>
      </c>
      <c r="BX2399" s="21"/>
      <c r="BY2399" s="21"/>
      <c r="BZ2399" s="21"/>
    </row>
    <row r="2400" spans="1:78" x14ac:dyDescent="0.2">
      <c r="A2400" t="s">
        <v>2203</v>
      </c>
      <c r="C2400" t="s">
        <v>1482</v>
      </c>
      <c r="D2400" t="s">
        <v>64</v>
      </c>
      <c r="E2400" t="s">
        <v>112</v>
      </c>
      <c r="F2400" t="s">
        <v>128</v>
      </c>
      <c r="G2400" t="s">
        <v>112</v>
      </c>
      <c r="H2400" t="s">
        <v>128</v>
      </c>
      <c r="BE2400">
        <v>11.1</v>
      </c>
      <c r="BH2400">
        <v>7.5</v>
      </c>
      <c r="BR2400" t="s">
        <v>67</v>
      </c>
      <c r="BS2400" s="1">
        <v>44820</v>
      </c>
      <c r="BT2400" t="s">
        <v>2196</v>
      </c>
      <c r="BU2400">
        <v>2905</v>
      </c>
      <c r="BX2400" s="10"/>
      <c r="BY2400" s="10"/>
      <c r="BZ2400" s="10"/>
    </row>
    <row r="2401" spans="1:78" x14ac:dyDescent="0.2">
      <c r="A2401" t="s">
        <v>2201</v>
      </c>
      <c r="C2401" t="s">
        <v>1482</v>
      </c>
      <c r="D2401" t="s">
        <v>64</v>
      </c>
      <c r="E2401" t="s">
        <v>112</v>
      </c>
      <c r="F2401" t="s">
        <v>128</v>
      </c>
      <c r="G2401" t="s">
        <v>112</v>
      </c>
      <c r="H2401" t="s">
        <v>128</v>
      </c>
      <c r="AW2401">
        <v>9.35</v>
      </c>
      <c r="AX2401">
        <v>6.3</v>
      </c>
      <c r="AY2401">
        <v>7.2</v>
      </c>
      <c r="AZ2401">
        <v>7.2</v>
      </c>
      <c r="BR2401" t="s">
        <v>67</v>
      </c>
      <c r="BS2401" s="1">
        <v>44820</v>
      </c>
      <c r="BT2401" t="s">
        <v>2196</v>
      </c>
      <c r="BU2401">
        <v>2905</v>
      </c>
      <c r="BX2401" s="10"/>
      <c r="BY2401" s="10"/>
      <c r="BZ2401" s="10"/>
    </row>
    <row r="2402" spans="1:78" x14ac:dyDescent="0.2">
      <c r="A2402" t="s">
        <v>2202</v>
      </c>
      <c r="C2402" t="s">
        <v>1482</v>
      </c>
      <c r="D2402" t="s">
        <v>64</v>
      </c>
      <c r="E2402" t="s">
        <v>112</v>
      </c>
      <c r="F2402" t="s">
        <v>128</v>
      </c>
      <c r="G2402" t="s">
        <v>112</v>
      </c>
      <c r="H2402" t="s">
        <v>128</v>
      </c>
      <c r="BA2402">
        <v>11.4</v>
      </c>
      <c r="BB2402">
        <v>8.1</v>
      </c>
      <c r="BC2402">
        <v>8.6999999999999993</v>
      </c>
      <c r="BD2402">
        <v>8.6999999999999993</v>
      </c>
      <c r="BR2402" t="s">
        <v>67</v>
      </c>
      <c r="BS2402" s="1">
        <v>44820</v>
      </c>
      <c r="BT2402" t="s">
        <v>2196</v>
      </c>
      <c r="BU2402">
        <v>2905</v>
      </c>
      <c r="BX2402" s="10"/>
      <c r="BY2402" s="10"/>
      <c r="BZ2402" s="10"/>
    </row>
    <row r="2403" spans="1:78" x14ac:dyDescent="0.2">
      <c r="A2403" t="s">
        <v>2204</v>
      </c>
      <c r="C2403" t="s">
        <v>1482</v>
      </c>
      <c r="D2403" t="s">
        <v>64</v>
      </c>
      <c r="E2403" t="s">
        <v>112</v>
      </c>
      <c r="F2403" t="s">
        <v>128</v>
      </c>
      <c r="G2403" t="s">
        <v>112</v>
      </c>
      <c r="H2403" t="s">
        <v>128</v>
      </c>
      <c r="BE2403">
        <v>10.199999999999999</v>
      </c>
      <c r="BH2403">
        <v>6.15</v>
      </c>
      <c r="BR2403" t="s">
        <v>67</v>
      </c>
      <c r="BS2403" s="1">
        <v>44820</v>
      </c>
      <c r="BT2403" t="s">
        <v>2196</v>
      </c>
      <c r="BU2403">
        <v>2905</v>
      </c>
      <c r="BX2403" s="10"/>
      <c r="BY2403" s="10"/>
      <c r="BZ2403" s="10"/>
    </row>
    <row r="2404" spans="1:78" x14ac:dyDescent="0.2">
      <c r="A2404" t="s">
        <v>2198</v>
      </c>
      <c r="C2404" t="s">
        <v>1482</v>
      </c>
      <c r="D2404" t="s">
        <v>64</v>
      </c>
      <c r="E2404" t="s">
        <v>112</v>
      </c>
      <c r="F2404" t="s">
        <v>128</v>
      </c>
      <c r="G2404" t="s">
        <v>112</v>
      </c>
      <c r="H2404" t="s">
        <v>128</v>
      </c>
      <c r="Q2404">
        <v>7.5</v>
      </c>
      <c r="T2404">
        <v>5.25</v>
      </c>
      <c r="BR2404" t="s">
        <v>67</v>
      </c>
      <c r="BS2404" s="1">
        <v>44820</v>
      </c>
      <c r="BT2404" t="s">
        <v>2196</v>
      </c>
      <c r="BU2404">
        <v>2905</v>
      </c>
      <c r="BX2404" s="10"/>
      <c r="BY2404" s="10"/>
      <c r="BZ2404" s="10"/>
    </row>
    <row r="2405" spans="1:78" x14ac:dyDescent="0.2">
      <c r="A2405" t="s">
        <v>166</v>
      </c>
      <c r="C2405" t="s">
        <v>1482</v>
      </c>
      <c r="D2405" t="s">
        <v>64</v>
      </c>
      <c r="E2405" t="s">
        <v>112</v>
      </c>
      <c r="F2405" t="s">
        <v>128</v>
      </c>
      <c r="G2405" t="s">
        <v>112</v>
      </c>
      <c r="H2405" t="s">
        <v>128</v>
      </c>
      <c r="BE2405">
        <v>11.89</v>
      </c>
      <c r="BF2405">
        <v>7.96</v>
      </c>
      <c r="BG2405">
        <v>7.44</v>
      </c>
      <c r="BH2405">
        <v>7.96</v>
      </c>
      <c r="BR2405" t="s">
        <v>58</v>
      </c>
      <c r="BS2405"/>
      <c r="BT2405" t="s">
        <v>117</v>
      </c>
      <c r="BU2405">
        <v>76629</v>
      </c>
      <c r="BX2405" s="10"/>
      <c r="BY2405" s="10"/>
      <c r="BZ2405" s="10"/>
    </row>
    <row r="2406" spans="1:78" x14ac:dyDescent="0.2">
      <c r="A2406" t="s">
        <v>167</v>
      </c>
      <c r="C2406" t="s">
        <v>1482</v>
      </c>
      <c r="D2406" t="s">
        <v>64</v>
      </c>
      <c r="E2406" t="s">
        <v>112</v>
      </c>
      <c r="F2406" t="s">
        <v>128</v>
      </c>
      <c r="G2406" t="s">
        <v>112</v>
      </c>
      <c r="H2406" t="s">
        <v>128</v>
      </c>
      <c r="AK2406">
        <v>8.17</v>
      </c>
      <c r="AN2406">
        <v>3.99</v>
      </c>
      <c r="BR2406" t="s">
        <v>58</v>
      </c>
      <c r="BS2406"/>
      <c r="BT2406" t="s">
        <v>117</v>
      </c>
      <c r="BU2406">
        <v>76629</v>
      </c>
      <c r="BX2406" s="10"/>
      <c r="BY2406" s="10"/>
      <c r="BZ2406" s="10"/>
    </row>
    <row r="2407" spans="1:78" x14ac:dyDescent="0.2">
      <c r="A2407" t="s">
        <v>168</v>
      </c>
      <c r="C2407" t="s">
        <v>1482</v>
      </c>
      <c r="D2407" t="s">
        <v>64</v>
      </c>
      <c r="E2407" t="s">
        <v>112</v>
      </c>
      <c r="F2407" t="s">
        <v>128</v>
      </c>
      <c r="G2407" t="s">
        <v>112</v>
      </c>
      <c r="H2407" t="s">
        <v>128</v>
      </c>
      <c r="BE2407">
        <v>11.78</v>
      </c>
      <c r="BF2407">
        <v>8.5</v>
      </c>
      <c r="BG2407">
        <v>7.45</v>
      </c>
      <c r="BH2407">
        <v>8.5</v>
      </c>
      <c r="BR2407" t="s">
        <v>58</v>
      </c>
      <c r="BS2407"/>
      <c r="BT2407" t="s">
        <v>117</v>
      </c>
      <c r="BU2407">
        <v>76629</v>
      </c>
      <c r="BX2407" s="10"/>
      <c r="BY2407" s="10"/>
      <c r="BZ2407" s="10"/>
    </row>
    <row r="2408" spans="1:78" x14ac:dyDescent="0.2">
      <c r="A2408" t="s">
        <v>169</v>
      </c>
      <c r="C2408" t="s">
        <v>1482</v>
      </c>
      <c r="D2408" t="s">
        <v>64</v>
      </c>
      <c r="E2408" t="s">
        <v>112</v>
      </c>
      <c r="F2408" t="s">
        <v>128</v>
      </c>
      <c r="G2408" t="s">
        <v>112</v>
      </c>
      <c r="H2408" t="s">
        <v>128</v>
      </c>
      <c r="AC2408">
        <v>12.14</v>
      </c>
      <c r="AF2408">
        <v>15.05</v>
      </c>
      <c r="BR2408" t="s">
        <v>58</v>
      </c>
      <c r="BS2408"/>
      <c r="BT2408" t="s">
        <v>117</v>
      </c>
      <c r="BU2408">
        <v>76629</v>
      </c>
      <c r="BX2408" s="10"/>
      <c r="BY2408" s="10"/>
      <c r="BZ2408" s="10"/>
    </row>
    <row r="2409" spans="1:78" x14ac:dyDescent="0.2">
      <c r="A2409" t="s">
        <v>170</v>
      </c>
      <c r="C2409" t="s">
        <v>1482</v>
      </c>
      <c r="D2409" t="s">
        <v>64</v>
      </c>
      <c r="E2409" t="s">
        <v>112</v>
      </c>
      <c r="F2409" t="s">
        <v>128</v>
      </c>
      <c r="G2409" t="s">
        <v>112</v>
      </c>
      <c r="H2409" t="s">
        <v>128</v>
      </c>
      <c r="U2409">
        <v>9.7799999999999994</v>
      </c>
      <c r="X2409">
        <v>9.14</v>
      </c>
      <c r="BR2409" t="s">
        <v>58</v>
      </c>
      <c r="BS2409"/>
      <c r="BT2409" t="s">
        <v>117</v>
      </c>
      <c r="BU2409">
        <v>76629</v>
      </c>
      <c r="BX2409" s="10"/>
      <c r="BY2409" s="10"/>
      <c r="BZ2409" s="10"/>
    </row>
    <row r="2410" spans="1:78" x14ac:dyDescent="0.2">
      <c r="A2410" t="s">
        <v>171</v>
      </c>
      <c r="C2410" t="s">
        <v>1482</v>
      </c>
      <c r="D2410" t="s">
        <v>64</v>
      </c>
      <c r="E2410" t="s">
        <v>112</v>
      </c>
      <c r="F2410" t="s">
        <v>128</v>
      </c>
      <c r="G2410" t="s">
        <v>112</v>
      </c>
      <c r="H2410" t="s">
        <v>128</v>
      </c>
      <c r="AV2410">
        <v>6.83</v>
      </c>
      <c r="AW2410">
        <v>11.14</v>
      </c>
      <c r="AX2410">
        <v>7.22</v>
      </c>
      <c r="AY2410">
        <v>8.8699999999999992</v>
      </c>
      <c r="AZ2410">
        <v>8.8699999999999992</v>
      </c>
      <c r="BB2410">
        <v>9.75</v>
      </c>
      <c r="BD2410">
        <v>9.75</v>
      </c>
      <c r="BE2410">
        <v>13.33</v>
      </c>
      <c r="BG2410">
        <v>6.17</v>
      </c>
      <c r="BH2410">
        <v>6.17</v>
      </c>
      <c r="BR2410" t="s">
        <v>58</v>
      </c>
      <c r="BS2410"/>
      <c r="BT2410" t="s">
        <v>117</v>
      </c>
      <c r="BU2410">
        <v>76629</v>
      </c>
      <c r="BX2410" s="10"/>
      <c r="BY2410" s="10"/>
      <c r="BZ2410" s="10"/>
    </row>
    <row r="2411" spans="1:78" x14ac:dyDescent="0.2">
      <c r="A2411" t="s">
        <v>172</v>
      </c>
      <c r="C2411" t="s">
        <v>1482</v>
      </c>
      <c r="D2411" t="s">
        <v>64</v>
      </c>
      <c r="E2411" t="s">
        <v>112</v>
      </c>
      <c r="F2411" t="s">
        <v>128</v>
      </c>
      <c r="G2411" t="s">
        <v>112</v>
      </c>
      <c r="H2411" t="s">
        <v>128</v>
      </c>
      <c r="AO2411">
        <v>8.5</v>
      </c>
      <c r="AR2411">
        <v>4.51</v>
      </c>
      <c r="BR2411" t="s">
        <v>58</v>
      </c>
      <c r="BS2411"/>
      <c r="BT2411" t="s">
        <v>117</v>
      </c>
      <c r="BU2411">
        <v>76629</v>
      </c>
      <c r="BX2411" s="10"/>
      <c r="BY2411" s="10"/>
      <c r="BZ2411" s="10"/>
    </row>
    <row r="2412" spans="1:78" x14ac:dyDescent="0.2">
      <c r="A2412" t="s">
        <v>173</v>
      </c>
      <c r="C2412" t="s">
        <v>1482</v>
      </c>
      <c r="D2412" t="s">
        <v>64</v>
      </c>
      <c r="E2412" t="s">
        <v>112</v>
      </c>
      <c r="F2412" t="s">
        <v>128</v>
      </c>
      <c r="G2412" t="s">
        <v>112</v>
      </c>
      <c r="H2412" t="s">
        <v>128</v>
      </c>
      <c r="Y2412">
        <v>10.93</v>
      </c>
      <c r="AB2412">
        <v>11.2</v>
      </c>
      <c r="BR2412" t="s">
        <v>58</v>
      </c>
      <c r="BS2412"/>
      <c r="BT2412" t="s">
        <v>117</v>
      </c>
      <c r="BU2412">
        <v>76629</v>
      </c>
      <c r="BX2412" s="10"/>
      <c r="BY2412" s="10"/>
      <c r="BZ2412" s="10"/>
    </row>
    <row r="2413" spans="1:78" s="10" customFormat="1" x14ac:dyDescent="0.2">
      <c r="A2413" t="s">
        <v>174</v>
      </c>
      <c r="B2413"/>
      <c r="C2413" t="s">
        <v>1482</v>
      </c>
      <c r="D2413" t="s">
        <v>64</v>
      </c>
      <c r="E2413" t="s">
        <v>112</v>
      </c>
      <c r="F2413" t="s">
        <v>128</v>
      </c>
      <c r="G2413" t="s">
        <v>112</v>
      </c>
      <c r="H2413" t="s">
        <v>128</v>
      </c>
      <c r="I2413"/>
      <c r="J2413"/>
      <c r="K2413"/>
      <c r="L2413"/>
      <c r="M2413"/>
      <c r="N2413"/>
      <c r="O2413"/>
      <c r="P2413"/>
      <c r="Q2413"/>
      <c r="R2413"/>
      <c r="S2413"/>
      <c r="T2413"/>
      <c r="U2413"/>
      <c r="V2413"/>
      <c r="W2413"/>
      <c r="X2413"/>
      <c r="Y2413">
        <v>11.08</v>
      </c>
      <c r="Z2413"/>
      <c r="AA2413"/>
      <c r="AB2413">
        <v>11.76</v>
      </c>
      <c r="AC2413"/>
      <c r="AD2413"/>
      <c r="AE2413"/>
      <c r="AF2413"/>
      <c r="AG2413"/>
      <c r="AH2413"/>
      <c r="AI2413"/>
      <c r="AJ2413"/>
      <c r="AK2413"/>
      <c r="AL2413"/>
      <c r="AM2413"/>
      <c r="AN2413"/>
      <c r="AO2413"/>
      <c r="AP2413"/>
      <c r="AQ2413"/>
      <c r="AR2413"/>
      <c r="AS2413"/>
      <c r="AT2413"/>
      <c r="AU2413"/>
      <c r="AV2413"/>
      <c r="AW2413"/>
      <c r="AX2413"/>
      <c r="AY2413"/>
      <c r="AZ2413"/>
      <c r="BA2413"/>
      <c r="BB2413"/>
      <c r="BC2413"/>
      <c r="BD2413"/>
      <c r="BE2413"/>
      <c r="BF2413"/>
      <c r="BG2413"/>
      <c r="BH2413"/>
      <c r="BI2413"/>
      <c r="BJ2413"/>
      <c r="BK2413"/>
      <c r="BL2413"/>
      <c r="BM2413"/>
      <c r="BN2413"/>
      <c r="BO2413"/>
      <c r="BP2413"/>
      <c r="BQ2413"/>
      <c r="BR2413" t="s">
        <v>58</v>
      </c>
      <c r="BS2413"/>
      <c r="BT2413" t="s">
        <v>117</v>
      </c>
      <c r="BU2413">
        <v>76629</v>
      </c>
      <c r="BV2413"/>
      <c r="BW2413"/>
    </row>
    <row r="2414" spans="1:78" s="10" customFormat="1" x14ac:dyDescent="0.2">
      <c r="A2414" t="s">
        <v>175</v>
      </c>
      <c r="B2414"/>
      <c r="C2414" t="s">
        <v>1482</v>
      </c>
      <c r="D2414" t="s">
        <v>64</v>
      </c>
      <c r="E2414" t="s">
        <v>112</v>
      </c>
      <c r="F2414" t="s">
        <v>128</v>
      </c>
      <c r="G2414" t="s">
        <v>112</v>
      </c>
      <c r="H2414" t="s">
        <v>128</v>
      </c>
      <c r="I2414"/>
      <c r="J2414"/>
      <c r="K2414"/>
      <c r="L2414"/>
      <c r="M2414"/>
      <c r="N2414"/>
      <c r="O2414"/>
      <c r="P2414"/>
      <c r="Q2414"/>
      <c r="R2414"/>
      <c r="S2414"/>
      <c r="T2414"/>
      <c r="U2414"/>
      <c r="V2414"/>
      <c r="W2414"/>
      <c r="X2414"/>
      <c r="Y2414"/>
      <c r="Z2414"/>
      <c r="AA2414"/>
      <c r="AB2414"/>
      <c r="AC2414"/>
      <c r="AD2414"/>
      <c r="AE2414"/>
      <c r="AF2414"/>
      <c r="AG2414"/>
      <c r="AH2414"/>
      <c r="AI2414"/>
      <c r="AJ2414"/>
      <c r="AK2414"/>
      <c r="AL2414"/>
      <c r="AM2414"/>
      <c r="AN2414"/>
      <c r="AO2414"/>
      <c r="AP2414"/>
      <c r="AQ2414"/>
      <c r="AR2414"/>
      <c r="AS2414"/>
      <c r="AT2414"/>
      <c r="AU2414"/>
      <c r="AV2414"/>
      <c r="AW2414"/>
      <c r="AX2414"/>
      <c r="AY2414"/>
      <c r="AZ2414"/>
      <c r="BA2414">
        <v>12.56</v>
      </c>
      <c r="BB2414">
        <v>9.6199999999999992</v>
      </c>
      <c r="BC2414">
        <v>9.7200000000000006</v>
      </c>
      <c r="BD2414">
        <v>9.7200000000000006</v>
      </c>
      <c r="BE2414"/>
      <c r="BF2414"/>
      <c r="BG2414"/>
      <c r="BH2414"/>
      <c r="BI2414"/>
      <c r="BJ2414"/>
      <c r="BK2414"/>
      <c r="BL2414"/>
      <c r="BM2414"/>
      <c r="BN2414"/>
      <c r="BO2414"/>
      <c r="BP2414"/>
      <c r="BQ2414"/>
      <c r="BR2414" t="s">
        <v>58</v>
      </c>
      <c r="BS2414"/>
      <c r="BT2414" t="s">
        <v>117</v>
      </c>
      <c r="BU2414">
        <v>76629</v>
      </c>
      <c r="BV2414"/>
      <c r="BW2414"/>
    </row>
    <row r="2415" spans="1:78" s="10" customFormat="1" x14ac:dyDescent="0.2">
      <c r="A2415" t="s">
        <v>176</v>
      </c>
      <c r="B2415"/>
      <c r="C2415" t="s">
        <v>1482</v>
      </c>
      <c r="D2415" t="s">
        <v>64</v>
      </c>
      <c r="E2415" t="s">
        <v>112</v>
      </c>
      <c r="F2415" t="s">
        <v>128</v>
      </c>
      <c r="G2415" t="s">
        <v>112</v>
      </c>
      <c r="H2415" t="s">
        <v>128</v>
      </c>
      <c r="I2415"/>
      <c r="J2415"/>
      <c r="K2415"/>
      <c r="L2415"/>
      <c r="M2415"/>
      <c r="N2415"/>
      <c r="O2415"/>
      <c r="P2415"/>
      <c r="Q2415"/>
      <c r="R2415"/>
      <c r="S2415"/>
      <c r="T2415"/>
      <c r="U2415"/>
      <c r="V2415"/>
      <c r="W2415"/>
      <c r="X2415"/>
      <c r="Y2415"/>
      <c r="Z2415"/>
      <c r="AA2415"/>
      <c r="AB2415"/>
      <c r="AC2415"/>
      <c r="AD2415"/>
      <c r="AE2415"/>
      <c r="AF2415"/>
      <c r="AG2415"/>
      <c r="AH2415"/>
      <c r="AI2415"/>
      <c r="AJ2415"/>
      <c r="AK2415"/>
      <c r="AL2415"/>
      <c r="AM2415"/>
      <c r="AN2415"/>
      <c r="AO2415"/>
      <c r="AP2415"/>
      <c r="AQ2415"/>
      <c r="AR2415"/>
      <c r="AS2415">
        <v>12.05</v>
      </c>
      <c r="AT2415"/>
      <c r="AU2415"/>
      <c r="AV2415">
        <v>6.4850000000000003</v>
      </c>
      <c r="AW2415"/>
      <c r="AX2415">
        <v>7.28</v>
      </c>
      <c r="AY2415">
        <v>8.5299999999999994</v>
      </c>
      <c r="AZ2415">
        <v>8.5299999999999994</v>
      </c>
      <c r="BA2415">
        <v>13.55</v>
      </c>
      <c r="BB2415">
        <v>10.4</v>
      </c>
      <c r="BC2415">
        <v>10.18</v>
      </c>
      <c r="BD2415">
        <v>10.4</v>
      </c>
      <c r="BE2415">
        <v>12.23</v>
      </c>
      <c r="BF2415">
        <v>8.65</v>
      </c>
      <c r="BG2415">
        <v>7.55</v>
      </c>
      <c r="BH2415">
        <v>8.65</v>
      </c>
      <c r="BI2415"/>
      <c r="BJ2415"/>
      <c r="BK2415"/>
      <c r="BL2415"/>
      <c r="BM2415"/>
      <c r="BN2415"/>
      <c r="BO2415"/>
      <c r="BP2415"/>
      <c r="BQ2415"/>
      <c r="BR2415" t="s">
        <v>58</v>
      </c>
      <c r="BS2415"/>
      <c r="BT2415" t="s">
        <v>117</v>
      </c>
      <c r="BU2415">
        <v>76629</v>
      </c>
      <c r="BV2415"/>
      <c r="BW2415"/>
    </row>
    <row r="2416" spans="1:78" s="10" customFormat="1" x14ac:dyDescent="0.2">
      <c r="A2416" t="s">
        <v>176</v>
      </c>
      <c r="B2416"/>
      <c r="C2416" t="s">
        <v>1482</v>
      </c>
      <c r="D2416" t="s">
        <v>64</v>
      </c>
      <c r="E2416" t="s">
        <v>112</v>
      </c>
      <c r="F2416" t="s">
        <v>128</v>
      </c>
      <c r="G2416" t="s">
        <v>112</v>
      </c>
      <c r="H2416" t="s">
        <v>128</v>
      </c>
      <c r="I2416"/>
      <c r="J2416"/>
      <c r="K2416"/>
      <c r="L2416"/>
      <c r="M2416"/>
      <c r="N2416"/>
      <c r="O2416"/>
      <c r="P2416"/>
      <c r="Q2416">
        <v>9.99</v>
      </c>
      <c r="R2416"/>
      <c r="S2416"/>
      <c r="T2416">
        <v>7.11</v>
      </c>
      <c r="U2416">
        <v>10.27</v>
      </c>
      <c r="V2416"/>
      <c r="W2416"/>
      <c r="X2416"/>
      <c r="Y2416">
        <v>10.37</v>
      </c>
      <c r="Z2416"/>
      <c r="AA2416"/>
      <c r="AB2416">
        <v>11.26</v>
      </c>
      <c r="AC2416">
        <v>11.99</v>
      </c>
      <c r="AD2416"/>
      <c r="AE2416"/>
      <c r="AF2416">
        <v>15.2</v>
      </c>
      <c r="AG2416"/>
      <c r="AH2416"/>
      <c r="AI2416"/>
      <c r="AJ2416"/>
      <c r="AK2416"/>
      <c r="AL2416"/>
      <c r="AM2416"/>
      <c r="AN2416"/>
      <c r="AO2416"/>
      <c r="AP2416"/>
      <c r="AQ2416"/>
      <c r="AR2416"/>
      <c r="AS2416"/>
      <c r="AT2416"/>
      <c r="AU2416"/>
      <c r="AV2416"/>
      <c r="AW2416"/>
      <c r="AX2416"/>
      <c r="AY2416"/>
      <c r="AZ2416"/>
      <c r="BA2416"/>
      <c r="BB2416"/>
      <c r="BC2416"/>
      <c r="BD2416"/>
      <c r="BE2416"/>
      <c r="BF2416"/>
      <c r="BG2416"/>
      <c r="BH2416"/>
      <c r="BI2416"/>
      <c r="BJ2416"/>
      <c r="BK2416"/>
      <c r="BL2416"/>
      <c r="BM2416"/>
      <c r="BN2416"/>
      <c r="BO2416"/>
      <c r="BP2416"/>
      <c r="BQ2416"/>
      <c r="BR2416" t="s">
        <v>58</v>
      </c>
      <c r="BS2416"/>
      <c r="BT2416" t="s">
        <v>117</v>
      </c>
      <c r="BU2416">
        <v>76629</v>
      </c>
      <c r="BV2416"/>
      <c r="BW2416"/>
    </row>
    <row r="2417" spans="1:78" s="10" customFormat="1" x14ac:dyDescent="0.2">
      <c r="A2417" t="s">
        <v>177</v>
      </c>
      <c r="B2417"/>
      <c r="C2417" t="s">
        <v>1482</v>
      </c>
      <c r="D2417" t="s">
        <v>64</v>
      </c>
      <c r="E2417" t="s">
        <v>112</v>
      </c>
      <c r="F2417" t="s">
        <v>128</v>
      </c>
      <c r="G2417" t="s">
        <v>112</v>
      </c>
      <c r="H2417" t="s">
        <v>128</v>
      </c>
      <c r="I2417"/>
      <c r="J2417"/>
      <c r="K2417"/>
      <c r="L2417"/>
      <c r="M2417"/>
      <c r="N2417"/>
      <c r="O2417"/>
      <c r="P2417"/>
      <c r="Q2417"/>
      <c r="R2417"/>
      <c r="S2417"/>
      <c r="T2417"/>
      <c r="U2417"/>
      <c r="V2417"/>
      <c r="W2417"/>
      <c r="X2417"/>
      <c r="Y2417"/>
      <c r="Z2417"/>
      <c r="AA2417"/>
      <c r="AB2417"/>
      <c r="AC2417">
        <v>10.61</v>
      </c>
      <c r="AD2417"/>
      <c r="AE2417"/>
      <c r="AF2417">
        <v>14.09</v>
      </c>
      <c r="AG2417"/>
      <c r="AH2417"/>
      <c r="AI2417"/>
      <c r="AJ2417"/>
      <c r="AK2417"/>
      <c r="AL2417"/>
      <c r="AM2417"/>
      <c r="AN2417"/>
      <c r="AO2417"/>
      <c r="AP2417"/>
      <c r="AQ2417"/>
      <c r="AR2417"/>
      <c r="AS2417"/>
      <c r="AT2417"/>
      <c r="AU2417"/>
      <c r="AV2417"/>
      <c r="AW2417"/>
      <c r="AX2417"/>
      <c r="AY2417"/>
      <c r="AZ2417"/>
      <c r="BA2417"/>
      <c r="BB2417"/>
      <c r="BC2417"/>
      <c r="BD2417"/>
      <c r="BE2417"/>
      <c r="BF2417"/>
      <c r="BG2417"/>
      <c r="BH2417"/>
      <c r="BI2417"/>
      <c r="BJ2417"/>
      <c r="BK2417"/>
      <c r="BL2417"/>
      <c r="BM2417"/>
      <c r="BN2417"/>
      <c r="BO2417"/>
      <c r="BP2417"/>
      <c r="BQ2417"/>
      <c r="BR2417" t="s">
        <v>58</v>
      </c>
      <c r="BS2417"/>
      <c r="BT2417" t="s">
        <v>117</v>
      </c>
      <c r="BU2417">
        <v>76629</v>
      </c>
      <c r="BV2417"/>
      <c r="BW2417"/>
    </row>
    <row r="2418" spans="1:78" s="10" customFormat="1" x14ac:dyDescent="0.2">
      <c r="A2418" t="s">
        <v>178</v>
      </c>
      <c r="B2418"/>
      <c r="C2418" t="s">
        <v>1482</v>
      </c>
      <c r="D2418" t="s">
        <v>64</v>
      </c>
      <c r="E2418" t="s">
        <v>112</v>
      </c>
      <c r="F2418" t="s">
        <v>128</v>
      </c>
      <c r="G2418" t="s">
        <v>112</v>
      </c>
      <c r="H2418" t="s">
        <v>128</v>
      </c>
      <c r="I2418"/>
      <c r="J2418"/>
      <c r="K2418"/>
      <c r="L2418"/>
      <c r="M2418"/>
      <c r="N2418"/>
      <c r="O2418"/>
      <c r="P2418"/>
      <c r="Q2418"/>
      <c r="R2418"/>
      <c r="S2418"/>
      <c r="T2418"/>
      <c r="U2418"/>
      <c r="V2418"/>
      <c r="W2418"/>
      <c r="X2418"/>
      <c r="Y2418"/>
      <c r="Z2418"/>
      <c r="AA2418"/>
      <c r="AB2418"/>
      <c r="AC2418"/>
      <c r="AD2418"/>
      <c r="AE2418"/>
      <c r="AF2418"/>
      <c r="AG2418"/>
      <c r="AH2418"/>
      <c r="AI2418"/>
      <c r="AJ2418"/>
      <c r="AK2418"/>
      <c r="AL2418"/>
      <c r="AM2418"/>
      <c r="AN2418"/>
      <c r="AO2418"/>
      <c r="AP2418"/>
      <c r="AQ2418"/>
      <c r="AR2418"/>
      <c r="AS2418"/>
      <c r="AT2418"/>
      <c r="AU2418"/>
      <c r="AV2418"/>
      <c r="AW2418"/>
      <c r="AX2418"/>
      <c r="AY2418"/>
      <c r="AZ2418"/>
      <c r="BA2418">
        <v>10.96</v>
      </c>
      <c r="BB2418"/>
      <c r="BC2418"/>
      <c r="BD2418"/>
      <c r="BE2418">
        <v>13.19</v>
      </c>
      <c r="BF2418">
        <v>8.9</v>
      </c>
      <c r="BG2418">
        <v>8.09</v>
      </c>
      <c r="BH2418">
        <v>8.9</v>
      </c>
      <c r="BI2418"/>
      <c r="BJ2418"/>
      <c r="BK2418"/>
      <c r="BL2418"/>
      <c r="BM2418"/>
      <c r="BN2418"/>
      <c r="BO2418"/>
      <c r="BP2418"/>
      <c r="BQ2418"/>
      <c r="BR2418" t="s">
        <v>58</v>
      </c>
      <c r="BS2418"/>
      <c r="BT2418" t="s">
        <v>117</v>
      </c>
      <c r="BU2418">
        <v>76629</v>
      </c>
      <c r="BV2418"/>
      <c r="BW2418"/>
    </row>
    <row r="2419" spans="1:78" s="10" customFormat="1" x14ac:dyDescent="0.2">
      <c r="A2419" t="s">
        <v>180</v>
      </c>
      <c r="B2419"/>
      <c r="C2419" t="s">
        <v>1482</v>
      </c>
      <c r="D2419" t="s">
        <v>64</v>
      </c>
      <c r="E2419" t="s">
        <v>112</v>
      </c>
      <c r="F2419" t="s">
        <v>128</v>
      </c>
      <c r="G2419" t="s">
        <v>112</v>
      </c>
      <c r="H2419" t="s">
        <v>128</v>
      </c>
      <c r="I2419"/>
      <c r="J2419"/>
      <c r="K2419"/>
      <c r="L2419"/>
      <c r="M2419"/>
      <c r="N2419"/>
      <c r="O2419"/>
      <c r="P2419"/>
      <c r="Q2419"/>
      <c r="R2419"/>
      <c r="S2419"/>
      <c r="T2419"/>
      <c r="U2419"/>
      <c r="V2419"/>
      <c r="W2419"/>
      <c r="X2419"/>
      <c r="Y2419"/>
      <c r="Z2419"/>
      <c r="AA2419"/>
      <c r="AB2419"/>
      <c r="AC2419"/>
      <c r="AD2419"/>
      <c r="AE2419"/>
      <c r="AF2419"/>
      <c r="AG2419"/>
      <c r="AH2419"/>
      <c r="AI2419"/>
      <c r="AJ2419"/>
      <c r="AK2419"/>
      <c r="AL2419"/>
      <c r="AM2419"/>
      <c r="AN2419"/>
      <c r="AO2419"/>
      <c r="AP2419"/>
      <c r="AQ2419"/>
      <c r="AR2419"/>
      <c r="AS2419"/>
      <c r="AT2419"/>
      <c r="AU2419"/>
      <c r="AV2419"/>
      <c r="AW2419"/>
      <c r="AX2419">
        <v>8.3800000000000008</v>
      </c>
      <c r="AY2419">
        <v>9.08</v>
      </c>
      <c r="AZ2419">
        <v>9.08</v>
      </c>
      <c r="BA2419">
        <v>11.87</v>
      </c>
      <c r="BB2419">
        <v>7.43</v>
      </c>
      <c r="BC2419">
        <v>9.4600000000000009</v>
      </c>
      <c r="BD2419">
        <v>9.4600000000000009</v>
      </c>
      <c r="BE2419">
        <v>12.09</v>
      </c>
      <c r="BF2419">
        <v>6.88</v>
      </c>
      <c r="BG2419">
        <v>5.29</v>
      </c>
      <c r="BH2419">
        <v>6.88</v>
      </c>
      <c r="BI2419"/>
      <c r="BJ2419"/>
      <c r="BK2419"/>
      <c r="BL2419"/>
      <c r="BM2419"/>
      <c r="BN2419"/>
      <c r="BO2419"/>
      <c r="BP2419"/>
      <c r="BQ2419"/>
      <c r="BR2419" t="s">
        <v>58</v>
      </c>
      <c r="BS2419"/>
      <c r="BT2419" t="s">
        <v>117</v>
      </c>
      <c r="BU2419">
        <v>76629</v>
      </c>
      <c r="BV2419"/>
      <c r="BW2419"/>
      <c r="BX2419"/>
      <c r="BY2419"/>
      <c r="BZ2419"/>
    </row>
    <row r="2420" spans="1:78" x14ac:dyDescent="0.2">
      <c r="A2420" t="s">
        <v>181</v>
      </c>
      <c r="C2420" t="s">
        <v>1482</v>
      </c>
      <c r="D2420" t="s">
        <v>64</v>
      </c>
      <c r="E2420" t="s">
        <v>112</v>
      </c>
      <c r="F2420" t="s">
        <v>128</v>
      </c>
      <c r="G2420" t="s">
        <v>112</v>
      </c>
      <c r="H2420" t="s">
        <v>128</v>
      </c>
      <c r="AO2420">
        <v>9.6999999999999993</v>
      </c>
      <c r="AR2420">
        <v>5.04</v>
      </c>
      <c r="AS2420">
        <v>11.78</v>
      </c>
      <c r="AV2420">
        <v>6.61</v>
      </c>
      <c r="AW2420">
        <v>10.96</v>
      </c>
      <c r="AX2420">
        <v>8.32</v>
      </c>
      <c r="AZ2420">
        <v>8.32</v>
      </c>
      <c r="BE2420">
        <v>11.48</v>
      </c>
      <c r="BF2420">
        <v>8.91</v>
      </c>
      <c r="BG2420">
        <v>7.23</v>
      </c>
      <c r="BH2420">
        <v>8.91</v>
      </c>
      <c r="BR2420" t="s">
        <v>58</v>
      </c>
      <c r="BS2420"/>
      <c r="BT2420" t="s">
        <v>117</v>
      </c>
      <c r="BU2420">
        <v>76629</v>
      </c>
      <c r="BX2420" s="6"/>
      <c r="BY2420" s="6"/>
      <c r="BZ2420" s="6"/>
    </row>
    <row r="2421" spans="1:78" x14ac:dyDescent="0.2">
      <c r="A2421" t="s">
        <v>182</v>
      </c>
      <c r="C2421" t="s">
        <v>1482</v>
      </c>
      <c r="D2421" t="s">
        <v>64</v>
      </c>
      <c r="E2421" t="s">
        <v>112</v>
      </c>
      <c r="F2421" t="s">
        <v>128</v>
      </c>
      <c r="G2421" t="s">
        <v>112</v>
      </c>
      <c r="H2421" t="s">
        <v>128</v>
      </c>
      <c r="AG2421">
        <v>7.18</v>
      </c>
      <c r="AJ2421">
        <v>9.7799999999999994</v>
      </c>
      <c r="BR2421" t="s">
        <v>58</v>
      </c>
      <c r="BS2421"/>
      <c r="BT2421" t="s">
        <v>117</v>
      </c>
      <c r="BU2421">
        <v>76629</v>
      </c>
      <c r="BX2421" s="6"/>
      <c r="BY2421" s="6"/>
      <c r="BZ2421" s="6"/>
    </row>
    <row r="2422" spans="1:78" x14ac:dyDescent="0.2">
      <c r="A2422" t="s">
        <v>183</v>
      </c>
      <c r="C2422" t="s">
        <v>1482</v>
      </c>
      <c r="D2422" t="s">
        <v>64</v>
      </c>
      <c r="E2422" t="s">
        <v>112</v>
      </c>
      <c r="F2422" t="s">
        <v>128</v>
      </c>
      <c r="G2422" t="s">
        <v>112</v>
      </c>
      <c r="H2422" t="s">
        <v>128</v>
      </c>
      <c r="AW2422">
        <v>9.8699999999999992</v>
      </c>
      <c r="AX2422">
        <v>6.58</v>
      </c>
      <c r="AY2422">
        <v>7.55</v>
      </c>
      <c r="AZ2422">
        <v>7.55</v>
      </c>
      <c r="BA2422">
        <v>11.05</v>
      </c>
      <c r="BB2422">
        <v>8.59</v>
      </c>
      <c r="BC2422">
        <v>8.64</v>
      </c>
      <c r="BD2422">
        <v>8.64</v>
      </c>
      <c r="BE2422">
        <v>11.44</v>
      </c>
      <c r="BF2422">
        <v>7.5</v>
      </c>
      <c r="BG2422">
        <v>6.55</v>
      </c>
      <c r="BH2422">
        <v>7.5</v>
      </c>
      <c r="BR2422" t="s">
        <v>58</v>
      </c>
      <c r="BS2422"/>
      <c r="BT2422" t="s">
        <v>117</v>
      </c>
      <c r="BU2422">
        <v>76629</v>
      </c>
      <c r="BX2422" s="6"/>
      <c r="BY2422" s="6"/>
      <c r="BZ2422" s="6"/>
    </row>
    <row r="2423" spans="1:78" x14ac:dyDescent="0.2">
      <c r="A2423" t="s">
        <v>184</v>
      </c>
      <c r="C2423" t="s">
        <v>1482</v>
      </c>
      <c r="D2423" t="s">
        <v>64</v>
      </c>
      <c r="E2423" t="s">
        <v>112</v>
      </c>
      <c r="F2423" t="s">
        <v>128</v>
      </c>
      <c r="G2423" t="s">
        <v>112</v>
      </c>
      <c r="H2423" t="s">
        <v>128</v>
      </c>
      <c r="Q2423">
        <v>9.81</v>
      </c>
      <c r="T2423">
        <v>6.91</v>
      </c>
      <c r="U2423">
        <v>10.51</v>
      </c>
      <c r="X2423">
        <v>9.76</v>
      </c>
      <c r="Y2423">
        <v>10.32</v>
      </c>
      <c r="AC2423">
        <v>11.33</v>
      </c>
      <c r="AG2423">
        <v>8.75</v>
      </c>
      <c r="AJ2423">
        <v>11.38</v>
      </c>
      <c r="BR2423" t="s">
        <v>58</v>
      </c>
      <c r="BS2423"/>
      <c r="BT2423" t="s">
        <v>117</v>
      </c>
      <c r="BU2423">
        <v>76629</v>
      </c>
      <c r="BX2423" s="6"/>
      <c r="BY2423" s="6"/>
      <c r="BZ2423" s="6"/>
    </row>
    <row r="2424" spans="1:78" x14ac:dyDescent="0.2">
      <c r="A2424" t="s">
        <v>185</v>
      </c>
      <c r="C2424" t="s">
        <v>1482</v>
      </c>
      <c r="D2424" t="s">
        <v>64</v>
      </c>
      <c r="E2424" t="s">
        <v>112</v>
      </c>
      <c r="F2424" t="s">
        <v>128</v>
      </c>
      <c r="G2424" t="s">
        <v>112</v>
      </c>
      <c r="H2424" t="s">
        <v>128</v>
      </c>
      <c r="AO2424">
        <v>9.65</v>
      </c>
      <c r="AR2424">
        <v>5.57</v>
      </c>
      <c r="BR2424" t="s">
        <v>58</v>
      </c>
      <c r="BS2424"/>
      <c r="BT2424" t="s">
        <v>117</v>
      </c>
      <c r="BU2424">
        <v>76629</v>
      </c>
      <c r="BX2424" s="6"/>
      <c r="BY2424" s="6"/>
      <c r="BZ2424" s="6"/>
    </row>
    <row r="2425" spans="1:78" x14ac:dyDescent="0.2">
      <c r="A2425" t="s">
        <v>186</v>
      </c>
      <c r="C2425" t="s">
        <v>1482</v>
      </c>
      <c r="D2425" t="s">
        <v>64</v>
      </c>
      <c r="E2425" t="s">
        <v>112</v>
      </c>
      <c r="F2425" t="s">
        <v>128</v>
      </c>
      <c r="G2425" t="s">
        <v>112</v>
      </c>
      <c r="H2425" t="s">
        <v>128</v>
      </c>
      <c r="AS2425">
        <v>11.79</v>
      </c>
      <c r="AV2425">
        <v>6.36</v>
      </c>
      <c r="AW2425">
        <v>11.255000000000001</v>
      </c>
      <c r="AX2425">
        <v>7.33</v>
      </c>
      <c r="AY2425">
        <v>8.7949999999999999</v>
      </c>
      <c r="AZ2425">
        <v>8.7949999999999999</v>
      </c>
      <c r="BA2425">
        <v>12.085000000000001</v>
      </c>
      <c r="BB2425">
        <v>10.005000000000001</v>
      </c>
      <c r="BC2425">
        <v>10.335000000000001</v>
      </c>
      <c r="BD2425">
        <v>10.335000000000001</v>
      </c>
      <c r="BE2425">
        <v>12.08</v>
      </c>
      <c r="BF2425">
        <v>8.83</v>
      </c>
      <c r="BG2425">
        <v>7.25</v>
      </c>
      <c r="BH2425">
        <v>8.83</v>
      </c>
      <c r="BR2425" t="s">
        <v>58</v>
      </c>
      <c r="BS2425"/>
      <c r="BT2425" t="s">
        <v>117</v>
      </c>
      <c r="BU2425">
        <v>76629</v>
      </c>
      <c r="BX2425" s="6"/>
      <c r="BY2425" s="6"/>
      <c r="BZ2425" s="6"/>
    </row>
    <row r="2426" spans="1:78" x14ac:dyDescent="0.2">
      <c r="A2426" t="s">
        <v>187</v>
      </c>
      <c r="C2426" t="s">
        <v>1482</v>
      </c>
      <c r="D2426" t="s">
        <v>64</v>
      </c>
      <c r="E2426" t="s">
        <v>112</v>
      </c>
      <c r="F2426" t="s">
        <v>128</v>
      </c>
      <c r="G2426" t="s">
        <v>112</v>
      </c>
      <c r="H2426" t="s">
        <v>128</v>
      </c>
      <c r="BE2426">
        <v>10.84</v>
      </c>
      <c r="BF2426">
        <v>7.28</v>
      </c>
      <c r="BG2426">
        <v>7.06</v>
      </c>
      <c r="BH2426">
        <v>7.28</v>
      </c>
      <c r="BR2426" t="s">
        <v>58</v>
      </c>
      <c r="BS2426"/>
      <c r="BT2426" t="s">
        <v>117</v>
      </c>
      <c r="BU2426">
        <v>76629</v>
      </c>
      <c r="BX2426" s="6"/>
      <c r="BY2426" s="6"/>
      <c r="BZ2426" s="6"/>
    </row>
    <row r="2427" spans="1:78" x14ac:dyDescent="0.2">
      <c r="A2427" t="s">
        <v>188</v>
      </c>
      <c r="C2427" t="s">
        <v>1482</v>
      </c>
      <c r="D2427" t="s">
        <v>64</v>
      </c>
      <c r="E2427" t="s">
        <v>112</v>
      </c>
      <c r="F2427" t="s">
        <v>128</v>
      </c>
      <c r="G2427" t="s">
        <v>112</v>
      </c>
      <c r="H2427" t="s">
        <v>128</v>
      </c>
      <c r="AO2427">
        <v>9.5299999999999994</v>
      </c>
      <c r="AR2427">
        <v>4.96</v>
      </c>
      <c r="AS2427">
        <v>13.31</v>
      </c>
      <c r="AV2427">
        <v>6.9349999999999996</v>
      </c>
      <c r="AW2427">
        <v>11.29</v>
      </c>
      <c r="AX2427">
        <v>7.6749999999999998</v>
      </c>
      <c r="AY2427">
        <v>9.2949999999999999</v>
      </c>
      <c r="AZ2427">
        <v>9.2949999999999999</v>
      </c>
      <c r="BA2427">
        <v>12.42</v>
      </c>
      <c r="BB2427">
        <v>10.35</v>
      </c>
      <c r="BC2427">
        <v>10.744999999999999</v>
      </c>
      <c r="BD2427">
        <v>10.744999999999999</v>
      </c>
      <c r="BE2427">
        <v>14.414999999999999</v>
      </c>
      <c r="BF2427">
        <v>9.5050000000000008</v>
      </c>
      <c r="BG2427">
        <v>7.81</v>
      </c>
      <c r="BH2427">
        <v>9.5050000000000008</v>
      </c>
      <c r="BR2427" t="s">
        <v>58</v>
      </c>
      <c r="BS2427"/>
      <c r="BT2427" t="s">
        <v>117</v>
      </c>
      <c r="BU2427">
        <v>76629</v>
      </c>
      <c r="BX2427" s="6"/>
      <c r="BY2427" s="6"/>
      <c r="BZ2427" s="6"/>
    </row>
    <row r="2428" spans="1:78" x14ac:dyDescent="0.2">
      <c r="A2428" t="s">
        <v>189</v>
      </c>
      <c r="C2428" t="s">
        <v>1482</v>
      </c>
      <c r="D2428" t="s">
        <v>64</v>
      </c>
      <c r="E2428" t="s">
        <v>112</v>
      </c>
      <c r="F2428" t="s">
        <v>128</v>
      </c>
      <c r="G2428" t="s">
        <v>112</v>
      </c>
      <c r="H2428" t="s">
        <v>128</v>
      </c>
      <c r="X2428">
        <v>9.18</v>
      </c>
      <c r="BR2428" t="s">
        <v>58</v>
      </c>
      <c r="BS2428"/>
      <c r="BT2428" t="s">
        <v>117</v>
      </c>
      <c r="BU2428">
        <v>76629</v>
      </c>
    </row>
    <row r="2429" spans="1:78" x14ac:dyDescent="0.2">
      <c r="A2429" t="s">
        <v>190</v>
      </c>
      <c r="C2429" t="s">
        <v>1482</v>
      </c>
      <c r="D2429" t="s">
        <v>64</v>
      </c>
      <c r="E2429" t="s">
        <v>112</v>
      </c>
      <c r="F2429" t="s">
        <v>128</v>
      </c>
      <c r="G2429" t="s">
        <v>112</v>
      </c>
      <c r="H2429" t="s">
        <v>128</v>
      </c>
      <c r="AG2429">
        <v>7.23</v>
      </c>
      <c r="AJ2429">
        <v>10.46</v>
      </c>
      <c r="BR2429" t="s">
        <v>58</v>
      </c>
      <c r="BS2429"/>
      <c r="BT2429" t="s">
        <v>117</v>
      </c>
      <c r="BU2429">
        <v>76629</v>
      </c>
      <c r="BX2429" s="6"/>
      <c r="BY2429" s="6"/>
      <c r="BZ2429" s="6"/>
    </row>
    <row r="2430" spans="1:78" x14ac:dyDescent="0.2">
      <c r="A2430" t="s">
        <v>191</v>
      </c>
      <c r="C2430" t="s">
        <v>1482</v>
      </c>
      <c r="D2430" t="s">
        <v>64</v>
      </c>
      <c r="E2430" t="s">
        <v>112</v>
      </c>
      <c r="F2430" t="s">
        <v>128</v>
      </c>
      <c r="G2430" t="s">
        <v>112</v>
      </c>
      <c r="H2430" t="s">
        <v>128</v>
      </c>
      <c r="AG2430">
        <v>8.01</v>
      </c>
      <c r="AJ2430">
        <v>11.02</v>
      </c>
      <c r="BR2430" t="s">
        <v>58</v>
      </c>
      <c r="BS2430"/>
      <c r="BT2430" t="s">
        <v>117</v>
      </c>
      <c r="BU2430">
        <v>76629</v>
      </c>
      <c r="BX2430" s="10"/>
      <c r="BY2430" s="10"/>
      <c r="BZ2430" s="10"/>
    </row>
    <row r="2431" spans="1:78" x14ac:dyDescent="0.2">
      <c r="A2431" t="s">
        <v>192</v>
      </c>
      <c r="C2431" t="s">
        <v>1482</v>
      </c>
      <c r="D2431" t="s">
        <v>64</v>
      </c>
      <c r="E2431" t="s">
        <v>112</v>
      </c>
      <c r="F2431" t="s">
        <v>128</v>
      </c>
      <c r="G2431" t="s">
        <v>112</v>
      </c>
      <c r="H2431" t="s">
        <v>128</v>
      </c>
      <c r="BA2431">
        <v>12.8</v>
      </c>
      <c r="BB2431">
        <v>10.51</v>
      </c>
      <c r="BC2431">
        <v>9.8000000000000007</v>
      </c>
      <c r="BD2431">
        <v>10.51</v>
      </c>
      <c r="BE2431">
        <v>12.98</v>
      </c>
      <c r="BF2431">
        <v>8.84</v>
      </c>
      <c r="BG2431">
        <v>6.45</v>
      </c>
      <c r="BH2431">
        <v>8.84</v>
      </c>
      <c r="BR2431" t="s">
        <v>58</v>
      </c>
      <c r="BS2431"/>
      <c r="BT2431" t="s">
        <v>117</v>
      </c>
      <c r="BU2431">
        <v>76629</v>
      </c>
    </row>
    <row r="2432" spans="1:78" x14ac:dyDescent="0.2">
      <c r="A2432" t="s">
        <v>193</v>
      </c>
      <c r="C2432" t="s">
        <v>1482</v>
      </c>
      <c r="D2432" t="s">
        <v>64</v>
      </c>
      <c r="E2432" t="s">
        <v>112</v>
      </c>
      <c r="F2432" t="s">
        <v>128</v>
      </c>
      <c r="G2432" t="s">
        <v>112</v>
      </c>
      <c r="H2432" t="s">
        <v>128</v>
      </c>
      <c r="BA2432">
        <v>14.65</v>
      </c>
      <c r="BB2432">
        <v>10.17</v>
      </c>
      <c r="BC2432">
        <v>11</v>
      </c>
      <c r="BD2432">
        <v>11</v>
      </c>
      <c r="BR2432" t="s">
        <v>58</v>
      </c>
      <c r="BS2432"/>
      <c r="BT2432" t="s">
        <v>117</v>
      </c>
      <c r="BU2432">
        <v>76629</v>
      </c>
      <c r="BX2432" s="10"/>
      <c r="BY2432" s="10"/>
      <c r="BZ2432" s="10"/>
    </row>
    <row r="2433" spans="1:78" x14ac:dyDescent="0.2">
      <c r="A2433" t="s">
        <v>194</v>
      </c>
      <c r="C2433" t="s">
        <v>1482</v>
      </c>
      <c r="D2433" t="s">
        <v>64</v>
      </c>
      <c r="E2433" t="s">
        <v>112</v>
      </c>
      <c r="F2433" t="s">
        <v>128</v>
      </c>
      <c r="G2433" t="s">
        <v>112</v>
      </c>
      <c r="H2433" t="s">
        <v>128</v>
      </c>
      <c r="BA2433">
        <v>13.27</v>
      </c>
      <c r="BB2433">
        <v>10.11</v>
      </c>
      <c r="BC2433">
        <v>10.49</v>
      </c>
      <c r="BD2433">
        <v>10.49</v>
      </c>
      <c r="BR2433" t="s">
        <v>58</v>
      </c>
      <c r="BS2433"/>
      <c r="BT2433" t="s">
        <v>117</v>
      </c>
      <c r="BU2433">
        <v>76629</v>
      </c>
      <c r="BX2433" s="10"/>
      <c r="BY2433" s="10"/>
      <c r="BZ2433" s="10"/>
    </row>
    <row r="2434" spans="1:78" x14ac:dyDescent="0.2">
      <c r="A2434" t="s">
        <v>195</v>
      </c>
      <c r="C2434" t="s">
        <v>1482</v>
      </c>
      <c r="D2434" t="s">
        <v>64</v>
      </c>
      <c r="E2434" t="s">
        <v>112</v>
      </c>
      <c r="F2434" t="s">
        <v>128</v>
      </c>
      <c r="G2434" t="s">
        <v>112</v>
      </c>
      <c r="H2434" t="s">
        <v>128</v>
      </c>
      <c r="Y2434">
        <v>10.84</v>
      </c>
      <c r="AC2434">
        <v>12.62</v>
      </c>
      <c r="BR2434" t="s">
        <v>58</v>
      </c>
      <c r="BS2434"/>
      <c r="BT2434" t="s">
        <v>117</v>
      </c>
      <c r="BU2434">
        <v>76629</v>
      </c>
      <c r="BX2434" s="10"/>
      <c r="BY2434" s="10"/>
      <c r="BZ2434" s="10"/>
    </row>
    <row r="2435" spans="1:78" x14ac:dyDescent="0.2">
      <c r="A2435" t="s">
        <v>196</v>
      </c>
      <c r="C2435" t="s">
        <v>1482</v>
      </c>
      <c r="D2435" t="s">
        <v>64</v>
      </c>
      <c r="E2435" t="s">
        <v>112</v>
      </c>
      <c r="F2435" t="s">
        <v>128</v>
      </c>
      <c r="G2435" t="s">
        <v>112</v>
      </c>
      <c r="H2435" t="s">
        <v>128</v>
      </c>
      <c r="BR2435" t="s">
        <v>58</v>
      </c>
      <c r="BS2435"/>
      <c r="BT2435" t="s">
        <v>117</v>
      </c>
      <c r="BU2435">
        <v>76629</v>
      </c>
    </row>
    <row r="2436" spans="1:78" x14ac:dyDescent="0.2">
      <c r="A2436" t="s">
        <v>197</v>
      </c>
      <c r="C2436" t="s">
        <v>1482</v>
      </c>
      <c r="D2436" t="s">
        <v>64</v>
      </c>
      <c r="E2436" t="s">
        <v>112</v>
      </c>
      <c r="F2436" t="s">
        <v>128</v>
      </c>
      <c r="G2436" t="s">
        <v>112</v>
      </c>
      <c r="H2436" t="s">
        <v>128</v>
      </c>
      <c r="Q2436">
        <v>8.18</v>
      </c>
      <c r="T2436">
        <v>6.3</v>
      </c>
      <c r="BR2436" t="s">
        <v>58</v>
      </c>
      <c r="BS2436"/>
      <c r="BT2436" t="s">
        <v>117</v>
      </c>
      <c r="BU2436">
        <v>76629</v>
      </c>
    </row>
    <row r="2437" spans="1:78" x14ac:dyDescent="0.2">
      <c r="A2437" t="s">
        <v>198</v>
      </c>
      <c r="C2437" t="s">
        <v>1482</v>
      </c>
      <c r="D2437" t="s">
        <v>64</v>
      </c>
      <c r="E2437" t="s">
        <v>112</v>
      </c>
      <c r="F2437" t="s">
        <v>128</v>
      </c>
      <c r="G2437" t="s">
        <v>112</v>
      </c>
      <c r="H2437" t="s">
        <v>128</v>
      </c>
      <c r="Q2437">
        <v>8.9949999999999992</v>
      </c>
      <c r="T2437">
        <v>6.0149999999999997</v>
      </c>
      <c r="U2437">
        <v>9.86</v>
      </c>
      <c r="X2437">
        <v>8.6349999999999998</v>
      </c>
      <c r="Y2437">
        <v>10.52</v>
      </c>
      <c r="AB2437">
        <v>11.62</v>
      </c>
      <c r="AC2437">
        <v>11.25</v>
      </c>
      <c r="AF2437">
        <v>15.045</v>
      </c>
      <c r="AG2437">
        <v>9.1999999999999993</v>
      </c>
      <c r="AJ2437">
        <v>12.065</v>
      </c>
      <c r="BR2437" t="s">
        <v>58</v>
      </c>
      <c r="BS2437"/>
      <c r="BT2437" t="s">
        <v>117</v>
      </c>
      <c r="BU2437">
        <v>76629</v>
      </c>
      <c r="BV2437" t="s">
        <v>69</v>
      </c>
      <c r="BW2437" t="s">
        <v>117</v>
      </c>
      <c r="BX2437" s="6"/>
      <c r="BY2437" s="6"/>
      <c r="BZ2437" s="6"/>
    </row>
    <row r="2438" spans="1:78" x14ac:dyDescent="0.2">
      <c r="A2438" t="s">
        <v>199</v>
      </c>
      <c r="C2438" t="s">
        <v>1482</v>
      </c>
      <c r="D2438" t="s">
        <v>64</v>
      </c>
      <c r="E2438" t="s">
        <v>112</v>
      </c>
      <c r="F2438" t="s">
        <v>128</v>
      </c>
      <c r="G2438" t="s">
        <v>112</v>
      </c>
      <c r="H2438" t="s">
        <v>128</v>
      </c>
      <c r="BA2438">
        <v>13.29</v>
      </c>
      <c r="BB2438">
        <v>9.7200000000000006</v>
      </c>
      <c r="BC2438">
        <v>10.02</v>
      </c>
      <c r="BD2438">
        <v>10.02</v>
      </c>
      <c r="BR2438" t="s">
        <v>58</v>
      </c>
      <c r="BS2438"/>
      <c r="BT2438" t="s">
        <v>117</v>
      </c>
      <c r="BU2438">
        <v>76629</v>
      </c>
      <c r="BX2438" s="10"/>
      <c r="BY2438" s="10"/>
      <c r="BZ2438" s="10"/>
    </row>
    <row r="2439" spans="1:78" x14ac:dyDescent="0.2">
      <c r="A2439" t="s">
        <v>3532</v>
      </c>
      <c r="C2439" t="s">
        <v>1482</v>
      </c>
      <c r="D2439" t="s">
        <v>64</v>
      </c>
      <c r="E2439" t="s">
        <v>112</v>
      </c>
      <c r="F2439" t="s">
        <v>128</v>
      </c>
      <c r="G2439" t="s">
        <v>112</v>
      </c>
      <c r="H2439" t="s">
        <v>128</v>
      </c>
      <c r="BA2439">
        <v>16.5</v>
      </c>
      <c r="BB2439">
        <v>14.8</v>
      </c>
      <c r="BC2439">
        <v>13.6</v>
      </c>
      <c r="BD2439">
        <v>14.8</v>
      </c>
      <c r="BR2439" t="s">
        <v>58</v>
      </c>
      <c r="BS2439"/>
      <c r="BT2439" t="s">
        <v>117</v>
      </c>
      <c r="BU2439">
        <v>76629</v>
      </c>
      <c r="BX2439" s="10"/>
      <c r="BY2439" s="10"/>
      <c r="BZ2439" s="10"/>
    </row>
    <row r="2440" spans="1:78" x14ac:dyDescent="0.2">
      <c r="A2440" t="s">
        <v>201</v>
      </c>
      <c r="C2440" t="s">
        <v>1482</v>
      </c>
      <c r="D2440" t="s">
        <v>64</v>
      </c>
      <c r="E2440" t="s">
        <v>112</v>
      </c>
      <c r="F2440" t="s">
        <v>128</v>
      </c>
      <c r="G2440" t="s">
        <v>112</v>
      </c>
      <c r="H2440" t="s">
        <v>128</v>
      </c>
      <c r="BC2440">
        <v>8.35</v>
      </c>
      <c r="BR2440" t="s">
        <v>67</v>
      </c>
      <c r="BS2440"/>
      <c r="BT2440" t="s">
        <v>202</v>
      </c>
      <c r="BU2440">
        <v>46399</v>
      </c>
      <c r="BV2440" t="s">
        <v>69</v>
      </c>
      <c r="BW2440" t="s">
        <v>202</v>
      </c>
    </row>
    <row r="2441" spans="1:78" x14ac:dyDescent="0.2">
      <c r="A2441" t="s">
        <v>204</v>
      </c>
      <c r="C2441" t="s">
        <v>1482</v>
      </c>
      <c r="D2441" t="s">
        <v>64</v>
      </c>
      <c r="E2441" t="s">
        <v>112</v>
      </c>
      <c r="F2441" t="s">
        <v>128</v>
      </c>
      <c r="G2441" t="s">
        <v>112</v>
      </c>
      <c r="H2441" t="s">
        <v>128</v>
      </c>
      <c r="BA2441">
        <v>12.3</v>
      </c>
      <c r="BB2441">
        <v>9.3000000000000007</v>
      </c>
      <c r="BC2441">
        <v>9.8000000000000007</v>
      </c>
      <c r="BD2441">
        <v>9.8000000000000007</v>
      </c>
      <c r="BR2441" t="s">
        <v>58</v>
      </c>
      <c r="BS2441"/>
      <c r="BT2441" t="s">
        <v>117</v>
      </c>
      <c r="BU2441">
        <v>76629</v>
      </c>
    </row>
    <row r="2442" spans="1:78" x14ac:dyDescent="0.2">
      <c r="A2442" t="s">
        <v>205</v>
      </c>
      <c r="C2442" t="s">
        <v>1482</v>
      </c>
      <c r="D2442" t="s">
        <v>64</v>
      </c>
      <c r="E2442" t="s">
        <v>112</v>
      </c>
      <c r="F2442" t="s">
        <v>128</v>
      </c>
      <c r="G2442" t="s">
        <v>112</v>
      </c>
      <c r="H2442" t="s">
        <v>128</v>
      </c>
      <c r="BA2442">
        <v>13.2</v>
      </c>
      <c r="BB2442">
        <v>9.6999999999999993</v>
      </c>
      <c r="BC2442">
        <v>9.9</v>
      </c>
      <c r="BD2442">
        <v>9.9</v>
      </c>
      <c r="BR2442" t="s">
        <v>58</v>
      </c>
      <c r="BS2442"/>
      <c r="BT2442" t="s">
        <v>117</v>
      </c>
      <c r="BU2442">
        <v>76629</v>
      </c>
      <c r="BX2442" s="10"/>
      <c r="BY2442" s="10"/>
      <c r="BZ2442" s="10"/>
    </row>
    <row r="2443" spans="1:78" s="6" customFormat="1" x14ac:dyDescent="0.2">
      <c r="A2443" t="s">
        <v>206</v>
      </c>
      <c r="B2443"/>
      <c r="C2443" t="s">
        <v>1482</v>
      </c>
      <c r="D2443" t="s">
        <v>64</v>
      </c>
      <c r="E2443" t="s">
        <v>112</v>
      </c>
      <c r="F2443" t="s">
        <v>128</v>
      </c>
      <c r="G2443" t="s">
        <v>112</v>
      </c>
      <c r="H2443" t="s">
        <v>128</v>
      </c>
      <c r="I2443"/>
      <c r="J2443"/>
      <c r="K2443"/>
      <c r="L2443"/>
      <c r="M2443"/>
      <c r="N2443"/>
      <c r="O2443"/>
      <c r="P2443"/>
      <c r="Q2443"/>
      <c r="R2443"/>
      <c r="S2443"/>
      <c r="T2443"/>
      <c r="U2443"/>
      <c r="V2443"/>
      <c r="W2443"/>
      <c r="X2443"/>
      <c r="Y2443"/>
      <c r="Z2443"/>
      <c r="AA2443"/>
      <c r="AB2443"/>
      <c r="AC2443"/>
      <c r="AD2443"/>
      <c r="AE2443"/>
      <c r="AF2443"/>
      <c r="AG2443"/>
      <c r="AH2443"/>
      <c r="AI2443"/>
      <c r="AJ2443"/>
      <c r="AK2443">
        <v>5.9</v>
      </c>
      <c r="AL2443"/>
      <c r="AM2443"/>
      <c r="AN2443">
        <v>3.4</v>
      </c>
      <c r="AO2443">
        <v>9.1999999999999993</v>
      </c>
      <c r="AP2443"/>
      <c r="AQ2443"/>
      <c r="AR2443">
        <v>4.2</v>
      </c>
      <c r="AS2443"/>
      <c r="AT2443"/>
      <c r="AU2443"/>
      <c r="AV2443"/>
      <c r="AW2443"/>
      <c r="AX2443"/>
      <c r="AY2443"/>
      <c r="AZ2443"/>
      <c r="BA2443"/>
      <c r="BB2443"/>
      <c r="BC2443"/>
      <c r="BD2443"/>
      <c r="BE2443">
        <v>12.9</v>
      </c>
      <c r="BF2443">
        <v>8.6</v>
      </c>
      <c r="BG2443">
        <v>7.8</v>
      </c>
      <c r="BH2443">
        <v>8.6</v>
      </c>
      <c r="BI2443"/>
      <c r="BJ2443"/>
      <c r="BK2443"/>
      <c r="BL2443"/>
      <c r="BM2443"/>
      <c r="BN2443"/>
      <c r="BO2443"/>
      <c r="BP2443"/>
      <c r="BQ2443"/>
      <c r="BR2443" t="s">
        <v>58</v>
      </c>
      <c r="BS2443"/>
      <c r="BT2443" t="s">
        <v>117</v>
      </c>
      <c r="BU2443">
        <v>76629</v>
      </c>
      <c r="BV2443"/>
      <c r="BW2443"/>
      <c r="BX2443" s="10"/>
      <c r="BY2443" s="10"/>
      <c r="BZ2443" s="10"/>
    </row>
    <row r="2444" spans="1:78" s="6" customFormat="1" x14ac:dyDescent="0.2">
      <c r="A2444" t="s">
        <v>207</v>
      </c>
      <c r="B2444"/>
      <c r="C2444" t="s">
        <v>1482</v>
      </c>
      <c r="D2444" t="s">
        <v>64</v>
      </c>
      <c r="E2444" t="s">
        <v>112</v>
      </c>
      <c r="F2444" t="s">
        <v>128</v>
      </c>
      <c r="G2444" t="s">
        <v>112</v>
      </c>
      <c r="H2444" t="s">
        <v>128</v>
      </c>
      <c r="I2444"/>
      <c r="J2444"/>
      <c r="K2444"/>
      <c r="L2444"/>
      <c r="M2444"/>
      <c r="N2444"/>
      <c r="O2444"/>
      <c r="P2444"/>
      <c r="Q2444"/>
      <c r="R2444"/>
      <c r="S2444"/>
      <c r="T2444"/>
      <c r="U2444"/>
      <c r="V2444"/>
      <c r="W2444"/>
      <c r="X2444"/>
      <c r="Y2444"/>
      <c r="Z2444"/>
      <c r="AA2444"/>
      <c r="AB2444"/>
      <c r="AC2444"/>
      <c r="AD2444"/>
      <c r="AE2444"/>
      <c r="AF2444"/>
      <c r="AG2444"/>
      <c r="AH2444"/>
      <c r="AI2444"/>
      <c r="AJ2444"/>
      <c r="AK2444"/>
      <c r="AL2444"/>
      <c r="AM2444"/>
      <c r="AN2444"/>
      <c r="AO2444"/>
      <c r="AP2444"/>
      <c r="AQ2444"/>
      <c r="AR2444"/>
      <c r="AS2444"/>
      <c r="AT2444"/>
      <c r="AU2444"/>
      <c r="AV2444"/>
      <c r="AW2444">
        <v>11.8</v>
      </c>
      <c r="AX2444">
        <v>7.2</v>
      </c>
      <c r="AY2444">
        <v>8.1999999999999993</v>
      </c>
      <c r="AZ2444">
        <v>8.1999999999999993</v>
      </c>
      <c r="BA2444"/>
      <c r="BB2444"/>
      <c r="BC2444"/>
      <c r="BD2444"/>
      <c r="BE2444"/>
      <c r="BF2444"/>
      <c r="BG2444"/>
      <c r="BH2444"/>
      <c r="BI2444"/>
      <c r="BJ2444"/>
      <c r="BK2444"/>
      <c r="BL2444"/>
      <c r="BM2444"/>
      <c r="BN2444"/>
      <c r="BO2444"/>
      <c r="BP2444"/>
      <c r="BQ2444"/>
      <c r="BR2444" t="s">
        <v>58</v>
      </c>
      <c r="BS2444"/>
      <c r="BT2444" t="s">
        <v>117</v>
      </c>
      <c r="BU2444">
        <v>76629</v>
      </c>
      <c r="BV2444"/>
      <c r="BW2444"/>
      <c r="BX2444" s="10"/>
      <c r="BY2444" s="10"/>
      <c r="BZ2444" s="10"/>
    </row>
    <row r="2445" spans="1:78" s="6" customFormat="1" x14ac:dyDescent="0.2">
      <c r="A2445" t="s">
        <v>210</v>
      </c>
      <c r="B2445"/>
      <c r="C2445" t="s">
        <v>1482</v>
      </c>
      <c r="D2445" t="s">
        <v>64</v>
      </c>
      <c r="E2445" t="s">
        <v>112</v>
      </c>
      <c r="F2445" t="s">
        <v>128</v>
      </c>
      <c r="G2445" t="s">
        <v>112</v>
      </c>
      <c r="H2445" t="s">
        <v>128</v>
      </c>
      <c r="I2445"/>
      <c r="J2445"/>
      <c r="K2445"/>
      <c r="L2445"/>
      <c r="M2445"/>
      <c r="N2445"/>
      <c r="O2445"/>
      <c r="P2445"/>
      <c r="Q2445"/>
      <c r="R2445"/>
      <c r="S2445"/>
      <c r="T2445"/>
      <c r="U2445"/>
      <c r="V2445"/>
      <c r="W2445"/>
      <c r="X2445"/>
      <c r="Y2445"/>
      <c r="Z2445"/>
      <c r="AA2445"/>
      <c r="AB2445"/>
      <c r="AC2445"/>
      <c r="AD2445"/>
      <c r="AE2445"/>
      <c r="AF2445"/>
      <c r="AG2445"/>
      <c r="AH2445"/>
      <c r="AI2445"/>
      <c r="AJ2445"/>
      <c r="AK2445"/>
      <c r="AL2445"/>
      <c r="AM2445"/>
      <c r="AN2445"/>
      <c r="AO2445"/>
      <c r="AP2445"/>
      <c r="AQ2445"/>
      <c r="AR2445"/>
      <c r="AS2445"/>
      <c r="AT2445"/>
      <c r="AU2445"/>
      <c r="AV2445"/>
      <c r="AW2445"/>
      <c r="AX2445"/>
      <c r="AY2445"/>
      <c r="AZ2445"/>
      <c r="BA2445"/>
      <c r="BB2445">
        <v>9.1999999999999993</v>
      </c>
      <c r="BC2445"/>
      <c r="BD2445">
        <v>9.1999999999999993</v>
      </c>
      <c r="BE2445"/>
      <c r="BF2445">
        <v>8.6</v>
      </c>
      <c r="BG2445">
        <v>7.1</v>
      </c>
      <c r="BH2445">
        <v>8.6</v>
      </c>
      <c r="BI2445"/>
      <c r="BJ2445"/>
      <c r="BK2445"/>
      <c r="BL2445"/>
      <c r="BM2445"/>
      <c r="BN2445"/>
      <c r="BO2445"/>
      <c r="BP2445"/>
      <c r="BQ2445"/>
      <c r="BR2445" t="s">
        <v>58</v>
      </c>
      <c r="BS2445"/>
      <c r="BT2445" t="s">
        <v>117</v>
      </c>
      <c r="BU2445">
        <v>76629</v>
      </c>
      <c r="BV2445"/>
      <c r="BW2445"/>
      <c r="BX2445" s="10"/>
      <c r="BY2445" s="10"/>
      <c r="BZ2445" s="10"/>
    </row>
    <row r="2446" spans="1:78" s="6" customFormat="1" x14ac:dyDescent="0.2">
      <c r="A2446" t="s">
        <v>214</v>
      </c>
      <c r="B2446"/>
      <c r="C2446" t="s">
        <v>1482</v>
      </c>
      <c r="D2446" t="s">
        <v>64</v>
      </c>
      <c r="E2446" t="s">
        <v>112</v>
      </c>
      <c r="F2446" t="s">
        <v>128</v>
      </c>
      <c r="G2446" t="s">
        <v>112</v>
      </c>
      <c r="H2446" t="s">
        <v>128</v>
      </c>
      <c r="I2446"/>
      <c r="J2446"/>
      <c r="K2446"/>
      <c r="L2446"/>
      <c r="M2446"/>
      <c r="N2446"/>
      <c r="O2446"/>
      <c r="P2446"/>
      <c r="Q2446"/>
      <c r="R2446"/>
      <c r="S2446"/>
      <c r="T2446"/>
      <c r="U2446"/>
      <c r="V2446"/>
      <c r="W2446"/>
      <c r="X2446"/>
      <c r="Y2446"/>
      <c r="Z2446"/>
      <c r="AA2446"/>
      <c r="AB2446"/>
      <c r="AC2446">
        <v>10.8</v>
      </c>
      <c r="AD2446"/>
      <c r="AE2446"/>
      <c r="AF2446">
        <v>15</v>
      </c>
      <c r="AG2446">
        <v>7.4</v>
      </c>
      <c r="AH2446"/>
      <c r="AI2446"/>
      <c r="AJ2446">
        <v>11.7</v>
      </c>
      <c r="AK2446"/>
      <c r="AL2446"/>
      <c r="AM2446"/>
      <c r="AN2446"/>
      <c r="AO2446"/>
      <c r="AP2446"/>
      <c r="AQ2446"/>
      <c r="AR2446"/>
      <c r="AS2446"/>
      <c r="AT2446"/>
      <c r="AU2446"/>
      <c r="AV2446"/>
      <c r="AW2446"/>
      <c r="AX2446"/>
      <c r="AY2446"/>
      <c r="AZ2446"/>
      <c r="BA2446"/>
      <c r="BB2446"/>
      <c r="BC2446"/>
      <c r="BD2446"/>
      <c r="BE2446"/>
      <c r="BF2446"/>
      <c r="BG2446"/>
      <c r="BH2446"/>
      <c r="BI2446"/>
      <c r="BJ2446"/>
      <c r="BK2446"/>
      <c r="BL2446"/>
      <c r="BM2446"/>
      <c r="BN2446"/>
      <c r="BO2446"/>
      <c r="BP2446"/>
      <c r="BQ2446"/>
      <c r="BR2446" t="s">
        <v>58</v>
      </c>
      <c r="BS2446"/>
      <c r="BT2446" t="s">
        <v>117</v>
      </c>
      <c r="BU2446">
        <v>76629</v>
      </c>
      <c r="BV2446"/>
      <c r="BW2446"/>
      <c r="BX2446" s="10"/>
      <c r="BY2446" s="10"/>
      <c r="BZ2446" s="10"/>
    </row>
    <row r="2447" spans="1:78" s="6" customFormat="1" x14ac:dyDescent="0.2">
      <c r="A2447" t="s">
        <v>216</v>
      </c>
      <c r="B2447"/>
      <c r="C2447" t="s">
        <v>1482</v>
      </c>
      <c r="D2447" t="s">
        <v>64</v>
      </c>
      <c r="E2447" t="s">
        <v>112</v>
      </c>
      <c r="F2447" t="s">
        <v>128</v>
      </c>
      <c r="G2447" t="s">
        <v>112</v>
      </c>
      <c r="H2447" t="s">
        <v>128</v>
      </c>
      <c r="I2447"/>
      <c r="J2447"/>
      <c r="K2447"/>
      <c r="L2447"/>
      <c r="M2447"/>
      <c r="N2447"/>
      <c r="O2447"/>
      <c r="P2447"/>
      <c r="Q2447"/>
      <c r="R2447"/>
      <c r="S2447"/>
      <c r="T2447"/>
      <c r="U2447"/>
      <c r="V2447"/>
      <c r="W2447"/>
      <c r="X2447"/>
      <c r="Y2447"/>
      <c r="Z2447"/>
      <c r="AA2447"/>
      <c r="AB2447"/>
      <c r="AC2447"/>
      <c r="AD2447"/>
      <c r="AE2447"/>
      <c r="AF2447"/>
      <c r="AG2447"/>
      <c r="AH2447"/>
      <c r="AI2447"/>
      <c r="AJ2447"/>
      <c r="AK2447"/>
      <c r="AL2447"/>
      <c r="AM2447"/>
      <c r="AN2447"/>
      <c r="AO2447">
        <v>10.8</v>
      </c>
      <c r="AP2447"/>
      <c r="AQ2447"/>
      <c r="AR2447">
        <v>4.9000000000000004</v>
      </c>
      <c r="AS2447"/>
      <c r="AT2447"/>
      <c r="AU2447"/>
      <c r="AV2447"/>
      <c r="AW2447"/>
      <c r="AX2447"/>
      <c r="AY2447"/>
      <c r="AZ2447"/>
      <c r="BA2447"/>
      <c r="BB2447"/>
      <c r="BC2447"/>
      <c r="BD2447"/>
      <c r="BE2447">
        <v>13.1</v>
      </c>
      <c r="BF2447">
        <v>9</v>
      </c>
      <c r="BG2447">
        <v>7.6</v>
      </c>
      <c r="BH2447">
        <v>9</v>
      </c>
      <c r="BI2447"/>
      <c r="BJ2447"/>
      <c r="BK2447"/>
      <c r="BL2447"/>
      <c r="BM2447"/>
      <c r="BN2447"/>
      <c r="BO2447"/>
      <c r="BP2447"/>
      <c r="BQ2447"/>
      <c r="BR2447" t="s">
        <v>58</v>
      </c>
      <c r="BS2447"/>
      <c r="BT2447" t="s">
        <v>117</v>
      </c>
      <c r="BU2447">
        <v>76629</v>
      </c>
      <c r="BV2447"/>
      <c r="BW2447"/>
      <c r="BX2447" s="10"/>
      <c r="BY2447" s="10"/>
      <c r="BZ2447" s="10"/>
    </row>
    <row r="2448" spans="1:78" s="6" customFormat="1" x14ac:dyDescent="0.2">
      <c r="A2448" t="s">
        <v>218</v>
      </c>
      <c r="B2448"/>
      <c r="C2448" t="s">
        <v>1482</v>
      </c>
      <c r="D2448" t="s">
        <v>64</v>
      </c>
      <c r="E2448" t="s">
        <v>112</v>
      </c>
      <c r="F2448" t="s">
        <v>128</v>
      </c>
      <c r="G2448" t="s">
        <v>112</v>
      </c>
      <c r="H2448" t="s">
        <v>128</v>
      </c>
      <c r="I2448"/>
      <c r="J2448"/>
      <c r="K2448"/>
      <c r="L2448"/>
      <c r="M2448"/>
      <c r="N2448"/>
      <c r="O2448"/>
      <c r="P2448"/>
      <c r="Q2448"/>
      <c r="R2448"/>
      <c r="S2448"/>
      <c r="T2448"/>
      <c r="U2448"/>
      <c r="V2448"/>
      <c r="W2448"/>
      <c r="X2448"/>
      <c r="Y2448">
        <v>11.5</v>
      </c>
      <c r="Z2448"/>
      <c r="AA2448"/>
      <c r="AB2448">
        <v>12.5</v>
      </c>
      <c r="AC2448">
        <v>11.55</v>
      </c>
      <c r="AD2448"/>
      <c r="AE2448"/>
      <c r="AF2448">
        <v>14.5</v>
      </c>
      <c r="AG2448">
        <v>7.9</v>
      </c>
      <c r="AH2448"/>
      <c r="AI2448"/>
      <c r="AJ2448">
        <v>11.3</v>
      </c>
      <c r="AK2448"/>
      <c r="AL2448"/>
      <c r="AM2448"/>
      <c r="AN2448"/>
      <c r="AO2448"/>
      <c r="AP2448"/>
      <c r="AQ2448"/>
      <c r="AR2448"/>
      <c r="AS2448"/>
      <c r="AT2448"/>
      <c r="AU2448"/>
      <c r="AV2448"/>
      <c r="AW2448"/>
      <c r="AX2448"/>
      <c r="AY2448"/>
      <c r="AZ2448"/>
      <c r="BA2448"/>
      <c r="BB2448"/>
      <c r="BC2448"/>
      <c r="BD2448"/>
      <c r="BE2448"/>
      <c r="BF2448"/>
      <c r="BG2448"/>
      <c r="BH2448"/>
      <c r="BI2448"/>
      <c r="BJ2448"/>
      <c r="BK2448"/>
      <c r="BL2448"/>
      <c r="BM2448"/>
      <c r="BN2448"/>
      <c r="BO2448"/>
      <c r="BP2448"/>
      <c r="BQ2448"/>
      <c r="BR2448" t="s">
        <v>58</v>
      </c>
      <c r="BS2448"/>
      <c r="BT2448" t="s">
        <v>117</v>
      </c>
      <c r="BU2448">
        <v>76629</v>
      </c>
      <c r="BV2448"/>
      <c r="BW2448"/>
      <c r="BX2448" s="10"/>
      <c r="BY2448" s="10"/>
      <c r="BZ2448" s="10"/>
    </row>
    <row r="2449" spans="1:78" s="6" customFormat="1" x14ac:dyDescent="0.2">
      <c r="A2449" t="s">
        <v>219</v>
      </c>
      <c r="B2449"/>
      <c r="C2449" t="s">
        <v>1482</v>
      </c>
      <c r="D2449" t="s">
        <v>64</v>
      </c>
      <c r="E2449" t="s">
        <v>112</v>
      </c>
      <c r="F2449" t="s">
        <v>128</v>
      </c>
      <c r="G2449" t="s">
        <v>112</v>
      </c>
      <c r="H2449" t="s">
        <v>128</v>
      </c>
      <c r="I2449"/>
      <c r="J2449"/>
      <c r="K2449"/>
      <c r="L2449"/>
      <c r="M2449">
        <v>5.8</v>
      </c>
      <c r="N2449"/>
      <c r="O2449"/>
      <c r="P2449">
        <v>2.9</v>
      </c>
      <c r="Q2449">
        <v>8.6</v>
      </c>
      <c r="R2449"/>
      <c r="S2449"/>
      <c r="T2449">
        <v>6.8</v>
      </c>
      <c r="U2449">
        <v>9.4499999999999993</v>
      </c>
      <c r="V2449"/>
      <c r="W2449"/>
      <c r="X2449">
        <v>9.25</v>
      </c>
      <c r="Y2449">
        <v>10.3</v>
      </c>
      <c r="Z2449"/>
      <c r="AA2449"/>
      <c r="AB2449">
        <v>11.455</v>
      </c>
      <c r="AC2449">
        <v>11.05</v>
      </c>
      <c r="AD2449"/>
      <c r="AE2449"/>
      <c r="AF2449">
        <v>13.85</v>
      </c>
      <c r="AG2449">
        <v>8.4499999999999993</v>
      </c>
      <c r="AH2449"/>
      <c r="AI2449"/>
      <c r="AJ2449">
        <v>10.9</v>
      </c>
      <c r="AK2449"/>
      <c r="AL2449"/>
      <c r="AM2449"/>
      <c r="AN2449"/>
      <c r="AO2449"/>
      <c r="AP2449"/>
      <c r="AQ2449"/>
      <c r="AR2449"/>
      <c r="AS2449"/>
      <c r="AT2449"/>
      <c r="AU2449"/>
      <c r="AV2449"/>
      <c r="AW2449"/>
      <c r="AX2449"/>
      <c r="AY2449"/>
      <c r="AZ2449"/>
      <c r="BA2449"/>
      <c r="BB2449"/>
      <c r="BC2449"/>
      <c r="BD2449"/>
      <c r="BE2449"/>
      <c r="BF2449"/>
      <c r="BG2449"/>
      <c r="BH2449"/>
      <c r="BI2449"/>
      <c r="BJ2449"/>
      <c r="BK2449"/>
      <c r="BL2449"/>
      <c r="BM2449"/>
      <c r="BN2449"/>
      <c r="BO2449"/>
      <c r="BP2449"/>
      <c r="BQ2449"/>
      <c r="BR2449" t="s">
        <v>58</v>
      </c>
      <c r="BS2449"/>
      <c r="BT2449" t="s">
        <v>117</v>
      </c>
      <c r="BU2449">
        <v>76629</v>
      </c>
      <c r="BV2449"/>
      <c r="BW2449"/>
      <c r="BX2449" s="10"/>
      <c r="BY2449" s="10"/>
      <c r="BZ2449" s="10"/>
    </row>
    <row r="2450" spans="1:78" s="6" customFormat="1" x14ac:dyDescent="0.2">
      <c r="A2450" t="s">
        <v>220</v>
      </c>
      <c r="B2450"/>
      <c r="C2450" t="s">
        <v>1482</v>
      </c>
      <c r="D2450" t="s">
        <v>64</v>
      </c>
      <c r="E2450" t="s">
        <v>112</v>
      </c>
      <c r="F2450" t="s">
        <v>128</v>
      </c>
      <c r="G2450" t="s">
        <v>112</v>
      </c>
      <c r="H2450" t="s">
        <v>128</v>
      </c>
      <c r="I2450"/>
      <c r="J2450"/>
      <c r="K2450"/>
      <c r="L2450"/>
      <c r="M2450"/>
      <c r="N2450"/>
      <c r="O2450"/>
      <c r="P2450"/>
      <c r="Q2450"/>
      <c r="R2450"/>
      <c r="S2450"/>
      <c r="T2450"/>
      <c r="U2450"/>
      <c r="V2450"/>
      <c r="W2450"/>
      <c r="X2450"/>
      <c r="Y2450"/>
      <c r="Z2450"/>
      <c r="AA2450"/>
      <c r="AB2450"/>
      <c r="AC2450">
        <v>10.9</v>
      </c>
      <c r="AD2450"/>
      <c r="AE2450"/>
      <c r="AF2450">
        <v>14.1</v>
      </c>
      <c r="AG2450"/>
      <c r="AH2450"/>
      <c r="AI2450"/>
      <c r="AJ2450"/>
      <c r="AK2450"/>
      <c r="AL2450"/>
      <c r="AM2450"/>
      <c r="AN2450"/>
      <c r="AO2450"/>
      <c r="AP2450"/>
      <c r="AQ2450"/>
      <c r="AR2450"/>
      <c r="AS2450"/>
      <c r="AT2450"/>
      <c r="AU2450"/>
      <c r="AV2450"/>
      <c r="AW2450"/>
      <c r="AX2450"/>
      <c r="AY2450"/>
      <c r="AZ2450"/>
      <c r="BA2450"/>
      <c r="BB2450"/>
      <c r="BC2450"/>
      <c r="BD2450"/>
      <c r="BE2450"/>
      <c r="BF2450"/>
      <c r="BG2450"/>
      <c r="BH2450"/>
      <c r="BI2450"/>
      <c r="BJ2450"/>
      <c r="BK2450"/>
      <c r="BL2450"/>
      <c r="BM2450"/>
      <c r="BN2450"/>
      <c r="BO2450"/>
      <c r="BP2450"/>
      <c r="BQ2450"/>
      <c r="BR2450" t="s">
        <v>58</v>
      </c>
      <c r="BS2450"/>
      <c r="BT2450" t="s">
        <v>117</v>
      </c>
      <c r="BU2450">
        <v>76629</v>
      </c>
      <c r="BV2450"/>
      <c r="BW2450"/>
      <c r="BX2450" s="10"/>
      <c r="BY2450" s="10"/>
      <c r="BZ2450" s="10"/>
    </row>
    <row r="2451" spans="1:78" s="6" customFormat="1" x14ac:dyDescent="0.2">
      <c r="A2451" t="s">
        <v>221</v>
      </c>
      <c r="B2451"/>
      <c r="C2451" t="s">
        <v>1482</v>
      </c>
      <c r="D2451" t="s">
        <v>64</v>
      </c>
      <c r="E2451" t="s">
        <v>112</v>
      </c>
      <c r="F2451" t="s">
        <v>128</v>
      </c>
      <c r="G2451" t="s">
        <v>112</v>
      </c>
      <c r="H2451" t="s">
        <v>128</v>
      </c>
      <c r="I2451"/>
      <c r="J2451"/>
      <c r="K2451"/>
      <c r="L2451"/>
      <c r="M2451"/>
      <c r="N2451"/>
      <c r="O2451"/>
      <c r="P2451"/>
      <c r="Q2451"/>
      <c r="R2451"/>
      <c r="S2451"/>
      <c r="T2451"/>
      <c r="U2451"/>
      <c r="V2451"/>
      <c r="W2451"/>
      <c r="X2451"/>
      <c r="Y2451"/>
      <c r="Z2451"/>
      <c r="AA2451"/>
      <c r="AB2451"/>
      <c r="AC2451"/>
      <c r="AD2451"/>
      <c r="AE2451"/>
      <c r="AF2451"/>
      <c r="AG2451"/>
      <c r="AH2451"/>
      <c r="AI2451"/>
      <c r="AJ2451"/>
      <c r="AK2451"/>
      <c r="AL2451"/>
      <c r="AM2451"/>
      <c r="AN2451"/>
      <c r="AO2451"/>
      <c r="AP2451"/>
      <c r="AQ2451"/>
      <c r="AR2451"/>
      <c r="AS2451"/>
      <c r="AT2451"/>
      <c r="AU2451"/>
      <c r="AV2451"/>
      <c r="AW2451"/>
      <c r="AX2451"/>
      <c r="AY2451"/>
      <c r="AZ2451"/>
      <c r="BA2451"/>
      <c r="BB2451"/>
      <c r="BC2451"/>
      <c r="BD2451"/>
      <c r="BE2451">
        <v>13.4</v>
      </c>
      <c r="BF2451">
        <v>9.4</v>
      </c>
      <c r="BG2451">
        <v>7.5</v>
      </c>
      <c r="BH2451">
        <v>9.4</v>
      </c>
      <c r="BI2451"/>
      <c r="BJ2451"/>
      <c r="BK2451"/>
      <c r="BL2451"/>
      <c r="BM2451"/>
      <c r="BN2451"/>
      <c r="BO2451"/>
      <c r="BP2451"/>
      <c r="BQ2451"/>
      <c r="BR2451" t="s">
        <v>58</v>
      </c>
      <c r="BS2451"/>
      <c r="BT2451" t="s">
        <v>117</v>
      </c>
      <c r="BU2451">
        <v>76629</v>
      </c>
      <c r="BV2451"/>
      <c r="BW2451"/>
      <c r="BX2451"/>
      <c r="BY2451"/>
      <c r="BZ2451"/>
    </row>
    <row r="2452" spans="1:78" s="6" customFormat="1" x14ac:dyDescent="0.2">
      <c r="A2452" t="s">
        <v>222</v>
      </c>
      <c r="B2452"/>
      <c r="C2452" t="s">
        <v>1482</v>
      </c>
      <c r="D2452" t="s">
        <v>64</v>
      </c>
      <c r="E2452" t="s">
        <v>112</v>
      </c>
      <c r="F2452" t="s">
        <v>128</v>
      </c>
      <c r="G2452" t="s">
        <v>112</v>
      </c>
      <c r="H2452" t="s">
        <v>128</v>
      </c>
      <c r="I2452"/>
      <c r="J2452"/>
      <c r="K2452"/>
      <c r="L2452"/>
      <c r="M2452"/>
      <c r="N2452"/>
      <c r="O2452"/>
      <c r="P2452"/>
      <c r="Q2452"/>
      <c r="R2452"/>
      <c r="S2452"/>
      <c r="T2452"/>
      <c r="U2452"/>
      <c r="V2452"/>
      <c r="W2452"/>
      <c r="X2452"/>
      <c r="Y2452">
        <v>11.1</v>
      </c>
      <c r="Z2452"/>
      <c r="AA2452"/>
      <c r="AB2452">
        <v>12.2</v>
      </c>
      <c r="AC2452">
        <v>13.1</v>
      </c>
      <c r="AD2452"/>
      <c r="AE2452"/>
      <c r="AF2452">
        <v>16</v>
      </c>
      <c r="AG2452"/>
      <c r="AH2452"/>
      <c r="AI2452"/>
      <c r="AJ2452"/>
      <c r="AK2452"/>
      <c r="AL2452"/>
      <c r="AM2452"/>
      <c r="AN2452"/>
      <c r="AO2452"/>
      <c r="AP2452"/>
      <c r="AQ2452"/>
      <c r="AR2452"/>
      <c r="AS2452"/>
      <c r="AT2452"/>
      <c r="AU2452"/>
      <c r="AV2452"/>
      <c r="AW2452"/>
      <c r="AX2452"/>
      <c r="AY2452"/>
      <c r="AZ2452"/>
      <c r="BA2452"/>
      <c r="BB2452"/>
      <c r="BC2452"/>
      <c r="BD2452"/>
      <c r="BE2452"/>
      <c r="BF2452"/>
      <c r="BG2452"/>
      <c r="BH2452"/>
      <c r="BI2452"/>
      <c r="BJ2452"/>
      <c r="BK2452"/>
      <c r="BL2452"/>
      <c r="BM2452"/>
      <c r="BN2452"/>
      <c r="BO2452"/>
      <c r="BP2452"/>
      <c r="BQ2452"/>
      <c r="BR2452" t="s">
        <v>58</v>
      </c>
      <c r="BS2452"/>
      <c r="BT2452" t="s">
        <v>117</v>
      </c>
      <c r="BU2452">
        <v>76629</v>
      </c>
      <c r="BV2452"/>
      <c r="BW2452"/>
      <c r="BX2452"/>
      <c r="BY2452"/>
      <c r="BZ2452"/>
    </row>
    <row r="2453" spans="1:78" s="6" customFormat="1" x14ac:dyDescent="0.2">
      <c r="A2453" t="s">
        <v>223</v>
      </c>
      <c r="B2453"/>
      <c r="C2453" t="s">
        <v>1482</v>
      </c>
      <c r="D2453" t="s">
        <v>64</v>
      </c>
      <c r="E2453" t="s">
        <v>112</v>
      </c>
      <c r="F2453" t="s">
        <v>128</v>
      </c>
      <c r="G2453" t="s">
        <v>112</v>
      </c>
      <c r="H2453" t="s">
        <v>128</v>
      </c>
      <c r="I2453"/>
      <c r="J2453"/>
      <c r="K2453"/>
      <c r="L2453"/>
      <c r="M2453"/>
      <c r="N2453"/>
      <c r="O2453"/>
      <c r="P2453"/>
      <c r="Q2453"/>
      <c r="R2453"/>
      <c r="S2453"/>
      <c r="T2453"/>
      <c r="U2453"/>
      <c r="V2453"/>
      <c r="W2453"/>
      <c r="X2453"/>
      <c r="Y2453"/>
      <c r="Z2453"/>
      <c r="AA2453"/>
      <c r="AB2453"/>
      <c r="AC2453"/>
      <c r="AD2453"/>
      <c r="AE2453"/>
      <c r="AF2453"/>
      <c r="AG2453"/>
      <c r="AH2453"/>
      <c r="AI2453"/>
      <c r="AJ2453"/>
      <c r="AK2453"/>
      <c r="AL2453"/>
      <c r="AM2453"/>
      <c r="AN2453"/>
      <c r="AO2453"/>
      <c r="AP2453"/>
      <c r="AQ2453"/>
      <c r="AR2453"/>
      <c r="AS2453"/>
      <c r="AT2453"/>
      <c r="AU2453"/>
      <c r="AV2453"/>
      <c r="AW2453"/>
      <c r="AX2453"/>
      <c r="AY2453"/>
      <c r="AZ2453">
        <v>8.9</v>
      </c>
      <c r="BA2453">
        <v>12.8</v>
      </c>
      <c r="BB2453">
        <v>9.8000000000000007</v>
      </c>
      <c r="BC2453">
        <v>10.4</v>
      </c>
      <c r="BD2453">
        <v>10.4</v>
      </c>
      <c r="BE2453">
        <v>12.9</v>
      </c>
      <c r="BF2453">
        <v>8.9</v>
      </c>
      <c r="BG2453">
        <v>7.9</v>
      </c>
      <c r="BH2453">
        <v>8.9</v>
      </c>
      <c r="BI2453"/>
      <c r="BJ2453"/>
      <c r="BK2453"/>
      <c r="BL2453"/>
      <c r="BM2453"/>
      <c r="BN2453"/>
      <c r="BO2453"/>
      <c r="BP2453"/>
      <c r="BQ2453"/>
      <c r="BR2453" t="s">
        <v>58</v>
      </c>
      <c r="BS2453"/>
      <c r="BT2453" t="s">
        <v>117</v>
      </c>
      <c r="BU2453">
        <v>76629</v>
      </c>
      <c r="BV2453"/>
      <c r="BW2453"/>
      <c r="BX2453" s="10"/>
      <c r="BY2453" s="10"/>
      <c r="BZ2453" s="10"/>
    </row>
    <row r="2454" spans="1:78" s="6" customFormat="1" x14ac:dyDescent="0.2">
      <c r="A2454" t="s">
        <v>224</v>
      </c>
      <c r="B2454"/>
      <c r="C2454" t="s">
        <v>1482</v>
      </c>
      <c r="D2454" t="s">
        <v>64</v>
      </c>
      <c r="E2454" t="s">
        <v>112</v>
      </c>
      <c r="F2454" t="s">
        <v>128</v>
      </c>
      <c r="G2454" t="s">
        <v>112</v>
      </c>
      <c r="H2454" t="s">
        <v>128</v>
      </c>
      <c r="I2454"/>
      <c r="J2454"/>
      <c r="K2454"/>
      <c r="L2454"/>
      <c r="M2454"/>
      <c r="N2454"/>
      <c r="O2454"/>
      <c r="P2454"/>
      <c r="Q2454"/>
      <c r="R2454"/>
      <c r="S2454"/>
      <c r="T2454"/>
      <c r="U2454"/>
      <c r="V2454"/>
      <c r="W2454"/>
      <c r="X2454"/>
      <c r="Y2454"/>
      <c r="Z2454"/>
      <c r="AA2454"/>
      <c r="AB2454"/>
      <c r="AC2454"/>
      <c r="AD2454"/>
      <c r="AE2454"/>
      <c r="AF2454"/>
      <c r="AG2454"/>
      <c r="AH2454"/>
      <c r="AI2454"/>
      <c r="AJ2454"/>
      <c r="AK2454"/>
      <c r="AL2454"/>
      <c r="AM2454"/>
      <c r="AN2454"/>
      <c r="AO2454"/>
      <c r="AP2454"/>
      <c r="AQ2454"/>
      <c r="AR2454"/>
      <c r="AS2454"/>
      <c r="AT2454"/>
      <c r="AU2454"/>
      <c r="AV2454"/>
      <c r="AW2454"/>
      <c r="AX2454"/>
      <c r="AY2454"/>
      <c r="AZ2454"/>
      <c r="BA2454">
        <v>13.3</v>
      </c>
      <c r="BB2454">
        <v>9.6999999999999993</v>
      </c>
      <c r="BC2454">
        <v>9.9</v>
      </c>
      <c r="BD2454">
        <v>9.9</v>
      </c>
      <c r="BE2454"/>
      <c r="BF2454"/>
      <c r="BG2454"/>
      <c r="BH2454"/>
      <c r="BI2454"/>
      <c r="BJ2454"/>
      <c r="BK2454"/>
      <c r="BL2454"/>
      <c r="BM2454"/>
      <c r="BN2454"/>
      <c r="BO2454"/>
      <c r="BP2454"/>
      <c r="BQ2454"/>
      <c r="BR2454" t="s">
        <v>58</v>
      </c>
      <c r="BS2454"/>
      <c r="BT2454" t="s">
        <v>117</v>
      </c>
      <c r="BU2454">
        <v>76629</v>
      </c>
      <c r="BV2454"/>
      <c r="BW2454"/>
      <c r="BX2454"/>
      <c r="BY2454"/>
      <c r="BZ2454"/>
    </row>
    <row r="2455" spans="1:78" s="6" customFormat="1" x14ac:dyDescent="0.2">
      <c r="A2455" t="s">
        <v>225</v>
      </c>
      <c r="B2455"/>
      <c r="C2455" t="s">
        <v>1482</v>
      </c>
      <c r="D2455" t="s">
        <v>64</v>
      </c>
      <c r="E2455" t="s">
        <v>112</v>
      </c>
      <c r="F2455" t="s">
        <v>128</v>
      </c>
      <c r="G2455" t="s">
        <v>112</v>
      </c>
      <c r="H2455" t="s">
        <v>128</v>
      </c>
      <c r="I2455"/>
      <c r="J2455"/>
      <c r="K2455"/>
      <c r="L2455"/>
      <c r="M2455"/>
      <c r="N2455"/>
      <c r="O2455"/>
      <c r="P2455"/>
      <c r="Q2455"/>
      <c r="R2455"/>
      <c r="S2455"/>
      <c r="T2455"/>
      <c r="U2455"/>
      <c r="V2455"/>
      <c r="W2455"/>
      <c r="X2455"/>
      <c r="Y2455"/>
      <c r="Z2455"/>
      <c r="AA2455"/>
      <c r="AB2455"/>
      <c r="AC2455"/>
      <c r="AD2455"/>
      <c r="AE2455"/>
      <c r="AF2455"/>
      <c r="AG2455"/>
      <c r="AH2455"/>
      <c r="AI2455"/>
      <c r="AJ2455"/>
      <c r="AK2455"/>
      <c r="AL2455"/>
      <c r="AM2455"/>
      <c r="AN2455"/>
      <c r="AO2455"/>
      <c r="AP2455"/>
      <c r="AQ2455"/>
      <c r="AR2455"/>
      <c r="AS2455"/>
      <c r="AT2455"/>
      <c r="AU2455"/>
      <c r="AV2455"/>
      <c r="AW2455"/>
      <c r="AX2455"/>
      <c r="AY2455"/>
      <c r="AZ2455"/>
      <c r="BA2455">
        <v>13</v>
      </c>
      <c r="BB2455">
        <v>9</v>
      </c>
      <c r="BC2455">
        <v>9.1</v>
      </c>
      <c r="BD2455">
        <v>9.1</v>
      </c>
      <c r="BE2455">
        <v>12.5</v>
      </c>
      <c r="BF2455">
        <v>7.7</v>
      </c>
      <c r="BG2455">
        <v>6.8</v>
      </c>
      <c r="BH2455">
        <v>7.7</v>
      </c>
      <c r="BI2455"/>
      <c r="BJ2455"/>
      <c r="BK2455"/>
      <c r="BL2455"/>
      <c r="BM2455"/>
      <c r="BN2455"/>
      <c r="BO2455"/>
      <c r="BP2455"/>
      <c r="BQ2455"/>
      <c r="BR2455" t="s">
        <v>58</v>
      </c>
      <c r="BS2455"/>
      <c r="BT2455" t="s">
        <v>117</v>
      </c>
      <c r="BU2455">
        <v>76629</v>
      </c>
      <c r="BV2455"/>
      <c r="BW2455"/>
      <c r="BX2455"/>
      <c r="BY2455"/>
      <c r="BZ2455"/>
    </row>
    <row r="2456" spans="1:78" s="6" customFormat="1" x14ac:dyDescent="0.2">
      <c r="A2456" t="s">
        <v>226</v>
      </c>
      <c r="B2456"/>
      <c r="C2456" t="s">
        <v>1482</v>
      </c>
      <c r="D2456" t="s">
        <v>64</v>
      </c>
      <c r="E2456" t="s">
        <v>112</v>
      </c>
      <c r="F2456" t="s">
        <v>128</v>
      </c>
      <c r="G2456" t="s">
        <v>112</v>
      </c>
      <c r="H2456" t="s">
        <v>128</v>
      </c>
      <c r="I2456"/>
      <c r="J2456"/>
      <c r="K2456"/>
      <c r="L2456"/>
      <c r="M2456"/>
      <c r="N2456"/>
      <c r="O2456"/>
      <c r="P2456"/>
      <c r="Q2456"/>
      <c r="R2456"/>
      <c r="S2456"/>
      <c r="T2456"/>
      <c r="U2456"/>
      <c r="V2456"/>
      <c r="W2456"/>
      <c r="X2456"/>
      <c r="Y2456"/>
      <c r="Z2456"/>
      <c r="AA2456"/>
      <c r="AB2456"/>
      <c r="AC2456"/>
      <c r="AD2456"/>
      <c r="AE2456"/>
      <c r="AF2456"/>
      <c r="AG2456"/>
      <c r="AH2456"/>
      <c r="AI2456"/>
      <c r="AJ2456"/>
      <c r="AK2456"/>
      <c r="AL2456"/>
      <c r="AM2456"/>
      <c r="AN2456"/>
      <c r="AO2456"/>
      <c r="AP2456"/>
      <c r="AQ2456"/>
      <c r="AR2456"/>
      <c r="AS2456">
        <v>11.34</v>
      </c>
      <c r="AT2456"/>
      <c r="AU2456"/>
      <c r="AV2456">
        <v>5.68</v>
      </c>
      <c r="AW2456">
        <v>10.39</v>
      </c>
      <c r="AX2456">
        <v>6.76</v>
      </c>
      <c r="AY2456">
        <v>7.89</v>
      </c>
      <c r="AZ2456">
        <v>7.89</v>
      </c>
      <c r="BA2456">
        <v>11.22</v>
      </c>
      <c r="BB2456">
        <v>88.84</v>
      </c>
      <c r="BC2456">
        <v>8.9</v>
      </c>
      <c r="BD2456">
        <v>8.9</v>
      </c>
      <c r="BE2456">
        <v>11.22</v>
      </c>
      <c r="BF2456">
        <v>7.94</v>
      </c>
      <c r="BG2456">
        <v>7.19</v>
      </c>
      <c r="BH2456">
        <v>7.94</v>
      </c>
      <c r="BI2456"/>
      <c r="BJ2456"/>
      <c r="BK2456"/>
      <c r="BL2456"/>
      <c r="BM2456"/>
      <c r="BN2456"/>
      <c r="BO2456"/>
      <c r="BP2456"/>
      <c r="BQ2456"/>
      <c r="BR2456" t="s">
        <v>58</v>
      </c>
      <c r="BS2456"/>
      <c r="BT2456" t="s">
        <v>117</v>
      </c>
      <c r="BU2456">
        <v>76629</v>
      </c>
      <c r="BV2456" t="s">
        <v>69</v>
      </c>
      <c r="BW2456" t="s">
        <v>117</v>
      </c>
      <c r="BX2456"/>
      <c r="BY2456"/>
      <c r="BZ2456"/>
    </row>
    <row r="2457" spans="1:78" s="11" customFormat="1" x14ac:dyDescent="0.2">
      <c r="A2457" t="s">
        <v>227</v>
      </c>
      <c r="B2457"/>
      <c r="C2457" t="s">
        <v>1482</v>
      </c>
      <c r="D2457" t="s">
        <v>64</v>
      </c>
      <c r="E2457" t="s">
        <v>112</v>
      </c>
      <c r="F2457" t="s">
        <v>128</v>
      </c>
      <c r="G2457" t="s">
        <v>112</v>
      </c>
      <c r="H2457" t="s">
        <v>128</v>
      </c>
      <c r="I2457"/>
      <c r="J2457"/>
      <c r="K2457"/>
      <c r="L2457"/>
      <c r="M2457"/>
      <c r="N2457"/>
      <c r="O2457"/>
      <c r="P2457"/>
      <c r="Q2457"/>
      <c r="R2457"/>
      <c r="S2457"/>
      <c r="T2457"/>
      <c r="U2457"/>
      <c r="V2457"/>
      <c r="W2457"/>
      <c r="X2457"/>
      <c r="Y2457"/>
      <c r="Z2457"/>
      <c r="AA2457"/>
      <c r="AB2457"/>
      <c r="AC2457"/>
      <c r="AD2457"/>
      <c r="AE2457"/>
      <c r="AF2457"/>
      <c r="AG2457"/>
      <c r="AH2457"/>
      <c r="AI2457"/>
      <c r="AJ2457"/>
      <c r="AK2457"/>
      <c r="AL2457"/>
      <c r="AM2457"/>
      <c r="AN2457"/>
      <c r="AO2457"/>
      <c r="AP2457"/>
      <c r="AQ2457"/>
      <c r="AR2457"/>
      <c r="AS2457">
        <v>11.4</v>
      </c>
      <c r="AT2457"/>
      <c r="AU2457"/>
      <c r="AV2457">
        <v>6.3</v>
      </c>
      <c r="AW2457">
        <v>11.1</v>
      </c>
      <c r="AX2457">
        <v>8.6</v>
      </c>
      <c r="AY2457">
        <v>9.1999999999999993</v>
      </c>
      <c r="AZ2457">
        <v>9.1999999999999993</v>
      </c>
      <c r="BA2457">
        <v>12.3</v>
      </c>
      <c r="BB2457">
        <v>10.4</v>
      </c>
      <c r="BC2457">
        <v>10.7</v>
      </c>
      <c r="BD2457">
        <v>10.7</v>
      </c>
      <c r="BE2457">
        <v>12.1</v>
      </c>
      <c r="BF2457">
        <v>9</v>
      </c>
      <c r="BG2457">
        <v>7.8</v>
      </c>
      <c r="BH2457">
        <v>9</v>
      </c>
      <c r="BI2457"/>
      <c r="BJ2457"/>
      <c r="BK2457"/>
      <c r="BL2457"/>
      <c r="BM2457"/>
      <c r="BN2457"/>
      <c r="BO2457"/>
      <c r="BP2457"/>
      <c r="BQ2457"/>
      <c r="BR2457" t="s">
        <v>58</v>
      </c>
      <c r="BS2457"/>
      <c r="BT2457" t="s">
        <v>117</v>
      </c>
      <c r="BU2457">
        <v>76629</v>
      </c>
      <c r="BV2457"/>
      <c r="BW2457"/>
      <c r="BX2457"/>
      <c r="BY2457"/>
      <c r="BZ2457"/>
    </row>
    <row r="2458" spans="1:78" s="11" customFormat="1" x14ac:dyDescent="0.2">
      <c r="A2458" t="s">
        <v>233</v>
      </c>
      <c r="B2458"/>
      <c r="C2458" t="s">
        <v>1482</v>
      </c>
      <c r="D2458" t="s">
        <v>64</v>
      </c>
      <c r="E2458" t="s">
        <v>112</v>
      </c>
      <c r="F2458" t="s">
        <v>128</v>
      </c>
      <c r="G2458" t="s">
        <v>112</v>
      </c>
      <c r="H2458" t="s">
        <v>128</v>
      </c>
      <c r="I2458"/>
      <c r="J2458"/>
      <c r="K2458"/>
      <c r="L2458"/>
      <c r="M2458"/>
      <c r="N2458"/>
      <c r="O2458"/>
      <c r="P2458"/>
      <c r="Q2458"/>
      <c r="R2458"/>
      <c r="S2458"/>
      <c r="T2458"/>
      <c r="U2458"/>
      <c r="V2458"/>
      <c r="W2458"/>
      <c r="X2458"/>
      <c r="Y2458"/>
      <c r="Z2458"/>
      <c r="AA2458"/>
      <c r="AB2458">
        <v>12.9</v>
      </c>
      <c r="AC2458">
        <v>11.4</v>
      </c>
      <c r="AD2458"/>
      <c r="AE2458"/>
      <c r="AF2458">
        <v>14.1</v>
      </c>
      <c r="AG2458">
        <v>7.4</v>
      </c>
      <c r="AH2458"/>
      <c r="AI2458"/>
      <c r="AJ2458">
        <v>11.6</v>
      </c>
      <c r="AK2458"/>
      <c r="AL2458"/>
      <c r="AM2458"/>
      <c r="AN2458"/>
      <c r="AO2458"/>
      <c r="AP2458"/>
      <c r="AQ2458"/>
      <c r="AR2458"/>
      <c r="AS2458"/>
      <c r="AT2458"/>
      <c r="AU2458"/>
      <c r="AV2458"/>
      <c r="AW2458"/>
      <c r="AX2458"/>
      <c r="AY2458"/>
      <c r="AZ2458"/>
      <c r="BA2458"/>
      <c r="BB2458"/>
      <c r="BC2458"/>
      <c r="BD2458"/>
      <c r="BE2458"/>
      <c r="BF2458"/>
      <c r="BG2458"/>
      <c r="BH2458"/>
      <c r="BI2458"/>
      <c r="BJ2458"/>
      <c r="BK2458"/>
      <c r="BL2458"/>
      <c r="BM2458"/>
      <c r="BN2458"/>
      <c r="BO2458"/>
      <c r="BP2458"/>
      <c r="BQ2458"/>
      <c r="BR2458" t="s">
        <v>58</v>
      </c>
      <c r="BS2458"/>
      <c r="BT2458" t="s">
        <v>117</v>
      </c>
      <c r="BU2458">
        <v>76629</v>
      </c>
      <c r="BV2458"/>
      <c r="BW2458"/>
      <c r="BX2458"/>
      <c r="BY2458"/>
      <c r="BZ2458"/>
    </row>
    <row r="2459" spans="1:78" s="11" customFormat="1" x14ac:dyDescent="0.2">
      <c r="A2459" t="s">
        <v>234</v>
      </c>
      <c r="B2459"/>
      <c r="C2459" t="s">
        <v>1482</v>
      </c>
      <c r="D2459" t="s">
        <v>64</v>
      </c>
      <c r="E2459" t="s">
        <v>112</v>
      </c>
      <c r="F2459" t="s">
        <v>128</v>
      </c>
      <c r="G2459" t="s">
        <v>112</v>
      </c>
      <c r="H2459" t="s">
        <v>128</v>
      </c>
      <c r="I2459"/>
      <c r="J2459"/>
      <c r="K2459"/>
      <c r="L2459"/>
      <c r="M2459"/>
      <c r="N2459"/>
      <c r="O2459"/>
      <c r="P2459"/>
      <c r="Q2459"/>
      <c r="R2459"/>
      <c r="S2459"/>
      <c r="T2459"/>
      <c r="U2459"/>
      <c r="V2459"/>
      <c r="W2459"/>
      <c r="X2459"/>
      <c r="Y2459">
        <v>10.6</v>
      </c>
      <c r="Z2459"/>
      <c r="AA2459"/>
      <c r="AB2459">
        <v>11.9</v>
      </c>
      <c r="AC2459">
        <v>11.4</v>
      </c>
      <c r="AD2459"/>
      <c r="AE2459"/>
      <c r="AF2459">
        <v>14.9</v>
      </c>
      <c r="AG2459">
        <v>7.5</v>
      </c>
      <c r="AH2459"/>
      <c r="AI2459"/>
      <c r="AJ2459">
        <v>11.8</v>
      </c>
      <c r="AK2459"/>
      <c r="AL2459"/>
      <c r="AM2459"/>
      <c r="AN2459"/>
      <c r="AO2459"/>
      <c r="AP2459"/>
      <c r="AQ2459"/>
      <c r="AR2459"/>
      <c r="AS2459"/>
      <c r="AT2459"/>
      <c r="AU2459"/>
      <c r="AV2459"/>
      <c r="AW2459"/>
      <c r="AX2459"/>
      <c r="AY2459"/>
      <c r="AZ2459"/>
      <c r="BA2459"/>
      <c r="BB2459"/>
      <c r="BC2459"/>
      <c r="BD2459"/>
      <c r="BE2459"/>
      <c r="BF2459"/>
      <c r="BG2459"/>
      <c r="BH2459"/>
      <c r="BI2459"/>
      <c r="BJ2459"/>
      <c r="BK2459"/>
      <c r="BL2459"/>
      <c r="BM2459"/>
      <c r="BN2459"/>
      <c r="BO2459"/>
      <c r="BP2459"/>
      <c r="BQ2459"/>
      <c r="BR2459" t="s">
        <v>58</v>
      </c>
      <c r="BS2459"/>
      <c r="BT2459" t="s">
        <v>117</v>
      </c>
      <c r="BU2459">
        <v>76629</v>
      </c>
      <c r="BV2459"/>
      <c r="BW2459"/>
      <c r="BX2459" s="10"/>
      <c r="BY2459" s="10"/>
      <c r="BZ2459" s="10"/>
    </row>
    <row r="2460" spans="1:78" s="11" customFormat="1" x14ac:dyDescent="0.2">
      <c r="A2460" t="s">
        <v>235</v>
      </c>
      <c r="B2460"/>
      <c r="C2460" t="s">
        <v>1482</v>
      </c>
      <c r="D2460" t="s">
        <v>64</v>
      </c>
      <c r="E2460" t="s">
        <v>112</v>
      </c>
      <c r="F2460" t="s">
        <v>128</v>
      </c>
      <c r="G2460" t="s">
        <v>112</v>
      </c>
      <c r="H2460" t="s">
        <v>128</v>
      </c>
      <c r="I2460"/>
      <c r="J2460"/>
      <c r="K2460"/>
      <c r="L2460"/>
      <c r="M2460"/>
      <c r="N2460"/>
      <c r="O2460"/>
      <c r="P2460"/>
      <c r="Q2460"/>
      <c r="R2460"/>
      <c r="S2460"/>
      <c r="T2460"/>
      <c r="U2460"/>
      <c r="V2460"/>
      <c r="W2460"/>
      <c r="X2460"/>
      <c r="Y2460">
        <v>10.5</v>
      </c>
      <c r="Z2460"/>
      <c r="AA2460"/>
      <c r="AB2460">
        <v>11.8</v>
      </c>
      <c r="AC2460">
        <v>10.1</v>
      </c>
      <c r="AD2460"/>
      <c r="AE2460"/>
      <c r="AF2460">
        <v>13.2</v>
      </c>
      <c r="AG2460"/>
      <c r="AH2460"/>
      <c r="AI2460"/>
      <c r="AJ2460"/>
      <c r="AK2460"/>
      <c r="AL2460"/>
      <c r="AM2460"/>
      <c r="AN2460"/>
      <c r="AO2460"/>
      <c r="AP2460"/>
      <c r="AQ2460"/>
      <c r="AR2460"/>
      <c r="AS2460"/>
      <c r="AT2460"/>
      <c r="AU2460"/>
      <c r="AV2460"/>
      <c r="AW2460"/>
      <c r="AX2460"/>
      <c r="AY2460"/>
      <c r="AZ2460"/>
      <c r="BA2460"/>
      <c r="BB2460"/>
      <c r="BC2460"/>
      <c r="BD2460"/>
      <c r="BE2460"/>
      <c r="BF2460"/>
      <c r="BG2460"/>
      <c r="BH2460"/>
      <c r="BI2460"/>
      <c r="BJ2460"/>
      <c r="BK2460"/>
      <c r="BL2460"/>
      <c r="BM2460"/>
      <c r="BN2460"/>
      <c r="BO2460"/>
      <c r="BP2460"/>
      <c r="BQ2460"/>
      <c r="BR2460" t="s">
        <v>58</v>
      </c>
      <c r="BS2460"/>
      <c r="BT2460" t="s">
        <v>117</v>
      </c>
      <c r="BU2460">
        <v>76629</v>
      </c>
      <c r="BV2460"/>
      <c r="BW2460"/>
      <c r="BX2460"/>
      <c r="BY2460"/>
      <c r="BZ2460"/>
    </row>
    <row r="2461" spans="1:78" s="11" customFormat="1" x14ac:dyDescent="0.2">
      <c r="A2461" t="s">
        <v>236</v>
      </c>
      <c r="B2461"/>
      <c r="C2461" t="s">
        <v>1482</v>
      </c>
      <c r="D2461" t="s">
        <v>64</v>
      </c>
      <c r="E2461" t="s">
        <v>112</v>
      </c>
      <c r="F2461" t="s">
        <v>128</v>
      </c>
      <c r="G2461" t="s">
        <v>112</v>
      </c>
      <c r="H2461" t="s">
        <v>128</v>
      </c>
      <c r="I2461"/>
      <c r="J2461"/>
      <c r="K2461"/>
      <c r="L2461"/>
      <c r="M2461"/>
      <c r="N2461"/>
      <c r="O2461"/>
      <c r="P2461"/>
      <c r="Q2461"/>
      <c r="R2461"/>
      <c r="S2461"/>
      <c r="T2461"/>
      <c r="U2461"/>
      <c r="V2461"/>
      <c r="W2461"/>
      <c r="X2461"/>
      <c r="Y2461"/>
      <c r="Z2461"/>
      <c r="AA2461"/>
      <c r="AB2461"/>
      <c r="AC2461">
        <v>10.3</v>
      </c>
      <c r="AD2461"/>
      <c r="AE2461"/>
      <c r="AF2461">
        <v>13.11</v>
      </c>
      <c r="AG2461"/>
      <c r="AH2461"/>
      <c r="AI2461"/>
      <c r="AJ2461"/>
      <c r="AK2461"/>
      <c r="AL2461"/>
      <c r="AM2461"/>
      <c r="AN2461"/>
      <c r="AO2461"/>
      <c r="AP2461"/>
      <c r="AQ2461"/>
      <c r="AR2461"/>
      <c r="AS2461"/>
      <c r="AT2461"/>
      <c r="AU2461"/>
      <c r="AV2461"/>
      <c r="AW2461"/>
      <c r="AX2461"/>
      <c r="AY2461"/>
      <c r="AZ2461"/>
      <c r="BA2461"/>
      <c r="BB2461"/>
      <c r="BC2461"/>
      <c r="BD2461"/>
      <c r="BE2461"/>
      <c r="BF2461"/>
      <c r="BG2461"/>
      <c r="BH2461"/>
      <c r="BI2461"/>
      <c r="BJ2461"/>
      <c r="BK2461"/>
      <c r="BL2461"/>
      <c r="BM2461"/>
      <c r="BN2461"/>
      <c r="BO2461"/>
      <c r="BP2461"/>
      <c r="BQ2461"/>
      <c r="BR2461" t="s">
        <v>58</v>
      </c>
      <c r="BS2461"/>
      <c r="BT2461" t="s">
        <v>117</v>
      </c>
      <c r="BU2461">
        <v>76629</v>
      </c>
      <c r="BV2461"/>
      <c r="BW2461"/>
      <c r="BX2461"/>
      <c r="BY2461"/>
      <c r="BZ2461"/>
    </row>
    <row r="2462" spans="1:78" s="11" customFormat="1" x14ac:dyDescent="0.2">
      <c r="A2462" t="s">
        <v>116</v>
      </c>
      <c r="B2462"/>
      <c r="C2462" t="s">
        <v>1482</v>
      </c>
      <c r="D2462" t="s">
        <v>64</v>
      </c>
      <c r="E2462" t="s">
        <v>112</v>
      </c>
      <c r="F2462" t="s">
        <v>128</v>
      </c>
      <c r="G2462" t="s">
        <v>112</v>
      </c>
      <c r="H2462" t="s">
        <v>128</v>
      </c>
      <c r="I2462"/>
      <c r="J2462"/>
      <c r="K2462"/>
      <c r="L2462"/>
      <c r="M2462"/>
      <c r="N2462"/>
      <c r="O2462"/>
      <c r="P2462"/>
      <c r="Q2462"/>
      <c r="R2462"/>
      <c r="S2462"/>
      <c r="T2462"/>
      <c r="U2462"/>
      <c r="V2462"/>
      <c r="W2462"/>
      <c r="X2462"/>
      <c r="Y2462"/>
      <c r="Z2462"/>
      <c r="AA2462"/>
      <c r="AB2462"/>
      <c r="AC2462"/>
      <c r="AD2462"/>
      <c r="AE2462"/>
      <c r="AF2462"/>
      <c r="AG2462"/>
      <c r="AH2462"/>
      <c r="AI2462"/>
      <c r="AJ2462"/>
      <c r="AK2462"/>
      <c r="AL2462"/>
      <c r="AM2462"/>
      <c r="AN2462"/>
      <c r="AO2462"/>
      <c r="AP2462"/>
      <c r="AQ2462"/>
      <c r="AR2462"/>
      <c r="AS2462"/>
      <c r="AT2462"/>
      <c r="AU2462"/>
      <c r="AV2462"/>
      <c r="AW2462"/>
      <c r="AX2462"/>
      <c r="AY2462"/>
      <c r="AZ2462"/>
      <c r="BA2462"/>
      <c r="BB2462"/>
      <c r="BC2462"/>
      <c r="BD2462"/>
      <c r="BE2462">
        <v>15.1</v>
      </c>
      <c r="BF2462">
        <v>9.8000000000000007</v>
      </c>
      <c r="BG2462">
        <v>8.1</v>
      </c>
      <c r="BH2462">
        <v>9.8000000000000007</v>
      </c>
      <c r="BI2462"/>
      <c r="BJ2462"/>
      <c r="BK2462"/>
      <c r="BL2462"/>
      <c r="BM2462"/>
      <c r="BN2462"/>
      <c r="BO2462"/>
      <c r="BP2462"/>
      <c r="BQ2462"/>
      <c r="BR2462" t="s">
        <v>58</v>
      </c>
      <c r="BS2462"/>
      <c r="BT2462" t="s">
        <v>117</v>
      </c>
      <c r="BU2462">
        <v>76629</v>
      </c>
      <c r="BV2462"/>
      <c r="BW2462"/>
      <c r="BX2462"/>
      <c r="BY2462"/>
      <c r="BZ2462"/>
    </row>
    <row r="2463" spans="1:78" x14ac:dyDescent="0.2">
      <c r="A2463" t="s">
        <v>238</v>
      </c>
      <c r="C2463" t="s">
        <v>1482</v>
      </c>
      <c r="D2463" t="s">
        <v>64</v>
      </c>
      <c r="E2463" t="s">
        <v>112</v>
      </c>
      <c r="F2463" t="s">
        <v>128</v>
      </c>
      <c r="G2463" t="s">
        <v>112</v>
      </c>
      <c r="H2463" t="s">
        <v>128</v>
      </c>
      <c r="AW2463">
        <v>12.1</v>
      </c>
      <c r="AX2463">
        <v>7.6</v>
      </c>
      <c r="AY2463">
        <v>9.3000000000000007</v>
      </c>
      <c r="AZ2463">
        <v>9.3000000000000007</v>
      </c>
      <c r="BR2463" t="s">
        <v>58</v>
      </c>
      <c r="BS2463"/>
      <c r="BT2463" t="s">
        <v>117</v>
      </c>
      <c r="BU2463">
        <v>76629</v>
      </c>
    </row>
    <row r="2464" spans="1:78" x14ac:dyDescent="0.2">
      <c r="A2464" t="s">
        <v>239</v>
      </c>
      <c r="C2464" t="s">
        <v>1482</v>
      </c>
      <c r="D2464" t="s">
        <v>64</v>
      </c>
      <c r="E2464" t="s">
        <v>112</v>
      </c>
      <c r="F2464" t="s">
        <v>128</v>
      </c>
      <c r="G2464" t="s">
        <v>112</v>
      </c>
      <c r="H2464" t="s">
        <v>128</v>
      </c>
      <c r="AY2464">
        <v>9.6999999999999993</v>
      </c>
      <c r="AZ2464">
        <v>9.6999999999999993</v>
      </c>
      <c r="BA2464">
        <v>12.2</v>
      </c>
      <c r="BB2464">
        <v>10.5</v>
      </c>
      <c r="BC2464">
        <v>9.9</v>
      </c>
      <c r="BD2464">
        <v>10.5</v>
      </c>
      <c r="BE2464">
        <v>11.4</v>
      </c>
      <c r="BF2464">
        <v>8.3000000000000007</v>
      </c>
      <c r="BG2464">
        <v>7.6</v>
      </c>
      <c r="BH2464">
        <v>8.3000000000000007</v>
      </c>
      <c r="BR2464" t="s">
        <v>58</v>
      </c>
      <c r="BS2464"/>
      <c r="BT2464" t="s">
        <v>117</v>
      </c>
      <c r="BU2464">
        <v>76629</v>
      </c>
    </row>
    <row r="2465" spans="1:78" x14ac:dyDescent="0.2">
      <c r="A2465" t="s">
        <v>243</v>
      </c>
      <c r="C2465" t="s">
        <v>1482</v>
      </c>
      <c r="D2465" t="s">
        <v>64</v>
      </c>
      <c r="E2465" t="s">
        <v>112</v>
      </c>
      <c r="F2465" t="s">
        <v>128</v>
      </c>
      <c r="G2465" t="s">
        <v>112</v>
      </c>
      <c r="H2465" t="s">
        <v>128</v>
      </c>
      <c r="AO2465">
        <v>8.8000000000000007</v>
      </c>
      <c r="AR2465">
        <v>4.0999999999999996</v>
      </c>
      <c r="AS2465">
        <v>11.5</v>
      </c>
      <c r="AV2465">
        <v>5.5</v>
      </c>
      <c r="AW2465">
        <v>10.1</v>
      </c>
      <c r="AX2465">
        <v>6.6</v>
      </c>
      <c r="AY2465">
        <v>7.8</v>
      </c>
      <c r="AZ2465">
        <v>7.8</v>
      </c>
      <c r="BR2465" t="s">
        <v>58</v>
      </c>
      <c r="BS2465"/>
      <c r="BT2465" t="s">
        <v>117</v>
      </c>
      <c r="BU2465">
        <v>76629</v>
      </c>
      <c r="BV2465" t="s">
        <v>69</v>
      </c>
      <c r="BW2465" t="s">
        <v>117</v>
      </c>
    </row>
    <row r="2466" spans="1:78" x14ac:dyDescent="0.2">
      <c r="A2466" t="s">
        <v>246</v>
      </c>
      <c r="C2466" t="s">
        <v>1482</v>
      </c>
      <c r="D2466" t="s">
        <v>64</v>
      </c>
      <c r="E2466" t="s">
        <v>112</v>
      </c>
      <c r="F2466" t="s">
        <v>128</v>
      </c>
      <c r="G2466" t="s">
        <v>112</v>
      </c>
      <c r="H2466" t="s">
        <v>128</v>
      </c>
      <c r="BE2466">
        <v>12</v>
      </c>
      <c r="BF2466">
        <v>7.9</v>
      </c>
      <c r="BG2466">
        <v>6.1</v>
      </c>
      <c r="BH2466">
        <v>7.9</v>
      </c>
      <c r="BR2466" t="s">
        <v>58</v>
      </c>
      <c r="BS2466"/>
      <c r="BT2466" t="s">
        <v>117</v>
      </c>
      <c r="BU2466">
        <v>76629</v>
      </c>
      <c r="BV2466" t="s">
        <v>69</v>
      </c>
      <c r="BW2466" t="s">
        <v>117</v>
      </c>
    </row>
    <row r="2467" spans="1:78" x14ac:dyDescent="0.2">
      <c r="A2467" t="s">
        <v>211</v>
      </c>
      <c r="C2467" t="s">
        <v>1482</v>
      </c>
      <c r="D2467" t="s">
        <v>64</v>
      </c>
      <c r="E2467" t="s">
        <v>112</v>
      </c>
      <c r="F2467" t="s">
        <v>128</v>
      </c>
      <c r="G2467" t="s">
        <v>129</v>
      </c>
      <c r="H2467" t="s">
        <v>212</v>
      </c>
      <c r="BA2467">
        <v>11.4</v>
      </c>
      <c r="BD2467">
        <v>10.4</v>
      </c>
      <c r="BE2467">
        <v>12.7</v>
      </c>
      <c r="BH2467">
        <v>9.1</v>
      </c>
      <c r="BR2467" t="s">
        <v>67</v>
      </c>
      <c r="BS2467"/>
      <c r="BT2467" t="s">
        <v>213</v>
      </c>
      <c r="BU2467">
        <v>1609</v>
      </c>
      <c r="BV2467" t="s">
        <v>60</v>
      </c>
      <c r="BW2467" t="s">
        <v>213</v>
      </c>
    </row>
    <row r="2468" spans="1:78" x14ac:dyDescent="0.2">
      <c r="A2468" t="s">
        <v>215</v>
      </c>
      <c r="C2468" t="s">
        <v>1482</v>
      </c>
      <c r="D2468" t="s">
        <v>64</v>
      </c>
      <c r="E2468" t="s">
        <v>112</v>
      </c>
      <c r="F2468" t="s">
        <v>128</v>
      </c>
      <c r="G2468" t="s">
        <v>129</v>
      </c>
      <c r="H2468" t="s">
        <v>212</v>
      </c>
      <c r="AC2468">
        <v>10.7</v>
      </c>
      <c r="AF2468">
        <v>15.9</v>
      </c>
      <c r="AG2468">
        <v>8.1999999999999993</v>
      </c>
      <c r="AJ2468">
        <v>11.1</v>
      </c>
      <c r="BR2468" t="s">
        <v>67</v>
      </c>
      <c r="BS2468"/>
      <c r="BT2468" t="s">
        <v>213</v>
      </c>
      <c r="BU2468">
        <v>1609</v>
      </c>
      <c r="BV2468" t="s">
        <v>60</v>
      </c>
      <c r="BW2468" t="s">
        <v>213</v>
      </c>
    </row>
    <row r="2469" spans="1:78" x14ac:dyDescent="0.2">
      <c r="A2469" t="s">
        <v>153</v>
      </c>
      <c r="B2469" t="s">
        <v>154</v>
      </c>
      <c r="C2469" t="s">
        <v>1482</v>
      </c>
      <c r="D2469" t="s">
        <v>64</v>
      </c>
      <c r="E2469" t="s">
        <v>112</v>
      </c>
      <c r="F2469" t="s">
        <v>128</v>
      </c>
      <c r="G2469" t="s">
        <v>129</v>
      </c>
      <c r="H2469" t="s">
        <v>128</v>
      </c>
      <c r="Y2469">
        <v>11.1</v>
      </c>
      <c r="BQ2469" t="s">
        <v>63</v>
      </c>
      <c r="BR2469" t="s">
        <v>67</v>
      </c>
      <c r="BS2469"/>
      <c r="BT2469" t="s">
        <v>95</v>
      </c>
      <c r="BU2469">
        <v>3144</v>
      </c>
    </row>
    <row r="2470" spans="1:78" s="10" customFormat="1" x14ac:dyDescent="0.2">
      <c r="A2470" t="s">
        <v>157</v>
      </c>
      <c r="B2470"/>
      <c r="C2470" t="s">
        <v>1482</v>
      </c>
      <c r="D2470" t="s">
        <v>64</v>
      </c>
      <c r="E2470" t="s">
        <v>112</v>
      </c>
      <c r="F2470" t="s">
        <v>128</v>
      </c>
      <c r="G2470" t="s">
        <v>129</v>
      </c>
      <c r="H2470" t="s">
        <v>128</v>
      </c>
      <c r="I2470"/>
      <c r="J2470"/>
      <c r="K2470"/>
      <c r="L2470"/>
      <c r="M2470"/>
      <c r="N2470"/>
      <c r="O2470"/>
      <c r="P2470"/>
      <c r="Q2470"/>
      <c r="R2470"/>
      <c r="S2470"/>
      <c r="T2470"/>
      <c r="U2470"/>
      <c r="V2470"/>
      <c r="W2470"/>
      <c r="X2470"/>
      <c r="Y2470"/>
      <c r="Z2470"/>
      <c r="AA2470"/>
      <c r="AB2470"/>
      <c r="AC2470"/>
      <c r="AD2470"/>
      <c r="AE2470"/>
      <c r="AF2470"/>
      <c r="AG2470"/>
      <c r="AH2470"/>
      <c r="AI2470"/>
      <c r="AJ2470"/>
      <c r="AK2470"/>
      <c r="AL2470"/>
      <c r="AM2470"/>
      <c r="AN2470"/>
      <c r="AO2470"/>
      <c r="AP2470"/>
      <c r="AQ2470"/>
      <c r="AR2470"/>
      <c r="AS2470"/>
      <c r="AT2470"/>
      <c r="AU2470"/>
      <c r="AV2470"/>
      <c r="AW2470">
        <v>10.6</v>
      </c>
      <c r="AX2470"/>
      <c r="AY2470"/>
      <c r="AZ2470"/>
      <c r="BA2470"/>
      <c r="BB2470"/>
      <c r="BC2470"/>
      <c r="BD2470"/>
      <c r="BE2470"/>
      <c r="BF2470"/>
      <c r="BG2470"/>
      <c r="BH2470"/>
      <c r="BI2470"/>
      <c r="BJ2470"/>
      <c r="BK2470"/>
      <c r="BL2470"/>
      <c r="BM2470"/>
      <c r="BN2470"/>
      <c r="BO2470"/>
      <c r="BP2470"/>
      <c r="BQ2470"/>
      <c r="BR2470" t="s">
        <v>67</v>
      </c>
      <c r="BS2470"/>
      <c r="BT2470" t="s">
        <v>95</v>
      </c>
      <c r="BU2470">
        <v>3144</v>
      </c>
      <c r="BV2470"/>
      <c r="BW2470"/>
      <c r="BX2470"/>
      <c r="BY2470"/>
      <c r="BZ2470"/>
    </row>
    <row r="2471" spans="1:78" x14ac:dyDescent="0.2">
      <c r="A2471" s="10" t="s">
        <v>228</v>
      </c>
      <c r="B2471" s="10"/>
      <c r="C2471" s="10" t="s">
        <v>1482</v>
      </c>
      <c r="D2471" s="10" t="s">
        <v>64</v>
      </c>
      <c r="E2471" s="10" t="s">
        <v>112</v>
      </c>
      <c r="F2471" s="10" t="s">
        <v>128</v>
      </c>
      <c r="G2471" s="10" t="s">
        <v>129</v>
      </c>
      <c r="H2471" s="10" t="s">
        <v>128</v>
      </c>
      <c r="I2471" s="10"/>
      <c r="J2471" s="10"/>
      <c r="K2471" s="10"/>
      <c r="L2471" s="10"/>
      <c r="M2471" s="10"/>
      <c r="N2471" s="10"/>
      <c r="O2471" s="10"/>
      <c r="P2471" s="10"/>
      <c r="Q2471" s="10"/>
      <c r="R2471" s="10"/>
      <c r="S2471" s="10"/>
      <c r="T2471" s="10"/>
      <c r="U2471" s="10"/>
      <c r="V2471" s="10"/>
      <c r="W2471" s="10"/>
      <c r="X2471" s="10"/>
      <c r="Y2471" s="10"/>
      <c r="Z2471" s="10"/>
      <c r="AA2471" s="10"/>
      <c r="AB2471" s="10"/>
      <c r="AC2471" s="10"/>
      <c r="AD2471" s="10"/>
      <c r="AE2471" s="10"/>
      <c r="AF2471" s="10"/>
      <c r="AG2471" s="10"/>
      <c r="AH2471" s="10"/>
      <c r="AI2471" s="10"/>
      <c r="AJ2471" s="10"/>
      <c r="AK2471" s="10"/>
      <c r="AL2471" s="10"/>
      <c r="AM2471" s="10"/>
      <c r="AN2471" s="10"/>
      <c r="AO2471" s="10"/>
      <c r="AP2471" s="10"/>
      <c r="AQ2471" s="10"/>
      <c r="AR2471" s="10"/>
      <c r="AS2471" s="10"/>
      <c r="AT2471" s="10"/>
      <c r="AU2471" s="10"/>
      <c r="AV2471" s="10"/>
      <c r="AW2471" s="10"/>
      <c r="AX2471" s="10"/>
      <c r="AY2471" s="10"/>
      <c r="AZ2471" s="10"/>
      <c r="BA2471" s="10"/>
      <c r="BB2471" s="10"/>
      <c r="BC2471" s="10"/>
      <c r="BD2471" s="10"/>
      <c r="BE2471" s="10"/>
      <c r="BF2471" s="10"/>
      <c r="BG2471" s="10"/>
      <c r="BH2471" s="10"/>
      <c r="BI2471" s="10"/>
      <c r="BJ2471" s="10"/>
      <c r="BK2471" s="10"/>
      <c r="BL2471" s="10"/>
      <c r="BM2471" s="10"/>
      <c r="BN2471" s="10"/>
      <c r="BO2471" s="10"/>
      <c r="BP2471" s="10"/>
      <c r="BQ2471" s="10"/>
      <c r="BR2471" s="10" t="s">
        <v>67</v>
      </c>
      <c r="BS2471" s="10"/>
      <c r="BT2471" s="10" t="s">
        <v>95</v>
      </c>
      <c r="BU2471" s="10">
        <v>3144</v>
      </c>
      <c r="BV2471" s="10" t="s">
        <v>69</v>
      </c>
      <c r="BW2471" s="10" t="s">
        <v>95</v>
      </c>
      <c r="BX2471" s="10"/>
      <c r="BY2471" s="10"/>
      <c r="BZ2471" s="10"/>
    </row>
    <row r="2472" spans="1:78" x14ac:dyDescent="0.2">
      <c r="A2472" s="10" t="s">
        <v>231</v>
      </c>
      <c r="B2472" s="10"/>
      <c r="C2472" s="10" t="s">
        <v>1482</v>
      </c>
      <c r="D2472" s="10" t="s">
        <v>64</v>
      </c>
      <c r="E2472" s="10" t="s">
        <v>112</v>
      </c>
      <c r="F2472" s="10" t="s">
        <v>128</v>
      </c>
      <c r="G2472" s="10" t="s">
        <v>129</v>
      </c>
      <c r="H2472" s="10" t="s">
        <v>128</v>
      </c>
      <c r="I2472" s="10"/>
      <c r="J2472" s="10"/>
      <c r="K2472" s="10"/>
      <c r="L2472" s="10"/>
      <c r="M2472" s="10"/>
      <c r="N2472" s="10"/>
      <c r="O2472" s="10"/>
      <c r="P2472" s="10"/>
      <c r="Q2472" s="10"/>
      <c r="R2472" s="10"/>
      <c r="S2472" s="10"/>
      <c r="T2472" s="10"/>
      <c r="U2472" s="10"/>
      <c r="V2472" s="10"/>
      <c r="W2472" s="10"/>
      <c r="X2472" s="10"/>
      <c r="Y2472" s="10"/>
      <c r="Z2472" s="10"/>
      <c r="AA2472" s="10"/>
      <c r="AB2472" s="10"/>
      <c r="AC2472" s="10"/>
      <c r="AD2472" s="10"/>
      <c r="AE2472" s="10"/>
      <c r="AF2472" s="10"/>
      <c r="AG2472" s="10"/>
      <c r="AH2472" s="10"/>
      <c r="AI2472" s="10"/>
      <c r="AJ2472" s="10"/>
      <c r="AK2472" s="10"/>
      <c r="AL2472" s="10"/>
      <c r="AM2472" s="10"/>
      <c r="AN2472" s="10"/>
      <c r="AO2472" s="10"/>
      <c r="AP2472" s="10"/>
      <c r="AQ2472" s="10"/>
      <c r="AR2472" s="10"/>
      <c r="AS2472" s="10"/>
      <c r="AT2472" s="10"/>
      <c r="AU2472" s="10"/>
      <c r="AV2472" s="10"/>
      <c r="AW2472" s="10"/>
      <c r="AX2472" s="10"/>
      <c r="AY2472" s="10"/>
      <c r="AZ2472" s="10"/>
      <c r="BA2472" s="10"/>
      <c r="BB2472" s="10"/>
      <c r="BC2472" s="10"/>
      <c r="BD2472" s="10"/>
      <c r="BE2472" s="10"/>
      <c r="BF2472" s="10"/>
      <c r="BG2472" s="10"/>
      <c r="BH2472" s="10"/>
      <c r="BI2472" s="10"/>
      <c r="BJ2472" s="10"/>
      <c r="BK2472" s="10"/>
      <c r="BL2472" s="10"/>
      <c r="BM2472" s="10"/>
      <c r="BN2472" s="10"/>
      <c r="BO2472" s="10"/>
      <c r="BP2472" s="10"/>
      <c r="BQ2472" s="10"/>
      <c r="BR2472" s="10" t="s">
        <v>67</v>
      </c>
      <c r="BS2472" s="10"/>
      <c r="BT2472" s="10" t="s">
        <v>95</v>
      </c>
      <c r="BU2472" s="10">
        <v>3144</v>
      </c>
      <c r="BV2472" s="10" t="s">
        <v>69</v>
      </c>
      <c r="BW2472" s="10" t="s">
        <v>95</v>
      </c>
      <c r="BX2472" s="10"/>
      <c r="BY2472" s="10"/>
      <c r="BZ2472" s="10"/>
    </row>
    <row r="2473" spans="1:78" x14ac:dyDescent="0.2">
      <c r="A2473" s="10" t="s">
        <v>232</v>
      </c>
      <c r="B2473" s="10"/>
      <c r="C2473" s="10" t="s">
        <v>1482</v>
      </c>
      <c r="D2473" s="10" t="s">
        <v>64</v>
      </c>
      <c r="E2473" s="10" t="s">
        <v>112</v>
      </c>
      <c r="F2473" s="10" t="s">
        <v>128</v>
      </c>
      <c r="G2473" s="10" t="s">
        <v>129</v>
      </c>
      <c r="H2473" s="10" t="s">
        <v>128</v>
      </c>
      <c r="I2473" s="10"/>
      <c r="J2473" s="10"/>
      <c r="K2473" s="10"/>
      <c r="L2473" s="10"/>
      <c r="M2473" s="10"/>
      <c r="N2473" s="10"/>
      <c r="O2473" s="10"/>
      <c r="P2473" s="10"/>
      <c r="Q2473" s="10"/>
      <c r="R2473" s="10"/>
      <c r="S2473" s="10"/>
      <c r="T2473" s="10"/>
      <c r="U2473" s="10"/>
      <c r="V2473" s="10"/>
      <c r="W2473" s="10"/>
      <c r="X2473" s="10"/>
      <c r="Y2473" s="10"/>
      <c r="Z2473" s="10"/>
      <c r="AA2473" s="10"/>
      <c r="AB2473" s="10"/>
      <c r="AC2473" s="10"/>
      <c r="AD2473" s="10"/>
      <c r="AE2473" s="10"/>
      <c r="AF2473" s="10"/>
      <c r="AG2473" s="10"/>
      <c r="AH2473" s="10"/>
      <c r="AI2473" s="10"/>
      <c r="AJ2473" s="10"/>
      <c r="AK2473" s="10"/>
      <c r="AL2473" s="10"/>
      <c r="AM2473" s="10"/>
      <c r="AN2473" s="10"/>
      <c r="AO2473" s="10"/>
      <c r="AP2473" s="10"/>
      <c r="AQ2473" s="10"/>
      <c r="AR2473" s="10"/>
      <c r="AS2473" s="10"/>
      <c r="AT2473" s="10"/>
      <c r="AU2473" s="10"/>
      <c r="AV2473" s="10"/>
      <c r="AW2473" s="10"/>
      <c r="AX2473" s="10"/>
      <c r="AY2473" s="10"/>
      <c r="AZ2473" s="10"/>
      <c r="BA2473" s="10"/>
      <c r="BB2473" s="10"/>
      <c r="BC2473" s="10"/>
      <c r="BD2473" s="10"/>
      <c r="BE2473" s="10"/>
      <c r="BF2473" s="10"/>
      <c r="BG2473" s="10"/>
      <c r="BH2473" s="10"/>
      <c r="BI2473" s="10"/>
      <c r="BJ2473" s="10"/>
      <c r="BK2473" s="10"/>
      <c r="BL2473" s="10"/>
      <c r="BM2473" s="10"/>
      <c r="BN2473" s="10"/>
      <c r="BO2473" s="10"/>
      <c r="BP2473" s="10"/>
      <c r="BQ2473" s="10"/>
      <c r="BR2473" s="10" t="s">
        <v>67</v>
      </c>
      <c r="BS2473" s="10"/>
      <c r="BT2473" s="10" t="s">
        <v>95</v>
      </c>
      <c r="BU2473" s="10">
        <v>3144</v>
      </c>
      <c r="BV2473" s="10" t="s">
        <v>69</v>
      </c>
      <c r="BW2473" s="10" t="s">
        <v>95</v>
      </c>
      <c r="BX2473" s="10"/>
      <c r="BY2473" s="10"/>
      <c r="BZ2473" s="10"/>
    </row>
    <row r="2474" spans="1:78" x14ac:dyDescent="0.2">
      <c r="A2474" t="s">
        <v>94</v>
      </c>
      <c r="C2474" t="s">
        <v>1482</v>
      </c>
      <c r="D2474" t="s">
        <v>64</v>
      </c>
      <c r="E2474" t="s">
        <v>112</v>
      </c>
      <c r="F2474" t="s">
        <v>128</v>
      </c>
      <c r="G2474" t="s">
        <v>126</v>
      </c>
      <c r="H2474" t="s">
        <v>128</v>
      </c>
      <c r="AC2474">
        <v>13</v>
      </c>
      <c r="AF2474">
        <v>15</v>
      </c>
      <c r="BR2474" t="s">
        <v>67</v>
      </c>
      <c r="BS2474"/>
      <c r="BT2474" t="s">
        <v>200</v>
      </c>
      <c r="BU2474">
        <v>7016</v>
      </c>
    </row>
    <row r="2475" spans="1:78" x14ac:dyDescent="0.2">
      <c r="C2475" t="s">
        <v>1482</v>
      </c>
      <c r="D2475" t="s">
        <v>64</v>
      </c>
      <c r="E2475" t="s">
        <v>112</v>
      </c>
      <c r="F2475" t="s">
        <v>128</v>
      </c>
      <c r="G2475" t="s">
        <v>126</v>
      </c>
      <c r="H2475" t="s">
        <v>128</v>
      </c>
      <c r="Y2475">
        <v>9.5</v>
      </c>
      <c r="AB2475">
        <v>12</v>
      </c>
      <c r="AC2475">
        <v>11</v>
      </c>
      <c r="AF2475">
        <v>11</v>
      </c>
      <c r="BA2475">
        <v>12</v>
      </c>
      <c r="BD2475">
        <v>10.5</v>
      </c>
      <c r="BE2475">
        <v>12.5</v>
      </c>
      <c r="BH2475">
        <v>9</v>
      </c>
      <c r="BR2475" t="s">
        <v>67</v>
      </c>
      <c r="BS2475" s="1">
        <v>44797</v>
      </c>
      <c r="BT2475" t="s">
        <v>73</v>
      </c>
      <c r="BU2475">
        <v>36083</v>
      </c>
      <c r="BV2475" t="s">
        <v>60</v>
      </c>
      <c r="BW2475" t="s">
        <v>73</v>
      </c>
    </row>
    <row r="2476" spans="1:78" x14ac:dyDescent="0.2">
      <c r="A2476" s="6"/>
      <c r="B2476" s="6"/>
      <c r="C2476" s="6" t="s">
        <v>1482</v>
      </c>
      <c r="D2476" s="6" t="s">
        <v>64</v>
      </c>
      <c r="E2476" s="6" t="s">
        <v>112</v>
      </c>
      <c r="F2476" s="6" t="s">
        <v>128</v>
      </c>
      <c r="G2476" s="6" t="s">
        <v>126</v>
      </c>
      <c r="H2476" s="6" t="s">
        <v>128</v>
      </c>
      <c r="I2476" s="6"/>
      <c r="J2476" s="6"/>
      <c r="K2476" s="6"/>
      <c r="L2476" s="6"/>
      <c r="M2476" s="6"/>
      <c r="N2476" s="6"/>
      <c r="O2476" s="6"/>
      <c r="P2476" s="6"/>
      <c r="Q2476" s="6"/>
      <c r="R2476" s="6"/>
      <c r="S2476" s="6"/>
      <c r="T2476" s="6"/>
      <c r="U2476" s="6"/>
      <c r="V2476" s="6"/>
      <c r="W2476" s="6"/>
      <c r="X2476" s="6"/>
      <c r="Y2476" s="6"/>
      <c r="Z2476" s="6"/>
      <c r="AA2476" s="6"/>
      <c r="AB2476" s="6"/>
      <c r="AC2476" s="6"/>
      <c r="AD2476" s="6"/>
      <c r="AE2476" s="6"/>
      <c r="AF2476" s="6"/>
      <c r="AG2476" s="6"/>
      <c r="AH2476" s="6"/>
      <c r="AI2476" s="6"/>
      <c r="AJ2476" s="6"/>
      <c r="AK2476" s="6"/>
      <c r="AL2476" s="6"/>
      <c r="AM2476" s="6"/>
      <c r="AN2476" s="6"/>
      <c r="AO2476" s="6"/>
      <c r="AP2476" s="6"/>
      <c r="AQ2476" s="6"/>
      <c r="AR2476" s="6"/>
      <c r="AS2476" s="6"/>
      <c r="AT2476" s="6"/>
      <c r="AU2476" s="6"/>
      <c r="AV2476" s="6"/>
      <c r="AW2476" s="6"/>
      <c r="AX2476" s="6"/>
      <c r="AY2476" s="6"/>
      <c r="AZ2476" s="6"/>
      <c r="BA2476" s="6"/>
      <c r="BB2476" s="6"/>
      <c r="BC2476" s="6"/>
      <c r="BD2476" s="6"/>
      <c r="BE2476" s="6"/>
      <c r="BF2476" s="6"/>
      <c r="BG2476" s="6"/>
      <c r="BH2476" s="6"/>
      <c r="BI2476" s="6"/>
      <c r="BJ2476" s="6">
        <v>38</v>
      </c>
      <c r="BK2476" s="6"/>
      <c r="BL2476" s="6"/>
      <c r="BM2476" s="6"/>
      <c r="BN2476" s="6"/>
      <c r="BO2476" s="6"/>
      <c r="BP2476" s="6"/>
      <c r="BQ2476" s="6"/>
      <c r="BR2476" s="6" t="s">
        <v>67</v>
      </c>
      <c r="BS2476" s="7">
        <v>44964</v>
      </c>
      <c r="BT2476" s="6" t="s">
        <v>3669</v>
      </c>
      <c r="BU2476" s="57" t="s">
        <v>3702</v>
      </c>
      <c r="BV2476" s="6"/>
      <c r="BW2476" s="6"/>
      <c r="BX2476" s="6"/>
      <c r="BY2476" s="6"/>
      <c r="BZ2476" s="6"/>
    </row>
    <row r="2477" spans="1:78" x14ac:dyDescent="0.2">
      <c r="A2477" t="s">
        <v>256</v>
      </c>
      <c r="C2477" t="s">
        <v>1482</v>
      </c>
      <c r="D2477" t="s">
        <v>64</v>
      </c>
      <c r="E2477" t="s">
        <v>112</v>
      </c>
      <c r="F2477" t="s">
        <v>255</v>
      </c>
      <c r="G2477" t="s">
        <v>257</v>
      </c>
      <c r="H2477" t="s">
        <v>255</v>
      </c>
      <c r="AW2477">
        <v>9.5</v>
      </c>
      <c r="AZ2477">
        <v>7.8</v>
      </c>
      <c r="BA2477">
        <v>10.7</v>
      </c>
      <c r="BD2477">
        <v>8.5</v>
      </c>
      <c r="BR2477" t="s">
        <v>67</v>
      </c>
      <c r="BS2477" s="1">
        <v>44795</v>
      </c>
      <c r="BT2477" t="s">
        <v>213</v>
      </c>
      <c r="BU2477">
        <v>4269</v>
      </c>
    </row>
    <row r="2478" spans="1:78" s="2" customFormat="1" x14ac:dyDescent="0.2">
      <c r="A2478" t="s">
        <v>256</v>
      </c>
      <c r="B2478" t="s">
        <v>322</v>
      </c>
      <c r="C2478" t="s">
        <v>1482</v>
      </c>
      <c r="D2478" t="s">
        <v>64</v>
      </c>
      <c r="E2478" t="s">
        <v>112</v>
      </c>
      <c r="F2478" t="s">
        <v>255</v>
      </c>
      <c r="G2478" t="s">
        <v>257</v>
      </c>
      <c r="H2478" t="s">
        <v>255</v>
      </c>
      <c r="I2478" t="b">
        <v>0</v>
      </c>
      <c r="J2478"/>
      <c r="K2478"/>
      <c r="L2478" t="s">
        <v>2732</v>
      </c>
      <c r="M2478"/>
      <c r="N2478"/>
      <c r="O2478"/>
      <c r="P2478"/>
      <c r="Q2478"/>
      <c r="R2478"/>
      <c r="S2478"/>
      <c r="T2478"/>
      <c r="U2478"/>
      <c r="V2478"/>
      <c r="W2478"/>
      <c r="X2478"/>
      <c r="Y2478"/>
      <c r="Z2478"/>
      <c r="AA2478"/>
      <c r="AB2478"/>
      <c r="AC2478"/>
      <c r="AD2478"/>
      <c r="AE2478"/>
      <c r="AF2478"/>
      <c r="AG2478"/>
      <c r="AH2478"/>
      <c r="AI2478"/>
      <c r="AJ2478"/>
      <c r="AK2478"/>
      <c r="AL2478"/>
      <c r="AM2478"/>
      <c r="AN2478"/>
      <c r="AO2478"/>
      <c r="AP2478"/>
      <c r="AQ2478"/>
      <c r="AR2478"/>
      <c r="AS2478"/>
      <c r="AT2478"/>
      <c r="AU2478"/>
      <c r="AV2478"/>
      <c r="AW2478">
        <v>9.5</v>
      </c>
      <c r="AX2478">
        <v>7.8</v>
      </c>
      <c r="AY2478"/>
      <c r="AZ2478">
        <v>7.8</v>
      </c>
      <c r="BA2478">
        <v>10.7</v>
      </c>
      <c r="BB2478">
        <v>8.5</v>
      </c>
      <c r="BC2478"/>
      <c r="BD2478">
        <v>8.5</v>
      </c>
      <c r="BE2478"/>
      <c r="BF2478"/>
      <c r="BG2478"/>
      <c r="BH2478"/>
      <c r="BI2478"/>
      <c r="BJ2478"/>
      <c r="BK2478"/>
      <c r="BL2478"/>
      <c r="BM2478"/>
      <c r="BN2478"/>
      <c r="BO2478"/>
      <c r="BP2478"/>
      <c r="BQ2478"/>
      <c r="BR2478" t="s">
        <v>67</v>
      </c>
      <c r="BS2478" s="1">
        <v>44830</v>
      </c>
      <c r="BT2478" t="s">
        <v>2657</v>
      </c>
      <c r="BU2478">
        <v>63104</v>
      </c>
      <c r="BV2478"/>
      <c r="BW2478"/>
      <c r="BX2478"/>
      <c r="BY2478"/>
      <c r="BZ2478"/>
    </row>
    <row r="2479" spans="1:78" s="2" customFormat="1" x14ac:dyDescent="0.2">
      <c r="A2479" t="s">
        <v>2715</v>
      </c>
      <c r="B2479"/>
      <c r="C2479" t="s">
        <v>1482</v>
      </c>
      <c r="D2479" t="s">
        <v>64</v>
      </c>
      <c r="E2479" t="s">
        <v>112</v>
      </c>
      <c r="F2479" t="s">
        <v>255</v>
      </c>
      <c r="G2479" t="s">
        <v>112</v>
      </c>
      <c r="H2479" t="s">
        <v>2714</v>
      </c>
      <c r="I2479"/>
      <c r="J2479"/>
      <c r="K2479"/>
      <c r="L2479" t="s">
        <v>2685</v>
      </c>
      <c r="M2479"/>
      <c r="N2479"/>
      <c r="O2479"/>
      <c r="P2479"/>
      <c r="Q2479"/>
      <c r="R2479"/>
      <c r="S2479"/>
      <c r="T2479"/>
      <c r="U2479"/>
      <c r="V2479"/>
      <c r="W2479"/>
      <c r="X2479"/>
      <c r="Y2479"/>
      <c r="Z2479"/>
      <c r="AA2479"/>
      <c r="AB2479"/>
      <c r="AC2479"/>
      <c r="AD2479"/>
      <c r="AE2479"/>
      <c r="AF2479"/>
      <c r="AG2479"/>
      <c r="AH2479"/>
      <c r="AI2479"/>
      <c r="AJ2479"/>
      <c r="AK2479"/>
      <c r="AL2479"/>
      <c r="AM2479"/>
      <c r="AN2479"/>
      <c r="AO2479"/>
      <c r="AP2479"/>
      <c r="AQ2479"/>
      <c r="AR2479"/>
      <c r="AS2479"/>
      <c r="AT2479"/>
      <c r="AU2479"/>
      <c r="AV2479"/>
      <c r="AW2479">
        <v>8.9</v>
      </c>
      <c r="AX2479">
        <v>6.2</v>
      </c>
      <c r="AY2479">
        <v>6.9</v>
      </c>
      <c r="AZ2479">
        <v>6.9</v>
      </c>
      <c r="BA2479"/>
      <c r="BB2479"/>
      <c r="BC2479"/>
      <c r="BD2479"/>
      <c r="BE2479"/>
      <c r="BF2479"/>
      <c r="BG2479"/>
      <c r="BH2479"/>
      <c r="BI2479"/>
      <c r="BJ2479"/>
      <c r="BK2479"/>
      <c r="BL2479"/>
      <c r="BM2479"/>
      <c r="BN2479"/>
      <c r="BO2479"/>
      <c r="BP2479"/>
      <c r="BQ2479" t="s">
        <v>2735</v>
      </c>
      <c r="BR2479" t="s">
        <v>67</v>
      </c>
      <c r="BS2479" s="1">
        <v>44830</v>
      </c>
      <c r="BT2479" t="s">
        <v>2657</v>
      </c>
      <c r="BU2479">
        <v>63104</v>
      </c>
      <c r="BV2479"/>
      <c r="BW2479"/>
      <c r="BX2479"/>
      <c r="BY2479"/>
      <c r="BZ2479"/>
    </row>
    <row r="2480" spans="1:78" s="2" customFormat="1" x14ac:dyDescent="0.2">
      <c r="A2480" t="s">
        <v>2726</v>
      </c>
      <c r="B2480"/>
      <c r="C2480" t="s">
        <v>1482</v>
      </c>
      <c r="D2480" t="s">
        <v>64</v>
      </c>
      <c r="E2480" t="s">
        <v>112</v>
      </c>
      <c r="F2480" t="s">
        <v>255</v>
      </c>
      <c r="G2480" t="s">
        <v>112</v>
      </c>
      <c r="H2480" t="s">
        <v>2714</v>
      </c>
      <c r="I2480"/>
      <c r="J2480"/>
      <c r="K2480"/>
      <c r="L2480" t="s">
        <v>2727</v>
      </c>
      <c r="M2480"/>
      <c r="N2480"/>
      <c r="O2480"/>
      <c r="P2480"/>
      <c r="Q2480"/>
      <c r="R2480"/>
      <c r="S2480"/>
      <c r="T2480"/>
      <c r="U2480"/>
      <c r="V2480"/>
      <c r="W2480"/>
      <c r="X2480"/>
      <c r="Y2480"/>
      <c r="Z2480"/>
      <c r="AA2480"/>
      <c r="AB2480"/>
      <c r="AC2480">
        <v>8.1999999999999993</v>
      </c>
      <c r="AD2480"/>
      <c r="AE2480"/>
      <c r="AF2480">
        <v>11.7</v>
      </c>
      <c r="AG2480"/>
      <c r="AH2480"/>
      <c r="AI2480"/>
      <c r="AJ2480"/>
      <c r="AK2480"/>
      <c r="AL2480"/>
      <c r="AM2480"/>
      <c r="AN2480"/>
      <c r="AO2480"/>
      <c r="AP2480"/>
      <c r="AQ2480"/>
      <c r="AR2480"/>
      <c r="AS2480"/>
      <c r="AT2480"/>
      <c r="AU2480"/>
      <c r="AV2480"/>
      <c r="AW2480">
        <v>9.1999999999999993</v>
      </c>
      <c r="AX2480">
        <v>6.5</v>
      </c>
      <c r="AY2480">
        <v>7.4</v>
      </c>
      <c r="AZ2480">
        <v>7.4</v>
      </c>
      <c r="BA2480">
        <v>10.199999999999999</v>
      </c>
      <c r="BB2480">
        <v>8</v>
      </c>
      <c r="BC2480">
        <v>7.8</v>
      </c>
      <c r="BD2480">
        <v>8</v>
      </c>
      <c r="BE2480">
        <v>8.9</v>
      </c>
      <c r="BF2480"/>
      <c r="BG2480"/>
      <c r="BH2480">
        <v>6.4</v>
      </c>
      <c r="BI2480"/>
      <c r="BJ2480"/>
      <c r="BK2480"/>
      <c r="BL2480"/>
      <c r="BM2480"/>
      <c r="BN2480"/>
      <c r="BO2480"/>
      <c r="BP2480"/>
      <c r="BQ2480"/>
      <c r="BR2480" t="s">
        <v>67</v>
      </c>
      <c r="BS2480" s="1">
        <v>44830</v>
      </c>
      <c r="BT2480" t="s">
        <v>2657</v>
      </c>
      <c r="BU2480">
        <v>63104</v>
      </c>
      <c r="BV2480"/>
      <c r="BW2480"/>
      <c r="BX2480"/>
      <c r="BY2480"/>
      <c r="BZ2480"/>
    </row>
    <row r="2481" spans="1:78" x14ac:dyDescent="0.2">
      <c r="A2481" t="s">
        <v>2728</v>
      </c>
      <c r="C2481" t="s">
        <v>1482</v>
      </c>
      <c r="D2481" t="s">
        <v>64</v>
      </c>
      <c r="E2481" t="s">
        <v>112</v>
      </c>
      <c r="F2481" t="s">
        <v>255</v>
      </c>
      <c r="G2481" t="s">
        <v>112</v>
      </c>
      <c r="H2481" t="s">
        <v>2714</v>
      </c>
      <c r="L2481" t="s">
        <v>2729</v>
      </c>
      <c r="AW2481">
        <v>8.8000000000000007</v>
      </c>
      <c r="AX2481">
        <v>5.9</v>
      </c>
      <c r="AY2481">
        <v>6.8</v>
      </c>
      <c r="AZ2481">
        <v>6.8</v>
      </c>
      <c r="BA2481">
        <v>9.9</v>
      </c>
      <c r="BC2481">
        <v>7.6</v>
      </c>
      <c r="BD2481">
        <v>7.6</v>
      </c>
      <c r="BR2481" t="s">
        <v>67</v>
      </c>
      <c r="BS2481" s="1">
        <v>44830</v>
      </c>
      <c r="BT2481" t="s">
        <v>2657</v>
      </c>
      <c r="BU2481">
        <v>63104</v>
      </c>
    </row>
    <row r="2482" spans="1:78" x14ac:dyDescent="0.2">
      <c r="A2482" t="s">
        <v>2730</v>
      </c>
      <c r="C2482" t="s">
        <v>1482</v>
      </c>
      <c r="D2482" t="s">
        <v>64</v>
      </c>
      <c r="E2482" t="s">
        <v>112</v>
      </c>
      <c r="F2482" t="s">
        <v>255</v>
      </c>
      <c r="G2482" t="s">
        <v>112</v>
      </c>
      <c r="H2482" t="s">
        <v>2714</v>
      </c>
      <c r="L2482" t="s">
        <v>2731</v>
      </c>
      <c r="U2482">
        <v>7.9</v>
      </c>
      <c r="X2482">
        <v>7.5</v>
      </c>
      <c r="Y2482">
        <v>8.6</v>
      </c>
      <c r="AB2482">
        <v>10.199999999999999</v>
      </c>
      <c r="AC2482">
        <v>8.4</v>
      </c>
      <c r="AF2482">
        <v>12.1</v>
      </c>
      <c r="AG2482">
        <v>6</v>
      </c>
      <c r="AJ2482">
        <v>7.9</v>
      </c>
      <c r="BR2482" t="s">
        <v>67</v>
      </c>
      <c r="BS2482" s="1">
        <v>44830</v>
      </c>
      <c r="BT2482" t="s">
        <v>2657</v>
      </c>
      <c r="BU2482">
        <v>63104</v>
      </c>
    </row>
    <row r="2483" spans="1:78" x14ac:dyDescent="0.2">
      <c r="A2483" t="s">
        <v>2716</v>
      </c>
      <c r="C2483" t="s">
        <v>1482</v>
      </c>
      <c r="D2483" t="s">
        <v>64</v>
      </c>
      <c r="E2483" t="s">
        <v>112</v>
      </c>
      <c r="F2483" t="s">
        <v>255</v>
      </c>
      <c r="G2483" t="s">
        <v>112</v>
      </c>
      <c r="H2483" t="s">
        <v>2714</v>
      </c>
      <c r="L2483" t="s">
        <v>2717</v>
      </c>
      <c r="U2483">
        <v>7.5</v>
      </c>
      <c r="X2483">
        <v>8</v>
      </c>
      <c r="Y2483">
        <v>8.8000000000000007</v>
      </c>
      <c r="AB2483">
        <v>10</v>
      </c>
      <c r="BR2483" t="s">
        <v>67</v>
      </c>
      <c r="BS2483" s="1">
        <v>44830</v>
      </c>
      <c r="BT2483" t="s">
        <v>2657</v>
      </c>
      <c r="BU2483">
        <v>63104</v>
      </c>
    </row>
    <row r="2484" spans="1:78" x14ac:dyDescent="0.2">
      <c r="A2484" t="s">
        <v>2718</v>
      </c>
      <c r="C2484" t="s">
        <v>1482</v>
      </c>
      <c r="D2484" t="s">
        <v>64</v>
      </c>
      <c r="E2484" t="s">
        <v>112</v>
      </c>
      <c r="F2484" t="s">
        <v>255</v>
      </c>
      <c r="G2484" t="s">
        <v>112</v>
      </c>
      <c r="H2484" t="s">
        <v>2714</v>
      </c>
      <c r="L2484" t="s">
        <v>2717</v>
      </c>
      <c r="AO2484">
        <v>8</v>
      </c>
      <c r="AR2484">
        <v>4.3</v>
      </c>
      <c r="BA2484">
        <v>10.3</v>
      </c>
      <c r="BB2484">
        <v>9</v>
      </c>
      <c r="BC2484">
        <v>8</v>
      </c>
      <c r="BD2484">
        <v>9</v>
      </c>
      <c r="BE2484">
        <v>9.8000000000000007</v>
      </c>
      <c r="BH2484">
        <v>7.3</v>
      </c>
      <c r="BR2484" t="s">
        <v>67</v>
      </c>
      <c r="BS2484" s="1">
        <v>44830</v>
      </c>
      <c r="BT2484" t="s">
        <v>2657</v>
      </c>
      <c r="BU2484">
        <v>63104</v>
      </c>
    </row>
    <row r="2485" spans="1:78" x14ac:dyDescent="0.2">
      <c r="A2485" t="s">
        <v>2719</v>
      </c>
      <c r="C2485" t="s">
        <v>1482</v>
      </c>
      <c r="D2485" t="s">
        <v>64</v>
      </c>
      <c r="E2485" t="s">
        <v>112</v>
      </c>
      <c r="F2485" t="s">
        <v>255</v>
      </c>
      <c r="G2485" t="s">
        <v>112</v>
      </c>
      <c r="H2485" t="s">
        <v>2714</v>
      </c>
      <c r="L2485" t="s">
        <v>2720</v>
      </c>
      <c r="AW2485">
        <v>9</v>
      </c>
      <c r="AX2485">
        <v>6.5</v>
      </c>
      <c r="AY2485">
        <v>7.3</v>
      </c>
      <c r="AZ2485">
        <v>7.3</v>
      </c>
      <c r="BA2485">
        <v>9.6999999999999993</v>
      </c>
      <c r="BB2485">
        <v>7.8</v>
      </c>
      <c r="BC2485">
        <v>7.5</v>
      </c>
      <c r="BD2485">
        <v>7.8</v>
      </c>
      <c r="BR2485" t="s">
        <v>67</v>
      </c>
      <c r="BS2485" s="1">
        <v>44830</v>
      </c>
      <c r="BT2485" t="s">
        <v>2657</v>
      </c>
      <c r="BU2485">
        <v>63104</v>
      </c>
    </row>
    <row r="2486" spans="1:78" x14ac:dyDescent="0.2">
      <c r="A2486" t="s">
        <v>2721</v>
      </c>
      <c r="C2486" t="s">
        <v>1482</v>
      </c>
      <c r="D2486" t="s">
        <v>64</v>
      </c>
      <c r="E2486" t="s">
        <v>112</v>
      </c>
      <c r="F2486" t="s">
        <v>255</v>
      </c>
      <c r="G2486" t="s">
        <v>112</v>
      </c>
      <c r="H2486" t="s">
        <v>2714</v>
      </c>
      <c r="L2486" t="s">
        <v>2722</v>
      </c>
      <c r="Q2486">
        <v>6.3</v>
      </c>
      <c r="T2486">
        <v>4.5999999999999996</v>
      </c>
      <c r="U2486">
        <v>6.9</v>
      </c>
      <c r="X2486">
        <v>7.4</v>
      </c>
      <c r="AW2486">
        <v>9</v>
      </c>
      <c r="AX2486">
        <v>6.7</v>
      </c>
      <c r="AY2486">
        <v>7.7</v>
      </c>
      <c r="AZ2486">
        <v>7.7</v>
      </c>
      <c r="BR2486" t="s">
        <v>67</v>
      </c>
      <c r="BS2486" s="1">
        <v>44830</v>
      </c>
      <c r="BT2486" t="s">
        <v>2657</v>
      </c>
      <c r="BU2486">
        <v>63104</v>
      </c>
    </row>
    <row r="2487" spans="1:78" x14ac:dyDescent="0.2">
      <c r="A2487" t="s">
        <v>2723</v>
      </c>
      <c r="C2487" t="s">
        <v>1482</v>
      </c>
      <c r="D2487" t="s">
        <v>64</v>
      </c>
      <c r="E2487" t="s">
        <v>112</v>
      </c>
      <c r="F2487" t="s">
        <v>255</v>
      </c>
      <c r="G2487" t="s">
        <v>112</v>
      </c>
      <c r="H2487" t="s">
        <v>2714</v>
      </c>
      <c r="L2487" t="s">
        <v>2720</v>
      </c>
      <c r="AS2487">
        <v>8.6</v>
      </c>
      <c r="AV2487">
        <v>4.9000000000000004</v>
      </c>
      <c r="AW2487">
        <v>8.5</v>
      </c>
      <c r="AX2487">
        <v>6.4</v>
      </c>
      <c r="AY2487">
        <v>7.4</v>
      </c>
      <c r="AZ2487">
        <v>7.4</v>
      </c>
      <c r="BA2487">
        <v>9.6999999999999993</v>
      </c>
      <c r="BB2487">
        <v>8.4</v>
      </c>
      <c r="BD2487">
        <v>8.4</v>
      </c>
      <c r="BE2487">
        <v>8.9</v>
      </c>
      <c r="BH2487">
        <v>6.4</v>
      </c>
      <c r="BR2487" t="s">
        <v>67</v>
      </c>
      <c r="BS2487" s="1">
        <v>44830</v>
      </c>
      <c r="BT2487" t="s">
        <v>2657</v>
      </c>
      <c r="BU2487">
        <v>63104</v>
      </c>
    </row>
    <row r="2488" spans="1:78" x14ac:dyDescent="0.2">
      <c r="A2488" t="s">
        <v>2724</v>
      </c>
      <c r="C2488" t="s">
        <v>1482</v>
      </c>
      <c r="D2488" t="s">
        <v>64</v>
      </c>
      <c r="E2488" t="s">
        <v>112</v>
      </c>
      <c r="F2488" t="s">
        <v>255</v>
      </c>
      <c r="G2488" t="s">
        <v>112</v>
      </c>
      <c r="H2488" t="s">
        <v>2714</v>
      </c>
      <c r="L2488" t="s">
        <v>2725</v>
      </c>
      <c r="AC2488">
        <v>8.5</v>
      </c>
      <c r="AF2488">
        <v>11.4</v>
      </c>
      <c r="AG2488">
        <v>6.4</v>
      </c>
      <c r="AJ2488">
        <v>7.6</v>
      </c>
      <c r="BR2488" t="s">
        <v>67</v>
      </c>
      <c r="BS2488" s="1">
        <v>44830</v>
      </c>
      <c r="BT2488" t="s">
        <v>2657</v>
      </c>
      <c r="BU2488">
        <v>63104</v>
      </c>
    </row>
    <row r="2489" spans="1:78" x14ac:dyDescent="0.2">
      <c r="A2489" t="s">
        <v>2733</v>
      </c>
      <c r="C2489" t="s">
        <v>1482</v>
      </c>
      <c r="D2489" t="s">
        <v>64</v>
      </c>
      <c r="E2489" t="s">
        <v>112</v>
      </c>
      <c r="F2489" t="s">
        <v>255</v>
      </c>
      <c r="G2489" t="s">
        <v>112</v>
      </c>
      <c r="H2489" t="s">
        <v>2714</v>
      </c>
      <c r="L2489" t="s">
        <v>2734</v>
      </c>
      <c r="AO2489">
        <v>6.8</v>
      </c>
      <c r="AR2489">
        <v>3.8</v>
      </c>
      <c r="AS2489">
        <v>10.7</v>
      </c>
      <c r="AV2489">
        <v>5.4</v>
      </c>
      <c r="AW2489">
        <v>8.5</v>
      </c>
      <c r="AX2489">
        <v>6.5</v>
      </c>
      <c r="AY2489">
        <v>7.5</v>
      </c>
      <c r="AZ2489">
        <v>7.5</v>
      </c>
      <c r="BA2489">
        <v>9.6</v>
      </c>
      <c r="BB2489">
        <v>8.1</v>
      </c>
      <c r="BC2489">
        <v>7.8</v>
      </c>
      <c r="BD2489">
        <v>8.1</v>
      </c>
      <c r="BE2489">
        <v>8.4</v>
      </c>
      <c r="BR2489" t="s">
        <v>67</v>
      </c>
      <c r="BS2489" s="1">
        <v>44830</v>
      </c>
      <c r="BT2489" t="s">
        <v>2657</v>
      </c>
      <c r="BU2489">
        <v>63104</v>
      </c>
      <c r="BV2489" t="s">
        <v>60</v>
      </c>
      <c r="BW2489" t="s">
        <v>2657</v>
      </c>
    </row>
    <row r="2490" spans="1:78" x14ac:dyDescent="0.2">
      <c r="A2490" s="11" t="s">
        <v>1700</v>
      </c>
      <c r="B2490" s="11"/>
      <c r="C2490" s="11" t="s">
        <v>1482</v>
      </c>
      <c r="D2490" s="11" t="s">
        <v>64</v>
      </c>
      <c r="E2490" s="11" t="s">
        <v>112</v>
      </c>
      <c r="F2490" s="11" t="s">
        <v>255</v>
      </c>
      <c r="G2490" s="11" t="s">
        <v>112</v>
      </c>
      <c r="H2490" s="11" t="s">
        <v>255</v>
      </c>
      <c r="I2490" s="11"/>
      <c r="J2490" s="11"/>
      <c r="K2490" s="11"/>
      <c r="L2490" s="11"/>
      <c r="M2490" s="11"/>
      <c r="N2490" s="11"/>
      <c r="O2490" s="11"/>
      <c r="P2490" s="11"/>
      <c r="Q2490" s="11"/>
      <c r="R2490" s="11"/>
      <c r="S2490" s="11"/>
      <c r="T2490" s="11"/>
      <c r="U2490" s="11"/>
      <c r="V2490" s="11"/>
      <c r="W2490" s="11"/>
      <c r="X2490" s="11"/>
      <c r="Y2490" s="11"/>
      <c r="Z2490" s="11"/>
      <c r="AA2490" s="11"/>
      <c r="AB2490" s="11"/>
      <c r="AC2490" s="11"/>
      <c r="AD2490" s="11"/>
      <c r="AE2490" s="11"/>
      <c r="AF2490" s="11"/>
      <c r="AG2490" s="11"/>
      <c r="AH2490" s="11"/>
      <c r="AI2490" s="11"/>
      <c r="AJ2490" s="11"/>
      <c r="AK2490" s="11"/>
      <c r="AL2490" s="11"/>
      <c r="AM2490" s="11"/>
      <c r="AN2490" s="11"/>
      <c r="AO2490" s="11"/>
      <c r="AP2490" s="11"/>
      <c r="AQ2490" s="11"/>
      <c r="AR2490" s="11"/>
      <c r="AS2490" s="11"/>
      <c r="AT2490" s="11"/>
      <c r="AU2490" s="11"/>
      <c r="AV2490" s="11"/>
      <c r="AW2490" s="11"/>
      <c r="AX2490" s="11"/>
      <c r="AY2490" s="11"/>
      <c r="AZ2490" s="11"/>
      <c r="BA2490" s="11"/>
      <c r="BB2490" s="11"/>
      <c r="BC2490" s="11"/>
      <c r="BD2490" s="11"/>
      <c r="BE2490" s="11"/>
      <c r="BF2490" s="11"/>
      <c r="BG2490" s="11"/>
      <c r="BH2490" s="11"/>
      <c r="BI2490" s="11"/>
      <c r="BJ2490" s="11"/>
      <c r="BK2490" s="11"/>
      <c r="BL2490" s="11"/>
      <c r="BM2490" s="11"/>
      <c r="BN2490" s="11"/>
      <c r="BO2490" s="11"/>
      <c r="BP2490" s="11"/>
      <c r="BQ2490" s="11"/>
      <c r="BR2490" s="11"/>
      <c r="BS2490" s="11"/>
      <c r="BT2490" s="11"/>
      <c r="BU2490" s="11"/>
      <c r="BV2490" s="11"/>
      <c r="BW2490" s="11"/>
    </row>
    <row r="2491" spans="1:78" x14ac:dyDescent="0.2">
      <c r="A2491" s="19" t="s">
        <v>1700</v>
      </c>
      <c r="B2491" s="19"/>
      <c r="C2491" s="19" t="s">
        <v>1482</v>
      </c>
      <c r="D2491" s="19" t="s">
        <v>64</v>
      </c>
      <c r="E2491" s="19" t="s">
        <v>112</v>
      </c>
      <c r="F2491" s="19" t="s">
        <v>971</v>
      </c>
      <c r="G2491" s="19" t="s">
        <v>112</v>
      </c>
      <c r="H2491" s="19" t="s">
        <v>971</v>
      </c>
      <c r="I2491" s="19"/>
      <c r="J2491" s="19"/>
      <c r="K2491" s="19"/>
      <c r="L2491" s="19"/>
      <c r="M2491" s="19"/>
      <c r="N2491" s="19"/>
      <c r="O2491" s="19"/>
      <c r="P2491" s="19"/>
      <c r="Q2491" s="19"/>
      <c r="R2491" s="19"/>
      <c r="S2491" s="19"/>
      <c r="T2491" s="19"/>
      <c r="U2491" s="19"/>
      <c r="V2491" s="19"/>
      <c r="W2491" s="19"/>
      <c r="X2491" s="19"/>
      <c r="Y2491" s="19"/>
      <c r="Z2491" s="19"/>
      <c r="AA2491" s="19"/>
      <c r="AB2491" s="19"/>
      <c r="AC2491" s="19"/>
      <c r="AD2491" s="19"/>
      <c r="AE2491" s="19"/>
      <c r="AF2491" s="19"/>
      <c r="AG2491" s="19"/>
      <c r="AH2491" s="19"/>
      <c r="AI2491" s="19"/>
      <c r="AJ2491" s="19"/>
      <c r="AK2491" s="19"/>
      <c r="AL2491" s="19"/>
      <c r="AM2491" s="19"/>
      <c r="AN2491" s="19"/>
      <c r="AO2491" s="19"/>
      <c r="AP2491" s="19"/>
      <c r="AQ2491" s="19"/>
      <c r="AR2491" s="19"/>
      <c r="AS2491" s="19"/>
      <c r="AT2491" s="19"/>
      <c r="AU2491" s="19"/>
      <c r="AV2491" s="19"/>
      <c r="AW2491" s="19"/>
      <c r="AX2491" s="19"/>
      <c r="AY2491" s="19"/>
      <c r="AZ2491" s="19"/>
      <c r="BA2491" s="19"/>
      <c r="BB2491" s="19"/>
      <c r="BC2491" s="19"/>
      <c r="BD2491" s="19"/>
      <c r="BE2491" s="19"/>
      <c r="BF2491" s="19"/>
      <c r="BG2491" s="19"/>
      <c r="BH2491" s="19"/>
      <c r="BI2491" s="19"/>
      <c r="BJ2491" s="19"/>
      <c r="BK2491" s="19"/>
      <c r="BL2491" s="19"/>
      <c r="BM2491" s="19"/>
      <c r="BN2491" s="19"/>
      <c r="BO2491" s="19"/>
      <c r="BP2491" s="19"/>
      <c r="BQ2491" s="19"/>
      <c r="BR2491" s="19"/>
      <c r="BS2491" s="19"/>
      <c r="BT2491" s="19"/>
      <c r="BU2491" s="19"/>
      <c r="BV2491" s="19"/>
      <c r="BW2491" s="19"/>
    </row>
    <row r="2492" spans="1:78" x14ac:dyDescent="0.2">
      <c r="A2492" s="11" t="s">
        <v>1700</v>
      </c>
      <c r="B2492" s="11"/>
      <c r="C2492" s="11" t="s">
        <v>1482</v>
      </c>
      <c r="D2492" s="11" t="s">
        <v>64</v>
      </c>
      <c r="E2492" s="11" t="s">
        <v>112</v>
      </c>
      <c r="F2492" s="11"/>
      <c r="G2492" s="11" t="s">
        <v>112</v>
      </c>
      <c r="H2492" s="11"/>
      <c r="I2492" s="11"/>
      <c r="J2492" s="11"/>
      <c r="K2492" s="11"/>
      <c r="L2492" s="11"/>
      <c r="M2492" s="11"/>
      <c r="N2492" s="11"/>
      <c r="O2492" s="11"/>
      <c r="P2492" s="11"/>
      <c r="Q2492" s="11"/>
      <c r="R2492" s="11"/>
      <c r="S2492" s="11"/>
      <c r="T2492" s="11"/>
      <c r="U2492" s="11"/>
      <c r="V2492" s="11"/>
      <c r="W2492" s="11"/>
      <c r="X2492" s="11"/>
      <c r="Y2492" s="11"/>
      <c r="Z2492" s="11"/>
      <c r="AA2492" s="11"/>
      <c r="AB2492" s="11"/>
      <c r="AC2492" s="11"/>
      <c r="AD2492" s="11"/>
      <c r="AE2492" s="11"/>
      <c r="AF2492" s="11"/>
      <c r="AG2492" s="11"/>
      <c r="AH2492" s="11"/>
      <c r="AI2492" s="11"/>
      <c r="AJ2492" s="11"/>
      <c r="AK2492" s="11"/>
      <c r="AL2492" s="11"/>
      <c r="AM2492" s="11"/>
      <c r="AN2492" s="11"/>
      <c r="AO2492" s="11"/>
      <c r="AP2492" s="11"/>
      <c r="AQ2492" s="11"/>
      <c r="AR2492" s="11"/>
      <c r="AS2492" s="11"/>
      <c r="AT2492" s="11"/>
      <c r="AU2492" s="11"/>
      <c r="AV2492" s="11"/>
      <c r="AW2492" s="11"/>
      <c r="AX2492" s="11"/>
      <c r="AY2492" s="11"/>
      <c r="AZ2492" s="11"/>
      <c r="BA2492" s="11"/>
      <c r="BB2492" s="11"/>
      <c r="BC2492" s="11"/>
      <c r="BD2492" s="11"/>
      <c r="BE2492" s="11"/>
      <c r="BF2492" s="11"/>
      <c r="BG2492" s="11"/>
      <c r="BH2492" s="11"/>
      <c r="BI2492" s="11"/>
      <c r="BJ2492" s="11"/>
      <c r="BK2492" s="11"/>
      <c r="BL2492" s="11"/>
      <c r="BM2492" s="11"/>
      <c r="BN2492" s="11"/>
      <c r="BO2492" s="11"/>
      <c r="BP2492" s="11"/>
      <c r="BQ2492" s="11"/>
      <c r="BR2492" s="11"/>
      <c r="BS2492" s="11"/>
      <c r="BT2492" s="11"/>
      <c r="BU2492" s="11"/>
      <c r="BV2492" s="11"/>
      <c r="BW2492" s="11"/>
    </row>
    <row r="2493" spans="1:78" x14ac:dyDescent="0.2">
      <c r="A2493" t="s">
        <v>2029</v>
      </c>
      <c r="C2493" t="s">
        <v>1482</v>
      </c>
      <c r="D2493" t="s">
        <v>64</v>
      </c>
      <c r="E2493" t="s">
        <v>64</v>
      </c>
      <c r="F2493" t="s">
        <v>2124</v>
      </c>
      <c r="G2493" t="s">
        <v>2028</v>
      </c>
      <c r="H2493" t="s">
        <v>267</v>
      </c>
      <c r="Y2493">
        <v>4.8</v>
      </c>
      <c r="Z2493">
        <v>5.7</v>
      </c>
      <c r="AA2493">
        <v>6</v>
      </c>
      <c r="AB2493">
        <v>6</v>
      </c>
      <c r="AC2493">
        <v>5</v>
      </c>
      <c r="AE2493">
        <v>6.7</v>
      </c>
      <c r="AF2493">
        <v>6.7</v>
      </c>
      <c r="BR2493" t="s">
        <v>67</v>
      </c>
      <c r="BS2493" s="1">
        <v>44816</v>
      </c>
      <c r="BT2493" t="s">
        <v>1910</v>
      </c>
      <c r="BU2493">
        <v>2585</v>
      </c>
      <c r="BX2493" s="2"/>
      <c r="BY2493" s="2"/>
      <c r="BZ2493" s="2"/>
    </row>
    <row r="2494" spans="1:78" x14ac:dyDescent="0.2">
      <c r="A2494" t="s">
        <v>2452</v>
      </c>
      <c r="C2494" t="s">
        <v>1482</v>
      </c>
      <c r="D2494" t="s">
        <v>64</v>
      </c>
      <c r="E2494" t="s">
        <v>64</v>
      </c>
      <c r="G2494" t="s">
        <v>2451</v>
      </c>
      <c r="M2494">
        <v>5.75</v>
      </c>
      <c r="P2494">
        <v>4.3</v>
      </c>
      <c r="BQ2494" t="s">
        <v>2453</v>
      </c>
      <c r="BR2494" t="s">
        <v>67</v>
      </c>
      <c r="BS2494" s="1">
        <v>44825</v>
      </c>
      <c r="BT2494" t="s">
        <v>2426</v>
      </c>
      <c r="BU2494">
        <v>79420</v>
      </c>
      <c r="BV2494" t="s">
        <v>60</v>
      </c>
      <c r="BW2494" t="s">
        <v>2426</v>
      </c>
    </row>
    <row r="2495" spans="1:78" x14ac:dyDescent="0.2">
      <c r="A2495" s="19" t="s">
        <v>1700</v>
      </c>
      <c r="B2495" s="19"/>
      <c r="C2495" s="19" t="s">
        <v>1482</v>
      </c>
      <c r="D2495" s="19" t="s">
        <v>64</v>
      </c>
      <c r="E2495" s="19" t="s">
        <v>423</v>
      </c>
      <c r="F2495" s="19" t="s">
        <v>1545</v>
      </c>
      <c r="G2495" s="19" t="s">
        <v>423</v>
      </c>
      <c r="H2495" s="19" t="s">
        <v>1545</v>
      </c>
      <c r="I2495" s="19"/>
      <c r="J2495" s="19"/>
      <c r="K2495" s="19"/>
      <c r="L2495" s="19"/>
      <c r="M2495" s="19"/>
      <c r="N2495" s="19"/>
      <c r="O2495" s="19"/>
      <c r="P2495" s="19"/>
      <c r="Q2495" s="19"/>
      <c r="R2495" s="19"/>
      <c r="S2495" s="19"/>
      <c r="T2495" s="19"/>
      <c r="U2495" s="19"/>
      <c r="V2495" s="19"/>
      <c r="W2495" s="19"/>
      <c r="X2495" s="19"/>
      <c r="Y2495" s="19"/>
      <c r="Z2495" s="19"/>
      <c r="AA2495" s="19"/>
      <c r="AB2495" s="19"/>
      <c r="AC2495" s="19"/>
      <c r="AD2495" s="19"/>
      <c r="AE2495" s="19"/>
      <c r="AF2495" s="19"/>
      <c r="AG2495" s="19"/>
      <c r="AH2495" s="19"/>
      <c r="AI2495" s="19"/>
      <c r="AJ2495" s="19"/>
      <c r="AK2495" s="19"/>
      <c r="AL2495" s="19"/>
      <c r="AM2495" s="19"/>
      <c r="AN2495" s="19"/>
      <c r="AO2495" s="19"/>
      <c r="AP2495" s="19"/>
      <c r="AQ2495" s="19"/>
      <c r="AR2495" s="19"/>
      <c r="AS2495" s="19"/>
      <c r="AT2495" s="19"/>
      <c r="AU2495" s="19"/>
      <c r="AV2495" s="19"/>
      <c r="AW2495" s="19"/>
      <c r="AX2495" s="19"/>
      <c r="AY2495" s="19"/>
      <c r="AZ2495" s="19"/>
      <c r="BA2495" s="19"/>
      <c r="BB2495" s="19"/>
      <c r="BC2495" s="19"/>
      <c r="BD2495" s="19"/>
      <c r="BE2495" s="19"/>
      <c r="BF2495" s="19"/>
      <c r="BG2495" s="19"/>
      <c r="BH2495" s="19"/>
      <c r="BI2495" s="19"/>
      <c r="BJ2495" s="19"/>
      <c r="BK2495" s="19"/>
      <c r="BL2495" s="19"/>
      <c r="BM2495" s="19"/>
      <c r="BN2495" s="19"/>
      <c r="BO2495" s="19"/>
      <c r="BP2495" s="19"/>
      <c r="BQ2495" s="19"/>
      <c r="BR2495" s="19"/>
      <c r="BS2495" s="19"/>
      <c r="BT2495" s="19"/>
      <c r="BU2495" s="19"/>
      <c r="BV2495" s="19"/>
      <c r="BW2495" s="19"/>
    </row>
    <row r="2496" spans="1:78" x14ac:dyDescent="0.2">
      <c r="A2496" s="19" t="s">
        <v>1700</v>
      </c>
      <c r="B2496" s="19"/>
      <c r="C2496" s="19" t="s">
        <v>1482</v>
      </c>
      <c r="D2496" s="19" t="s">
        <v>64</v>
      </c>
      <c r="E2496" s="19" t="s">
        <v>423</v>
      </c>
      <c r="F2496" s="19" t="s">
        <v>1542</v>
      </c>
      <c r="G2496" s="19" t="s">
        <v>423</v>
      </c>
      <c r="H2496" s="19" t="s">
        <v>1542</v>
      </c>
      <c r="I2496" s="19"/>
      <c r="J2496" s="19"/>
      <c r="K2496" s="19"/>
      <c r="L2496" s="19"/>
      <c r="M2496" s="19"/>
      <c r="N2496" s="19"/>
      <c r="O2496" s="19"/>
      <c r="P2496" s="19"/>
      <c r="Q2496" s="19"/>
      <c r="R2496" s="19"/>
      <c r="S2496" s="19"/>
      <c r="T2496" s="19"/>
      <c r="U2496" s="19"/>
      <c r="V2496" s="19"/>
      <c r="W2496" s="19"/>
      <c r="X2496" s="19"/>
      <c r="Y2496" s="19"/>
      <c r="Z2496" s="19"/>
      <c r="AA2496" s="19"/>
      <c r="AB2496" s="19"/>
      <c r="AC2496" s="19"/>
      <c r="AD2496" s="19"/>
      <c r="AE2496" s="19"/>
      <c r="AF2496" s="19"/>
      <c r="AG2496" s="19"/>
      <c r="AH2496" s="19"/>
      <c r="AI2496" s="19"/>
      <c r="AJ2496" s="19"/>
      <c r="AK2496" s="19"/>
      <c r="AL2496" s="19"/>
      <c r="AM2496" s="19"/>
      <c r="AN2496" s="19"/>
      <c r="AO2496" s="19"/>
      <c r="AP2496" s="19"/>
      <c r="AQ2496" s="19"/>
      <c r="AR2496" s="19"/>
      <c r="AS2496" s="19"/>
      <c r="AT2496" s="19"/>
      <c r="AU2496" s="19"/>
      <c r="AV2496" s="19"/>
      <c r="AW2496" s="19"/>
      <c r="AX2496" s="19"/>
      <c r="AY2496" s="19"/>
      <c r="AZ2496" s="19"/>
      <c r="BA2496" s="19"/>
      <c r="BB2496" s="19"/>
      <c r="BC2496" s="19"/>
      <c r="BD2496" s="19"/>
      <c r="BE2496" s="19"/>
      <c r="BF2496" s="19"/>
      <c r="BG2496" s="19"/>
      <c r="BH2496" s="19"/>
      <c r="BI2496" s="19"/>
      <c r="BJ2496" s="19"/>
      <c r="BK2496" s="19"/>
      <c r="BL2496" s="19"/>
      <c r="BM2496" s="19"/>
      <c r="BN2496" s="19"/>
      <c r="BO2496" s="19"/>
      <c r="BP2496" s="19"/>
      <c r="BQ2496" s="19"/>
      <c r="BR2496" s="19"/>
      <c r="BS2496" s="19"/>
      <c r="BT2496" s="19"/>
      <c r="BU2496" s="19"/>
      <c r="BV2496" s="19"/>
      <c r="BW2496" s="19"/>
    </row>
    <row r="2497" spans="1:75" x14ac:dyDescent="0.2">
      <c r="A2497" s="19" t="s">
        <v>1700</v>
      </c>
      <c r="B2497" s="19"/>
      <c r="C2497" s="19" t="s">
        <v>1482</v>
      </c>
      <c r="D2497" s="19" t="s">
        <v>64</v>
      </c>
      <c r="E2497" s="19" t="s">
        <v>423</v>
      </c>
      <c r="F2497" s="19" t="s">
        <v>1543</v>
      </c>
      <c r="G2497" s="19" t="s">
        <v>423</v>
      </c>
      <c r="H2497" s="19" t="s">
        <v>1543</v>
      </c>
      <c r="I2497" s="19"/>
      <c r="J2497" s="19"/>
      <c r="K2497" s="19"/>
      <c r="L2497" s="19"/>
      <c r="M2497" s="19"/>
      <c r="N2497" s="19"/>
      <c r="O2497" s="19"/>
      <c r="P2497" s="19"/>
      <c r="Q2497" s="19"/>
      <c r="R2497" s="19"/>
      <c r="S2497" s="19"/>
      <c r="T2497" s="19"/>
      <c r="U2497" s="19"/>
      <c r="V2497" s="19"/>
      <c r="W2497" s="19"/>
      <c r="X2497" s="19"/>
      <c r="Y2497" s="19"/>
      <c r="Z2497" s="19"/>
      <c r="AA2497" s="19"/>
      <c r="AB2497" s="19"/>
      <c r="AC2497" s="19"/>
      <c r="AD2497" s="19"/>
      <c r="AE2497" s="19"/>
      <c r="AF2497" s="19"/>
      <c r="AG2497" s="19"/>
      <c r="AH2497" s="19"/>
      <c r="AI2497" s="19"/>
      <c r="AJ2497" s="19"/>
      <c r="AK2497" s="19"/>
      <c r="AL2497" s="19"/>
      <c r="AM2497" s="19"/>
      <c r="AN2497" s="19"/>
      <c r="AO2497" s="19"/>
      <c r="AP2497" s="19"/>
      <c r="AQ2497" s="19"/>
      <c r="AR2497" s="19"/>
      <c r="AS2497" s="19"/>
      <c r="AT2497" s="19"/>
      <c r="AU2497" s="19"/>
      <c r="AV2497" s="19"/>
      <c r="AW2497" s="19"/>
      <c r="AX2497" s="19"/>
      <c r="AY2497" s="19"/>
      <c r="AZ2497" s="19"/>
      <c r="BA2497" s="19"/>
      <c r="BB2497" s="19"/>
      <c r="BC2497" s="19"/>
      <c r="BD2497" s="19"/>
      <c r="BE2497" s="19"/>
      <c r="BF2497" s="19"/>
      <c r="BG2497" s="19"/>
      <c r="BH2497" s="19"/>
      <c r="BI2497" s="19"/>
      <c r="BJ2497" s="19"/>
      <c r="BK2497" s="19"/>
      <c r="BL2497" s="19"/>
      <c r="BM2497" s="19"/>
      <c r="BN2497" s="19"/>
      <c r="BO2497" s="19"/>
      <c r="BP2497" s="19"/>
      <c r="BQ2497" s="19"/>
      <c r="BR2497" s="19"/>
      <c r="BS2497" s="19"/>
      <c r="BT2497" s="19"/>
      <c r="BU2497" s="19"/>
      <c r="BV2497" s="19"/>
      <c r="BW2497" s="19"/>
    </row>
    <row r="2498" spans="1:75" x14ac:dyDescent="0.2">
      <c r="A2498" s="19" t="s">
        <v>1700</v>
      </c>
      <c r="B2498" s="19"/>
      <c r="C2498" s="19" t="s">
        <v>1482</v>
      </c>
      <c r="D2498" s="19" t="s">
        <v>64</v>
      </c>
      <c r="E2498" s="19" t="s">
        <v>423</v>
      </c>
      <c r="F2498" s="19" t="s">
        <v>1544</v>
      </c>
      <c r="G2498" s="19" t="s">
        <v>423</v>
      </c>
      <c r="H2498" s="19" t="s">
        <v>1544</v>
      </c>
      <c r="I2498" s="19"/>
      <c r="J2498" s="19"/>
      <c r="K2498" s="19"/>
      <c r="L2498" s="19"/>
      <c r="M2498" s="19"/>
      <c r="N2498" s="19"/>
      <c r="O2498" s="19"/>
      <c r="P2498" s="19"/>
      <c r="Q2498" s="19"/>
      <c r="R2498" s="19"/>
      <c r="S2498" s="19"/>
      <c r="T2498" s="19"/>
      <c r="U2498" s="19"/>
      <c r="V2498" s="19"/>
      <c r="W2498" s="19"/>
      <c r="X2498" s="19"/>
      <c r="Y2498" s="19"/>
      <c r="Z2498" s="19"/>
      <c r="AA2498" s="19"/>
      <c r="AB2498" s="19"/>
      <c r="AC2498" s="19"/>
      <c r="AD2498" s="19"/>
      <c r="AE2498" s="19"/>
      <c r="AF2498" s="19"/>
      <c r="AG2498" s="19"/>
      <c r="AH2498" s="19"/>
      <c r="AI2498" s="19"/>
      <c r="AJ2498" s="19"/>
      <c r="AK2498" s="19"/>
      <c r="AL2498" s="19"/>
      <c r="AM2498" s="19"/>
      <c r="AN2498" s="19"/>
      <c r="AO2498" s="19"/>
      <c r="AP2498" s="19"/>
      <c r="AQ2498" s="19"/>
      <c r="AR2498" s="19"/>
      <c r="AS2498" s="19"/>
      <c r="AT2498" s="19"/>
      <c r="AU2498" s="19"/>
      <c r="AV2498" s="19"/>
      <c r="AW2498" s="19"/>
      <c r="AX2498" s="19"/>
      <c r="AY2498" s="19"/>
      <c r="AZ2498" s="19"/>
      <c r="BA2498" s="19"/>
      <c r="BB2498" s="19"/>
      <c r="BC2498" s="19"/>
      <c r="BD2498" s="19"/>
      <c r="BE2498" s="19"/>
      <c r="BF2498" s="19"/>
      <c r="BG2498" s="19"/>
      <c r="BH2498" s="19"/>
      <c r="BI2498" s="19"/>
      <c r="BJ2498" s="19"/>
      <c r="BK2498" s="19"/>
      <c r="BL2498" s="19"/>
      <c r="BM2498" s="19"/>
      <c r="BN2498" s="19"/>
      <c r="BO2498" s="19"/>
      <c r="BP2498" s="19"/>
      <c r="BQ2498" s="19"/>
      <c r="BR2498" s="19"/>
      <c r="BS2498" s="19"/>
      <c r="BT2498" s="19"/>
      <c r="BU2498" s="19"/>
      <c r="BV2498" s="19"/>
      <c r="BW2498" s="19"/>
    </row>
    <row r="2499" spans="1:75" x14ac:dyDescent="0.2">
      <c r="A2499" s="19" t="s">
        <v>1700</v>
      </c>
      <c r="B2499" s="19"/>
      <c r="C2499" s="19" t="s">
        <v>1482</v>
      </c>
      <c r="D2499" s="19" t="s">
        <v>64</v>
      </c>
      <c r="E2499" s="19" t="s">
        <v>423</v>
      </c>
      <c r="F2499" s="19"/>
      <c r="G2499" s="19" t="s">
        <v>423</v>
      </c>
      <c r="H2499" s="19"/>
      <c r="I2499" s="19"/>
      <c r="J2499" s="19"/>
      <c r="K2499" s="19"/>
      <c r="L2499" s="19"/>
      <c r="M2499" s="19"/>
      <c r="N2499" s="19"/>
      <c r="O2499" s="19"/>
      <c r="P2499" s="19"/>
      <c r="Q2499" s="19"/>
      <c r="R2499" s="19"/>
      <c r="S2499" s="19"/>
      <c r="T2499" s="19"/>
      <c r="U2499" s="19"/>
      <c r="V2499" s="19"/>
      <c r="W2499" s="19"/>
      <c r="X2499" s="19"/>
      <c r="Y2499" s="19"/>
      <c r="Z2499" s="19"/>
      <c r="AA2499" s="19"/>
      <c r="AB2499" s="19"/>
      <c r="AC2499" s="19"/>
      <c r="AD2499" s="19"/>
      <c r="AE2499" s="19"/>
      <c r="AF2499" s="19"/>
      <c r="AG2499" s="19"/>
      <c r="AH2499" s="19"/>
      <c r="AI2499" s="19"/>
      <c r="AJ2499" s="19"/>
      <c r="AK2499" s="19"/>
      <c r="AL2499" s="19"/>
      <c r="AM2499" s="19"/>
      <c r="AN2499" s="19"/>
      <c r="AO2499" s="19"/>
      <c r="AP2499" s="19"/>
      <c r="AQ2499" s="19"/>
      <c r="AR2499" s="19"/>
      <c r="AS2499" s="19"/>
      <c r="AT2499" s="19"/>
      <c r="AU2499" s="19"/>
      <c r="AV2499" s="19"/>
      <c r="AW2499" s="19"/>
      <c r="AX2499" s="19"/>
      <c r="AY2499" s="19"/>
      <c r="AZ2499" s="19"/>
      <c r="BA2499" s="19"/>
      <c r="BB2499" s="19"/>
      <c r="BC2499" s="19"/>
      <c r="BD2499" s="19"/>
      <c r="BE2499" s="19"/>
      <c r="BF2499" s="19"/>
      <c r="BG2499" s="19"/>
      <c r="BH2499" s="19"/>
      <c r="BI2499" s="19"/>
      <c r="BJ2499" s="19"/>
      <c r="BK2499" s="19"/>
      <c r="BL2499" s="19"/>
      <c r="BM2499" s="19"/>
      <c r="BN2499" s="19"/>
      <c r="BO2499" s="19"/>
      <c r="BP2499" s="19"/>
      <c r="BQ2499" s="19"/>
      <c r="BR2499" s="19"/>
      <c r="BS2499" s="19"/>
      <c r="BT2499" s="19"/>
      <c r="BU2499" s="19"/>
      <c r="BV2499" s="19"/>
      <c r="BW2499" s="19"/>
    </row>
    <row r="2500" spans="1:75" x14ac:dyDescent="0.2">
      <c r="A2500" s="11" t="s">
        <v>1700</v>
      </c>
      <c r="B2500" s="11"/>
      <c r="C2500" s="11" t="s">
        <v>1482</v>
      </c>
      <c r="D2500" s="11" t="s">
        <v>64</v>
      </c>
      <c r="E2500" s="11" t="s">
        <v>1546</v>
      </c>
      <c r="F2500" s="11"/>
      <c r="G2500" s="11" t="s">
        <v>1546</v>
      </c>
      <c r="H2500" s="11"/>
      <c r="I2500" s="11"/>
      <c r="J2500" s="11"/>
      <c r="K2500" s="11"/>
      <c r="L2500" s="11"/>
      <c r="M2500" s="11"/>
      <c r="N2500" s="11"/>
      <c r="O2500" s="11"/>
      <c r="P2500" s="11"/>
      <c r="Q2500" s="11"/>
      <c r="R2500" s="11"/>
      <c r="S2500" s="11"/>
      <c r="T2500" s="11"/>
      <c r="U2500" s="11"/>
      <c r="V2500" s="11"/>
      <c r="W2500" s="11"/>
      <c r="X2500" s="11"/>
      <c r="Y2500" s="11"/>
      <c r="Z2500" s="11"/>
      <c r="AA2500" s="11"/>
      <c r="AB2500" s="11"/>
      <c r="AC2500" s="11"/>
      <c r="AD2500" s="11"/>
      <c r="AE2500" s="11"/>
      <c r="AF2500" s="11"/>
      <c r="AG2500" s="11"/>
      <c r="AH2500" s="11"/>
      <c r="AI2500" s="11"/>
      <c r="AJ2500" s="11"/>
      <c r="AK2500" s="11"/>
      <c r="AL2500" s="11"/>
      <c r="AM2500" s="11"/>
      <c r="AN2500" s="11"/>
      <c r="AO2500" s="11"/>
      <c r="AP2500" s="11"/>
      <c r="AQ2500" s="11"/>
      <c r="AR2500" s="11"/>
      <c r="AS2500" s="11"/>
      <c r="AT2500" s="11"/>
      <c r="AU2500" s="11"/>
      <c r="AV2500" s="11"/>
      <c r="AW2500" s="11"/>
      <c r="AX2500" s="11"/>
      <c r="AY2500" s="11"/>
      <c r="AZ2500" s="11"/>
      <c r="BA2500" s="11"/>
      <c r="BB2500" s="11"/>
      <c r="BC2500" s="11"/>
      <c r="BD2500" s="11"/>
      <c r="BE2500" s="11"/>
      <c r="BF2500" s="11"/>
      <c r="BG2500" s="11"/>
      <c r="BH2500" s="11"/>
      <c r="BI2500" s="11"/>
      <c r="BJ2500" s="11"/>
      <c r="BK2500" s="11"/>
      <c r="BL2500" s="11"/>
      <c r="BM2500" s="11"/>
      <c r="BN2500" s="11"/>
      <c r="BO2500" s="11"/>
      <c r="BP2500" s="11"/>
      <c r="BQ2500" s="11"/>
      <c r="BR2500" s="11"/>
      <c r="BS2500" s="11"/>
      <c r="BT2500" s="11"/>
      <c r="BU2500" s="11"/>
      <c r="BV2500" s="11"/>
      <c r="BW2500" s="11"/>
    </row>
    <row r="2501" spans="1:75" x14ac:dyDescent="0.2">
      <c r="A2501" s="11" t="s">
        <v>1700</v>
      </c>
      <c r="B2501" s="11"/>
      <c r="C2501" s="11" t="s">
        <v>1482</v>
      </c>
      <c r="D2501" s="11" t="s">
        <v>64</v>
      </c>
      <c r="E2501" s="11" t="s">
        <v>269</v>
      </c>
      <c r="F2501" s="11" t="s">
        <v>270</v>
      </c>
      <c r="G2501" s="11" t="s">
        <v>269</v>
      </c>
      <c r="H2501" s="11" t="s">
        <v>270</v>
      </c>
      <c r="I2501" s="11"/>
      <c r="J2501" s="11"/>
      <c r="K2501" s="11"/>
      <c r="L2501" s="11"/>
      <c r="M2501" s="11"/>
      <c r="N2501" s="11"/>
      <c r="O2501" s="11"/>
      <c r="P2501" s="11"/>
      <c r="Q2501" s="11"/>
      <c r="R2501" s="11"/>
      <c r="S2501" s="11"/>
      <c r="T2501" s="11"/>
      <c r="U2501" s="11"/>
      <c r="V2501" s="11"/>
      <c r="W2501" s="11"/>
      <c r="X2501" s="11"/>
      <c r="Y2501" s="11"/>
      <c r="Z2501" s="11"/>
      <c r="AA2501" s="11"/>
      <c r="AB2501" s="11"/>
      <c r="AC2501" s="11"/>
      <c r="AD2501" s="11"/>
      <c r="AE2501" s="11"/>
      <c r="AF2501" s="11"/>
      <c r="AG2501" s="11"/>
      <c r="AH2501" s="11"/>
      <c r="AI2501" s="11"/>
      <c r="AJ2501" s="11"/>
      <c r="AK2501" s="11"/>
      <c r="AL2501" s="11"/>
      <c r="AM2501" s="11"/>
      <c r="AN2501" s="11"/>
      <c r="AO2501" s="11"/>
      <c r="AP2501" s="11"/>
      <c r="AQ2501" s="11"/>
      <c r="AR2501" s="11"/>
      <c r="AS2501" s="11"/>
      <c r="AT2501" s="11"/>
      <c r="AU2501" s="11"/>
      <c r="AV2501" s="11"/>
      <c r="AW2501" s="11"/>
      <c r="AX2501" s="11"/>
      <c r="AY2501" s="11"/>
      <c r="AZ2501" s="11"/>
      <c r="BA2501" s="11"/>
      <c r="BB2501" s="11"/>
      <c r="BC2501" s="11"/>
      <c r="BD2501" s="11"/>
      <c r="BE2501" s="11"/>
      <c r="BF2501" s="11"/>
      <c r="BG2501" s="11"/>
      <c r="BH2501" s="11"/>
      <c r="BI2501" s="11"/>
      <c r="BJ2501" s="11"/>
      <c r="BK2501" s="11"/>
      <c r="BL2501" s="11"/>
      <c r="BM2501" s="11"/>
      <c r="BN2501" s="11"/>
      <c r="BO2501" s="11"/>
      <c r="BP2501" s="11"/>
      <c r="BQ2501" s="11"/>
      <c r="BR2501" s="11"/>
      <c r="BS2501" s="11"/>
      <c r="BT2501" s="11"/>
      <c r="BU2501" s="11"/>
      <c r="BV2501" s="11"/>
      <c r="BW2501" s="11"/>
    </row>
    <row r="2502" spans="1:75" x14ac:dyDescent="0.2">
      <c r="A2502" s="10" t="s">
        <v>1739</v>
      </c>
      <c r="B2502" s="10"/>
      <c r="C2502" s="10" t="s">
        <v>1482</v>
      </c>
      <c r="D2502" s="10" t="s">
        <v>64</v>
      </c>
      <c r="E2502" s="10" t="s">
        <v>269</v>
      </c>
      <c r="F2502" s="10" t="s">
        <v>270</v>
      </c>
      <c r="G2502" s="10" t="s">
        <v>269</v>
      </c>
      <c r="H2502" s="10" t="s">
        <v>270</v>
      </c>
      <c r="I2502" s="10"/>
      <c r="J2502" s="10"/>
      <c r="K2502" s="10"/>
      <c r="L2502" s="10"/>
      <c r="M2502" s="10"/>
      <c r="N2502" s="10"/>
      <c r="O2502" s="10"/>
      <c r="P2502" s="10"/>
      <c r="Q2502" s="10"/>
      <c r="R2502" s="10"/>
      <c r="S2502" s="10"/>
      <c r="T2502" s="10"/>
      <c r="U2502" s="10"/>
      <c r="V2502" s="10"/>
      <c r="W2502" s="10"/>
      <c r="X2502" s="10"/>
      <c r="Y2502" s="10"/>
      <c r="Z2502" s="10"/>
      <c r="AA2502" s="10"/>
      <c r="AB2502" s="10"/>
      <c r="AC2502" s="10"/>
      <c r="AD2502" s="10"/>
      <c r="AE2502" s="10"/>
      <c r="AF2502" s="10"/>
      <c r="AG2502" s="10"/>
      <c r="AH2502" s="10"/>
      <c r="AI2502" s="10"/>
      <c r="AJ2502" s="10"/>
      <c r="AK2502" s="10"/>
      <c r="AL2502" s="10"/>
      <c r="AM2502" s="10"/>
      <c r="AN2502" s="10"/>
      <c r="AO2502" s="10"/>
      <c r="AP2502" s="10"/>
      <c r="AQ2502" s="10"/>
      <c r="AR2502" s="10"/>
      <c r="AS2502" s="10"/>
      <c r="AT2502" s="10"/>
      <c r="AU2502" s="10"/>
      <c r="AV2502" s="10"/>
      <c r="AW2502" s="10"/>
      <c r="AX2502" s="10"/>
      <c r="AY2502" s="10"/>
      <c r="AZ2502" s="10"/>
      <c r="BA2502" s="10"/>
      <c r="BB2502" s="10"/>
      <c r="BC2502" s="10"/>
      <c r="BD2502" s="10"/>
      <c r="BE2502" s="10"/>
      <c r="BF2502" s="10"/>
      <c r="BG2502" s="10"/>
      <c r="BH2502" s="10"/>
      <c r="BI2502" s="10"/>
      <c r="BJ2502" s="10"/>
      <c r="BK2502" s="10"/>
      <c r="BL2502" s="10"/>
      <c r="BM2502" s="10"/>
      <c r="BN2502" s="10"/>
      <c r="BO2502" s="10"/>
      <c r="BP2502" s="10"/>
      <c r="BQ2502" s="10" t="s">
        <v>1740</v>
      </c>
      <c r="BR2502" s="10" t="s">
        <v>67</v>
      </c>
      <c r="BS2502" s="12">
        <v>44812</v>
      </c>
      <c r="BT2502" s="10" t="s">
        <v>1701</v>
      </c>
      <c r="BU2502" s="10">
        <v>1420</v>
      </c>
      <c r="BV2502" s="10"/>
      <c r="BW2502" s="10"/>
    </row>
    <row r="2503" spans="1:75" x14ac:dyDescent="0.2">
      <c r="A2503" t="s">
        <v>2019</v>
      </c>
      <c r="B2503" t="s">
        <v>322</v>
      </c>
      <c r="C2503" t="s">
        <v>1482</v>
      </c>
      <c r="D2503" t="s">
        <v>64</v>
      </c>
      <c r="E2503" t="s">
        <v>269</v>
      </c>
      <c r="F2503" t="s">
        <v>270</v>
      </c>
      <c r="G2503" t="s">
        <v>269</v>
      </c>
      <c r="H2503" t="s">
        <v>270</v>
      </c>
      <c r="AW2503">
        <v>7.3</v>
      </c>
      <c r="AX2503">
        <v>6.1</v>
      </c>
      <c r="AY2503">
        <v>6.2</v>
      </c>
      <c r="AZ2503">
        <v>6.2</v>
      </c>
      <c r="BA2503">
        <v>8.1999999999999993</v>
      </c>
      <c r="BB2503">
        <v>7.3</v>
      </c>
      <c r="BC2503">
        <v>7</v>
      </c>
      <c r="BD2503">
        <v>7.3</v>
      </c>
      <c r="BE2503">
        <v>9.1</v>
      </c>
      <c r="BF2503">
        <v>6.4</v>
      </c>
      <c r="BG2503">
        <v>6.1</v>
      </c>
      <c r="BH2503">
        <v>6.4</v>
      </c>
      <c r="BR2503" t="s">
        <v>67</v>
      </c>
      <c r="BS2503" s="1">
        <v>44816</v>
      </c>
      <c r="BT2503" t="s">
        <v>1910</v>
      </c>
      <c r="BU2503">
        <v>2585</v>
      </c>
    </row>
    <row r="2504" spans="1:75" x14ac:dyDescent="0.2">
      <c r="A2504" t="s">
        <v>271</v>
      </c>
      <c r="C2504" t="s">
        <v>1482</v>
      </c>
      <c r="D2504" t="s">
        <v>64</v>
      </c>
      <c r="E2504" t="s">
        <v>269</v>
      </c>
      <c r="F2504" t="s">
        <v>270</v>
      </c>
      <c r="G2504" t="s">
        <v>269</v>
      </c>
      <c r="H2504" t="s">
        <v>270</v>
      </c>
      <c r="Y2504">
        <v>7.7</v>
      </c>
      <c r="Z2504">
        <v>9.1999999999999993</v>
      </c>
      <c r="AA2504">
        <v>9.1999999999999993</v>
      </c>
      <c r="AB2504">
        <v>9.1999999999999993</v>
      </c>
      <c r="BR2504" t="s">
        <v>67</v>
      </c>
      <c r="BS2504" s="1">
        <v>44816</v>
      </c>
      <c r="BT2504" t="s">
        <v>1910</v>
      </c>
      <c r="BU2504">
        <v>2585</v>
      </c>
    </row>
    <row r="2505" spans="1:75" x14ac:dyDescent="0.2">
      <c r="A2505" s="10" t="s">
        <v>271</v>
      </c>
      <c r="B2505" s="10"/>
      <c r="C2505" s="10" t="s">
        <v>1482</v>
      </c>
      <c r="D2505" s="10" t="s">
        <v>64</v>
      </c>
      <c r="E2505" s="10" t="s">
        <v>269</v>
      </c>
      <c r="F2505" s="10" t="s">
        <v>270</v>
      </c>
      <c r="G2505" s="10" t="s">
        <v>269</v>
      </c>
      <c r="H2505" s="10" t="s">
        <v>270</v>
      </c>
      <c r="I2505" s="10"/>
      <c r="J2505" s="10"/>
      <c r="K2505" s="10"/>
      <c r="L2505" s="10"/>
      <c r="M2505" s="10"/>
      <c r="N2505" s="10"/>
      <c r="O2505" s="10"/>
      <c r="P2505" s="10"/>
      <c r="Q2505" s="10"/>
      <c r="R2505" s="10"/>
      <c r="S2505" s="10"/>
      <c r="T2505" s="10"/>
      <c r="U2505" s="10"/>
      <c r="V2505" s="10"/>
      <c r="W2505" s="10"/>
      <c r="X2505" s="10"/>
      <c r="Y2505" s="10"/>
      <c r="Z2505" s="10"/>
      <c r="AA2505" s="10"/>
      <c r="AB2505" s="10"/>
      <c r="AC2505" s="10"/>
      <c r="AD2505" s="10"/>
      <c r="AE2505" s="10"/>
      <c r="AF2505" s="10"/>
      <c r="AG2505" s="10"/>
      <c r="AH2505" s="10"/>
      <c r="AI2505" s="10"/>
      <c r="AJ2505" s="10"/>
      <c r="AK2505" s="10"/>
      <c r="AL2505" s="10"/>
      <c r="AM2505" s="10"/>
      <c r="AN2505" s="10"/>
      <c r="AO2505" s="10"/>
      <c r="AP2505" s="10"/>
      <c r="AQ2505" s="10"/>
      <c r="AR2505" s="10"/>
      <c r="AS2505" s="10"/>
      <c r="AT2505" s="10"/>
      <c r="AU2505" s="10"/>
      <c r="AV2505" s="10"/>
      <c r="AW2505" s="10"/>
      <c r="AX2505" s="10"/>
      <c r="AY2505" s="10"/>
      <c r="AZ2505" s="10"/>
      <c r="BA2505" s="10"/>
      <c r="BB2505" s="10"/>
      <c r="BC2505" s="10"/>
      <c r="BD2505" s="10"/>
      <c r="BE2505" s="10"/>
      <c r="BF2505" s="10"/>
      <c r="BG2505" s="10"/>
      <c r="BH2505" s="10"/>
      <c r="BI2505" s="10"/>
      <c r="BJ2505" s="10"/>
      <c r="BK2505" s="10"/>
      <c r="BL2505" s="10"/>
      <c r="BM2505" s="10"/>
      <c r="BN2505" s="10"/>
      <c r="BO2505" s="10"/>
      <c r="BP2505" s="10"/>
      <c r="BQ2505" s="10"/>
      <c r="BR2505" s="10" t="s">
        <v>58</v>
      </c>
      <c r="BS2505" s="10"/>
      <c r="BT2505" s="10" t="s">
        <v>261</v>
      </c>
      <c r="BU2505" s="10">
        <v>19561</v>
      </c>
      <c r="BV2505" s="10" t="s">
        <v>60</v>
      </c>
      <c r="BW2505" s="10" t="s">
        <v>261</v>
      </c>
    </row>
    <row r="2506" spans="1:75" x14ac:dyDescent="0.2">
      <c r="A2506" t="s">
        <v>272</v>
      </c>
      <c r="C2506" t="s">
        <v>1482</v>
      </c>
      <c r="D2506" t="s">
        <v>64</v>
      </c>
      <c r="E2506" t="s">
        <v>269</v>
      </c>
      <c r="F2506" t="s">
        <v>270</v>
      </c>
      <c r="G2506" t="s">
        <v>269</v>
      </c>
      <c r="H2506" t="s">
        <v>270</v>
      </c>
      <c r="BR2506" t="s">
        <v>58</v>
      </c>
      <c r="BS2506"/>
      <c r="BT2506" t="s">
        <v>261</v>
      </c>
      <c r="BU2506">
        <v>19561</v>
      </c>
      <c r="BV2506" t="s">
        <v>60</v>
      </c>
      <c r="BW2506" s="9" t="s">
        <v>261</v>
      </c>
    </row>
    <row r="2507" spans="1:75" x14ac:dyDescent="0.2">
      <c r="A2507" t="s">
        <v>1737</v>
      </c>
      <c r="C2507" t="s">
        <v>1482</v>
      </c>
      <c r="D2507" t="s">
        <v>64</v>
      </c>
      <c r="E2507" t="s">
        <v>269</v>
      </c>
      <c r="F2507" t="s">
        <v>274</v>
      </c>
      <c r="G2507" t="s">
        <v>269</v>
      </c>
      <c r="H2507" t="s">
        <v>1738</v>
      </c>
      <c r="L2507" t="s">
        <v>1734</v>
      </c>
      <c r="AW2507">
        <v>6.4539999999999997</v>
      </c>
      <c r="AX2507">
        <v>5.2160000000000002</v>
      </c>
      <c r="AY2507">
        <v>5.4850000000000003</v>
      </c>
      <c r="AZ2507">
        <v>5.4850000000000003</v>
      </c>
      <c r="BR2507" t="s">
        <v>67</v>
      </c>
      <c r="BS2507" s="1">
        <v>44812</v>
      </c>
      <c r="BT2507" t="s">
        <v>1701</v>
      </c>
      <c r="BU2507">
        <v>1420</v>
      </c>
      <c r="BV2507" t="s">
        <v>60</v>
      </c>
      <c r="BW2507" t="s">
        <v>1701</v>
      </c>
    </row>
    <row r="2508" spans="1:75" x14ac:dyDescent="0.2">
      <c r="A2508" s="11" t="s">
        <v>1700</v>
      </c>
      <c r="B2508" s="11"/>
      <c r="C2508" s="11" t="s">
        <v>1482</v>
      </c>
      <c r="D2508" s="11" t="s">
        <v>64</v>
      </c>
      <c r="E2508" s="11" t="s">
        <v>269</v>
      </c>
      <c r="F2508" s="11" t="s">
        <v>274</v>
      </c>
      <c r="G2508" s="11" t="s">
        <v>269</v>
      </c>
      <c r="H2508" s="11" t="s">
        <v>274</v>
      </c>
      <c r="I2508" s="11"/>
      <c r="J2508" s="11"/>
      <c r="K2508" s="11"/>
      <c r="L2508" s="11"/>
      <c r="M2508" s="11"/>
      <c r="N2508" s="11"/>
      <c r="O2508" s="11"/>
      <c r="P2508" s="11"/>
      <c r="Q2508" s="11"/>
      <c r="R2508" s="11"/>
      <c r="S2508" s="11"/>
      <c r="T2508" s="11"/>
      <c r="U2508" s="11"/>
      <c r="V2508" s="11"/>
      <c r="W2508" s="11"/>
      <c r="X2508" s="11"/>
      <c r="Y2508" s="11"/>
      <c r="Z2508" s="11"/>
      <c r="AA2508" s="11"/>
      <c r="AB2508" s="11"/>
      <c r="AC2508" s="11"/>
      <c r="AD2508" s="11"/>
      <c r="AE2508" s="11"/>
      <c r="AF2508" s="11"/>
      <c r="AG2508" s="11"/>
      <c r="AH2508" s="11"/>
      <c r="AI2508" s="11"/>
      <c r="AJ2508" s="11"/>
      <c r="AK2508" s="11"/>
      <c r="AL2508" s="11"/>
      <c r="AM2508" s="11"/>
      <c r="AN2508" s="11"/>
      <c r="AO2508" s="11"/>
      <c r="AP2508" s="11"/>
      <c r="AQ2508" s="11"/>
      <c r="AR2508" s="11"/>
      <c r="AS2508" s="11"/>
      <c r="AT2508" s="11"/>
      <c r="AU2508" s="11"/>
      <c r="AV2508" s="11"/>
      <c r="AW2508" s="11"/>
      <c r="AX2508" s="11"/>
      <c r="AY2508" s="11"/>
      <c r="AZ2508" s="11"/>
      <c r="BA2508" s="11"/>
      <c r="BB2508" s="11"/>
      <c r="BC2508" s="11"/>
      <c r="BD2508" s="11"/>
      <c r="BE2508" s="11"/>
      <c r="BF2508" s="11"/>
      <c r="BG2508" s="11"/>
      <c r="BH2508" s="11"/>
      <c r="BI2508" s="11"/>
      <c r="BJ2508" s="11"/>
      <c r="BK2508" s="11"/>
      <c r="BL2508" s="11"/>
      <c r="BM2508" s="11"/>
      <c r="BN2508" s="11"/>
      <c r="BO2508" s="11"/>
      <c r="BP2508" s="11"/>
      <c r="BQ2508" s="11"/>
      <c r="BR2508" s="11"/>
      <c r="BS2508" s="11"/>
      <c r="BT2508" s="11"/>
      <c r="BU2508" s="11"/>
      <c r="BV2508" s="11"/>
      <c r="BW2508" s="11"/>
    </row>
    <row r="2509" spans="1:75" x14ac:dyDescent="0.2">
      <c r="A2509" t="s">
        <v>273</v>
      </c>
      <c r="C2509" t="s">
        <v>1482</v>
      </c>
      <c r="D2509" t="s">
        <v>64</v>
      </c>
      <c r="E2509" t="s">
        <v>269</v>
      </c>
      <c r="F2509" t="s">
        <v>274</v>
      </c>
      <c r="G2509" t="s">
        <v>269</v>
      </c>
      <c r="H2509" t="s">
        <v>274</v>
      </c>
      <c r="BE2509">
        <v>8.3000000000000007</v>
      </c>
      <c r="BF2509">
        <v>5.5</v>
      </c>
      <c r="BG2509">
        <v>4.5999999999999996</v>
      </c>
      <c r="BH2509">
        <v>5.5</v>
      </c>
      <c r="BR2509" t="s">
        <v>67</v>
      </c>
      <c r="BS2509"/>
      <c r="BT2509" t="s">
        <v>275</v>
      </c>
      <c r="BU2509">
        <v>17228</v>
      </c>
    </row>
    <row r="2510" spans="1:75" x14ac:dyDescent="0.2">
      <c r="A2510" s="10" t="s">
        <v>1739</v>
      </c>
      <c r="B2510" s="10"/>
      <c r="C2510" s="10" t="s">
        <v>1482</v>
      </c>
      <c r="D2510" s="10" t="s">
        <v>64</v>
      </c>
      <c r="E2510" s="10" t="s">
        <v>269</v>
      </c>
      <c r="F2510" s="10" t="s">
        <v>274</v>
      </c>
      <c r="G2510" s="10" t="s">
        <v>269</v>
      </c>
      <c r="H2510" s="10" t="s">
        <v>274</v>
      </c>
      <c r="I2510" s="10"/>
      <c r="J2510" s="10"/>
      <c r="K2510" s="10"/>
      <c r="L2510" s="10"/>
      <c r="M2510" s="10"/>
      <c r="N2510" s="10"/>
      <c r="O2510" s="10"/>
      <c r="P2510" s="10"/>
      <c r="Q2510" s="10"/>
      <c r="R2510" s="10"/>
      <c r="S2510" s="10"/>
      <c r="T2510" s="10"/>
      <c r="U2510" s="10"/>
      <c r="V2510" s="10"/>
      <c r="W2510" s="10"/>
      <c r="X2510" s="10"/>
      <c r="Y2510" s="10"/>
      <c r="Z2510" s="10"/>
      <c r="AA2510" s="10"/>
      <c r="AB2510" s="10"/>
      <c r="AC2510" s="10"/>
      <c r="AD2510" s="10"/>
      <c r="AE2510" s="10"/>
      <c r="AF2510" s="10"/>
      <c r="AG2510" s="10"/>
      <c r="AH2510" s="10"/>
      <c r="AI2510" s="10"/>
      <c r="AJ2510" s="10"/>
      <c r="AK2510" s="10"/>
      <c r="AL2510" s="10"/>
      <c r="AM2510" s="10"/>
      <c r="AN2510" s="10"/>
      <c r="AO2510" s="10"/>
      <c r="AP2510" s="10"/>
      <c r="AQ2510" s="10"/>
      <c r="AR2510" s="10"/>
      <c r="AS2510" s="10"/>
      <c r="AT2510" s="10"/>
      <c r="AU2510" s="10"/>
      <c r="AV2510" s="10"/>
      <c r="AW2510" s="10"/>
      <c r="AX2510" s="10"/>
      <c r="AY2510" s="10"/>
      <c r="AZ2510" s="10"/>
      <c r="BA2510" s="10"/>
      <c r="BB2510" s="10"/>
      <c r="BC2510" s="10"/>
      <c r="BD2510" s="10"/>
      <c r="BE2510" s="10"/>
      <c r="BF2510" s="10"/>
      <c r="BG2510" s="10"/>
      <c r="BH2510" s="10"/>
      <c r="BI2510" s="10"/>
      <c r="BJ2510" s="10"/>
      <c r="BK2510" s="10"/>
      <c r="BL2510" s="10"/>
      <c r="BM2510" s="10"/>
      <c r="BN2510" s="10"/>
      <c r="BO2510" s="10"/>
      <c r="BP2510" s="10"/>
      <c r="BQ2510" s="10" t="s">
        <v>1740</v>
      </c>
      <c r="BR2510" s="10" t="s">
        <v>67</v>
      </c>
      <c r="BS2510" s="12">
        <v>44812</v>
      </c>
      <c r="BT2510" s="10" t="s">
        <v>1701</v>
      </c>
      <c r="BU2510" s="10">
        <v>1420</v>
      </c>
      <c r="BV2510" s="10"/>
      <c r="BW2510" s="10"/>
    </row>
    <row r="2511" spans="1:75" x14ac:dyDescent="0.2">
      <c r="A2511" t="s">
        <v>1972</v>
      </c>
      <c r="C2511" t="s">
        <v>1482</v>
      </c>
      <c r="D2511" t="s">
        <v>64</v>
      </c>
      <c r="E2511" t="s">
        <v>269</v>
      </c>
      <c r="F2511" t="s">
        <v>274</v>
      </c>
      <c r="G2511" t="s">
        <v>269</v>
      </c>
      <c r="H2511" t="s">
        <v>274</v>
      </c>
      <c r="AC2511">
        <v>6.2</v>
      </c>
      <c r="AD2511">
        <v>9.5</v>
      </c>
      <c r="AE2511">
        <v>9.3000000000000007</v>
      </c>
      <c r="AF2511">
        <v>9.5</v>
      </c>
      <c r="AG2511">
        <v>4.8</v>
      </c>
      <c r="AH2511">
        <v>8</v>
      </c>
      <c r="AI2511">
        <v>7</v>
      </c>
      <c r="AJ2511">
        <v>8</v>
      </c>
      <c r="BR2511" t="s">
        <v>67</v>
      </c>
      <c r="BS2511" s="1">
        <v>44816</v>
      </c>
      <c r="BT2511" t="s">
        <v>1910</v>
      </c>
      <c r="BU2511">
        <v>2585</v>
      </c>
    </row>
    <row r="2512" spans="1:75" x14ac:dyDescent="0.2">
      <c r="A2512" t="s">
        <v>1995</v>
      </c>
      <c r="C2512" t="s">
        <v>1482</v>
      </c>
      <c r="D2512" t="s">
        <v>64</v>
      </c>
      <c r="E2512" t="s">
        <v>269</v>
      </c>
      <c r="F2512" t="s">
        <v>274</v>
      </c>
      <c r="G2512" t="s">
        <v>269</v>
      </c>
      <c r="H2512" t="s">
        <v>274</v>
      </c>
      <c r="AY2512">
        <v>5</v>
      </c>
      <c r="AZ2512">
        <v>5</v>
      </c>
      <c r="BA2512">
        <v>6.8</v>
      </c>
      <c r="BB2512">
        <v>5.8</v>
      </c>
      <c r="BD2512">
        <v>5.8</v>
      </c>
      <c r="BR2512" t="s">
        <v>67</v>
      </c>
      <c r="BS2512" s="1">
        <v>44816</v>
      </c>
      <c r="BT2512" t="s">
        <v>1910</v>
      </c>
      <c r="BU2512">
        <v>2585</v>
      </c>
    </row>
    <row r="2513" spans="1:78" x14ac:dyDescent="0.2">
      <c r="A2513" t="s">
        <v>1996</v>
      </c>
      <c r="C2513" t="s">
        <v>1482</v>
      </c>
      <c r="D2513" t="s">
        <v>64</v>
      </c>
      <c r="E2513" t="s">
        <v>269</v>
      </c>
      <c r="F2513" t="s">
        <v>274</v>
      </c>
      <c r="G2513" t="s">
        <v>269</v>
      </c>
      <c r="H2513" t="s">
        <v>274</v>
      </c>
      <c r="AW2513">
        <v>5.9</v>
      </c>
      <c r="AX2513">
        <v>4.5999999999999996</v>
      </c>
      <c r="AY2513">
        <v>5</v>
      </c>
      <c r="AZ2513">
        <v>5</v>
      </c>
      <c r="BA2513">
        <v>6.6</v>
      </c>
      <c r="BB2513">
        <v>5.9</v>
      </c>
      <c r="BC2513">
        <v>5.9</v>
      </c>
      <c r="BD2513">
        <v>5.9</v>
      </c>
      <c r="BH2513">
        <v>4</v>
      </c>
      <c r="BQ2513" t="s">
        <v>3396</v>
      </c>
      <c r="BR2513" t="s">
        <v>67</v>
      </c>
      <c r="BS2513" s="1">
        <v>44816</v>
      </c>
      <c r="BT2513" t="s">
        <v>1910</v>
      </c>
      <c r="BU2513">
        <v>2585</v>
      </c>
      <c r="BX2513" s="10"/>
      <c r="BY2513" s="10"/>
      <c r="BZ2513" s="10"/>
    </row>
    <row r="2514" spans="1:78" x14ac:dyDescent="0.2">
      <c r="A2514" t="s">
        <v>1997</v>
      </c>
      <c r="C2514" t="s">
        <v>1482</v>
      </c>
      <c r="D2514" t="s">
        <v>64</v>
      </c>
      <c r="E2514" t="s">
        <v>269</v>
      </c>
      <c r="F2514" t="s">
        <v>274</v>
      </c>
      <c r="G2514" t="s">
        <v>269</v>
      </c>
      <c r="H2514" t="s">
        <v>274</v>
      </c>
      <c r="BA2514">
        <v>6.9</v>
      </c>
      <c r="BB2514">
        <v>6</v>
      </c>
      <c r="BC2514">
        <v>6</v>
      </c>
      <c r="BD2514">
        <v>6</v>
      </c>
      <c r="BE2514">
        <v>8</v>
      </c>
      <c r="BF2514">
        <v>5.5</v>
      </c>
      <c r="BG2514">
        <v>5</v>
      </c>
      <c r="BH2514">
        <v>5.5</v>
      </c>
      <c r="BR2514" t="s">
        <v>67</v>
      </c>
      <c r="BS2514" s="1">
        <v>44816</v>
      </c>
      <c r="BT2514" t="s">
        <v>1910</v>
      </c>
      <c r="BU2514">
        <v>2585</v>
      </c>
    </row>
    <row r="2515" spans="1:78" s="2" customFormat="1" x14ac:dyDescent="0.2">
      <c r="A2515" t="s">
        <v>1998</v>
      </c>
      <c r="B2515"/>
      <c r="C2515" t="s">
        <v>1482</v>
      </c>
      <c r="D2515" t="s">
        <v>64</v>
      </c>
      <c r="E2515" t="s">
        <v>269</v>
      </c>
      <c r="F2515" t="s">
        <v>274</v>
      </c>
      <c r="G2515" t="s">
        <v>269</v>
      </c>
      <c r="H2515" t="s">
        <v>274</v>
      </c>
      <c r="I2515"/>
      <c r="J2515"/>
      <c r="K2515"/>
      <c r="L2515"/>
      <c r="M2515"/>
      <c r="N2515"/>
      <c r="O2515"/>
      <c r="P2515"/>
      <c r="Q2515"/>
      <c r="R2515"/>
      <c r="S2515"/>
      <c r="T2515"/>
      <c r="U2515"/>
      <c r="V2515"/>
      <c r="W2515"/>
      <c r="X2515"/>
      <c r="Y2515"/>
      <c r="Z2515"/>
      <c r="AA2515"/>
      <c r="AB2515"/>
      <c r="AC2515"/>
      <c r="AD2515"/>
      <c r="AE2515"/>
      <c r="AF2515"/>
      <c r="AG2515"/>
      <c r="AH2515"/>
      <c r="AI2515"/>
      <c r="AJ2515"/>
      <c r="AK2515"/>
      <c r="AL2515"/>
      <c r="AM2515"/>
      <c r="AN2515"/>
      <c r="AO2515"/>
      <c r="AP2515"/>
      <c r="AQ2515"/>
      <c r="AR2515"/>
      <c r="AS2515"/>
      <c r="AT2515"/>
      <c r="AU2515"/>
      <c r="AV2515"/>
      <c r="AW2515"/>
      <c r="AX2515"/>
      <c r="AY2515"/>
      <c r="AZ2515"/>
      <c r="BA2515">
        <v>6.6</v>
      </c>
      <c r="BB2515">
        <v>6.1</v>
      </c>
      <c r="BC2515">
        <v>6</v>
      </c>
      <c r="BD2515">
        <v>6.1</v>
      </c>
      <c r="BE2515"/>
      <c r="BF2515"/>
      <c r="BG2515">
        <v>4.3</v>
      </c>
      <c r="BH2515">
        <v>4.3</v>
      </c>
      <c r="BI2515"/>
      <c r="BJ2515"/>
      <c r="BK2515"/>
      <c r="BL2515"/>
      <c r="BM2515"/>
      <c r="BN2515"/>
      <c r="BO2515"/>
      <c r="BP2515"/>
      <c r="BQ2515" t="s">
        <v>3397</v>
      </c>
      <c r="BR2515" t="s">
        <v>67</v>
      </c>
      <c r="BS2515" s="1">
        <v>44816</v>
      </c>
      <c r="BT2515" t="s">
        <v>1910</v>
      </c>
      <c r="BU2515">
        <v>2585</v>
      </c>
      <c r="BV2515"/>
      <c r="BW2515"/>
      <c r="BX2515"/>
      <c r="BY2515"/>
      <c r="BZ2515"/>
    </row>
    <row r="2516" spans="1:78" x14ac:dyDescent="0.2">
      <c r="A2516" t="s">
        <v>1999</v>
      </c>
      <c r="C2516" t="s">
        <v>1482</v>
      </c>
      <c r="D2516" t="s">
        <v>64</v>
      </c>
      <c r="E2516" t="s">
        <v>269</v>
      </c>
      <c r="F2516" t="s">
        <v>274</v>
      </c>
      <c r="G2516" t="s">
        <v>269</v>
      </c>
      <c r="H2516" t="s">
        <v>274</v>
      </c>
      <c r="BE2516">
        <v>8.6</v>
      </c>
      <c r="BF2516">
        <v>6</v>
      </c>
      <c r="BG2516">
        <v>5.2</v>
      </c>
      <c r="BH2516">
        <v>6</v>
      </c>
      <c r="BR2516" t="s">
        <v>67</v>
      </c>
      <c r="BS2516" s="1">
        <v>44816</v>
      </c>
      <c r="BT2516" t="s">
        <v>1910</v>
      </c>
      <c r="BU2516">
        <v>2585</v>
      </c>
      <c r="BX2516" s="10"/>
      <c r="BY2516" s="10"/>
      <c r="BZ2516" s="10"/>
    </row>
    <row r="2517" spans="1:78" x14ac:dyDescent="0.2">
      <c r="A2517" t="s">
        <v>1973</v>
      </c>
      <c r="C2517" t="s">
        <v>1482</v>
      </c>
      <c r="D2517" t="s">
        <v>64</v>
      </c>
      <c r="E2517" t="s">
        <v>269</v>
      </c>
      <c r="F2517" t="s">
        <v>274</v>
      </c>
      <c r="G2517" t="s">
        <v>269</v>
      </c>
      <c r="H2517" t="s">
        <v>274</v>
      </c>
      <c r="AC2517">
        <v>6.9</v>
      </c>
      <c r="AD2517">
        <v>10.6</v>
      </c>
      <c r="AE2517">
        <v>10.7</v>
      </c>
      <c r="AF2517">
        <v>10.7</v>
      </c>
      <c r="AG2517">
        <v>4.8</v>
      </c>
      <c r="AH2517">
        <v>9.1999999999999993</v>
      </c>
      <c r="AI2517">
        <v>8</v>
      </c>
      <c r="AJ2517">
        <v>9.1999999999999993</v>
      </c>
      <c r="BQ2517" s="9" t="s">
        <v>3398</v>
      </c>
      <c r="BR2517" t="s">
        <v>67</v>
      </c>
      <c r="BS2517" s="1">
        <v>44816</v>
      </c>
      <c r="BT2517" t="s">
        <v>1910</v>
      </c>
      <c r="BU2517">
        <v>2585</v>
      </c>
      <c r="BX2517" s="10"/>
      <c r="BY2517" s="10"/>
      <c r="BZ2517" s="10"/>
    </row>
    <row r="2518" spans="1:78" x14ac:dyDescent="0.2">
      <c r="A2518" t="s">
        <v>1974</v>
      </c>
      <c r="C2518" t="s">
        <v>1482</v>
      </c>
      <c r="D2518" t="s">
        <v>64</v>
      </c>
      <c r="E2518" t="s">
        <v>269</v>
      </c>
      <c r="F2518" t="s">
        <v>274</v>
      </c>
      <c r="G2518" t="s">
        <v>269</v>
      </c>
      <c r="H2518" t="s">
        <v>274</v>
      </c>
      <c r="Y2518">
        <v>6.1</v>
      </c>
      <c r="Z2518">
        <v>8.1999999999999993</v>
      </c>
      <c r="AA2518">
        <v>8.3000000000000007</v>
      </c>
      <c r="AB2518">
        <v>8.3000000000000007</v>
      </c>
      <c r="AC2518">
        <v>7.3</v>
      </c>
      <c r="AD2518">
        <v>10.1</v>
      </c>
      <c r="AE2518">
        <v>9.8000000000000007</v>
      </c>
      <c r="AF2518">
        <v>10.1</v>
      </c>
      <c r="BR2518" t="s">
        <v>67</v>
      </c>
      <c r="BS2518" s="1">
        <v>44816</v>
      </c>
      <c r="BT2518" t="s">
        <v>1910</v>
      </c>
      <c r="BU2518">
        <v>2585</v>
      </c>
      <c r="BX2518" s="10"/>
      <c r="BY2518" s="10"/>
      <c r="BZ2518" s="10"/>
    </row>
    <row r="2519" spans="1:78" x14ac:dyDescent="0.2">
      <c r="A2519" t="s">
        <v>1975</v>
      </c>
      <c r="C2519" t="s">
        <v>1482</v>
      </c>
      <c r="D2519" t="s">
        <v>64</v>
      </c>
      <c r="E2519" t="s">
        <v>269</v>
      </c>
      <c r="F2519" t="s">
        <v>274</v>
      </c>
      <c r="G2519" t="s">
        <v>269</v>
      </c>
      <c r="H2519" t="s">
        <v>274</v>
      </c>
      <c r="Q2519">
        <v>4.8</v>
      </c>
      <c r="R2519">
        <v>5</v>
      </c>
      <c r="S2519">
        <v>5.2</v>
      </c>
      <c r="T2519">
        <v>5.2</v>
      </c>
      <c r="BR2519" t="s">
        <v>67</v>
      </c>
      <c r="BS2519" s="1">
        <v>44816</v>
      </c>
      <c r="BT2519" t="s">
        <v>1910</v>
      </c>
      <c r="BU2519">
        <v>2585</v>
      </c>
    </row>
    <row r="2520" spans="1:78" x14ac:dyDescent="0.2">
      <c r="A2520" t="s">
        <v>1976</v>
      </c>
      <c r="C2520" t="s">
        <v>1482</v>
      </c>
      <c r="D2520" t="s">
        <v>64</v>
      </c>
      <c r="E2520" t="s">
        <v>269</v>
      </c>
      <c r="F2520" t="s">
        <v>274</v>
      </c>
      <c r="G2520" t="s">
        <v>269</v>
      </c>
      <c r="H2520" t="s">
        <v>274</v>
      </c>
      <c r="AE2520">
        <v>9.4</v>
      </c>
      <c r="AF2520">
        <v>9.4</v>
      </c>
      <c r="BR2520" t="s">
        <v>67</v>
      </c>
      <c r="BS2520" s="1">
        <v>44816</v>
      </c>
      <c r="BT2520" t="s">
        <v>1910</v>
      </c>
      <c r="BU2520">
        <v>2585</v>
      </c>
    </row>
    <row r="2521" spans="1:78" x14ac:dyDescent="0.2">
      <c r="A2521" t="s">
        <v>1977</v>
      </c>
      <c r="C2521" t="s">
        <v>1482</v>
      </c>
      <c r="D2521" t="s">
        <v>64</v>
      </c>
      <c r="E2521" t="s">
        <v>269</v>
      </c>
      <c r="F2521" t="s">
        <v>274</v>
      </c>
      <c r="G2521" t="s">
        <v>269</v>
      </c>
      <c r="H2521" t="s">
        <v>274</v>
      </c>
      <c r="AG2521">
        <v>5.2</v>
      </c>
      <c r="AH2521">
        <v>8.1</v>
      </c>
      <c r="AI2521">
        <v>6.9</v>
      </c>
      <c r="AJ2521">
        <v>8.1</v>
      </c>
      <c r="BR2521" t="s">
        <v>67</v>
      </c>
      <c r="BS2521" s="1">
        <v>44816</v>
      </c>
      <c r="BT2521" t="s">
        <v>1910</v>
      </c>
      <c r="BU2521">
        <v>2585</v>
      </c>
    </row>
    <row r="2522" spans="1:78" x14ac:dyDescent="0.2">
      <c r="A2522" t="s">
        <v>2000</v>
      </c>
      <c r="C2522" t="s">
        <v>1482</v>
      </c>
      <c r="D2522" t="s">
        <v>64</v>
      </c>
      <c r="E2522" t="s">
        <v>269</v>
      </c>
      <c r="F2522" t="s">
        <v>274</v>
      </c>
      <c r="G2522" t="s">
        <v>269</v>
      </c>
      <c r="H2522" t="s">
        <v>274</v>
      </c>
      <c r="BE2522">
        <v>7.7</v>
      </c>
      <c r="BF2522">
        <v>4.8</v>
      </c>
      <c r="BG2522">
        <v>4</v>
      </c>
      <c r="BH2522">
        <v>4.8</v>
      </c>
      <c r="BQ2522" s="9" t="s">
        <v>3399</v>
      </c>
      <c r="BR2522" t="s">
        <v>67</v>
      </c>
      <c r="BS2522" s="1">
        <v>44816</v>
      </c>
      <c r="BT2522" t="s">
        <v>1910</v>
      </c>
      <c r="BU2522">
        <v>2585</v>
      </c>
    </row>
    <row r="2523" spans="1:78" x14ac:dyDescent="0.2">
      <c r="A2523" t="s">
        <v>2001</v>
      </c>
      <c r="C2523" t="s">
        <v>1482</v>
      </c>
      <c r="D2523" t="s">
        <v>64</v>
      </c>
      <c r="E2523" t="s">
        <v>269</v>
      </c>
      <c r="F2523" t="s">
        <v>274</v>
      </c>
      <c r="G2523" t="s">
        <v>269</v>
      </c>
      <c r="H2523" t="s">
        <v>274</v>
      </c>
      <c r="AS2523">
        <v>5.7</v>
      </c>
      <c r="AV2523">
        <v>4.2</v>
      </c>
      <c r="AW2523">
        <v>6.2</v>
      </c>
      <c r="AX2523">
        <v>4.7</v>
      </c>
      <c r="AY2523">
        <v>5</v>
      </c>
      <c r="AZ2523">
        <v>5</v>
      </c>
      <c r="BR2523" t="s">
        <v>67</v>
      </c>
      <c r="BS2523" s="1">
        <v>44816</v>
      </c>
      <c r="BT2523" t="s">
        <v>1910</v>
      </c>
      <c r="BU2523">
        <v>2585</v>
      </c>
    </row>
    <row r="2524" spans="1:78" x14ac:dyDescent="0.2">
      <c r="A2524" t="s">
        <v>2002</v>
      </c>
      <c r="C2524" t="s">
        <v>1482</v>
      </c>
      <c r="D2524" t="s">
        <v>64</v>
      </c>
      <c r="E2524" t="s">
        <v>269</v>
      </c>
      <c r="F2524" t="s">
        <v>274</v>
      </c>
      <c r="G2524" t="s">
        <v>269</v>
      </c>
      <c r="H2524" t="s">
        <v>274</v>
      </c>
      <c r="BA2524">
        <v>7.5</v>
      </c>
      <c r="BB2524">
        <v>6.4</v>
      </c>
      <c r="BC2524">
        <v>6.1</v>
      </c>
      <c r="BD2524">
        <v>6.4</v>
      </c>
      <c r="BR2524" t="s">
        <v>67</v>
      </c>
      <c r="BS2524" s="1">
        <v>44816</v>
      </c>
      <c r="BT2524" t="s">
        <v>1910</v>
      </c>
      <c r="BU2524">
        <v>2585</v>
      </c>
    </row>
    <row r="2525" spans="1:78" s="2" customFormat="1" x14ac:dyDescent="0.2">
      <c r="A2525" t="s">
        <v>1978</v>
      </c>
      <c r="B2525"/>
      <c r="C2525" t="s">
        <v>1482</v>
      </c>
      <c r="D2525" t="s">
        <v>64</v>
      </c>
      <c r="E2525" t="s">
        <v>269</v>
      </c>
      <c r="F2525" t="s">
        <v>274</v>
      </c>
      <c r="G2525" t="s">
        <v>269</v>
      </c>
      <c r="H2525" t="s">
        <v>274</v>
      </c>
      <c r="I2525"/>
      <c r="J2525"/>
      <c r="K2525"/>
      <c r="L2525"/>
      <c r="M2525"/>
      <c r="N2525"/>
      <c r="O2525"/>
      <c r="P2525"/>
      <c r="Q2525">
        <v>4.9000000000000004</v>
      </c>
      <c r="R2525">
        <v>4.0999999999999996</v>
      </c>
      <c r="S2525">
        <v>4.3</v>
      </c>
      <c r="T2525">
        <v>4.3</v>
      </c>
      <c r="U2525"/>
      <c r="V2525"/>
      <c r="W2525"/>
      <c r="X2525"/>
      <c r="Y2525"/>
      <c r="Z2525"/>
      <c r="AA2525"/>
      <c r="AB2525"/>
      <c r="AC2525"/>
      <c r="AD2525"/>
      <c r="AE2525"/>
      <c r="AF2525"/>
      <c r="AG2525"/>
      <c r="AH2525"/>
      <c r="AI2525"/>
      <c r="AJ2525"/>
      <c r="AK2525"/>
      <c r="AL2525"/>
      <c r="AM2525"/>
      <c r="AN2525"/>
      <c r="AO2525"/>
      <c r="AP2525"/>
      <c r="AQ2525"/>
      <c r="AR2525"/>
      <c r="AS2525"/>
      <c r="AT2525"/>
      <c r="AU2525"/>
      <c r="AV2525"/>
      <c r="AW2525"/>
      <c r="AX2525"/>
      <c r="AY2525"/>
      <c r="AZ2525"/>
      <c r="BA2525"/>
      <c r="BB2525"/>
      <c r="BC2525"/>
      <c r="BD2525"/>
      <c r="BE2525"/>
      <c r="BF2525"/>
      <c r="BG2525"/>
      <c r="BH2525"/>
      <c r="BI2525"/>
      <c r="BJ2525"/>
      <c r="BK2525"/>
      <c r="BL2525"/>
      <c r="BM2525"/>
      <c r="BN2525"/>
      <c r="BO2525"/>
      <c r="BP2525"/>
      <c r="BQ2525"/>
      <c r="BR2525" t="s">
        <v>67</v>
      </c>
      <c r="BS2525" s="1">
        <v>44816</v>
      </c>
      <c r="BT2525" t="s">
        <v>1910</v>
      </c>
      <c r="BU2525">
        <v>2585</v>
      </c>
      <c r="BV2525"/>
      <c r="BW2525"/>
      <c r="BX2525"/>
      <c r="BY2525"/>
      <c r="BZ2525"/>
    </row>
    <row r="2526" spans="1:78" x14ac:dyDescent="0.2">
      <c r="A2526" t="s">
        <v>2003</v>
      </c>
      <c r="C2526" t="s">
        <v>1482</v>
      </c>
      <c r="D2526" t="s">
        <v>64</v>
      </c>
      <c r="E2526" t="s">
        <v>269</v>
      </c>
      <c r="F2526" t="s">
        <v>274</v>
      </c>
      <c r="G2526" t="s">
        <v>269</v>
      </c>
      <c r="H2526" t="s">
        <v>274</v>
      </c>
      <c r="AW2526">
        <v>6.1</v>
      </c>
      <c r="AX2526">
        <v>5</v>
      </c>
      <c r="AY2526">
        <v>5.0999999999999996</v>
      </c>
      <c r="AZ2526">
        <v>5.0999999999999996</v>
      </c>
      <c r="BA2526">
        <v>6.7</v>
      </c>
      <c r="BB2526">
        <v>6.2</v>
      </c>
      <c r="BC2526">
        <v>5.6</v>
      </c>
      <c r="BD2526">
        <v>6.2</v>
      </c>
      <c r="BE2526">
        <v>7.3</v>
      </c>
      <c r="BF2526">
        <v>5.5</v>
      </c>
      <c r="BG2526">
        <v>4.5</v>
      </c>
      <c r="BH2526">
        <v>5.5</v>
      </c>
      <c r="BQ2526" s="9" t="s">
        <v>3399</v>
      </c>
      <c r="BR2526" t="s">
        <v>67</v>
      </c>
      <c r="BS2526" s="1">
        <v>44816</v>
      </c>
      <c r="BT2526" t="s">
        <v>1910</v>
      </c>
      <c r="BU2526">
        <v>2585</v>
      </c>
    </row>
    <row r="2527" spans="1:78" x14ac:dyDescent="0.2">
      <c r="A2527" t="s">
        <v>1979</v>
      </c>
      <c r="C2527" t="s">
        <v>1482</v>
      </c>
      <c r="D2527" t="s">
        <v>64</v>
      </c>
      <c r="E2527" t="s">
        <v>269</v>
      </c>
      <c r="F2527" t="s">
        <v>274</v>
      </c>
      <c r="G2527" t="s">
        <v>269</v>
      </c>
      <c r="H2527" t="s">
        <v>274</v>
      </c>
      <c r="AC2527">
        <v>6.4</v>
      </c>
      <c r="AD2527">
        <v>8.4</v>
      </c>
      <c r="AE2527">
        <v>8.6</v>
      </c>
      <c r="AF2527">
        <v>8.6</v>
      </c>
      <c r="BR2527" t="s">
        <v>67</v>
      </c>
      <c r="BS2527" s="1">
        <v>44816</v>
      </c>
      <c r="BT2527" t="s">
        <v>1910</v>
      </c>
      <c r="BU2527">
        <v>2585</v>
      </c>
    </row>
    <row r="2528" spans="1:78" x14ac:dyDescent="0.2">
      <c r="A2528" t="s">
        <v>1980</v>
      </c>
      <c r="C2528" t="s">
        <v>1482</v>
      </c>
      <c r="D2528" t="s">
        <v>64</v>
      </c>
      <c r="E2528" t="s">
        <v>269</v>
      </c>
      <c r="F2528" t="s">
        <v>274</v>
      </c>
      <c r="G2528" t="s">
        <v>269</v>
      </c>
      <c r="H2528" t="s">
        <v>274</v>
      </c>
      <c r="AG2528">
        <v>5.3</v>
      </c>
      <c r="AH2528">
        <v>8.4</v>
      </c>
      <c r="AI2528">
        <v>7.4</v>
      </c>
      <c r="AJ2528">
        <v>8.4</v>
      </c>
      <c r="BR2528" t="s">
        <v>67</v>
      </c>
      <c r="BS2528" s="1">
        <v>44816</v>
      </c>
      <c r="BT2528" t="s">
        <v>1910</v>
      </c>
      <c r="BU2528">
        <v>2585</v>
      </c>
    </row>
    <row r="2529" spans="1:73" x14ac:dyDescent="0.2">
      <c r="A2529" t="s">
        <v>1981</v>
      </c>
      <c r="C2529" t="s">
        <v>1482</v>
      </c>
      <c r="D2529" t="s">
        <v>64</v>
      </c>
      <c r="E2529" t="s">
        <v>269</v>
      </c>
      <c r="F2529" t="s">
        <v>274</v>
      </c>
      <c r="G2529" t="s">
        <v>269</v>
      </c>
      <c r="H2529" t="s">
        <v>274</v>
      </c>
      <c r="AC2529">
        <v>6.9</v>
      </c>
      <c r="AD2529">
        <v>9.9</v>
      </c>
      <c r="AE2529">
        <v>9.8000000000000007</v>
      </c>
      <c r="AF2529">
        <v>9.9</v>
      </c>
      <c r="BR2529" t="s">
        <v>67</v>
      </c>
      <c r="BS2529" s="1">
        <v>44816</v>
      </c>
      <c r="BT2529" t="s">
        <v>1910</v>
      </c>
      <c r="BU2529">
        <v>2585</v>
      </c>
    </row>
    <row r="2530" spans="1:73" x14ac:dyDescent="0.2">
      <c r="A2530" t="s">
        <v>1982</v>
      </c>
      <c r="C2530" t="s">
        <v>1482</v>
      </c>
      <c r="D2530" t="s">
        <v>64</v>
      </c>
      <c r="E2530" t="s">
        <v>269</v>
      </c>
      <c r="F2530" t="s">
        <v>274</v>
      </c>
      <c r="G2530" t="s">
        <v>269</v>
      </c>
      <c r="H2530" t="s">
        <v>274</v>
      </c>
      <c r="Y2530">
        <v>6.5</v>
      </c>
      <c r="Z2530">
        <v>8.4</v>
      </c>
      <c r="AA2530">
        <v>8.6</v>
      </c>
      <c r="AB2530">
        <v>8.6</v>
      </c>
      <c r="BR2530" t="s">
        <v>67</v>
      </c>
      <c r="BS2530" s="1">
        <v>44816</v>
      </c>
      <c r="BT2530" t="s">
        <v>1910</v>
      </c>
      <c r="BU2530">
        <v>2585</v>
      </c>
    </row>
    <row r="2531" spans="1:73" x14ac:dyDescent="0.2">
      <c r="A2531" t="s">
        <v>2004</v>
      </c>
      <c r="C2531" t="s">
        <v>1482</v>
      </c>
      <c r="D2531" t="s">
        <v>64</v>
      </c>
      <c r="E2531" t="s">
        <v>269</v>
      </c>
      <c r="F2531" t="s">
        <v>274</v>
      </c>
      <c r="G2531" t="s">
        <v>269</v>
      </c>
      <c r="H2531" t="s">
        <v>274</v>
      </c>
      <c r="AS2531">
        <v>5.7</v>
      </c>
      <c r="AV2531">
        <v>4</v>
      </c>
      <c r="BA2531">
        <v>6</v>
      </c>
      <c r="BC2531">
        <v>5.3</v>
      </c>
      <c r="BD2531">
        <v>5.3</v>
      </c>
      <c r="BF2531">
        <v>4.7</v>
      </c>
      <c r="BG2531">
        <v>4.3</v>
      </c>
      <c r="BH2531">
        <v>4.7</v>
      </c>
      <c r="BQ2531" s="9" t="s">
        <v>3400</v>
      </c>
      <c r="BR2531" t="s">
        <v>67</v>
      </c>
      <c r="BS2531" s="1">
        <v>44816</v>
      </c>
      <c r="BT2531" t="s">
        <v>1910</v>
      </c>
      <c r="BU2531">
        <v>2585</v>
      </c>
    </row>
    <row r="2532" spans="1:73" x14ac:dyDescent="0.2">
      <c r="A2532" t="s">
        <v>1983</v>
      </c>
      <c r="C2532" t="s">
        <v>1482</v>
      </c>
      <c r="D2532" t="s">
        <v>64</v>
      </c>
      <c r="E2532" t="s">
        <v>269</v>
      </c>
      <c r="F2532" t="s">
        <v>274</v>
      </c>
      <c r="G2532" t="s">
        <v>269</v>
      </c>
      <c r="H2532" t="s">
        <v>274</v>
      </c>
      <c r="U2532">
        <v>5.4</v>
      </c>
      <c r="V2532">
        <v>6.9</v>
      </c>
      <c r="W2532">
        <v>7.2</v>
      </c>
      <c r="X2532">
        <v>7.2</v>
      </c>
      <c r="Y2532">
        <v>5.7</v>
      </c>
      <c r="Z2532">
        <v>7.5</v>
      </c>
      <c r="AA2532">
        <v>7.9</v>
      </c>
      <c r="AB2532">
        <v>7.9</v>
      </c>
      <c r="AC2532">
        <v>5.4</v>
      </c>
      <c r="AD2532">
        <v>8.9</v>
      </c>
      <c r="AE2532">
        <v>8.6999999999999993</v>
      </c>
      <c r="AF2532">
        <v>8.9</v>
      </c>
      <c r="BQ2532" s="9" t="s">
        <v>3401</v>
      </c>
      <c r="BR2532" t="s">
        <v>67</v>
      </c>
      <c r="BS2532" s="1">
        <v>44816</v>
      </c>
      <c r="BT2532" t="s">
        <v>1910</v>
      </c>
      <c r="BU2532">
        <v>2585</v>
      </c>
    </row>
    <row r="2533" spans="1:73" x14ac:dyDescent="0.2">
      <c r="A2533" t="s">
        <v>1984</v>
      </c>
      <c r="C2533" t="s">
        <v>1482</v>
      </c>
      <c r="D2533" t="s">
        <v>64</v>
      </c>
      <c r="E2533" t="s">
        <v>269</v>
      </c>
      <c r="F2533" t="s">
        <v>274</v>
      </c>
      <c r="G2533" t="s">
        <v>269</v>
      </c>
      <c r="H2533" t="s">
        <v>274</v>
      </c>
      <c r="U2533">
        <v>5.4</v>
      </c>
      <c r="V2533">
        <v>6.7</v>
      </c>
      <c r="W2533">
        <v>6.8</v>
      </c>
      <c r="X2533">
        <v>6.8</v>
      </c>
      <c r="Y2533">
        <v>5.7</v>
      </c>
      <c r="Z2533">
        <v>7.3</v>
      </c>
      <c r="AA2533">
        <v>7.3</v>
      </c>
      <c r="AB2533">
        <v>7.3</v>
      </c>
      <c r="BQ2533" s="9" t="s">
        <v>3401</v>
      </c>
      <c r="BR2533" t="s">
        <v>67</v>
      </c>
      <c r="BS2533" s="1">
        <v>44816</v>
      </c>
      <c r="BT2533" t="s">
        <v>1910</v>
      </c>
      <c r="BU2533">
        <v>2585</v>
      </c>
    </row>
    <row r="2534" spans="1:73" x14ac:dyDescent="0.2">
      <c r="A2534" t="s">
        <v>2005</v>
      </c>
      <c r="C2534" t="s">
        <v>1482</v>
      </c>
      <c r="D2534" t="s">
        <v>64</v>
      </c>
      <c r="E2534" t="s">
        <v>269</v>
      </c>
      <c r="F2534" t="s">
        <v>274</v>
      </c>
      <c r="G2534" t="s">
        <v>269</v>
      </c>
      <c r="H2534" t="s">
        <v>274</v>
      </c>
      <c r="AK2534">
        <v>4</v>
      </c>
      <c r="AO2534">
        <v>5.0999999999999996</v>
      </c>
      <c r="AS2534">
        <v>5.5</v>
      </c>
      <c r="AW2534">
        <v>6.2</v>
      </c>
      <c r="AX2534">
        <v>5</v>
      </c>
      <c r="AY2534">
        <v>5.3</v>
      </c>
      <c r="AZ2534">
        <v>5.3</v>
      </c>
      <c r="BA2534">
        <v>7.3</v>
      </c>
      <c r="BB2534">
        <v>6.5</v>
      </c>
      <c r="BC2534">
        <v>6.5</v>
      </c>
      <c r="BD2534">
        <v>6.5</v>
      </c>
      <c r="BE2534">
        <v>7.9</v>
      </c>
      <c r="BF2534">
        <v>5.8</v>
      </c>
      <c r="BH2534">
        <v>5.8</v>
      </c>
      <c r="BQ2534" s="9" t="s">
        <v>3402</v>
      </c>
      <c r="BR2534" t="s">
        <v>67</v>
      </c>
      <c r="BS2534" s="1">
        <v>44816</v>
      </c>
      <c r="BT2534" t="s">
        <v>1910</v>
      </c>
      <c r="BU2534">
        <v>2585</v>
      </c>
    </row>
    <row r="2535" spans="1:73" x14ac:dyDescent="0.2">
      <c r="A2535" t="s">
        <v>1040</v>
      </c>
      <c r="C2535" t="s">
        <v>1482</v>
      </c>
      <c r="D2535" t="s">
        <v>64</v>
      </c>
      <c r="E2535" t="s">
        <v>269</v>
      </c>
      <c r="F2535" t="s">
        <v>274</v>
      </c>
      <c r="G2535" t="s">
        <v>269</v>
      </c>
      <c r="H2535" t="s">
        <v>274</v>
      </c>
      <c r="AV2535">
        <v>4.0999999999999996</v>
      </c>
      <c r="AW2535">
        <v>6.4</v>
      </c>
      <c r="AX2535">
        <v>4.9000000000000004</v>
      </c>
      <c r="AY2535">
        <v>5.3</v>
      </c>
      <c r="AZ2535">
        <v>7.4</v>
      </c>
      <c r="BC2535">
        <v>6.3</v>
      </c>
      <c r="BD2535">
        <v>6.3</v>
      </c>
      <c r="BF2535">
        <v>5.5</v>
      </c>
      <c r="BH2535">
        <v>5.5</v>
      </c>
      <c r="BQ2535" s="9" t="s">
        <v>3403</v>
      </c>
      <c r="BR2535" t="s">
        <v>67</v>
      </c>
      <c r="BS2535" s="1">
        <v>44816</v>
      </c>
      <c r="BT2535" t="s">
        <v>1910</v>
      </c>
      <c r="BU2535">
        <v>2585</v>
      </c>
    </row>
    <row r="2536" spans="1:73" x14ac:dyDescent="0.2">
      <c r="A2536" t="s">
        <v>2006</v>
      </c>
      <c r="C2536" t="s">
        <v>1482</v>
      </c>
      <c r="D2536" t="s">
        <v>64</v>
      </c>
      <c r="E2536" t="s">
        <v>269</v>
      </c>
      <c r="F2536" t="s">
        <v>274</v>
      </c>
      <c r="G2536" t="s">
        <v>269</v>
      </c>
      <c r="H2536" t="s">
        <v>274</v>
      </c>
      <c r="AW2536">
        <v>6.3</v>
      </c>
      <c r="AX2536">
        <v>4.2</v>
      </c>
      <c r="AY2536">
        <v>4.8</v>
      </c>
      <c r="AZ2536">
        <v>4.8</v>
      </c>
      <c r="BR2536" t="s">
        <v>67</v>
      </c>
      <c r="BS2536" s="1">
        <v>44816</v>
      </c>
      <c r="BT2536" t="s">
        <v>1910</v>
      </c>
      <c r="BU2536">
        <v>2585</v>
      </c>
    </row>
    <row r="2537" spans="1:73" x14ac:dyDescent="0.2">
      <c r="A2537" t="s">
        <v>1985</v>
      </c>
      <c r="C2537" t="s">
        <v>1482</v>
      </c>
      <c r="D2537" t="s">
        <v>64</v>
      </c>
      <c r="E2537" t="s">
        <v>269</v>
      </c>
      <c r="F2537" t="s">
        <v>274</v>
      </c>
      <c r="G2537" t="s">
        <v>269</v>
      </c>
      <c r="H2537" t="s">
        <v>274</v>
      </c>
      <c r="M2537">
        <v>3.9</v>
      </c>
      <c r="P2537">
        <v>2.6</v>
      </c>
      <c r="Q2537">
        <v>4.9000000000000004</v>
      </c>
      <c r="R2537">
        <v>4</v>
      </c>
      <c r="S2537">
        <v>4.2</v>
      </c>
      <c r="T2537">
        <v>4.2</v>
      </c>
      <c r="U2537">
        <v>5.9</v>
      </c>
      <c r="V2537">
        <v>6</v>
      </c>
      <c r="W2537">
        <v>6.3</v>
      </c>
      <c r="X2537">
        <v>6.3</v>
      </c>
      <c r="AC2537">
        <v>6.4</v>
      </c>
      <c r="AD2537">
        <v>9.3000000000000007</v>
      </c>
      <c r="AE2537">
        <v>9.1</v>
      </c>
      <c r="AF2537">
        <v>9.3000000000000007</v>
      </c>
      <c r="BQ2537" s="9" t="s">
        <v>3404</v>
      </c>
      <c r="BR2537" t="s">
        <v>67</v>
      </c>
      <c r="BS2537" s="1">
        <v>44816</v>
      </c>
      <c r="BT2537" t="s">
        <v>1910</v>
      </c>
      <c r="BU2537">
        <v>2585</v>
      </c>
    </row>
    <row r="2538" spans="1:73" x14ac:dyDescent="0.2">
      <c r="A2538" t="s">
        <v>1986</v>
      </c>
      <c r="C2538" t="s">
        <v>1482</v>
      </c>
      <c r="D2538" t="s">
        <v>64</v>
      </c>
      <c r="E2538" t="s">
        <v>269</v>
      </c>
      <c r="F2538" t="s">
        <v>274</v>
      </c>
      <c r="G2538" t="s">
        <v>269</v>
      </c>
      <c r="H2538" t="s">
        <v>274</v>
      </c>
      <c r="Q2538">
        <v>4.8</v>
      </c>
      <c r="U2538">
        <v>5.2</v>
      </c>
      <c r="AC2538">
        <v>6.9</v>
      </c>
      <c r="BQ2538" s="9" t="s">
        <v>3405</v>
      </c>
      <c r="BR2538" t="s">
        <v>67</v>
      </c>
      <c r="BS2538" s="1">
        <v>44816</v>
      </c>
      <c r="BT2538" t="s">
        <v>1910</v>
      </c>
      <c r="BU2538">
        <v>2585</v>
      </c>
    </row>
    <row r="2539" spans="1:73" x14ac:dyDescent="0.2">
      <c r="A2539" t="s">
        <v>2007</v>
      </c>
      <c r="C2539" t="s">
        <v>1482</v>
      </c>
      <c r="D2539" t="s">
        <v>64</v>
      </c>
      <c r="E2539" t="s">
        <v>269</v>
      </c>
      <c r="F2539" t="s">
        <v>274</v>
      </c>
      <c r="G2539" t="s">
        <v>269</v>
      </c>
      <c r="H2539" t="s">
        <v>274</v>
      </c>
      <c r="AR2539">
        <v>3.5</v>
      </c>
      <c r="AS2539">
        <v>5.8</v>
      </c>
      <c r="AV2539">
        <v>4.5</v>
      </c>
      <c r="AW2539">
        <v>6.6</v>
      </c>
      <c r="AX2539">
        <v>5</v>
      </c>
      <c r="AY2539">
        <v>5.5</v>
      </c>
      <c r="AZ2539">
        <v>5.5</v>
      </c>
      <c r="BA2539">
        <v>7.6</v>
      </c>
      <c r="BB2539">
        <v>6.8</v>
      </c>
      <c r="BC2539">
        <v>6.4</v>
      </c>
      <c r="BD2539">
        <v>6.8</v>
      </c>
      <c r="BE2539">
        <v>8.1999999999999993</v>
      </c>
      <c r="BF2539">
        <v>5.5</v>
      </c>
      <c r="BH2539">
        <v>5.5</v>
      </c>
      <c r="BQ2539" s="9" t="s">
        <v>3406</v>
      </c>
      <c r="BR2539" t="s">
        <v>67</v>
      </c>
      <c r="BS2539" s="1">
        <v>44816</v>
      </c>
      <c r="BT2539" t="s">
        <v>1910</v>
      </c>
      <c r="BU2539">
        <v>2585</v>
      </c>
    </row>
    <row r="2540" spans="1:73" x14ac:dyDescent="0.2">
      <c r="A2540" t="s">
        <v>1987</v>
      </c>
      <c r="C2540" t="s">
        <v>1482</v>
      </c>
      <c r="D2540" t="s">
        <v>64</v>
      </c>
      <c r="E2540" t="s">
        <v>269</v>
      </c>
      <c r="F2540" t="s">
        <v>274</v>
      </c>
      <c r="G2540" t="s">
        <v>269</v>
      </c>
      <c r="H2540" t="s">
        <v>274</v>
      </c>
      <c r="AG2540">
        <v>4.8</v>
      </c>
      <c r="AH2540">
        <v>8.5</v>
      </c>
      <c r="AI2540">
        <v>7.5</v>
      </c>
      <c r="AJ2540">
        <v>8.5</v>
      </c>
      <c r="BQ2540" s="9" t="s">
        <v>3407</v>
      </c>
      <c r="BR2540" t="s">
        <v>67</v>
      </c>
      <c r="BS2540" s="1">
        <v>44816</v>
      </c>
      <c r="BT2540" t="s">
        <v>1910</v>
      </c>
      <c r="BU2540">
        <v>2585</v>
      </c>
    </row>
    <row r="2541" spans="1:73" x14ac:dyDescent="0.2">
      <c r="A2541" t="s">
        <v>1988</v>
      </c>
      <c r="C2541" t="s">
        <v>1482</v>
      </c>
      <c r="D2541" t="s">
        <v>64</v>
      </c>
      <c r="E2541" t="s">
        <v>269</v>
      </c>
      <c r="F2541" t="s">
        <v>274</v>
      </c>
      <c r="G2541" t="s">
        <v>269</v>
      </c>
      <c r="H2541" t="s">
        <v>274</v>
      </c>
      <c r="Y2541">
        <v>7</v>
      </c>
      <c r="AA2541">
        <v>9.3000000000000007</v>
      </c>
      <c r="AB2541">
        <v>9.3000000000000007</v>
      </c>
      <c r="AC2541">
        <v>7.1</v>
      </c>
      <c r="AD2541">
        <v>10.3</v>
      </c>
      <c r="AE2541">
        <v>10.4</v>
      </c>
      <c r="AF2541">
        <v>10.4</v>
      </c>
      <c r="AG2541">
        <v>5.0999999999999996</v>
      </c>
      <c r="AH2541">
        <v>9.1999999999999993</v>
      </c>
      <c r="AI2541">
        <v>8.1999999999999993</v>
      </c>
      <c r="AJ2541">
        <v>9.1999999999999993</v>
      </c>
      <c r="BQ2541" s="9" t="s">
        <v>3385</v>
      </c>
      <c r="BR2541" t="s">
        <v>67</v>
      </c>
      <c r="BS2541" s="1">
        <v>44816</v>
      </c>
      <c r="BT2541" t="s">
        <v>1910</v>
      </c>
      <c r="BU2541">
        <v>2585</v>
      </c>
    </row>
    <row r="2542" spans="1:73" x14ac:dyDescent="0.2">
      <c r="A2542" t="s">
        <v>2008</v>
      </c>
      <c r="C2542" t="s">
        <v>1482</v>
      </c>
      <c r="D2542" t="s">
        <v>64</v>
      </c>
      <c r="E2542" t="s">
        <v>269</v>
      </c>
      <c r="F2542" t="s">
        <v>274</v>
      </c>
      <c r="G2542" t="s">
        <v>269</v>
      </c>
      <c r="H2542" t="s">
        <v>274</v>
      </c>
      <c r="AW2542">
        <v>6</v>
      </c>
      <c r="AY2542">
        <v>5.3</v>
      </c>
      <c r="AZ2542">
        <v>5.3</v>
      </c>
      <c r="BA2542">
        <v>6.5</v>
      </c>
      <c r="BB2542">
        <v>6.1</v>
      </c>
      <c r="BC2542">
        <v>5.8</v>
      </c>
      <c r="BD2542">
        <v>6.1</v>
      </c>
      <c r="BE2542">
        <v>7</v>
      </c>
      <c r="BF2542">
        <v>4.8</v>
      </c>
      <c r="BG2542">
        <v>4.2</v>
      </c>
      <c r="BH2542">
        <v>4.8</v>
      </c>
      <c r="BQ2542" s="9" t="s">
        <v>3408</v>
      </c>
      <c r="BR2542" t="s">
        <v>67</v>
      </c>
      <c r="BS2542" s="1">
        <v>44816</v>
      </c>
      <c r="BT2542" t="s">
        <v>1910</v>
      </c>
      <c r="BU2542">
        <v>2585</v>
      </c>
    </row>
    <row r="2543" spans="1:73" x14ac:dyDescent="0.2">
      <c r="A2543" t="s">
        <v>1989</v>
      </c>
      <c r="C2543" t="s">
        <v>1482</v>
      </c>
      <c r="D2543" t="s">
        <v>64</v>
      </c>
      <c r="E2543" t="s">
        <v>269</v>
      </c>
      <c r="F2543" t="s">
        <v>274</v>
      </c>
      <c r="G2543" t="s">
        <v>269</v>
      </c>
      <c r="H2543" t="s">
        <v>274</v>
      </c>
      <c r="Q2543">
        <v>4.9000000000000004</v>
      </c>
      <c r="R2543">
        <v>5.7</v>
      </c>
      <c r="T2543">
        <v>5.7</v>
      </c>
      <c r="W2543">
        <v>7.6</v>
      </c>
      <c r="X2543">
        <v>7.6</v>
      </c>
      <c r="Y2543">
        <v>6.9</v>
      </c>
      <c r="Z2543">
        <v>8.9</v>
      </c>
      <c r="AA2543">
        <v>9.1</v>
      </c>
      <c r="AB2543">
        <v>9.1</v>
      </c>
      <c r="AC2543">
        <v>7.1</v>
      </c>
      <c r="AD2543">
        <v>10.5</v>
      </c>
      <c r="AE2543">
        <v>10.199999999999999</v>
      </c>
      <c r="AF2543">
        <v>10.5</v>
      </c>
      <c r="BQ2543" s="9" t="s">
        <v>3385</v>
      </c>
      <c r="BR2543" t="s">
        <v>67</v>
      </c>
      <c r="BS2543" s="1">
        <v>44816</v>
      </c>
      <c r="BT2543" t="s">
        <v>1910</v>
      </c>
      <c r="BU2543">
        <v>2585</v>
      </c>
    </row>
    <row r="2544" spans="1:73" x14ac:dyDescent="0.2">
      <c r="A2544" t="s">
        <v>1990</v>
      </c>
      <c r="C2544" t="s">
        <v>1482</v>
      </c>
      <c r="D2544" t="s">
        <v>64</v>
      </c>
      <c r="E2544" t="s">
        <v>269</v>
      </c>
      <c r="F2544" t="s">
        <v>274</v>
      </c>
      <c r="G2544" t="s">
        <v>269</v>
      </c>
      <c r="H2544" t="s">
        <v>274</v>
      </c>
      <c r="M2544">
        <v>4</v>
      </c>
      <c r="P2544">
        <v>3.3</v>
      </c>
      <c r="Q2544">
        <v>5.2</v>
      </c>
      <c r="R2544">
        <v>5.0999999999999996</v>
      </c>
      <c r="S2544">
        <v>5.3</v>
      </c>
      <c r="T2544">
        <v>5.3</v>
      </c>
      <c r="U2544">
        <v>5.6</v>
      </c>
      <c r="V2544">
        <v>7.2</v>
      </c>
      <c r="W2544">
        <v>7.4</v>
      </c>
      <c r="X2544">
        <v>7.4</v>
      </c>
      <c r="Y2544">
        <v>6.2</v>
      </c>
      <c r="Z2544">
        <v>8</v>
      </c>
      <c r="AA2544">
        <v>8.1</v>
      </c>
      <c r="AB2544">
        <v>8.1</v>
      </c>
      <c r="AC2544">
        <v>6.3</v>
      </c>
      <c r="AD2544">
        <v>9.6999999999999993</v>
      </c>
      <c r="AE2544">
        <v>9.5</v>
      </c>
      <c r="AF2544">
        <v>9.6999999999999993</v>
      </c>
      <c r="AG2544">
        <v>4.4000000000000004</v>
      </c>
      <c r="AH2544">
        <v>8.6999999999999993</v>
      </c>
      <c r="AI2544">
        <v>7.4</v>
      </c>
      <c r="AJ2544">
        <v>8.6999999999999993</v>
      </c>
      <c r="BQ2544" s="9" t="s">
        <v>3409</v>
      </c>
      <c r="BR2544" t="s">
        <v>67</v>
      </c>
      <c r="BS2544" s="1">
        <v>44816</v>
      </c>
      <c r="BT2544" t="s">
        <v>1910</v>
      </c>
      <c r="BU2544">
        <v>2585</v>
      </c>
    </row>
    <row r="2545" spans="1:78" x14ac:dyDescent="0.2">
      <c r="A2545" t="s">
        <v>1990</v>
      </c>
      <c r="C2545" t="s">
        <v>1482</v>
      </c>
      <c r="D2545" t="s">
        <v>64</v>
      </c>
      <c r="E2545" t="s">
        <v>269</v>
      </c>
      <c r="F2545" t="s">
        <v>274</v>
      </c>
      <c r="G2545" t="s">
        <v>269</v>
      </c>
      <c r="H2545" t="s">
        <v>274</v>
      </c>
      <c r="Y2545">
        <v>6.3</v>
      </c>
      <c r="Z2545">
        <v>8.1999999999999993</v>
      </c>
      <c r="AA2545">
        <v>8.3000000000000007</v>
      </c>
      <c r="AB2545">
        <v>8.3000000000000007</v>
      </c>
      <c r="AC2545">
        <v>6.2</v>
      </c>
      <c r="AD2545">
        <v>10</v>
      </c>
      <c r="AE2545">
        <v>9.8000000000000007</v>
      </c>
      <c r="AF2545">
        <v>10</v>
      </c>
      <c r="AG2545">
        <v>4.7</v>
      </c>
      <c r="AH2545">
        <v>8.5</v>
      </c>
      <c r="AI2545">
        <v>7.2</v>
      </c>
      <c r="AJ2545">
        <v>8.5</v>
      </c>
      <c r="BR2545" t="s">
        <v>67</v>
      </c>
      <c r="BS2545" s="1">
        <v>44816</v>
      </c>
      <c r="BT2545" t="s">
        <v>1910</v>
      </c>
      <c r="BU2545">
        <v>2585</v>
      </c>
    </row>
    <row r="2546" spans="1:78" x14ac:dyDescent="0.2">
      <c r="A2546" t="s">
        <v>2009</v>
      </c>
      <c r="C2546" t="s">
        <v>1482</v>
      </c>
      <c r="D2546" t="s">
        <v>64</v>
      </c>
      <c r="E2546" t="s">
        <v>269</v>
      </c>
      <c r="F2546" t="s">
        <v>274</v>
      </c>
      <c r="G2546" t="s">
        <v>269</v>
      </c>
      <c r="H2546" t="s">
        <v>274</v>
      </c>
      <c r="AW2546">
        <v>6.2</v>
      </c>
      <c r="AX2546">
        <v>4.7</v>
      </c>
      <c r="AY2546">
        <v>4.9000000000000004</v>
      </c>
      <c r="AZ2546">
        <v>4.9000000000000004</v>
      </c>
      <c r="BA2546">
        <v>7</v>
      </c>
      <c r="BB2546">
        <v>6.4</v>
      </c>
      <c r="BC2546">
        <v>6</v>
      </c>
      <c r="BD2546">
        <v>6.4</v>
      </c>
      <c r="BE2546">
        <v>8</v>
      </c>
      <c r="BF2546">
        <v>5.9</v>
      </c>
      <c r="BG2546">
        <v>4.8</v>
      </c>
      <c r="BH2546">
        <v>5.9</v>
      </c>
      <c r="BR2546" t="s">
        <v>67</v>
      </c>
      <c r="BS2546" s="1">
        <v>44816</v>
      </c>
      <c r="BT2546" t="s">
        <v>1910</v>
      </c>
      <c r="BU2546">
        <v>2585</v>
      </c>
    </row>
    <row r="2547" spans="1:78" x14ac:dyDescent="0.2">
      <c r="A2547" t="s">
        <v>2010</v>
      </c>
      <c r="C2547" t="s">
        <v>1482</v>
      </c>
      <c r="D2547" t="s">
        <v>64</v>
      </c>
      <c r="E2547" t="s">
        <v>269</v>
      </c>
      <c r="F2547" t="s">
        <v>274</v>
      </c>
      <c r="G2547" t="s">
        <v>269</v>
      </c>
      <c r="H2547" t="s">
        <v>274</v>
      </c>
      <c r="AK2547">
        <v>4</v>
      </c>
      <c r="AN2547">
        <v>3.7</v>
      </c>
      <c r="AO2547">
        <v>5.3</v>
      </c>
      <c r="AR2547">
        <v>3.2</v>
      </c>
      <c r="AS2547">
        <v>5.8</v>
      </c>
      <c r="AV2547">
        <v>3.8</v>
      </c>
      <c r="AW2547">
        <v>6.4</v>
      </c>
      <c r="AX2547">
        <v>5</v>
      </c>
      <c r="AY2547">
        <v>5.0999999999999996</v>
      </c>
      <c r="AZ2547">
        <v>5.0999999999999996</v>
      </c>
      <c r="BA2547">
        <v>7.1</v>
      </c>
      <c r="BB2547">
        <v>6.6</v>
      </c>
      <c r="BC2547">
        <v>5.9</v>
      </c>
      <c r="BD2547">
        <v>6.6</v>
      </c>
      <c r="BE2547">
        <v>8.8000000000000007</v>
      </c>
      <c r="BF2547">
        <v>5.8</v>
      </c>
      <c r="BG2547">
        <v>4.7</v>
      </c>
      <c r="BH2547">
        <v>5.8</v>
      </c>
      <c r="BQ2547" s="9" t="s">
        <v>2015</v>
      </c>
      <c r="BR2547" t="s">
        <v>67</v>
      </c>
      <c r="BS2547" s="1">
        <v>44816</v>
      </c>
      <c r="BT2547" t="s">
        <v>1910</v>
      </c>
      <c r="BU2547">
        <v>2585</v>
      </c>
    </row>
    <row r="2548" spans="1:78" x14ac:dyDescent="0.2">
      <c r="A2548" t="s">
        <v>2011</v>
      </c>
      <c r="C2548" t="s">
        <v>1482</v>
      </c>
      <c r="D2548" t="s">
        <v>64</v>
      </c>
      <c r="E2548" t="s">
        <v>269</v>
      </c>
      <c r="F2548" t="s">
        <v>274</v>
      </c>
      <c r="G2548" t="s">
        <v>269</v>
      </c>
      <c r="H2548" t="s">
        <v>274</v>
      </c>
      <c r="BF2548">
        <v>5.2</v>
      </c>
      <c r="BH2548">
        <v>5.2</v>
      </c>
      <c r="BR2548" t="s">
        <v>67</v>
      </c>
      <c r="BS2548" s="1">
        <v>44816</v>
      </c>
      <c r="BT2548" t="s">
        <v>1910</v>
      </c>
      <c r="BU2548">
        <v>2585</v>
      </c>
    </row>
    <row r="2549" spans="1:78" x14ac:dyDescent="0.2">
      <c r="A2549" t="s">
        <v>1991</v>
      </c>
      <c r="C2549" t="s">
        <v>1482</v>
      </c>
      <c r="D2549" t="s">
        <v>64</v>
      </c>
      <c r="E2549" t="s">
        <v>269</v>
      </c>
      <c r="F2549" t="s">
        <v>274</v>
      </c>
      <c r="G2549" t="s">
        <v>269</v>
      </c>
      <c r="H2549" t="s">
        <v>274</v>
      </c>
      <c r="BQ2549" t="s">
        <v>1994</v>
      </c>
      <c r="BR2549" t="s">
        <v>67</v>
      </c>
      <c r="BS2549" s="1">
        <v>44816</v>
      </c>
      <c r="BT2549" t="s">
        <v>1910</v>
      </c>
      <c r="BU2549">
        <v>2585</v>
      </c>
    </row>
    <row r="2550" spans="1:78" x14ac:dyDescent="0.2">
      <c r="A2550" t="s">
        <v>1992</v>
      </c>
      <c r="C2550" t="s">
        <v>1482</v>
      </c>
      <c r="D2550" t="s">
        <v>64</v>
      </c>
      <c r="E2550" t="s">
        <v>269</v>
      </c>
      <c r="F2550" t="s">
        <v>274</v>
      </c>
      <c r="G2550" t="s">
        <v>269</v>
      </c>
      <c r="H2550" t="s">
        <v>274</v>
      </c>
      <c r="AG2550">
        <v>4.5999999999999996</v>
      </c>
      <c r="AH2550">
        <v>8</v>
      </c>
      <c r="AI2550">
        <v>7.2</v>
      </c>
      <c r="AJ2550">
        <v>8</v>
      </c>
      <c r="BQ2550" s="9" t="s">
        <v>3410</v>
      </c>
      <c r="BR2550" t="s">
        <v>67</v>
      </c>
      <c r="BS2550" s="1">
        <v>44816</v>
      </c>
      <c r="BT2550" t="s">
        <v>1910</v>
      </c>
      <c r="BU2550">
        <v>2585</v>
      </c>
    </row>
    <row r="2551" spans="1:78" x14ac:dyDescent="0.2">
      <c r="A2551" t="s">
        <v>1992</v>
      </c>
      <c r="C2551" t="s">
        <v>1482</v>
      </c>
      <c r="D2551" t="s">
        <v>64</v>
      </c>
      <c r="E2551" t="s">
        <v>269</v>
      </c>
      <c r="F2551" t="s">
        <v>274</v>
      </c>
      <c r="G2551" t="s">
        <v>269</v>
      </c>
      <c r="H2551" t="s">
        <v>274</v>
      </c>
      <c r="AK2551">
        <v>4</v>
      </c>
      <c r="AN2551">
        <v>2.5</v>
      </c>
      <c r="AR2551">
        <v>3.4</v>
      </c>
      <c r="AS2551">
        <v>5.7</v>
      </c>
      <c r="AV2551">
        <v>4</v>
      </c>
      <c r="AW2551">
        <v>6</v>
      </c>
      <c r="AX2551">
        <v>4.4000000000000004</v>
      </c>
      <c r="AY2551">
        <v>4.8</v>
      </c>
      <c r="AZ2551">
        <v>4.8</v>
      </c>
      <c r="BA2551">
        <v>6.1</v>
      </c>
      <c r="BB2551">
        <v>5.7</v>
      </c>
      <c r="BC2551">
        <v>5.6</v>
      </c>
      <c r="BD2551">
        <v>5.7</v>
      </c>
      <c r="BR2551" t="s">
        <v>67</v>
      </c>
      <c r="BS2551" s="1">
        <v>44816</v>
      </c>
      <c r="BT2551" t="s">
        <v>1910</v>
      </c>
      <c r="BU2551">
        <v>2585</v>
      </c>
    </row>
    <row r="2552" spans="1:78" s="10" customFormat="1" x14ac:dyDescent="0.2">
      <c r="A2552" t="s">
        <v>2012</v>
      </c>
      <c r="B2552"/>
      <c r="C2552" t="s">
        <v>1482</v>
      </c>
      <c r="D2552" t="s">
        <v>64</v>
      </c>
      <c r="E2552" t="s">
        <v>269</v>
      </c>
      <c r="F2552" t="s">
        <v>274</v>
      </c>
      <c r="G2552" t="s">
        <v>269</v>
      </c>
      <c r="H2552" t="s">
        <v>274</v>
      </c>
      <c r="I2552"/>
      <c r="J2552"/>
      <c r="K2552"/>
      <c r="L2552"/>
      <c r="M2552"/>
      <c r="N2552"/>
      <c r="O2552"/>
      <c r="P2552"/>
      <c r="Q2552"/>
      <c r="R2552"/>
      <c r="S2552"/>
      <c r="T2552"/>
      <c r="U2552"/>
      <c r="V2552"/>
      <c r="W2552"/>
      <c r="X2552"/>
      <c r="Y2552"/>
      <c r="Z2552"/>
      <c r="AA2552"/>
      <c r="AB2552"/>
      <c r="AC2552"/>
      <c r="AD2552"/>
      <c r="AE2552"/>
      <c r="AF2552"/>
      <c r="AG2552"/>
      <c r="AH2552"/>
      <c r="AI2552"/>
      <c r="AJ2552"/>
      <c r="AK2552"/>
      <c r="AL2552"/>
      <c r="AM2552"/>
      <c r="AN2552"/>
      <c r="AO2552"/>
      <c r="AP2552"/>
      <c r="AQ2552"/>
      <c r="AR2552"/>
      <c r="AS2552">
        <v>6</v>
      </c>
      <c r="AT2552"/>
      <c r="AU2552"/>
      <c r="AV2552">
        <v>4</v>
      </c>
      <c r="AW2552"/>
      <c r="AX2552"/>
      <c r="AY2552"/>
      <c r="AZ2552"/>
      <c r="BA2552"/>
      <c r="BB2552"/>
      <c r="BC2552"/>
      <c r="BD2552"/>
      <c r="BE2552"/>
      <c r="BF2552"/>
      <c r="BG2552"/>
      <c r="BH2552"/>
      <c r="BI2552"/>
      <c r="BJ2552"/>
      <c r="BK2552"/>
      <c r="BL2552"/>
      <c r="BM2552"/>
      <c r="BN2552"/>
      <c r="BO2552"/>
      <c r="BP2552"/>
      <c r="BQ2552"/>
      <c r="BR2552" t="s">
        <v>67</v>
      </c>
      <c r="BS2552" s="1">
        <v>44816</v>
      </c>
      <c r="BT2552" t="s">
        <v>1910</v>
      </c>
      <c r="BU2552">
        <v>2585</v>
      </c>
      <c r="BV2552"/>
      <c r="BW2552"/>
      <c r="BX2552"/>
      <c r="BY2552"/>
      <c r="BZ2552"/>
    </row>
    <row r="2553" spans="1:78" s="10" customFormat="1" x14ac:dyDescent="0.2">
      <c r="A2553" t="s">
        <v>2013</v>
      </c>
      <c r="B2553"/>
      <c r="C2553" t="s">
        <v>1482</v>
      </c>
      <c r="D2553" t="s">
        <v>64</v>
      </c>
      <c r="E2553" t="s">
        <v>269</v>
      </c>
      <c r="F2553" t="s">
        <v>274</v>
      </c>
      <c r="G2553" t="s">
        <v>269</v>
      </c>
      <c r="H2553" t="s">
        <v>274</v>
      </c>
      <c r="I2553"/>
      <c r="J2553"/>
      <c r="K2553"/>
      <c r="L2553"/>
      <c r="M2553"/>
      <c r="N2553"/>
      <c r="O2553"/>
      <c r="P2553"/>
      <c r="Q2553"/>
      <c r="R2553"/>
      <c r="S2553"/>
      <c r="T2553"/>
      <c r="U2553"/>
      <c r="V2553"/>
      <c r="W2553"/>
      <c r="X2553"/>
      <c r="Y2553"/>
      <c r="Z2553"/>
      <c r="AA2553"/>
      <c r="AB2553"/>
      <c r="AC2553"/>
      <c r="AD2553"/>
      <c r="AE2553"/>
      <c r="AF2553"/>
      <c r="AG2553"/>
      <c r="AH2553"/>
      <c r="AI2553"/>
      <c r="AJ2553"/>
      <c r="AK2553"/>
      <c r="AL2553"/>
      <c r="AM2553"/>
      <c r="AN2553"/>
      <c r="AO2553"/>
      <c r="AP2553"/>
      <c r="AQ2553"/>
      <c r="AR2553"/>
      <c r="AS2553"/>
      <c r="AT2553"/>
      <c r="AU2553"/>
      <c r="AV2553"/>
      <c r="AW2553"/>
      <c r="AX2553"/>
      <c r="AY2553"/>
      <c r="AZ2553"/>
      <c r="BA2553"/>
      <c r="BB2553">
        <v>5.9</v>
      </c>
      <c r="BC2553"/>
      <c r="BD2553"/>
      <c r="BE2553"/>
      <c r="BF2553"/>
      <c r="BG2553"/>
      <c r="BH2553"/>
      <c r="BI2553"/>
      <c r="BJ2553"/>
      <c r="BK2553"/>
      <c r="BL2553"/>
      <c r="BM2553"/>
      <c r="BN2553"/>
      <c r="BO2553"/>
      <c r="BP2553"/>
      <c r="BQ2553"/>
      <c r="BR2553" t="s">
        <v>67</v>
      </c>
      <c r="BS2553" s="1">
        <v>44816</v>
      </c>
      <c r="BT2553" t="s">
        <v>1910</v>
      </c>
      <c r="BU2553">
        <v>2585</v>
      </c>
      <c r="BV2553"/>
      <c r="BW2553"/>
      <c r="BX2553"/>
      <c r="BY2553"/>
      <c r="BZ2553"/>
    </row>
    <row r="2554" spans="1:78" s="10" customFormat="1" x14ac:dyDescent="0.2">
      <c r="A2554" t="s">
        <v>2014</v>
      </c>
      <c r="B2554"/>
      <c r="C2554" t="s">
        <v>1482</v>
      </c>
      <c r="D2554" t="s">
        <v>64</v>
      </c>
      <c r="E2554" t="s">
        <v>269</v>
      </c>
      <c r="F2554" t="s">
        <v>274</v>
      </c>
      <c r="G2554" t="s">
        <v>269</v>
      </c>
      <c r="H2554" t="s">
        <v>274</v>
      </c>
      <c r="I2554"/>
      <c r="J2554"/>
      <c r="K2554"/>
      <c r="L2554"/>
      <c r="M2554"/>
      <c r="N2554"/>
      <c r="O2554"/>
      <c r="P2554"/>
      <c r="Q2554"/>
      <c r="R2554"/>
      <c r="S2554"/>
      <c r="T2554"/>
      <c r="U2554"/>
      <c r="V2554"/>
      <c r="W2554"/>
      <c r="X2554"/>
      <c r="Y2554"/>
      <c r="Z2554"/>
      <c r="AA2554"/>
      <c r="AB2554"/>
      <c r="AC2554"/>
      <c r="AD2554"/>
      <c r="AE2554"/>
      <c r="AF2554"/>
      <c r="AG2554"/>
      <c r="AH2554"/>
      <c r="AI2554"/>
      <c r="AJ2554"/>
      <c r="AK2554"/>
      <c r="AL2554"/>
      <c r="AM2554"/>
      <c r="AN2554"/>
      <c r="AO2554"/>
      <c r="AP2554"/>
      <c r="AQ2554"/>
      <c r="AR2554"/>
      <c r="AS2554"/>
      <c r="AT2554"/>
      <c r="AU2554"/>
      <c r="AV2554"/>
      <c r="AW2554"/>
      <c r="AX2554"/>
      <c r="AY2554"/>
      <c r="AZ2554"/>
      <c r="BA2554">
        <v>7.2</v>
      </c>
      <c r="BB2554">
        <v>6.1</v>
      </c>
      <c r="BC2554">
        <v>6</v>
      </c>
      <c r="BD2554">
        <v>6.1</v>
      </c>
      <c r="BE2554"/>
      <c r="BF2554"/>
      <c r="BG2554"/>
      <c r="BH2554"/>
      <c r="BI2554"/>
      <c r="BJ2554"/>
      <c r="BK2554"/>
      <c r="BL2554"/>
      <c r="BM2554"/>
      <c r="BN2554"/>
      <c r="BO2554"/>
      <c r="BP2554"/>
      <c r="BQ2554"/>
      <c r="BR2554" t="s">
        <v>67</v>
      </c>
      <c r="BS2554" s="1">
        <v>44816</v>
      </c>
      <c r="BT2554" t="s">
        <v>1910</v>
      </c>
      <c r="BU2554">
        <v>2585</v>
      </c>
      <c r="BV2554"/>
      <c r="BW2554"/>
      <c r="BX2554"/>
      <c r="BY2554"/>
      <c r="BZ2554"/>
    </row>
    <row r="2555" spans="1:78" s="10" customFormat="1" x14ac:dyDescent="0.2">
      <c r="A2555" t="s">
        <v>1993</v>
      </c>
      <c r="B2555"/>
      <c r="C2555" t="s">
        <v>1482</v>
      </c>
      <c r="D2555" t="s">
        <v>64</v>
      </c>
      <c r="E2555" t="s">
        <v>269</v>
      </c>
      <c r="F2555" t="s">
        <v>274</v>
      </c>
      <c r="G2555" t="s">
        <v>269</v>
      </c>
      <c r="H2555" t="s">
        <v>274</v>
      </c>
      <c r="I2555"/>
      <c r="J2555"/>
      <c r="K2555"/>
      <c r="L2555"/>
      <c r="M2555"/>
      <c r="N2555"/>
      <c r="O2555"/>
      <c r="P2555"/>
      <c r="Q2555"/>
      <c r="R2555"/>
      <c r="S2555"/>
      <c r="T2555"/>
      <c r="U2555"/>
      <c r="V2555"/>
      <c r="W2555"/>
      <c r="X2555"/>
      <c r="Y2555"/>
      <c r="Z2555"/>
      <c r="AA2555"/>
      <c r="AB2555"/>
      <c r="AC2555">
        <v>7.5</v>
      </c>
      <c r="AD2555">
        <v>9.6</v>
      </c>
      <c r="AE2555">
        <v>9.5</v>
      </c>
      <c r="AF2555">
        <v>9.6</v>
      </c>
      <c r="AG2555"/>
      <c r="AH2555"/>
      <c r="AI2555"/>
      <c r="AJ2555"/>
      <c r="AK2555"/>
      <c r="AL2555"/>
      <c r="AM2555"/>
      <c r="AN2555"/>
      <c r="AO2555"/>
      <c r="AP2555"/>
      <c r="AQ2555"/>
      <c r="AR2555"/>
      <c r="AS2555"/>
      <c r="AT2555"/>
      <c r="AU2555"/>
      <c r="AV2555"/>
      <c r="AW2555"/>
      <c r="AX2555"/>
      <c r="AY2555"/>
      <c r="AZ2555"/>
      <c r="BA2555"/>
      <c r="BB2555"/>
      <c r="BC2555"/>
      <c r="BD2555"/>
      <c r="BE2555"/>
      <c r="BF2555"/>
      <c r="BG2555"/>
      <c r="BH2555"/>
      <c r="BI2555"/>
      <c r="BJ2555"/>
      <c r="BK2555"/>
      <c r="BL2555"/>
      <c r="BM2555"/>
      <c r="BN2555"/>
      <c r="BO2555"/>
      <c r="BP2555"/>
      <c r="BQ2555" s="9" t="s">
        <v>3411</v>
      </c>
      <c r="BR2555" t="s">
        <v>67</v>
      </c>
      <c r="BS2555" s="1">
        <v>44816</v>
      </c>
      <c r="BT2555" t="s">
        <v>1910</v>
      </c>
      <c r="BU2555">
        <v>2585</v>
      </c>
      <c r="BV2555"/>
      <c r="BW2555"/>
      <c r="BX2555"/>
      <c r="BY2555"/>
      <c r="BZ2555"/>
    </row>
    <row r="2556" spans="1:78" s="10" customFormat="1" x14ac:dyDescent="0.2">
      <c r="A2556" t="s">
        <v>2016</v>
      </c>
      <c r="B2556" t="s">
        <v>322</v>
      </c>
      <c r="C2556" t="s">
        <v>1482</v>
      </c>
      <c r="D2556" t="s">
        <v>64</v>
      </c>
      <c r="E2556" t="s">
        <v>269</v>
      </c>
      <c r="F2556" t="s">
        <v>274</v>
      </c>
      <c r="G2556" t="s">
        <v>269</v>
      </c>
      <c r="H2556" t="s">
        <v>274</v>
      </c>
      <c r="I2556"/>
      <c r="J2556"/>
      <c r="K2556"/>
      <c r="L2556"/>
      <c r="M2556"/>
      <c r="N2556"/>
      <c r="O2556"/>
      <c r="P2556"/>
      <c r="Q2556"/>
      <c r="R2556"/>
      <c r="S2556"/>
      <c r="T2556"/>
      <c r="U2556"/>
      <c r="V2556"/>
      <c r="W2556"/>
      <c r="X2556"/>
      <c r="Y2556"/>
      <c r="Z2556"/>
      <c r="AA2556"/>
      <c r="AB2556"/>
      <c r="AC2556"/>
      <c r="AD2556"/>
      <c r="AE2556"/>
      <c r="AF2556"/>
      <c r="AG2556"/>
      <c r="AH2556"/>
      <c r="AI2556"/>
      <c r="AJ2556"/>
      <c r="AK2556"/>
      <c r="AL2556"/>
      <c r="AM2556"/>
      <c r="AN2556"/>
      <c r="AO2556"/>
      <c r="AP2556"/>
      <c r="AQ2556"/>
      <c r="AR2556"/>
      <c r="AS2556"/>
      <c r="AT2556"/>
      <c r="AU2556"/>
      <c r="AV2556"/>
      <c r="AW2556"/>
      <c r="AX2556"/>
      <c r="AY2556"/>
      <c r="AZ2556"/>
      <c r="BA2556">
        <v>6.8</v>
      </c>
      <c r="BB2556"/>
      <c r="BC2556"/>
      <c r="BD2556">
        <v>6</v>
      </c>
      <c r="BE2556">
        <v>8.5</v>
      </c>
      <c r="BF2556"/>
      <c r="BG2556"/>
      <c r="BH2556">
        <v>5.6</v>
      </c>
      <c r="BI2556"/>
      <c r="BJ2556"/>
      <c r="BK2556"/>
      <c r="BL2556"/>
      <c r="BM2556"/>
      <c r="BN2556"/>
      <c r="BO2556"/>
      <c r="BP2556"/>
      <c r="BQ2556" t="s">
        <v>2277</v>
      </c>
      <c r="BR2556" t="s">
        <v>67</v>
      </c>
      <c r="BS2556" s="1">
        <v>44820</v>
      </c>
      <c r="BT2556" t="s">
        <v>2276</v>
      </c>
      <c r="BU2556">
        <v>51794</v>
      </c>
      <c r="BV2556" t="s">
        <v>60</v>
      </c>
      <c r="BW2556" t="s">
        <v>2276</v>
      </c>
      <c r="BX2556"/>
      <c r="BY2556"/>
      <c r="BZ2556"/>
    </row>
    <row r="2557" spans="1:78" s="10" customFormat="1" x14ac:dyDescent="0.2">
      <c r="A2557" t="s">
        <v>2016</v>
      </c>
      <c r="B2557" t="s">
        <v>322</v>
      </c>
      <c r="C2557" t="s">
        <v>1482</v>
      </c>
      <c r="D2557" t="s">
        <v>64</v>
      </c>
      <c r="E2557" t="s">
        <v>269</v>
      </c>
      <c r="F2557" t="s">
        <v>274</v>
      </c>
      <c r="G2557" t="s">
        <v>269</v>
      </c>
      <c r="H2557" t="s">
        <v>274</v>
      </c>
      <c r="I2557"/>
      <c r="J2557"/>
      <c r="K2557"/>
      <c r="L2557"/>
      <c r="M2557"/>
      <c r="N2557"/>
      <c r="O2557"/>
      <c r="P2557"/>
      <c r="Q2557"/>
      <c r="R2557"/>
      <c r="S2557"/>
      <c r="T2557"/>
      <c r="U2557"/>
      <c r="V2557"/>
      <c r="W2557"/>
      <c r="X2557"/>
      <c r="Y2557"/>
      <c r="Z2557"/>
      <c r="AA2557"/>
      <c r="AB2557"/>
      <c r="AC2557"/>
      <c r="AD2557"/>
      <c r="AE2557"/>
      <c r="AF2557"/>
      <c r="AG2557"/>
      <c r="AH2557"/>
      <c r="AI2557"/>
      <c r="AJ2557"/>
      <c r="AK2557"/>
      <c r="AL2557"/>
      <c r="AM2557"/>
      <c r="AN2557"/>
      <c r="AO2557"/>
      <c r="AP2557"/>
      <c r="AQ2557"/>
      <c r="AR2557"/>
      <c r="AS2557"/>
      <c r="AT2557"/>
      <c r="AU2557"/>
      <c r="AV2557"/>
      <c r="AW2557"/>
      <c r="AX2557"/>
      <c r="AY2557"/>
      <c r="AZ2557"/>
      <c r="BA2557">
        <v>6.9</v>
      </c>
      <c r="BB2557">
        <v>6</v>
      </c>
      <c r="BC2557">
        <v>5.9</v>
      </c>
      <c r="BD2557">
        <v>6</v>
      </c>
      <c r="BE2557">
        <v>8.1</v>
      </c>
      <c r="BF2557">
        <v>5.3</v>
      </c>
      <c r="BG2557">
        <v>5</v>
      </c>
      <c r="BH2557">
        <v>5.3</v>
      </c>
      <c r="BI2557"/>
      <c r="BJ2557"/>
      <c r="BK2557"/>
      <c r="BL2557"/>
      <c r="BM2557"/>
      <c r="BN2557"/>
      <c r="BO2557"/>
      <c r="BP2557"/>
      <c r="BQ2557" s="9" t="s">
        <v>3412</v>
      </c>
      <c r="BR2557" t="s">
        <v>67</v>
      </c>
      <c r="BS2557" s="1">
        <v>44816</v>
      </c>
      <c r="BT2557" t="s">
        <v>1910</v>
      </c>
      <c r="BU2557">
        <v>2585</v>
      </c>
      <c r="BV2557"/>
      <c r="BW2557"/>
      <c r="BX2557"/>
      <c r="BY2557"/>
      <c r="BZ2557"/>
    </row>
    <row r="2558" spans="1:78" s="10" customFormat="1" x14ac:dyDescent="0.2">
      <c r="A2558" t="s">
        <v>2017</v>
      </c>
      <c r="B2558"/>
      <c r="C2558" t="s">
        <v>1482</v>
      </c>
      <c r="D2558" t="s">
        <v>64</v>
      </c>
      <c r="E2558" t="s">
        <v>269</v>
      </c>
      <c r="F2558" t="s">
        <v>274</v>
      </c>
      <c r="G2558" t="s">
        <v>269</v>
      </c>
      <c r="H2558" t="s">
        <v>274</v>
      </c>
      <c r="I2558"/>
      <c r="J2558"/>
      <c r="K2558"/>
      <c r="L2558"/>
      <c r="M2558"/>
      <c r="N2558"/>
      <c r="O2558"/>
      <c r="P2558"/>
      <c r="Q2558"/>
      <c r="R2558"/>
      <c r="S2558"/>
      <c r="T2558"/>
      <c r="U2558"/>
      <c r="V2558"/>
      <c r="W2558"/>
      <c r="X2558"/>
      <c r="Y2558"/>
      <c r="Z2558"/>
      <c r="AA2558"/>
      <c r="AB2558"/>
      <c r="AC2558"/>
      <c r="AD2558"/>
      <c r="AE2558"/>
      <c r="AF2558"/>
      <c r="AG2558"/>
      <c r="AH2558"/>
      <c r="AI2558"/>
      <c r="AJ2558"/>
      <c r="AK2558"/>
      <c r="AL2558"/>
      <c r="AM2558"/>
      <c r="AN2558"/>
      <c r="AO2558"/>
      <c r="AP2558"/>
      <c r="AQ2558"/>
      <c r="AR2558"/>
      <c r="AS2558">
        <v>5.6</v>
      </c>
      <c r="AT2558"/>
      <c r="AU2558"/>
      <c r="AV2558">
        <v>4.4000000000000004</v>
      </c>
      <c r="AW2558"/>
      <c r="AX2558"/>
      <c r="AY2558"/>
      <c r="AZ2558"/>
      <c r="BA2558"/>
      <c r="BB2558"/>
      <c r="BC2558"/>
      <c r="BD2558"/>
      <c r="BE2558"/>
      <c r="BF2558"/>
      <c r="BG2558"/>
      <c r="BH2558"/>
      <c r="BI2558"/>
      <c r="BJ2558"/>
      <c r="BK2558"/>
      <c r="BL2558"/>
      <c r="BM2558"/>
      <c r="BN2558"/>
      <c r="BO2558"/>
      <c r="BP2558"/>
      <c r="BQ2558"/>
      <c r="BR2558" t="s">
        <v>67</v>
      </c>
      <c r="BS2558" s="1">
        <v>44816</v>
      </c>
      <c r="BT2558" t="s">
        <v>1910</v>
      </c>
      <c r="BU2558">
        <v>2585</v>
      </c>
      <c r="BV2558"/>
      <c r="BW2558"/>
      <c r="BX2558"/>
      <c r="BY2558"/>
      <c r="BZ2558"/>
    </row>
    <row r="2559" spans="1:78" s="10" customFormat="1" x14ac:dyDescent="0.2">
      <c r="A2559" t="s">
        <v>2018</v>
      </c>
      <c r="B2559"/>
      <c r="C2559" t="s">
        <v>1482</v>
      </c>
      <c r="D2559" t="s">
        <v>64</v>
      </c>
      <c r="E2559" t="s">
        <v>269</v>
      </c>
      <c r="F2559" t="s">
        <v>274</v>
      </c>
      <c r="G2559" s="15" t="s">
        <v>269</v>
      </c>
      <c r="H2559" t="s">
        <v>274</v>
      </c>
      <c r="I2559"/>
      <c r="J2559"/>
      <c r="K2559"/>
      <c r="L2559"/>
      <c r="M2559"/>
      <c r="N2559"/>
      <c r="O2559"/>
      <c r="P2559"/>
      <c r="Q2559"/>
      <c r="R2559"/>
      <c r="S2559"/>
      <c r="T2559"/>
      <c r="U2559"/>
      <c r="V2559"/>
      <c r="W2559"/>
      <c r="X2559"/>
      <c r="Y2559"/>
      <c r="Z2559"/>
      <c r="AA2559"/>
      <c r="AB2559"/>
      <c r="AC2559"/>
      <c r="AD2559"/>
      <c r="AE2559"/>
      <c r="AF2559"/>
      <c r="AG2559"/>
      <c r="AH2559"/>
      <c r="AI2559"/>
      <c r="AJ2559"/>
      <c r="AK2559"/>
      <c r="AL2559"/>
      <c r="AM2559"/>
      <c r="AN2559"/>
      <c r="AO2559"/>
      <c r="AP2559"/>
      <c r="AQ2559"/>
      <c r="AR2559"/>
      <c r="AS2559"/>
      <c r="AT2559"/>
      <c r="AU2559"/>
      <c r="AV2559"/>
      <c r="AW2559"/>
      <c r="AX2559"/>
      <c r="AY2559"/>
      <c r="AZ2559"/>
      <c r="BA2559">
        <v>6.2</v>
      </c>
      <c r="BB2559"/>
      <c r="BC2559"/>
      <c r="BD2559"/>
      <c r="BE2559">
        <v>6.7</v>
      </c>
      <c r="BF2559"/>
      <c r="BG2559"/>
      <c r="BH2559"/>
      <c r="BI2559"/>
      <c r="BJ2559"/>
      <c r="BK2559"/>
      <c r="BL2559"/>
      <c r="BM2559"/>
      <c r="BN2559"/>
      <c r="BO2559"/>
      <c r="BP2559"/>
      <c r="BQ2559" s="9" t="s">
        <v>3385</v>
      </c>
      <c r="BR2559" t="s">
        <v>67</v>
      </c>
      <c r="BS2559" s="1">
        <v>44816</v>
      </c>
      <c r="BT2559" t="s">
        <v>1910</v>
      </c>
      <c r="BU2559">
        <v>2585</v>
      </c>
      <c r="BV2559"/>
      <c r="BW2559"/>
      <c r="BX2559"/>
      <c r="BY2559"/>
      <c r="BZ2559"/>
    </row>
    <row r="2560" spans="1:78" s="10" customFormat="1" ht="18" x14ac:dyDescent="0.2">
      <c r="A2560" s="11" t="s">
        <v>1700</v>
      </c>
      <c r="B2560" s="11"/>
      <c r="C2560" s="11" t="s">
        <v>1482</v>
      </c>
      <c r="D2560" s="11" t="s">
        <v>64</v>
      </c>
      <c r="E2560" s="11" t="s">
        <v>269</v>
      </c>
      <c r="F2560" s="11" t="s">
        <v>1528</v>
      </c>
      <c r="G2560" s="11" t="s">
        <v>269</v>
      </c>
      <c r="H2560" s="11" t="s">
        <v>1528</v>
      </c>
      <c r="I2560" s="11"/>
      <c r="J2560" s="11"/>
      <c r="K2560" s="11"/>
      <c r="L2560" s="11"/>
      <c r="M2560" s="11"/>
      <c r="N2560" s="11"/>
      <c r="O2560" s="11"/>
      <c r="P2560" s="11"/>
      <c r="Q2560" s="11"/>
      <c r="R2560" s="11"/>
      <c r="S2560" s="11"/>
      <c r="T2560" s="11"/>
      <c r="U2560" s="11"/>
      <c r="V2560" s="11"/>
      <c r="W2560" s="11"/>
      <c r="X2560" s="11"/>
      <c r="Y2560" s="11"/>
      <c r="Z2560" s="11"/>
      <c r="AA2560" s="11"/>
      <c r="AB2560" s="11"/>
      <c r="AC2560" s="11"/>
      <c r="AD2560" s="11"/>
      <c r="AE2560" s="11"/>
      <c r="AF2560" s="11"/>
      <c r="AG2560" s="11"/>
      <c r="AH2560" s="11"/>
      <c r="AI2560" s="11"/>
      <c r="AJ2560" s="11"/>
      <c r="AK2560" s="11"/>
      <c r="AL2560" s="11"/>
      <c r="AM2560" s="11"/>
      <c r="AN2560" s="11"/>
      <c r="AO2560" s="11"/>
      <c r="AP2560" s="11"/>
      <c r="AQ2560" s="11"/>
      <c r="AR2560" s="11"/>
      <c r="AS2560" s="11"/>
      <c r="AT2560" s="11"/>
      <c r="AU2560" s="11"/>
      <c r="AV2560" s="11"/>
      <c r="AW2560" s="11"/>
      <c r="AX2560" s="11"/>
      <c r="AY2560" s="11"/>
      <c r="AZ2560" s="11"/>
      <c r="BA2560" s="11"/>
      <c r="BB2560" s="11"/>
      <c r="BC2560" s="11"/>
      <c r="BD2560" s="11"/>
      <c r="BE2560" s="11"/>
      <c r="BF2560" s="11"/>
      <c r="BG2560" s="11"/>
      <c r="BH2560" s="11"/>
      <c r="BI2560" s="11"/>
      <c r="BJ2560" s="11"/>
      <c r="BK2560" s="11"/>
      <c r="BL2560" s="11"/>
      <c r="BM2560" s="11"/>
      <c r="BN2560" s="11"/>
      <c r="BO2560" s="11"/>
      <c r="BP2560" s="11"/>
      <c r="BQ2560" s="11"/>
      <c r="BR2560" s="11"/>
      <c r="BS2560" s="11"/>
      <c r="BT2560" s="11"/>
      <c r="BU2560" s="11"/>
      <c r="BV2560" s="11"/>
      <c r="BW2560" s="11"/>
      <c r="BX2560"/>
      <c r="BY2560"/>
      <c r="BZ2560"/>
    </row>
    <row r="2561" spans="1:78" s="10" customFormat="1" x14ac:dyDescent="0.2">
      <c r="A2561" t="s">
        <v>2522</v>
      </c>
      <c r="B2561"/>
      <c r="C2561" t="s">
        <v>1482</v>
      </c>
      <c r="D2561" t="s">
        <v>64</v>
      </c>
      <c r="E2561" t="s">
        <v>269</v>
      </c>
      <c r="F2561" t="s">
        <v>1528</v>
      </c>
      <c r="G2561" t="s">
        <v>282</v>
      </c>
      <c r="H2561" t="s">
        <v>1528</v>
      </c>
      <c r="I2561"/>
      <c r="J2561"/>
      <c r="K2561"/>
      <c r="L2561"/>
      <c r="M2561"/>
      <c r="N2561"/>
      <c r="O2561"/>
      <c r="P2561"/>
      <c r="Q2561"/>
      <c r="R2561"/>
      <c r="S2561"/>
      <c r="T2561"/>
      <c r="U2561"/>
      <c r="V2561"/>
      <c r="W2561"/>
      <c r="X2561"/>
      <c r="Y2561"/>
      <c r="Z2561"/>
      <c r="AA2561"/>
      <c r="AB2561"/>
      <c r="AC2561">
        <v>4.75</v>
      </c>
      <c r="AD2561">
        <v>6.6</v>
      </c>
      <c r="AE2561">
        <v>6.84</v>
      </c>
      <c r="AF2561">
        <v>6.84</v>
      </c>
      <c r="AG2561"/>
      <c r="AH2561"/>
      <c r="AI2561"/>
      <c r="AJ2561"/>
      <c r="AK2561"/>
      <c r="AL2561"/>
      <c r="AM2561"/>
      <c r="AN2561"/>
      <c r="AO2561"/>
      <c r="AP2561"/>
      <c r="AQ2561"/>
      <c r="AR2561"/>
      <c r="AS2561"/>
      <c r="AT2561"/>
      <c r="AU2561"/>
      <c r="AV2561"/>
      <c r="AW2561"/>
      <c r="AX2561"/>
      <c r="AY2561"/>
      <c r="AZ2561"/>
      <c r="BA2561"/>
      <c r="BB2561"/>
      <c r="BC2561"/>
      <c r="BD2561"/>
      <c r="BE2561"/>
      <c r="BF2561"/>
      <c r="BG2561"/>
      <c r="BH2561"/>
      <c r="BI2561"/>
      <c r="BJ2561"/>
      <c r="BK2561"/>
      <c r="BL2561"/>
      <c r="BM2561"/>
      <c r="BN2561"/>
      <c r="BO2561"/>
      <c r="BP2561"/>
      <c r="BQ2561"/>
      <c r="BR2561" t="s">
        <v>67</v>
      </c>
      <c r="BS2561" s="1">
        <v>44826</v>
      </c>
      <c r="BT2561" t="s">
        <v>2508</v>
      </c>
      <c r="BU2561">
        <v>960</v>
      </c>
      <c r="BV2561" t="s">
        <v>60</v>
      </c>
      <c r="BW2561" s="9" t="s">
        <v>2508</v>
      </c>
      <c r="BX2561"/>
      <c r="BY2561"/>
      <c r="BZ2561"/>
    </row>
    <row r="2562" spans="1:78" s="10" customFormat="1" x14ac:dyDescent="0.2">
      <c r="A2562" t="s">
        <v>2524</v>
      </c>
      <c r="B2562"/>
      <c r="C2562" t="s">
        <v>1482</v>
      </c>
      <c r="D2562" t="s">
        <v>64</v>
      </c>
      <c r="E2562" t="s">
        <v>269</v>
      </c>
      <c r="F2562" t="s">
        <v>1528</v>
      </c>
      <c r="G2562" t="s">
        <v>282</v>
      </c>
      <c r="H2562" t="s">
        <v>1528</v>
      </c>
      <c r="I2562"/>
      <c r="J2562"/>
      <c r="K2562"/>
      <c r="L2562"/>
      <c r="M2562"/>
      <c r="N2562"/>
      <c r="O2562"/>
      <c r="P2562"/>
      <c r="Q2562"/>
      <c r="R2562"/>
      <c r="S2562"/>
      <c r="T2562"/>
      <c r="U2562"/>
      <c r="V2562"/>
      <c r="W2562"/>
      <c r="X2562"/>
      <c r="Y2562"/>
      <c r="Z2562"/>
      <c r="AA2562"/>
      <c r="AB2562"/>
      <c r="AC2562"/>
      <c r="AD2562"/>
      <c r="AE2562"/>
      <c r="AF2562"/>
      <c r="AG2562"/>
      <c r="AH2562"/>
      <c r="AI2562"/>
      <c r="AJ2562"/>
      <c r="AK2562"/>
      <c r="AL2562"/>
      <c r="AM2562"/>
      <c r="AN2562"/>
      <c r="AO2562"/>
      <c r="AP2562"/>
      <c r="AQ2562"/>
      <c r="AR2562"/>
      <c r="AS2562">
        <v>4.5599999999999996</v>
      </c>
      <c r="AT2562"/>
      <c r="AU2562"/>
      <c r="AV2562">
        <v>3.47</v>
      </c>
      <c r="AW2562"/>
      <c r="AX2562"/>
      <c r="AY2562"/>
      <c r="AZ2562"/>
      <c r="BA2562"/>
      <c r="BB2562"/>
      <c r="BC2562"/>
      <c r="BD2562"/>
      <c r="BE2562"/>
      <c r="BF2562"/>
      <c r="BG2562"/>
      <c r="BH2562"/>
      <c r="BI2562"/>
      <c r="BJ2562"/>
      <c r="BK2562"/>
      <c r="BL2562"/>
      <c r="BM2562"/>
      <c r="BN2562"/>
      <c r="BO2562"/>
      <c r="BP2562"/>
      <c r="BQ2562"/>
      <c r="BR2562" t="s">
        <v>67</v>
      </c>
      <c r="BS2562" s="1">
        <v>44826</v>
      </c>
      <c r="BT2562" t="s">
        <v>2508</v>
      </c>
      <c r="BU2562">
        <v>960</v>
      </c>
      <c r="BV2562" t="s">
        <v>60</v>
      </c>
      <c r="BW2562" s="9" t="s">
        <v>2508</v>
      </c>
      <c r="BX2562"/>
      <c r="BY2562"/>
      <c r="BZ2562"/>
    </row>
    <row r="2563" spans="1:78" s="10" customFormat="1" x14ac:dyDescent="0.2">
      <c r="A2563" t="s">
        <v>2525</v>
      </c>
      <c r="B2563"/>
      <c r="C2563" t="s">
        <v>1482</v>
      </c>
      <c r="D2563" t="s">
        <v>64</v>
      </c>
      <c r="E2563" t="s">
        <v>269</v>
      </c>
      <c r="F2563" t="s">
        <v>1528</v>
      </c>
      <c r="G2563" t="s">
        <v>282</v>
      </c>
      <c r="H2563" t="s">
        <v>1528</v>
      </c>
      <c r="I2563"/>
      <c r="J2563"/>
      <c r="K2563"/>
      <c r="L2563"/>
      <c r="M2563"/>
      <c r="N2563"/>
      <c r="O2563"/>
      <c r="P2563"/>
      <c r="Q2563"/>
      <c r="R2563"/>
      <c r="S2563"/>
      <c r="T2563"/>
      <c r="U2563"/>
      <c r="V2563"/>
      <c r="W2563"/>
      <c r="X2563"/>
      <c r="Y2563"/>
      <c r="Z2563"/>
      <c r="AA2563"/>
      <c r="AB2563"/>
      <c r="AC2563"/>
      <c r="AD2563"/>
      <c r="AE2563"/>
      <c r="AF2563"/>
      <c r="AG2563"/>
      <c r="AH2563"/>
      <c r="AI2563"/>
      <c r="AJ2563"/>
      <c r="AK2563"/>
      <c r="AL2563"/>
      <c r="AM2563"/>
      <c r="AN2563"/>
      <c r="AO2563"/>
      <c r="AP2563"/>
      <c r="AQ2563"/>
      <c r="AR2563"/>
      <c r="AS2563">
        <v>4.91</v>
      </c>
      <c r="AT2563"/>
      <c r="AU2563"/>
      <c r="AV2563">
        <v>3.1</v>
      </c>
      <c r="AW2563"/>
      <c r="AX2563"/>
      <c r="AY2563"/>
      <c r="AZ2563"/>
      <c r="BA2563"/>
      <c r="BB2563"/>
      <c r="BC2563"/>
      <c r="BD2563"/>
      <c r="BE2563"/>
      <c r="BF2563"/>
      <c r="BG2563"/>
      <c r="BH2563"/>
      <c r="BI2563"/>
      <c r="BJ2563"/>
      <c r="BK2563"/>
      <c r="BL2563"/>
      <c r="BM2563"/>
      <c r="BN2563"/>
      <c r="BO2563"/>
      <c r="BP2563"/>
      <c r="BQ2563"/>
      <c r="BR2563" t="s">
        <v>67</v>
      </c>
      <c r="BS2563" s="1">
        <v>44826</v>
      </c>
      <c r="BT2563" t="s">
        <v>2508</v>
      </c>
      <c r="BU2563">
        <v>960</v>
      </c>
      <c r="BV2563"/>
      <c r="BW2563"/>
      <c r="BX2563"/>
      <c r="BY2563"/>
      <c r="BZ2563"/>
    </row>
    <row r="2564" spans="1:78" s="2" customFormat="1" x14ac:dyDescent="0.2">
      <c r="A2564" t="s">
        <v>2519</v>
      </c>
      <c r="B2564"/>
      <c r="C2564" t="s">
        <v>1482</v>
      </c>
      <c r="D2564" t="s">
        <v>64</v>
      </c>
      <c r="E2564" t="s">
        <v>269</v>
      </c>
      <c r="F2564" t="s">
        <v>1528</v>
      </c>
      <c r="G2564" t="s">
        <v>282</v>
      </c>
      <c r="H2564" t="s">
        <v>1528</v>
      </c>
      <c r="I2564"/>
      <c r="J2564"/>
      <c r="K2564"/>
      <c r="L2564"/>
      <c r="M2564"/>
      <c r="N2564"/>
      <c r="O2564"/>
      <c r="P2564"/>
      <c r="Q2564"/>
      <c r="R2564"/>
      <c r="S2564"/>
      <c r="T2564"/>
      <c r="U2564"/>
      <c r="V2564"/>
      <c r="W2564"/>
      <c r="X2564"/>
      <c r="Y2564"/>
      <c r="Z2564"/>
      <c r="AA2564"/>
      <c r="AB2564"/>
      <c r="AC2564"/>
      <c r="AD2564"/>
      <c r="AE2564"/>
      <c r="AF2564"/>
      <c r="AG2564"/>
      <c r="AH2564"/>
      <c r="AI2564"/>
      <c r="AJ2564"/>
      <c r="AK2564"/>
      <c r="AL2564"/>
      <c r="AM2564"/>
      <c r="AN2564"/>
      <c r="AO2564"/>
      <c r="AP2564"/>
      <c r="AQ2564"/>
      <c r="AR2564"/>
      <c r="AS2564"/>
      <c r="AT2564"/>
      <c r="AU2564"/>
      <c r="AV2564"/>
      <c r="AW2564">
        <v>4.43</v>
      </c>
      <c r="AX2564">
        <v>3.68</v>
      </c>
      <c r="AY2564">
        <v>3.45</v>
      </c>
      <c r="AZ2564">
        <v>3.68</v>
      </c>
      <c r="BA2564"/>
      <c r="BB2564"/>
      <c r="BC2564"/>
      <c r="BD2564"/>
      <c r="BE2564"/>
      <c r="BF2564"/>
      <c r="BG2564"/>
      <c r="BH2564"/>
      <c r="BI2564"/>
      <c r="BJ2564"/>
      <c r="BK2564"/>
      <c r="BL2564"/>
      <c r="BM2564"/>
      <c r="BN2564"/>
      <c r="BO2564"/>
      <c r="BP2564"/>
      <c r="BQ2564" t="s">
        <v>2517</v>
      </c>
      <c r="BR2564" t="s">
        <v>67</v>
      </c>
      <c r="BS2564" s="1">
        <v>44826</v>
      </c>
      <c r="BT2564" t="s">
        <v>2508</v>
      </c>
      <c r="BU2564">
        <v>960</v>
      </c>
      <c r="BV2564" t="s">
        <v>60</v>
      </c>
      <c r="BW2564" s="9" t="s">
        <v>2508</v>
      </c>
      <c r="BX2564"/>
      <c r="BY2564"/>
      <c r="BZ2564"/>
    </row>
    <row r="2565" spans="1:78" s="2" customFormat="1" x14ac:dyDescent="0.2">
      <c r="A2565" t="s">
        <v>2520</v>
      </c>
      <c r="B2565" t="s">
        <v>322</v>
      </c>
      <c r="C2565" t="s">
        <v>1482</v>
      </c>
      <c r="D2565" t="s">
        <v>64</v>
      </c>
      <c r="E2565" t="s">
        <v>269</v>
      </c>
      <c r="F2565" t="s">
        <v>1528</v>
      </c>
      <c r="G2565" t="s">
        <v>282</v>
      </c>
      <c r="H2565" t="s">
        <v>1528</v>
      </c>
      <c r="I2565"/>
      <c r="J2565"/>
      <c r="K2565"/>
      <c r="L2565"/>
      <c r="M2565"/>
      <c r="N2565"/>
      <c r="O2565"/>
      <c r="P2565"/>
      <c r="Q2565"/>
      <c r="R2565"/>
      <c r="S2565"/>
      <c r="T2565"/>
      <c r="U2565"/>
      <c r="V2565"/>
      <c r="W2565"/>
      <c r="X2565"/>
      <c r="Y2565"/>
      <c r="Z2565"/>
      <c r="AA2565"/>
      <c r="AB2565"/>
      <c r="AC2565"/>
      <c r="AD2565"/>
      <c r="AE2565"/>
      <c r="AF2565"/>
      <c r="AG2565"/>
      <c r="AH2565"/>
      <c r="AI2565"/>
      <c r="AJ2565"/>
      <c r="AK2565"/>
      <c r="AL2565"/>
      <c r="AM2565"/>
      <c r="AN2565"/>
      <c r="AO2565"/>
      <c r="AP2565"/>
      <c r="AQ2565"/>
      <c r="AR2565"/>
      <c r="AS2565"/>
      <c r="AT2565"/>
      <c r="AU2565"/>
      <c r="AV2565"/>
      <c r="AW2565"/>
      <c r="AX2565"/>
      <c r="AY2565"/>
      <c r="AZ2565"/>
      <c r="BA2565">
        <v>4.79</v>
      </c>
      <c r="BB2565">
        <v>4.1500000000000004</v>
      </c>
      <c r="BC2565">
        <v>3.81</v>
      </c>
      <c r="BD2565">
        <v>4.1500000000000004</v>
      </c>
      <c r="BE2565"/>
      <c r="BF2565"/>
      <c r="BG2565"/>
      <c r="BH2565"/>
      <c r="BI2565"/>
      <c r="BJ2565"/>
      <c r="BK2565"/>
      <c r="BL2565"/>
      <c r="BM2565"/>
      <c r="BN2565"/>
      <c r="BO2565"/>
      <c r="BP2565"/>
      <c r="BQ2565"/>
      <c r="BR2565" t="s">
        <v>67</v>
      </c>
      <c r="BS2565" s="1">
        <v>44826</v>
      </c>
      <c r="BT2565" t="s">
        <v>2508</v>
      </c>
      <c r="BU2565">
        <v>960</v>
      </c>
      <c r="BV2565" t="s">
        <v>60</v>
      </c>
      <c r="BW2565" s="9" t="s">
        <v>2508</v>
      </c>
      <c r="BX2565"/>
      <c r="BY2565"/>
      <c r="BZ2565"/>
    </row>
    <row r="2566" spans="1:78" s="2" customFormat="1" x14ac:dyDescent="0.2">
      <c r="A2566" t="s">
        <v>2526</v>
      </c>
      <c r="B2566"/>
      <c r="C2566" t="s">
        <v>1482</v>
      </c>
      <c r="D2566" t="s">
        <v>64</v>
      </c>
      <c r="E2566" t="s">
        <v>269</v>
      </c>
      <c r="F2566" t="s">
        <v>1528</v>
      </c>
      <c r="G2566" t="s">
        <v>282</v>
      </c>
      <c r="H2566" t="s">
        <v>1528</v>
      </c>
      <c r="I2566"/>
      <c r="J2566"/>
      <c r="K2566"/>
      <c r="L2566"/>
      <c r="M2566"/>
      <c r="N2566"/>
      <c r="O2566"/>
      <c r="P2566"/>
      <c r="Q2566"/>
      <c r="R2566"/>
      <c r="S2566"/>
      <c r="T2566"/>
      <c r="U2566"/>
      <c r="V2566"/>
      <c r="W2566"/>
      <c r="X2566"/>
      <c r="Y2566"/>
      <c r="Z2566"/>
      <c r="AA2566"/>
      <c r="AB2566"/>
      <c r="AC2566"/>
      <c r="AD2566"/>
      <c r="AE2566"/>
      <c r="AF2566"/>
      <c r="AG2566"/>
      <c r="AH2566"/>
      <c r="AI2566"/>
      <c r="AJ2566"/>
      <c r="AK2566"/>
      <c r="AL2566"/>
      <c r="AM2566"/>
      <c r="AN2566"/>
      <c r="AO2566"/>
      <c r="AP2566"/>
      <c r="AQ2566"/>
      <c r="AR2566"/>
      <c r="AS2566"/>
      <c r="AT2566"/>
      <c r="AU2566"/>
      <c r="AV2566"/>
      <c r="AW2566"/>
      <c r="AX2566"/>
      <c r="AY2566"/>
      <c r="AZ2566"/>
      <c r="BA2566">
        <v>4.75</v>
      </c>
      <c r="BB2566">
        <v>3.96</v>
      </c>
      <c r="BC2566">
        <v>3.8</v>
      </c>
      <c r="BD2566">
        <v>3.96</v>
      </c>
      <c r="BE2566"/>
      <c r="BF2566"/>
      <c r="BG2566"/>
      <c r="BH2566"/>
      <c r="BI2566"/>
      <c r="BJ2566"/>
      <c r="BK2566"/>
      <c r="BL2566"/>
      <c r="BM2566"/>
      <c r="BN2566"/>
      <c r="BO2566"/>
      <c r="BP2566"/>
      <c r="BQ2566"/>
      <c r="BR2566" t="s">
        <v>67</v>
      </c>
      <c r="BS2566" s="1">
        <v>44826</v>
      </c>
      <c r="BT2566" t="s">
        <v>2508</v>
      </c>
      <c r="BU2566">
        <v>960</v>
      </c>
      <c r="BV2566"/>
      <c r="BW2566"/>
      <c r="BX2566"/>
      <c r="BY2566"/>
      <c r="BZ2566"/>
    </row>
    <row r="2567" spans="1:78" s="2" customFormat="1" x14ac:dyDescent="0.2">
      <c r="A2567" t="s">
        <v>2521</v>
      </c>
      <c r="B2567"/>
      <c r="C2567" t="s">
        <v>1482</v>
      </c>
      <c r="D2567" t="s">
        <v>64</v>
      </c>
      <c r="E2567" t="s">
        <v>269</v>
      </c>
      <c r="F2567" t="s">
        <v>1528</v>
      </c>
      <c r="G2567" t="s">
        <v>282</v>
      </c>
      <c r="H2567" t="s">
        <v>1528</v>
      </c>
      <c r="I2567"/>
      <c r="J2567"/>
      <c r="K2567"/>
      <c r="L2567"/>
      <c r="M2567"/>
      <c r="N2567"/>
      <c r="O2567"/>
      <c r="P2567"/>
      <c r="Q2567"/>
      <c r="R2567"/>
      <c r="S2567"/>
      <c r="T2567"/>
      <c r="U2567"/>
      <c r="V2567"/>
      <c r="W2567"/>
      <c r="X2567"/>
      <c r="Y2567"/>
      <c r="Z2567"/>
      <c r="AA2567"/>
      <c r="AB2567"/>
      <c r="AC2567"/>
      <c r="AD2567"/>
      <c r="AE2567"/>
      <c r="AF2567"/>
      <c r="AG2567"/>
      <c r="AH2567"/>
      <c r="AI2567"/>
      <c r="AJ2567"/>
      <c r="AK2567"/>
      <c r="AL2567"/>
      <c r="AM2567"/>
      <c r="AN2567"/>
      <c r="AO2567"/>
      <c r="AP2567"/>
      <c r="AQ2567"/>
      <c r="AR2567"/>
      <c r="AS2567"/>
      <c r="AT2567"/>
      <c r="AU2567"/>
      <c r="AV2567"/>
      <c r="AW2567"/>
      <c r="AX2567"/>
      <c r="AY2567"/>
      <c r="AZ2567"/>
      <c r="BA2567"/>
      <c r="BB2567"/>
      <c r="BC2567"/>
      <c r="BD2567"/>
      <c r="BE2567">
        <v>5.99</v>
      </c>
      <c r="BF2567">
        <v>3.88</v>
      </c>
      <c r="BG2567">
        <v>3.16</v>
      </c>
      <c r="BH2567">
        <v>3.88</v>
      </c>
      <c r="BI2567"/>
      <c r="BJ2567"/>
      <c r="BK2567"/>
      <c r="BL2567"/>
      <c r="BM2567"/>
      <c r="BN2567"/>
      <c r="BO2567"/>
      <c r="BP2567"/>
      <c r="BQ2567"/>
      <c r="BR2567" t="s">
        <v>67</v>
      </c>
      <c r="BS2567" s="1">
        <v>44826</v>
      </c>
      <c r="BT2567" t="s">
        <v>2508</v>
      </c>
      <c r="BU2567">
        <v>960</v>
      </c>
      <c r="BV2567" t="s">
        <v>60</v>
      </c>
      <c r="BW2567" s="9" t="s">
        <v>2508</v>
      </c>
      <c r="BX2567"/>
      <c r="BY2567"/>
      <c r="BZ2567"/>
    </row>
    <row r="2568" spans="1:78" x14ac:dyDescent="0.2">
      <c r="A2568" t="s">
        <v>2523</v>
      </c>
      <c r="C2568" t="s">
        <v>1482</v>
      </c>
      <c r="D2568" t="s">
        <v>64</v>
      </c>
      <c r="E2568" t="s">
        <v>269</v>
      </c>
      <c r="F2568" t="s">
        <v>1528</v>
      </c>
      <c r="G2568" t="s">
        <v>282</v>
      </c>
      <c r="H2568" t="s">
        <v>1528</v>
      </c>
      <c r="AG2568">
        <v>4.1100000000000003</v>
      </c>
      <c r="AH2568">
        <v>7.25</v>
      </c>
      <c r="AI2568">
        <v>6.08</v>
      </c>
      <c r="AJ2568">
        <v>7.25</v>
      </c>
      <c r="BR2568" t="s">
        <v>67</v>
      </c>
      <c r="BS2568" s="1">
        <v>44826</v>
      </c>
      <c r="BT2568" t="s">
        <v>2508</v>
      </c>
      <c r="BU2568">
        <v>960</v>
      </c>
      <c r="BV2568" t="s">
        <v>60</v>
      </c>
      <c r="BW2568" s="9" t="s">
        <v>2508</v>
      </c>
    </row>
    <row r="2569" spans="1:78" x14ac:dyDescent="0.2">
      <c r="A2569" s="11" t="s">
        <v>1700</v>
      </c>
      <c r="B2569" s="11"/>
      <c r="C2569" s="11" t="s">
        <v>1482</v>
      </c>
      <c r="D2569" s="11" t="s">
        <v>64</v>
      </c>
      <c r="E2569" s="11" t="s">
        <v>269</v>
      </c>
      <c r="F2569" s="11" t="s">
        <v>277</v>
      </c>
      <c r="G2569" s="11" t="s">
        <v>269</v>
      </c>
      <c r="H2569" s="11" t="s">
        <v>277</v>
      </c>
      <c r="I2569" s="11"/>
      <c r="J2569" s="11"/>
      <c r="K2569" s="11"/>
      <c r="L2569" s="11"/>
      <c r="M2569" s="11"/>
      <c r="N2569" s="11"/>
      <c r="O2569" s="11"/>
      <c r="P2569" s="11"/>
      <c r="Q2569" s="11"/>
      <c r="R2569" s="11"/>
      <c r="S2569" s="11"/>
      <c r="T2569" s="11"/>
      <c r="U2569" s="11"/>
      <c r="V2569" s="11"/>
      <c r="W2569" s="11"/>
      <c r="X2569" s="11"/>
      <c r="Y2569" s="11"/>
      <c r="Z2569" s="11"/>
      <c r="AA2569" s="11"/>
      <c r="AB2569" s="11"/>
      <c r="AC2569" s="11"/>
      <c r="AD2569" s="11"/>
      <c r="AE2569" s="11"/>
      <c r="AF2569" s="11"/>
      <c r="AG2569" s="11"/>
      <c r="AH2569" s="11"/>
      <c r="AI2569" s="11"/>
      <c r="AJ2569" s="11"/>
      <c r="AK2569" s="11"/>
      <c r="AL2569" s="11"/>
      <c r="AM2569" s="11"/>
      <c r="AN2569" s="11"/>
      <c r="AO2569" s="11"/>
      <c r="AP2569" s="11"/>
      <c r="AQ2569" s="11"/>
      <c r="AR2569" s="11"/>
      <c r="AS2569" s="11"/>
      <c r="AT2569" s="11"/>
      <c r="AU2569" s="11"/>
      <c r="AV2569" s="11"/>
      <c r="AW2569" s="11"/>
      <c r="AX2569" s="11"/>
      <c r="AY2569" s="11"/>
      <c r="AZ2569" s="11"/>
      <c r="BA2569" s="11"/>
      <c r="BB2569" s="11"/>
      <c r="BC2569" s="11"/>
      <c r="BD2569" s="11"/>
      <c r="BE2569" s="11"/>
      <c r="BF2569" s="11"/>
      <c r="BG2569" s="11"/>
      <c r="BH2569" s="11"/>
      <c r="BI2569" s="11"/>
      <c r="BJ2569" s="11"/>
      <c r="BK2569" s="11"/>
      <c r="BL2569" s="11"/>
      <c r="BM2569" s="11"/>
      <c r="BN2569" s="11"/>
      <c r="BO2569" s="11"/>
      <c r="BP2569" s="11"/>
      <c r="BQ2569" s="11"/>
      <c r="BR2569" s="11"/>
      <c r="BS2569" s="11"/>
      <c r="BT2569" s="11"/>
      <c r="BU2569" s="11"/>
      <c r="BV2569" s="11"/>
      <c r="BW2569" s="11"/>
    </row>
    <row r="2570" spans="1:78" x14ac:dyDescent="0.2">
      <c r="A2570" t="s">
        <v>276</v>
      </c>
      <c r="C2570" t="s">
        <v>1482</v>
      </c>
      <c r="D2570" t="s">
        <v>64</v>
      </c>
      <c r="E2570" t="s">
        <v>269</v>
      </c>
      <c r="F2570" t="s">
        <v>277</v>
      </c>
      <c r="G2570" t="s">
        <v>269</v>
      </c>
      <c r="H2570" t="s">
        <v>277</v>
      </c>
      <c r="BA2570">
        <v>7.8</v>
      </c>
      <c r="BB2570">
        <v>6.35</v>
      </c>
      <c r="BC2570">
        <v>6.85</v>
      </c>
      <c r="BD2570">
        <v>6.85</v>
      </c>
      <c r="BE2570">
        <v>7.9</v>
      </c>
      <c r="BF2570">
        <v>5.4749999999999996</v>
      </c>
      <c r="BG2570">
        <v>5.625</v>
      </c>
      <c r="BH2570">
        <v>5.625</v>
      </c>
      <c r="BR2570" t="s">
        <v>67</v>
      </c>
      <c r="BS2570"/>
      <c r="BT2570" t="s">
        <v>275</v>
      </c>
      <c r="BU2570">
        <v>17228</v>
      </c>
    </row>
    <row r="2571" spans="1:78" x14ac:dyDescent="0.2">
      <c r="A2571" t="s">
        <v>278</v>
      </c>
      <c r="C2571" t="s">
        <v>1482</v>
      </c>
      <c r="D2571" t="s">
        <v>64</v>
      </c>
      <c r="E2571" t="s">
        <v>269</v>
      </c>
      <c r="F2571" t="s">
        <v>277</v>
      </c>
      <c r="G2571" t="s">
        <v>269</v>
      </c>
      <c r="H2571" t="s">
        <v>277</v>
      </c>
      <c r="AW2571">
        <v>6</v>
      </c>
      <c r="AX2571">
        <v>4.8</v>
      </c>
      <c r="AY2571">
        <v>5.7</v>
      </c>
      <c r="AZ2571">
        <v>5.7</v>
      </c>
      <c r="BA2571">
        <v>6.8</v>
      </c>
      <c r="BB2571">
        <v>5.9</v>
      </c>
      <c r="BC2571">
        <v>6.3</v>
      </c>
      <c r="BD2571">
        <v>6.3</v>
      </c>
      <c r="BR2571" t="s">
        <v>67</v>
      </c>
      <c r="BS2571"/>
      <c r="BT2571" t="s">
        <v>275</v>
      </c>
      <c r="BU2571">
        <v>17228</v>
      </c>
      <c r="BV2571" t="s">
        <v>60</v>
      </c>
      <c r="BW2571" t="s">
        <v>275</v>
      </c>
    </row>
    <row r="2572" spans="1:78" x14ac:dyDescent="0.2">
      <c r="A2572" t="s">
        <v>279</v>
      </c>
      <c r="C2572" t="s">
        <v>1482</v>
      </c>
      <c r="D2572" t="s">
        <v>64</v>
      </c>
      <c r="E2572" t="s">
        <v>269</v>
      </c>
      <c r="F2572" t="s">
        <v>277</v>
      </c>
      <c r="G2572" t="s">
        <v>269</v>
      </c>
      <c r="H2572" t="s">
        <v>277</v>
      </c>
      <c r="AS2572">
        <v>6.2</v>
      </c>
      <c r="AV2572">
        <v>4.8</v>
      </c>
      <c r="AW2572">
        <v>6.7</v>
      </c>
      <c r="AX2572">
        <v>5</v>
      </c>
      <c r="AY2572">
        <v>5.8</v>
      </c>
      <c r="AZ2572">
        <v>5.8</v>
      </c>
      <c r="BA2572">
        <v>7.6</v>
      </c>
      <c r="BB2572">
        <v>6.45</v>
      </c>
      <c r="BC2572">
        <v>6.9</v>
      </c>
      <c r="BD2572">
        <v>6.9</v>
      </c>
      <c r="BE2572">
        <v>7.9</v>
      </c>
      <c r="BF2572">
        <v>5.85</v>
      </c>
      <c r="BG2572">
        <v>5.3</v>
      </c>
      <c r="BH2572">
        <v>5.85</v>
      </c>
      <c r="BR2572" t="s">
        <v>67</v>
      </c>
      <c r="BS2572"/>
      <c r="BT2572" t="s">
        <v>275</v>
      </c>
      <c r="BU2572">
        <v>17228</v>
      </c>
      <c r="BV2572" t="s">
        <v>60</v>
      </c>
      <c r="BW2572" t="s">
        <v>275</v>
      </c>
    </row>
    <row r="2573" spans="1:78" x14ac:dyDescent="0.2">
      <c r="A2573" s="11" t="s">
        <v>1700</v>
      </c>
      <c r="B2573" s="11"/>
      <c r="C2573" s="11" t="s">
        <v>1482</v>
      </c>
      <c r="D2573" s="11" t="s">
        <v>64</v>
      </c>
      <c r="E2573" s="11" t="s">
        <v>269</v>
      </c>
      <c r="F2573" s="11" t="s">
        <v>1527</v>
      </c>
      <c r="G2573" s="11" t="s">
        <v>269</v>
      </c>
      <c r="H2573" s="11" t="s">
        <v>1527</v>
      </c>
      <c r="I2573" s="11"/>
      <c r="J2573" s="11"/>
      <c r="K2573" s="11"/>
      <c r="L2573" s="11"/>
      <c r="M2573" s="11"/>
      <c r="N2573" s="11"/>
      <c r="O2573" s="11"/>
      <c r="P2573" s="11"/>
      <c r="Q2573" s="11"/>
      <c r="R2573" s="11"/>
      <c r="S2573" s="11"/>
      <c r="T2573" s="11"/>
      <c r="U2573" s="11"/>
      <c r="V2573" s="11"/>
      <c r="W2573" s="11"/>
      <c r="X2573" s="11"/>
      <c r="Y2573" s="11"/>
      <c r="Z2573" s="11"/>
      <c r="AA2573" s="11"/>
      <c r="AB2573" s="11"/>
      <c r="AC2573" s="11"/>
      <c r="AD2573" s="11"/>
      <c r="AE2573" s="11"/>
      <c r="AF2573" s="11"/>
      <c r="AG2573" s="11"/>
      <c r="AH2573" s="11"/>
      <c r="AI2573" s="11"/>
      <c r="AJ2573" s="11"/>
      <c r="AK2573" s="11"/>
      <c r="AL2573" s="11"/>
      <c r="AM2573" s="11"/>
      <c r="AN2573" s="11"/>
      <c r="AO2573" s="11"/>
      <c r="AP2573" s="11"/>
      <c r="AQ2573" s="11"/>
      <c r="AR2573" s="11"/>
      <c r="AS2573" s="11"/>
      <c r="AT2573" s="11"/>
      <c r="AU2573" s="11"/>
      <c r="AV2573" s="11"/>
      <c r="AW2573" s="11"/>
      <c r="AX2573" s="11"/>
      <c r="AY2573" s="11"/>
      <c r="AZ2573" s="11"/>
      <c r="BA2573" s="11"/>
      <c r="BB2573" s="11"/>
      <c r="BC2573" s="11"/>
      <c r="BD2573" s="11"/>
      <c r="BE2573" s="11"/>
      <c r="BF2573" s="11"/>
      <c r="BG2573" s="11"/>
      <c r="BH2573" s="11"/>
      <c r="BI2573" s="11"/>
      <c r="BJ2573" s="11"/>
      <c r="BK2573" s="11"/>
      <c r="BL2573" s="11"/>
      <c r="BM2573" s="11"/>
      <c r="BN2573" s="11"/>
      <c r="BO2573" s="11"/>
      <c r="BP2573" s="11"/>
      <c r="BQ2573" s="11"/>
      <c r="BR2573" s="11"/>
      <c r="BS2573" s="11"/>
      <c r="BT2573" s="11"/>
      <c r="BU2573" s="11"/>
      <c r="BV2573" s="11"/>
      <c r="BW2573" s="11"/>
    </row>
    <row r="2574" spans="1:78" x14ac:dyDescent="0.2">
      <c r="A2574" t="s">
        <v>1741</v>
      </c>
      <c r="B2574" t="s">
        <v>322</v>
      </c>
      <c r="C2574" t="s">
        <v>1482</v>
      </c>
      <c r="D2574" t="s">
        <v>64</v>
      </c>
      <c r="E2574" t="s">
        <v>269</v>
      </c>
      <c r="F2574" t="s">
        <v>1527</v>
      </c>
      <c r="G2574" s="13" t="s">
        <v>269</v>
      </c>
      <c r="H2574" t="s">
        <v>1527</v>
      </c>
      <c r="L2574" t="s">
        <v>1742</v>
      </c>
      <c r="BA2574">
        <v>5.39</v>
      </c>
      <c r="BB2574">
        <v>4.5709999999999997</v>
      </c>
      <c r="BC2574">
        <v>4.0620000000000003</v>
      </c>
      <c r="BD2574">
        <v>4.5709999999999997</v>
      </c>
      <c r="BR2574" t="s">
        <v>67</v>
      </c>
      <c r="BS2574" s="1">
        <v>44812</v>
      </c>
      <c r="BT2574" t="s">
        <v>1701</v>
      </c>
      <c r="BU2574">
        <v>1420</v>
      </c>
      <c r="BV2574" t="s">
        <v>60</v>
      </c>
      <c r="BW2574" t="s">
        <v>1701</v>
      </c>
    </row>
    <row r="2575" spans="1:78" ht="18" x14ac:dyDescent="0.2">
      <c r="A2575" t="s">
        <v>2572</v>
      </c>
      <c r="C2575" t="s">
        <v>1482</v>
      </c>
      <c r="D2575" t="s">
        <v>64</v>
      </c>
      <c r="E2575" t="s">
        <v>269</v>
      </c>
      <c r="F2575" t="s">
        <v>281</v>
      </c>
      <c r="G2575" t="s">
        <v>269</v>
      </c>
      <c r="H2575" t="s">
        <v>2568</v>
      </c>
      <c r="AE2575">
        <v>7.9</v>
      </c>
      <c r="AF2575">
        <v>7.9</v>
      </c>
      <c r="BR2575" t="s">
        <v>67</v>
      </c>
      <c r="BS2575" s="1">
        <v>44827</v>
      </c>
      <c r="BT2575" t="s">
        <v>2590</v>
      </c>
      <c r="BU2575">
        <v>1985</v>
      </c>
      <c r="BV2575" t="s">
        <v>60</v>
      </c>
    </row>
    <row r="2576" spans="1:78" x14ac:dyDescent="0.2">
      <c r="A2576" t="s">
        <v>2570</v>
      </c>
      <c r="C2576" t="s">
        <v>1482</v>
      </c>
      <c r="D2576" t="s">
        <v>64</v>
      </c>
      <c r="E2576" t="s">
        <v>269</v>
      </c>
      <c r="F2576" t="s">
        <v>281</v>
      </c>
      <c r="G2576" t="s">
        <v>269</v>
      </c>
      <c r="H2576" t="s">
        <v>2568</v>
      </c>
      <c r="U2576">
        <v>5.0999999999999996</v>
      </c>
      <c r="X2576">
        <v>6.4</v>
      </c>
      <c r="BR2576" t="s">
        <v>67</v>
      </c>
      <c r="BS2576" s="1">
        <v>44827</v>
      </c>
      <c r="BT2576" t="s">
        <v>2590</v>
      </c>
      <c r="BU2576">
        <v>1985</v>
      </c>
      <c r="BV2576" t="s">
        <v>60</v>
      </c>
    </row>
    <row r="2577" spans="1:75" x14ac:dyDescent="0.2">
      <c r="A2577" t="s">
        <v>2578</v>
      </c>
      <c r="C2577" t="s">
        <v>1482</v>
      </c>
      <c r="D2577" t="s">
        <v>64</v>
      </c>
      <c r="E2577" t="s">
        <v>269</v>
      </c>
      <c r="F2577" t="s">
        <v>281</v>
      </c>
      <c r="G2577" t="s">
        <v>269</v>
      </c>
      <c r="H2577" t="s">
        <v>2568</v>
      </c>
      <c r="BA2577">
        <v>6.1</v>
      </c>
      <c r="BB2577">
        <v>5.0999999999999996</v>
      </c>
      <c r="BC2577">
        <v>5.4</v>
      </c>
      <c r="BD2577">
        <v>5.4</v>
      </c>
      <c r="BR2577" t="s">
        <v>67</v>
      </c>
      <c r="BS2577" s="1">
        <v>44827</v>
      </c>
      <c r="BT2577" t="s">
        <v>2590</v>
      </c>
      <c r="BU2577">
        <v>1985</v>
      </c>
    </row>
    <row r="2578" spans="1:75" x14ac:dyDescent="0.2">
      <c r="A2578" t="s">
        <v>2580</v>
      </c>
      <c r="C2578" t="s">
        <v>1482</v>
      </c>
      <c r="D2578" t="s">
        <v>64</v>
      </c>
      <c r="E2578" t="s">
        <v>269</v>
      </c>
      <c r="F2578" t="s">
        <v>281</v>
      </c>
      <c r="G2578" t="s">
        <v>269</v>
      </c>
      <c r="H2578" t="s">
        <v>2568</v>
      </c>
      <c r="BE2578">
        <v>6</v>
      </c>
      <c r="BF2578">
        <v>3.8</v>
      </c>
      <c r="BG2578">
        <v>4.4000000000000004</v>
      </c>
      <c r="BH2578">
        <v>4.4000000000000004</v>
      </c>
      <c r="BR2578" t="s">
        <v>67</v>
      </c>
      <c r="BS2578" s="1">
        <v>44827</v>
      </c>
      <c r="BT2578" t="s">
        <v>2590</v>
      </c>
      <c r="BU2578">
        <v>1985</v>
      </c>
      <c r="BV2578" t="s">
        <v>60</v>
      </c>
    </row>
    <row r="2579" spans="1:75" x14ac:dyDescent="0.2">
      <c r="A2579" t="s">
        <v>2573</v>
      </c>
      <c r="C2579" t="s">
        <v>1482</v>
      </c>
      <c r="D2579" t="s">
        <v>64</v>
      </c>
      <c r="E2579" t="s">
        <v>269</v>
      </c>
      <c r="F2579" t="s">
        <v>281</v>
      </c>
      <c r="G2579" t="s">
        <v>269</v>
      </c>
      <c r="H2579" t="s">
        <v>2568</v>
      </c>
      <c r="AD2579">
        <v>7.3</v>
      </c>
      <c r="AF2579">
        <v>7.3</v>
      </c>
      <c r="BR2579" t="s">
        <v>67</v>
      </c>
      <c r="BS2579" s="1">
        <v>44827</v>
      </c>
      <c r="BT2579" t="s">
        <v>2590</v>
      </c>
      <c r="BU2579">
        <v>1985</v>
      </c>
    </row>
    <row r="2580" spans="1:75" x14ac:dyDescent="0.2">
      <c r="A2580" t="s">
        <v>2579</v>
      </c>
      <c r="C2580" t="s">
        <v>1482</v>
      </c>
      <c r="D2580" t="s">
        <v>64</v>
      </c>
      <c r="E2580" t="s">
        <v>269</v>
      </c>
      <c r="F2580" t="s">
        <v>281</v>
      </c>
      <c r="G2580" t="s">
        <v>269</v>
      </c>
      <c r="H2580" t="s">
        <v>2568</v>
      </c>
      <c r="BE2580">
        <v>6</v>
      </c>
      <c r="BF2580">
        <v>3.7</v>
      </c>
      <c r="BG2580">
        <v>4</v>
      </c>
      <c r="BH2580">
        <v>4</v>
      </c>
      <c r="BR2580" t="s">
        <v>67</v>
      </c>
      <c r="BS2580" s="1">
        <v>44827</v>
      </c>
      <c r="BT2580" t="s">
        <v>2590</v>
      </c>
      <c r="BU2580">
        <v>1985</v>
      </c>
    </row>
    <row r="2581" spans="1:75" x14ac:dyDescent="0.2">
      <c r="A2581" t="s">
        <v>2569</v>
      </c>
      <c r="C2581" t="s">
        <v>1482</v>
      </c>
      <c r="D2581" t="s">
        <v>64</v>
      </c>
      <c r="E2581" t="s">
        <v>269</v>
      </c>
      <c r="F2581" t="s">
        <v>281</v>
      </c>
      <c r="G2581" t="s">
        <v>269</v>
      </c>
      <c r="H2581" t="s">
        <v>2568</v>
      </c>
      <c r="M2581">
        <v>5</v>
      </c>
      <c r="P2581">
        <v>4.0999999999999996</v>
      </c>
      <c r="BR2581" t="s">
        <v>67</v>
      </c>
      <c r="BS2581" s="1">
        <v>44827</v>
      </c>
      <c r="BT2581" t="s">
        <v>2590</v>
      </c>
      <c r="BU2581">
        <v>1985</v>
      </c>
      <c r="BV2581" t="s">
        <v>60</v>
      </c>
    </row>
    <row r="2582" spans="1:75" x14ac:dyDescent="0.2">
      <c r="A2582" t="s">
        <v>2574</v>
      </c>
      <c r="C2582" t="s">
        <v>1482</v>
      </c>
      <c r="D2582" t="s">
        <v>64</v>
      </c>
      <c r="E2582" t="s">
        <v>269</v>
      </c>
      <c r="F2582" t="s">
        <v>281</v>
      </c>
      <c r="G2582" t="s">
        <v>269</v>
      </c>
      <c r="H2582" t="s">
        <v>2568</v>
      </c>
      <c r="AS2582">
        <v>5.3</v>
      </c>
      <c r="AV2582">
        <v>3.3</v>
      </c>
      <c r="BR2582" t="s">
        <v>67</v>
      </c>
      <c r="BS2582" s="1">
        <v>44827</v>
      </c>
      <c r="BT2582" t="s">
        <v>2590</v>
      </c>
      <c r="BU2582">
        <v>1985</v>
      </c>
      <c r="BV2582" t="s">
        <v>60</v>
      </c>
    </row>
    <row r="2583" spans="1:75" x14ac:dyDescent="0.2">
      <c r="A2583" t="s">
        <v>2577</v>
      </c>
      <c r="C2583" t="s">
        <v>1482</v>
      </c>
      <c r="D2583" t="s">
        <v>64</v>
      </c>
      <c r="E2583" t="s">
        <v>269</v>
      </c>
      <c r="F2583" t="s">
        <v>281</v>
      </c>
      <c r="G2583" t="s">
        <v>269</v>
      </c>
      <c r="H2583" t="s">
        <v>2568</v>
      </c>
      <c r="BA2583">
        <v>6</v>
      </c>
      <c r="BB2583">
        <v>5.0999999999999996</v>
      </c>
      <c r="BC2583">
        <v>5.0999999999999996</v>
      </c>
      <c r="BD2583">
        <v>5.0999999999999996</v>
      </c>
      <c r="BR2583" t="s">
        <v>67</v>
      </c>
      <c r="BS2583" s="1">
        <v>44827</v>
      </c>
      <c r="BT2583" t="s">
        <v>2590</v>
      </c>
      <c r="BU2583">
        <v>1985</v>
      </c>
      <c r="BV2583" t="s">
        <v>60</v>
      </c>
    </row>
    <row r="2584" spans="1:75" x14ac:dyDescent="0.2">
      <c r="A2584" t="s">
        <v>2575</v>
      </c>
      <c r="C2584" t="s">
        <v>1482</v>
      </c>
      <c r="D2584" t="s">
        <v>64</v>
      </c>
      <c r="E2584" t="s">
        <v>269</v>
      </c>
      <c r="F2584" t="s">
        <v>281</v>
      </c>
      <c r="G2584" t="s">
        <v>269</v>
      </c>
      <c r="H2584" t="s">
        <v>2568</v>
      </c>
      <c r="AS2584">
        <v>5.4</v>
      </c>
      <c r="AV2584">
        <v>3.3</v>
      </c>
      <c r="BR2584" t="s">
        <v>67</v>
      </c>
      <c r="BS2584" s="1">
        <v>44827</v>
      </c>
      <c r="BT2584" t="s">
        <v>2590</v>
      </c>
      <c r="BU2584">
        <v>1985</v>
      </c>
    </row>
    <row r="2585" spans="1:75" x14ac:dyDescent="0.2">
      <c r="A2585" t="s">
        <v>2571</v>
      </c>
      <c r="C2585" t="s">
        <v>1482</v>
      </c>
      <c r="D2585" t="s">
        <v>64</v>
      </c>
      <c r="E2585" t="s">
        <v>269</v>
      </c>
      <c r="F2585" t="s">
        <v>281</v>
      </c>
      <c r="G2585" t="s">
        <v>269</v>
      </c>
      <c r="H2585" t="s">
        <v>2568</v>
      </c>
      <c r="U2585">
        <v>5.0999999999999996</v>
      </c>
      <c r="X2585">
        <v>6</v>
      </c>
      <c r="BR2585" t="s">
        <v>67</v>
      </c>
      <c r="BS2585" s="1">
        <v>44827</v>
      </c>
      <c r="BT2585" t="s">
        <v>2590</v>
      </c>
      <c r="BU2585">
        <v>1985</v>
      </c>
    </row>
    <row r="2586" spans="1:75" x14ac:dyDescent="0.2">
      <c r="A2586" t="s">
        <v>2576</v>
      </c>
      <c r="C2586" t="s">
        <v>1482</v>
      </c>
      <c r="D2586" t="s">
        <v>64</v>
      </c>
      <c r="E2586" t="s">
        <v>269</v>
      </c>
      <c r="F2586" t="s">
        <v>281</v>
      </c>
      <c r="G2586" t="s">
        <v>269</v>
      </c>
      <c r="H2586" t="s">
        <v>2568</v>
      </c>
      <c r="AW2586">
        <v>5.2</v>
      </c>
      <c r="AX2586">
        <v>4.3</v>
      </c>
      <c r="AY2586">
        <v>4.4000000000000004</v>
      </c>
      <c r="AZ2586">
        <v>4.4000000000000004</v>
      </c>
      <c r="BR2586" t="s">
        <v>67</v>
      </c>
      <c r="BS2586" s="1">
        <v>44827</v>
      </c>
      <c r="BT2586" t="s">
        <v>2590</v>
      </c>
      <c r="BU2586">
        <v>1985</v>
      </c>
      <c r="BV2586" t="s">
        <v>60</v>
      </c>
    </row>
    <row r="2587" spans="1:75" x14ac:dyDescent="0.2">
      <c r="A2587" t="s">
        <v>287</v>
      </c>
      <c r="C2587" t="s">
        <v>1482</v>
      </c>
      <c r="D2587" t="s">
        <v>64</v>
      </c>
      <c r="E2587" t="s">
        <v>269</v>
      </c>
      <c r="F2587" t="s">
        <v>281</v>
      </c>
      <c r="G2587" t="s">
        <v>269</v>
      </c>
      <c r="H2587" t="s">
        <v>283</v>
      </c>
      <c r="AW2587">
        <v>5.18</v>
      </c>
      <c r="AX2587">
        <v>3.84</v>
      </c>
      <c r="AY2587">
        <v>3.68</v>
      </c>
      <c r="AZ2587">
        <v>3.84</v>
      </c>
      <c r="BA2587">
        <v>5.9</v>
      </c>
      <c r="BB2587">
        <v>4.74</v>
      </c>
      <c r="BC2587">
        <v>4.58</v>
      </c>
      <c r="BD2587">
        <v>4.74</v>
      </c>
      <c r="BQ2587" t="s">
        <v>288</v>
      </c>
      <c r="BR2587" t="s">
        <v>67</v>
      </c>
      <c r="BS2587"/>
      <c r="BT2587" t="s">
        <v>289</v>
      </c>
      <c r="BU2587">
        <v>7306</v>
      </c>
    </row>
    <row r="2588" spans="1:75" x14ac:dyDescent="0.2">
      <c r="A2588" t="s">
        <v>290</v>
      </c>
      <c r="C2588" t="s">
        <v>1482</v>
      </c>
      <c r="D2588" t="s">
        <v>64</v>
      </c>
      <c r="E2588" t="s">
        <v>269</v>
      </c>
      <c r="F2588" t="s">
        <v>281</v>
      </c>
      <c r="G2588" t="s">
        <v>269</v>
      </c>
      <c r="H2588" t="s">
        <v>283</v>
      </c>
      <c r="AW2588">
        <v>5.26</v>
      </c>
      <c r="AX2588">
        <v>3.63</v>
      </c>
      <c r="AY2588">
        <v>4.0199999999999996</v>
      </c>
      <c r="AZ2588">
        <v>4.0199999999999996</v>
      </c>
      <c r="BA2588">
        <v>5.83</v>
      </c>
      <c r="BB2588">
        <v>4.8600000000000003</v>
      </c>
      <c r="BC2588">
        <v>4.92</v>
      </c>
      <c r="BD2588">
        <v>4.92</v>
      </c>
      <c r="BQ2588" t="s">
        <v>288</v>
      </c>
      <c r="BR2588" t="s">
        <v>67</v>
      </c>
      <c r="BS2588"/>
      <c r="BT2588" t="s">
        <v>289</v>
      </c>
      <c r="BU2588">
        <v>7306</v>
      </c>
    </row>
    <row r="2589" spans="1:75" x14ac:dyDescent="0.2">
      <c r="A2589" s="11" t="s">
        <v>1700</v>
      </c>
      <c r="B2589" s="11"/>
      <c r="C2589" s="11" t="s">
        <v>1482</v>
      </c>
      <c r="D2589" s="11" t="s">
        <v>64</v>
      </c>
      <c r="E2589" s="11" t="s">
        <v>269</v>
      </c>
      <c r="F2589" s="11" t="s">
        <v>281</v>
      </c>
      <c r="G2589" s="11" t="s">
        <v>269</v>
      </c>
      <c r="H2589" s="11" t="s">
        <v>281</v>
      </c>
      <c r="I2589" s="11"/>
      <c r="J2589" s="11"/>
      <c r="K2589" s="11"/>
      <c r="L2589" s="11"/>
      <c r="M2589" s="11"/>
      <c r="N2589" s="11"/>
      <c r="O2589" s="11"/>
      <c r="P2589" s="11"/>
      <c r="Q2589" s="11"/>
      <c r="R2589" s="11"/>
      <c r="S2589" s="11"/>
      <c r="T2589" s="11"/>
      <c r="U2589" s="11"/>
      <c r="V2589" s="11"/>
      <c r="W2589" s="11"/>
      <c r="X2589" s="11"/>
      <c r="Y2589" s="11"/>
      <c r="Z2589" s="11"/>
      <c r="AA2589" s="11"/>
      <c r="AB2589" s="11"/>
      <c r="AC2589" s="11"/>
      <c r="AD2589" s="11"/>
      <c r="AE2589" s="11"/>
      <c r="AF2589" s="11"/>
      <c r="AG2589" s="11"/>
      <c r="AH2589" s="11"/>
      <c r="AI2589" s="11"/>
      <c r="AJ2589" s="11"/>
      <c r="AK2589" s="11"/>
      <c r="AL2589" s="11"/>
      <c r="AM2589" s="11"/>
      <c r="AN2589" s="11"/>
      <c r="AO2589" s="11"/>
      <c r="AP2589" s="11"/>
      <c r="AQ2589" s="11"/>
      <c r="AR2589" s="11"/>
      <c r="AS2589" s="11"/>
      <c r="AT2589" s="11"/>
      <c r="AU2589" s="11"/>
      <c r="AV2589" s="11"/>
      <c r="AW2589" s="11"/>
      <c r="AX2589" s="11"/>
      <c r="AY2589" s="11"/>
      <c r="AZ2589" s="11"/>
      <c r="BA2589" s="11"/>
      <c r="BB2589" s="11"/>
      <c r="BC2589" s="11"/>
      <c r="BD2589" s="11"/>
      <c r="BE2589" s="11"/>
      <c r="BF2589" s="11"/>
      <c r="BG2589" s="11"/>
      <c r="BH2589" s="11"/>
      <c r="BI2589" s="11"/>
      <c r="BJ2589" s="11"/>
      <c r="BK2589" s="11"/>
      <c r="BL2589" s="11"/>
      <c r="BM2589" s="11"/>
      <c r="BN2589" s="11"/>
      <c r="BO2589" s="11"/>
      <c r="BP2589" s="11"/>
      <c r="BQ2589" s="11"/>
      <c r="BR2589" s="11"/>
      <c r="BS2589" s="11"/>
      <c r="BT2589" s="11"/>
      <c r="BU2589" s="11"/>
      <c r="BV2589" s="11"/>
      <c r="BW2589" s="11"/>
    </row>
    <row r="2590" spans="1:75" x14ac:dyDescent="0.2">
      <c r="A2590" s="11" t="s">
        <v>1700</v>
      </c>
      <c r="B2590" s="11"/>
      <c r="C2590" s="11" t="s">
        <v>1482</v>
      </c>
      <c r="D2590" s="11" t="s">
        <v>64</v>
      </c>
      <c r="E2590" s="11" t="s">
        <v>269</v>
      </c>
      <c r="F2590" s="11" t="s">
        <v>281</v>
      </c>
      <c r="G2590" s="11" t="s">
        <v>282</v>
      </c>
      <c r="H2590" s="11" t="s">
        <v>286</v>
      </c>
      <c r="I2590" s="11"/>
      <c r="J2590" s="11"/>
      <c r="K2590" s="11"/>
      <c r="L2590" s="11"/>
      <c r="M2590" s="11"/>
      <c r="N2590" s="11"/>
      <c r="O2590" s="11"/>
      <c r="P2590" s="11"/>
      <c r="Q2590" s="11"/>
      <c r="R2590" s="11"/>
      <c r="S2590" s="11"/>
      <c r="T2590" s="11"/>
      <c r="U2590" s="11"/>
      <c r="V2590" s="11"/>
      <c r="W2590" s="11"/>
      <c r="X2590" s="11"/>
      <c r="Y2590" s="11"/>
      <c r="Z2590" s="11"/>
      <c r="AA2590" s="11"/>
      <c r="AB2590" s="11"/>
      <c r="AC2590" s="11"/>
      <c r="AD2590" s="11"/>
      <c r="AE2590" s="11"/>
      <c r="AF2590" s="11"/>
      <c r="AG2590" s="11"/>
      <c r="AH2590" s="11"/>
      <c r="AI2590" s="11"/>
      <c r="AJ2590" s="11"/>
      <c r="AK2590" s="11"/>
      <c r="AL2590" s="11"/>
      <c r="AM2590" s="11"/>
      <c r="AN2590" s="11"/>
      <c r="AO2590" s="11"/>
      <c r="AP2590" s="11"/>
      <c r="AQ2590" s="11"/>
      <c r="AR2590" s="11"/>
      <c r="AS2590" s="11"/>
      <c r="AT2590" s="11"/>
      <c r="AU2590" s="11"/>
      <c r="AV2590" s="11"/>
      <c r="AW2590" s="11"/>
      <c r="AX2590" s="11"/>
      <c r="AY2590" s="11"/>
      <c r="AZ2590" s="11"/>
      <c r="BA2590" s="11"/>
      <c r="BB2590" s="11"/>
      <c r="BC2590" s="11"/>
      <c r="BD2590" s="11"/>
      <c r="BE2590" s="11"/>
      <c r="BF2590" s="11"/>
      <c r="BG2590" s="11"/>
      <c r="BH2590" s="11"/>
      <c r="BI2590" s="11"/>
      <c r="BJ2590" s="11"/>
      <c r="BK2590" s="11"/>
      <c r="BL2590" s="11"/>
      <c r="BM2590" s="11"/>
      <c r="BN2590" s="11"/>
      <c r="BO2590" s="11"/>
      <c r="BP2590" s="11"/>
      <c r="BQ2590" s="11"/>
      <c r="BR2590" s="11"/>
      <c r="BS2590" s="11"/>
      <c r="BT2590" s="11"/>
      <c r="BU2590" s="11"/>
      <c r="BV2590" s="11"/>
      <c r="BW2590" s="11"/>
    </row>
    <row r="2591" spans="1:75" x14ac:dyDescent="0.2">
      <c r="A2591" t="s">
        <v>280</v>
      </c>
      <c r="B2591" t="s">
        <v>322</v>
      </c>
      <c r="C2591" t="s">
        <v>1482</v>
      </c>
      <c r="D2591" t="s">
        <v>64</v>
      </c>
      <c r="E2591" t="s">
        <v>269</v>
      </c>
      <c r="F2591" t="s">
        <v>281</v>
      </c>
      <c r="G2591" t="s">
        <v>282</v>
      </c>
      <c r="H2591" t="s">
        <v>286</v>
      </c>
      <c r="BA2591">
        <v>5.8</v>
      </c>
      <c r="BB2591">
        <v>5.0999999999999996</v>
      </c>
      <c r="BC2591">
        <v>4.5</v>
      </c>
      <c r="BD2591">
        <v>5.0999999999999996</v>
      </c>
      <c r="BR2591" t="s">
        <v>67</v>
      </c>
      <c r="BS2591" s="1">
        <v>44819</v>
      </c>
      <c r="BT2591" t="s">
        <v>59</v>
      </c>
      <c r="BU2591">
        <v>3485</v>
      </c>
      <c r="BV2591" t="s">
        <v>60</v>
      </c>
      <c r="BW2591" t="s">
        <v>59</v>
      </c>
    </row>
    <row r="2592" spans="1:75" x14ac:dyDescent="0.2">
      <c r="A2592" t="s">
        <v>2516</v>
      </c>
      <c r="C2592" t="s">
        <v>1482</v>
      </c>
      <c r="D2592" t="s">
        <v>64</v>
      </c>
      <c r="E2592" t="s">
        <v>269</v>
      </c>
      <c r="F2592" t="s">
        <v>281</v>
      </c>
      <c r="G2592" t="s">
        <v>282</v>
      </c>
      <c r="H2592" t="s">
        <v>286</v>
      </c>
      <c r="AW2592">
        <v>5.0999999999999996</v>
      </c>
      <c r="AX2592">
        <v>3.95</v>
      </c>
      <c r="AY2592">
        <v>3.85</v>
      </c>
      <c r="AZ2592">
        <v>3.95</v>
      </c>
      <c r="BA2592">
        <v>5.9</v>
      </c>
      <c r="BB2592">
        <v>5.6</v>
      </c>
      <c r="BC2592">
        <v>4.9000000000000004</v>
      </c>
      <c r="BD2592">
        <v>5.6</v>
      </c>
      <c r="BQ2592" t="s">
        <v>2517</v>
      </c>
      <c r="BR2592" t="s">
        <v>67</v>
      </c>
      <c r="BS2592" s="1">
        <v>44826</v>
      </c>
      <c r="BT2592" t="s">
        <v>2508</v>
      </c>
      <c r="BU2592">
        <v>960</v>
      </c>
      <c r="BV2592" t="s">
        <v>60</v>
      </c>
      <c r="BW2592" s="9" t="s">
        <v>2508</v>
      </c>
    </row>
    <row r="2593" spans="1:75" x14ac:dyDescent="0.2">
      <c r="A2593" t="s">
        <v>280</v>
      </c>
      <c r="C2593" t="s">
        <v>1482</v>
      </c>
      <c r="D2593" t="s">
        <v>64</v>
      </c>
      <c r="E2593" t="s">
        <v>269</v>
      </c>
      <c r="F2593" t="s">
        <v>281</v>
      </c>
      <c r="G2593" t="s">
        <v>282</v>
      </c>
      <c r="H2593" t="s">
        <v>283</v>
      </c>
      <c r="L2593" t="s">
        <v>284</v>
      </c>
      <c r="AY2593">
        <v>3.65</v>
      </c>
      <c r="AZ2593">
        <v>3.65</v>
      </c>
      <c r="BA2593">
        <v>5.8</v>
      </c>
      <c r="BB2593">
        <v>5.1100000000000003</v>
      </c>
      <c r="BC2593">
        <v>4.46</v>
      </c>
      <c r="BD2593">
        <v>5.1100000000000003</v>
      </c>
      <c r="BE2593">
        <v>6.27</v>
      </c>
      <c r="BF2593">
        <v>4.2</v>
      </c>
      <c r="BG2593">
        <v>3.4</v>
      </c>
      <c r="BH2593">
        <v>4.2</v>
      </c>
      <c r="BR2593" t="s">
        <v>67</v>
      </c>
      <c r="BS2593"/>
      <c r="BT2593" t="s">
        <v>285</v>
      </c>
      <c r="BU2593">
        <v>2255</v>
      </c>
    </row>
    <row r="2594" spans="1:75" x14ac:dyDescent="0.2">
      <c r="A2594" t="s">
        <v>2518</v>
      </c>
      <c r="C2594" t="s">
        <v>1482</v>
      </c>
      <c r="D2594" t="s">
        <v>64</v>
      </c>
      <c r="E2594" t="s">
        <v>269</v>
      </c>
      <c r="F2594" t="s">
        <v>281</v>
      </c>
      <c r="G2594" t="s">
        <v>282</v>
      </c>
      <c r="H2594" t="s">
        <v>283</v>
      </c>
      <c r="AS2594">
        <v>4.62</v>
      </c>
      <c r="AV2594">
        <v>3.38</v>
      </c>
      <c r="AW2594">
        <v>5.29</v>
      </c>
      <c r="AX2594">
        <v>4.08</v>
      </c>
      <c r="AY2594">
        <v>4.1500000000000004</v>
      </c>
      <c r="AZ2594">
        <v>4.1500000000000004</v>
      </c>
      <c r="BA2594">
        <v>6.13</v>
      </c>
      <c r="BB2594">
        <v>5.47</v>
      </c>
      <c r="BC2594">
        <v>5.09</v>
      </c>
      <c r="BD2594">
        <v>5.47</v>
      </c>
      <c r="BF2594">
        <v>4.42</v>
      </c>
      <c r="BH2594">
        <v>4.42</v>
      </c>
      <c r="BR2594" t="s">
        <v>67</v>
      </c>
      <c r="BS2594" s="1">
        <v>44826</v>
      </c>
      <c r="BT2594" t="s">
        <v>2508</v>
      </c>
      <c r="BU2594">
        <v>960</v>
      </c>
      <c r="BV2594" t="s">
        <v>60</v>
      </c>
      <c r="BW2594" s="9" t="s">
        <v>2508</v>
      </c>
    </row>
    <row r="2595" spans="1:75" x14ac:dyDescent="0.2">
      <c r="A2595" t="s">
        <v>456</v>
      </c>
      <c r="C2595" t="s">
        <v>1482</v>
      </c>
      <c r="D2595" t="s">
        <v>64</v>
      </c>
      <c r="E2595" t="s">
        <v>269</v>
      </c>
      <c r="F2595" t="s">
        <v>281</v>
      </c>
      <c r="G2595" t="s">
        <v>282</v>
      </c>
      <c r="H2595" t="s">
        <v>283</v>
      </c>
      <c r="L2595" t="s">
        <v>291</v>
      </c>
      <c r="AS2595">
        <v>4.74</v>
      </c>
      <c r="AV2595">
        <v>3.07</v>
      </c>
      <c r="AW2595">
        <v>4.97</v>
      </c>
      <c r="AX2595">
        <v>3.83</v>
      </c>
      <c r="AY2595">
        <v>3.85</v>
      </c>
      <c r="AZ2595">
        <v>3.85</v>
      </c>
      <c r="BA2595">
        <v>5.66</v>
      </c>
      <c r="BB2595">
        <v>5</v>
      </c>
      <c r="BC2595">
        <v>4.34</v>
      </c>
      <c r="BD2595">
        <v>5</v>
      </c>
      <c r="BE2595">
        <v>6.4</v>
      </c>
      <c r="BF2595">
        <v>4.45</v>
      </c>
      <c r="BG2595">
        <v>3.52</v>
      </c>
      <c r="BH2595">
        <v>4.45</v>
      </c>
      <c r="BR2595" t="s">
        <v>67</v>
      </c>
      <c r="BS2595"/>
      <c r="BT2595" t="s">
        <v>285</v>
      </c>
      <c r="BU2595">
        <v>2255</v>
      </c>
    </row>
    <row r="2596" spans="1:75" x14ac:dyDescent="0.2">
      <c r="A2596" t="s">
        <v>456</v>
      </c>
      <c r="C2596" t="s">
        <v>1482</v>
      </c>
      <c r="D2596" t="s">
        <v>64</v>
      </c>
      <c r="E2596" t="s">
        <v>269</v>
      </c>
      <c r="F2596" t="s">
        <v>281</v>
      </c>
      <c r="G2596" t="s">
        <v>282</v>
      </c>
      <c r="H2596" t="s">
        <v>283</v>
      </c>
      <c r="L2596" t="s">
        <v>284</v>
      </c>
      <c r="AS2596">
        <v>4.22</v>
      </c>
      <c r="AV2596">
        <v>3.2</v>
      </c>
      <c r="AW2596">
        <v>4.9400000000000004</v>
      </c>
      <c r="AX2596">
        <v>3.94</v>
      </c>
      <c r="AY2596">
        <v>3.83</v>
      </c>
      <c r="AZ2596">
        <v>3.94</v>
      </c>
      <c r="BA2596">
        <v>5.84</v>
      </c>
      <c r="BB2596">
        <v>5.16</v>
      </c>
      <c r="BC2596">
        <v>4.6100000000000003</v>
      </c>
      <c r="BD2596">
        <v>5.16</v>
      </c>
      <c r="BE2596">
        <v>6.3</v>
      </c>
      <c r="BF2596">
        <v>4.32</v>
      </c>
      <c r="BG2596">
        <v>3.5</v>
      </c>
      <c r="BH2596">
        <v>4.32</v>
      </c>
      <c r="BR2596" t="s">
        <v>67</v>
      </c>
      <c r="BS2596"/>
      <c r="BT2596" t="s">
        <v>285</v>
      </c>
      <c r="BU2596">
        <v>2255</v>
      </c>
    </row>
    <row r="2597" spans="1:75" ht="18" x14ac:dyDescent="0.2">
      <c r="A2597" t="s">
        <v>456</v>
      </c>
      <c r="C2597" t="s">
        <v>1482</v>
      </c>
      <c r="D2597" t="s">
        <v>64</v>
      </c>
      <c r="E2597" t="s">
        <v>269</v>
      </c>
      <c r="F2597" t="s">
        <v>281</v>
      </c>
      <c r="G2597" t="s">
        <v>282</v>
      </c>
      <c r="H2597" t="s">
        <v>283</v>
      </c>
      <c r="L2597" t="s">
        <v>292</v>
      </c>
      <c r="AS2597">
        <v>4.5999999999999996</v>
      </c>
      <c r="AV2597">
        <v>2.81</v>
      </c>
      <c r="AW2597">
        <v>5.18</v>
      </c>
      <c r="AX2597">
        <v>3.86</v>
      </c>
      <c r="AY2597">
        <v>4.0599999999999996</v>
      </c>
      <c r="AZ2597">
        <v>4.0599999999999996</v>
      </c>
      <c r="BA2597">
        <v>5.5</v>
      </c>
      <c r="BB2597">
        <v>5.09</v>
      </c>
      <c r="BC2597">
        <v>4.96</v>
      </c>
      <c r="BD2597">
        <v>5.09</v>
      </c>
      <c r="BE2597">
        <v>6.52</v>
      </c>
      <c r="BF2597">
        <v>4.55</v>
      </c>
      <c r="BG2597">
        <v>3.61</v>
      </c>
      <c r="BH2597">
        <v>4.55</v>
      </c>
      <c r="BR2597" t="s">
        <v>67</v>
      </c>
      <c r="BS2597"/>
      <c r="BT2597" t="s">
        <v>285</v>
      </c>
      <c r="BU2597">
        <v>2255</v>
      </c>
    </row>
    <row r="2598" spans="1:75" ht="18" x14ac:dyDescent="0.2">
      <c r="A2598" t="s">
        <v>456</v>
      </c>
      <c r="C2598" t="s">
        <v>1482</v>
      </c>
      <c r="D2598" t="s">
        <v>64</v>
      </c>
      <c r="E2598" t="s">
        <v>269</v>
      </c>
      <c r="F2598" t="s">
        <v>281</v>
      </c>
      <c r="G2598" t="s">
        <v>282</v>
      </c>
      <c r="H2598" t="s">
        <v>283</v>
      </c>
      <c r="L2598" t="s">
        <v>291</v>
      </c>
      <c r="Y2598">
        <v>5.17</v>
      </c>
      <c r="Z2598">
        <v>6.58</v>
      </c>
      <c r="AA2598">
        <v>6.9</v>
      </c>
      <c r="AB2598">
        <v>6.9</v>
      </c>
      <c r="AC2598">
        <v>5.81</v>
      </c>
      <c r="AD2598">
        <v>7.7</v>
      </c>
      <c r="AE2598">
        <v>7.98</v>
      </c>
      <c r="AF2598">
        <v>7.98</v>
      </c>
      <c r="AG2598">
        <v>5.27</v>
      </c>
      <c r="AH2598">
        <v>6.66</v>
      </c>
      <c r="AI2598">
        <v>5.99</v>
      </c>
      <c r="AJ2598">
        <v>6.66</v>
      </c>
      <c r="BR2598" t="s">
        <v>67</v>
      </c>
      <c r="BS2598"/>
      <c r="BT2598" t="s">
        <v>285</v>
      </c>
      <c r="BU2598">
        <v>2255</v>
      </c>
    </row>
    <row r="2599" spans="1:75" ht="18" x14ac:dyDescent="0.2">
      <c r="A2599" t="s">
        <v>456</v>
      </c>
      <c r="C2599" t="s">
        <v>1482</v>
      </c>
      <c r="D2599" t="s">
        <v>64</v>
      </c>
      <c r="E2599" t="s">
        <v>269</v>
      </c>
      <c r="F2599" t="s">
        <v>281</v>
      </c>
      <c r="G2599" t="s">
        <v>282</v>
      </c>
      <c r="H2599" t="s">
        <v>283</v>
      </c>
      <c r="L2599" t="s">
        <v>292</v>
      </c>
      <c r="Y2599">
        <v>5.09</v>
      </c>
      <c r="Z2599">
        <v>6.03</v>
      </c>
      <c r="AA2599">
        <v>6.38</v>
      </c>
      <c r="AB2599">
        <v>6.38</v>
      </c>
      <c r="AC2599">
        <v>5.87</v>
      </c>
      <c r="AD2599">
        <v>7.66</v>
      </c>
      <c r="AE2599">
        <v>8.1300000000000008</v>
      </c>
      <c r="AF2599">
        <v>8.1300000000000008</v>
      </c>
      <c r="AG2599">
        <v>4.99</v>
      </c>
      <c r="AH2599">
        <v>5.87</v>
      </c>
      <c r="AI2599">
        <v>5.38</v>
      </c>
      <c r="AJ2599">
        <v>5.87</v>
      </c>
      <c r="BR2599" t="s">
        <v>67</v>
      </c>
      <c r="BS2599"/>
      <c r="BT2599" t="s">
        <v>285</v>
      </c>
      <c r="BU2599">
        <v>2255</v>
      </c>
    </row>
    <row r="2600" spans="1:75" x14ac:dyDescent="0.2">
      <c r="A2600" s="10" t="s">
        <v>290</v>
      </c>
      <c r="B2600" s="10"/>
      <c r="C2600" s="10" t="s">
        <v>1482</v>
      </c>
      <c r="D2600" s="10" t="s">
        <v>64</v>
      </c>
      <c r="E2600" s="10" t="s">
        <v>269</v>
      </c>
      <c r="F2600" s="10" t="s">
        <v>281</v>
      </c>
      <c r="G2600" s="10" t="s">
        <v>282</v>
      </c>
      <c r="H2600" s="10" t="s">
        <v>283</v>
      </c>
      <c r="I2600" s="10"/>
      <c r="J2600" s="10"/>
      <c r="K2600" s="10"/>
      <c r="L2600" s="10"/>
      <c r="M2600" s="10"/>
      <c r="N2600" s="10"/>
      <c r="O2600" s="10"/>
      <c r="P2600" s="10"/>
      <c r="Q2600" s="10"/>
      <c r="R2600" s="10"/>
      <c r="S2600" s="10"/>
      <c r="T2600" s="10"/>
      <c r="U2600" s="10"/>
      <c r="V2600" s="10"/>
      <c r="W2600" s="10"/>
      <c r="X2600" s="10"/>
      <c r="Y2600" s="10"/>
      <c r="Z2600" s="10"/>
      <c r="AA2600" s="10"/>
      <c r="AB2600" s="10"/>
      <c r="AC2600" s="10"/>
      <c r="AD2600" s="10"/>
      <c r="AE2600" s="10"/>
      <c r="AF2600" s="10"/>
      <c r="AG2600" s="10"/>
      <c r="AH2600" s="10"/>
      <c r="AI2600" s="10"/>
      <c r="AJ2600" s="10"/>
      <c r="AK2600" s="10"/>
      <c r="AL2600" s="10"/>
      <c r="AM2600" s="10"/>
      <c r="AN2600" s="10"/>
      <c r="AO2600" s="10"/>
      <c r="AP2600" s="10"/>
      <c r="AQ2600" s="10"/>
      <c r="AR2600" s="10"/>
      <c r="AS2600" s="10"/>
      <c r="AT2600" s="10"/>
      <c r="AU2600" s="10"/>
      <c r="AV2600" s="10"/>
      <c r="AW2600" s="10"/>
      <c r="AX2600" s="10"/>
      <c r="AY2600" s="10"/>
      <c r="AZ2600" s="10"/>
      <c r="BA2600" s="10"/>
      <c r="BB2600" s="10"/>
      <c r="BC2600" s="10"/>
      <c r="BD2600" s="10"/>
      <c r="BE2600" s="10"/>
      <c r="BF2600" s="10"/>
      <c r="BG2600" s="10"/>
      <c r="BH2600" s="10"/>
      <c r="BI2600" s="10"/>
      <c r="BJ2600" s="10"/>
      <c r="BK2600" s="10"/>
      <c r="BL2600" s="10"/>
      <c r="BM2600" s="10"/>
      <c r="BN2600" s="10"/>
      <c r="BO2600" s="10"/>
      <c r="BP2600" s="10"/>
      <c r="BQ2600" s="10"/>
      <c r="BR2600" s="10" t="s">
        <v>58</v>
      </c>
      <c r="BS2600" s="12">
        <v>44819</v>
      </c>
      <c r="BT2600" s="10" t="s">
        <v>59</v>
      </c>
      <c r="BU2600" s="10">
        <v>3485</v>
      </c>
      <c r="BV2600" s="10" t="s">
        <v>60</v>
      </c>
      <c r="BW2600" s="10" t="s">
        <v>59</v>
      </c>
    </row>
    <row r="2601" spans="1:75" x14ac:dyDescent="0.2">
      <c r="A2601" t="s">
        <v>293</v>
      </c>
      <c r="C2601" t="s">
        <v>1482</v>
      </c>
      <c r="D2601" t="s">
        <v>64</v>
      </c>
      <c r="E2601" t="s">
        <v>269</v>
      </c>
      <c r="F2601" t="s">
        <v>281</v>
      </c>
      <c r="G2601" t="s">
        <v>282</v>
      </c>
      <c r="H2601" t="s">
        <v>283</v>
      </c>
      <c r="L2601" t="s">
        <v>294</v>
      </c>
      <c r="AW2601">
        <v>5.0199999999999996</v>
      </c>
      <c r="AX2601">
        <v>3.8</v>
      </c>
      <c r="AY2601">
        <v>3.88</v>
      </c>
      <c r="AZ2601">
        <v>3.88</v>
      </c>
      <c r="BA2601">
        <v>5.78</v>
      </c>
      <c r="BB2601">
        <v>4.9400000000000004</v>
      </c>
      <c r="BC2601">
        <v>4.34</v>
      </c>
      <c r="BD2601">
        <v>4.9400000000000004</v>
      </c>
      <c r="BR2601" t="s">
        <v>67</v>
      </c>
      <c r="BS2601"/>
      <c r="BT2601" t="s">
        <v>285</v>
      </c>
      <c r="BU2601">
        <v>2255</v>
      </c>
    </row>
    <row r="2602" spans="1:75" x14ac:dyDescent="0.2">
      <c r="A2602" t="s">
        <v>295</v>
      </c>
      <c r="C2602" t="s">
        <v>1482</v>
      </c>
      <c r="D2602" t="s">
        <v>64</v>
      </c>
      <c r="E2602" t="s">
        <v>269</v>
      </c>
      <c r="F2602" t="s">
        <v>281</v>
      </c>
      <c r="G2602" t="s">
        <v>282</v>
      </c>
      <c r="H2602" t="s">
        <v>283</v>
      </c>
      <c r="L2602" t="s">
        <v>296</v>
      </c>
      <c r="BA2602">
        <v>5.56</v>
      </c>
      <c r="BB2602">
        <v>5.09</v>
      </c>
      <c r="BC2602">
        <v>4.47</v>
      </c>
      <c r="BD2602">
        <v>5.09</v>
      </c>
      <c r="BE2602">
        <v>6.38</v>
      </c>
      <c r="BF2602">
        <v>4.67</v>
      </c>
      <c r="BG2602">
        <v>3.63</v>
      </c>
      <c r="BH2602">
        <v>4.67</v>
      </c>
      <c r="BR2602" t="s">
        <v>67</v>
      </c>
      <c r="BS2602"/>
      <c r="BT2602" t="s">
        <v>285</v>
      </c>
      <c r="BU2602">
        <v>2255</v>
      </c>
    </row>
    <row r="2603" spans="1:75" x14ac:dyDescent="0.2">
      <c r="A2603" t="s">
        <v>297</v>
      </c>
      <c r="C2603" t="s">
        <v>1482</v>
      </c>
      <c r="D2603" t="s">
        <v>64</v>
      </c>
      <c r="E2603" t="s">
        <v>269</v>
      </c>
      <c r="F2603" t="s">
        <v>281</v>
      </c>
      <c r="G2603" t="s">
        <v>282</v>
      </c>
      <c r="H2603" t="s">
        <v>283</v>
      </c>
      <c r="L2603" t="s">
        <v>298</v>
      </c>
      <c r="BA2603">
        <v>5.29</v>
      </c>
      <c r="BB2603">
        <v>4.8</v>
      </c>
      <c r="BC2603">
        <v>4.24</v>
      </c>
      <c r="BD2603">
        <v>4.8</v>
      </c>
      <c r="BE2603">
        <v>6.5</v>
      </c>
      <c r="BF2603">
        <v>4.57</v>
      </c>
      <c r="BG2603">
        <v>3.82</v>
      </c>
      <c r="BH2603">
        <v>4.57</v>
      </c>
      <c r="BR2603" t="s">
        <v>67</v>
      </c>
      <c r="BS2603"/>
      <c r="BT2603" t="s">
        <v>285</v>
      </c>
      <c r="BU2603">
        <v>2255</v>
      </c>
    </row>
    <row r="2604" spans="1:75" x14ac:dyDescent="0.2">
      <c r="A2604" t="s">
        <v>299</v>
      </c>
      <c r="C2604" t="s">
        <v>1482</v>
      </c>
      <c r="D2604" t="s">
        <v>64</v>
      </c>
      <c r="E2604" t="s">
        <v>269</v>
      </c>
      <c r="F2604" t="s">
        <v>281</v>
      </c>
      <c r="G2604" t="s">
        <v>282</v>
      </c>
      <c r="H2604" t="s">
        <v>283</v>
      </c>
      <c r="L2604" t="s">
        <v>298</v>
      </c>
      <c r="AS2604">
        <v>4.76</v>
      </c>
      <c r="AV2604">
        <v>3.16</v>
      </c>
      <c r="AW2604">
        <v>5.01</v>
      </c>
      <c r="AX2604">
        <v>3.86</v>
      </c>
      <c r="AY2604">
        <v>3.78</v>
      </c>
      <c r="AZ2604">
        <v>3.86</v>
      </c>
      <c r="BA2604">
        <v>5.89</v>
      </c>
      <c r="BB2604">
        <v>5.38</v>
      </c>
      <c r="BC2604">
        <v>4.6900000000000004</v>
      </c>
      <c r="BD2604">
        <v>5.38</v>
      </c>
      <c r="BE2604">
        <v>6.95</v>
      </c>
      <c r="BF2604">
        <v>4.74</v>
      </c>
      <c r="BG2604">
        <v>3.82</v>
      </c>
      <c r="BH2604">
        <v>4.74</v>
      </c>
      <c r="BQ2604" t="s">
        <v>300</v>
      </c>
      <c r="BR2604" t="s">
        <v>67</v>
      </c>
      <c r="BS2604"/>
      <c r="BT2604" t="s">
        <v>285</v>
      </c>
      <c r="BU2604">
        <v>2255</v>
      </c>
      <c r="BV2604" t="s">
        <v>60</v>
      </c>
      <c r="BW2604" t="s">
        <v>285</v>
      </c>
    </row>
    <row r="2605" spans="1:75" x14ac:dyDescent="0.2">
      <c r="A2605" t="s">
        <v>301</v>
      </c>
      <c r="C2605" t="s">
        <v>1482</v>
      </c>
      <c r="D2605" t="s">
        <v>64</v>
      </c>
      <c r="E2605" t="s">
        <v>269</v>
      </c>
      <c r="F2605" t="s">
        <v>281</v>
      </c>
      <c r="G2605" t="s">
        <v>282</v>
      </c>
      <c r="H2605" t="s">
        <v>283</v>
      </c>
      <c r="L2605" t="s">
        <v>302</v>
      </c>
      <c r="BC2605">
        <v>4.55</v>
      </c>
      <c r="BD2605">
        <v>4.55</v>
      </c>
      <c r="BE2605">
        <v>6.21</v>
      </c>
      <c r="BF2605">
        <v>4.5</v>
      </c>
      <c r="BG2605">
        <v>3.7</v>
      </c>
      <c r="BH2605">
        <v>4.5</v>
      </c>
      <c r="BR2605" t="s">
        <v>67</v>
      </c>
      <c r="BS2605"/>
      <c r="BT2605" t="s">
        <v>285</v>
      </c>
      <c r="BU2605">
        <v>2255</v>
      </c>
    </row>
    <row r="2606" spans="1:75" x14ac:dyDescent="0.2">
      <c r="A2606" t="s">
        <v>303</v>
      </c>
      <c r="C2606" t="s">
        <v>1482</v>
      </c>
      <c r="D2606" t="s">
        <v>64</v>
      </c>
      <c r="E2606" t="s">
        <v>269</v>
      </c>
      <c r="F2606" t="s">
        <v>281</v>
      </c>
      <c r="G2606" t="s">
        <v>282</v>
      </c>
      <c r="H2606" t="s">
        <v>283</v>
      </c>
      <c r="L2606" t="s">
        <v>302</v>
      </c>
      <c r="BA2606">
        <v>5.84</v>
      </c>
      <c r="BB2606">
        <v>5.17</v>
      </c>
      <c r="BC2606">
        <v>4.72</v>
      </c>
      <c r="BD2606">
        <v>5.17</v>
      </c>
      <c r="BE2606">
        <v>6.07</v>
      </c>
      <c r="BF2606">
        <v>4.41</v>
      </c>
      <c r="BG2606">
        <v>3.46</v>
      </c>
      <c r="BH2606">
        <v>4.41</v>
      </c>
      <c r="BR2606" t="s">
        <v>67</v>
      </c>
      <c r="BS2606"/>
      <c r="BT2606" t="s">
        <v>285</v>
      </c>
      <c r="BU2606">
        <v>2255</v>
      </c>
    </row>
    <row r="2607" spans="1:75" x14ac:dyDescent="0.2">
      <c r="A2607" t="s">
        <v>304</v>
      </c>
      <c r="C2607" t="s">
        <v>1482</v>
      </c>
      <c r="D2607" t="s">
        <v>64</v>
      </c>
      <c r="E2607" t="s">
        <v>269</v>
      </c>
      <c r="F2607" t="s">
        <v>281</v>
      </c>
      <c r="G2607" t="s">
        <v>282</v>
      </c>
      <c r="H2607" t="s">
        <v>283</v>
      </c>
      <c r="L2607" t="s">
        <v>305</v>
      </c>
      <c r="Y2607">
        <v>5.01</v>
      </c>
      <c r="Z2607">
        <v>6.56</v>
      </c>
      <c r="AA2607">
        <v>6.91</v>
      </c>
      <c r="AB2607">
        <v>6.91</v>
      </c>
      <c r="AC2607">
        <v>5.84</v>
      </c>
      <c r="AD2607">
        <v>8.0399999999999991</v>
      </c>
      <c r="AE2607">
        <v>8.4700000000000006</v>
      </c>
      <c r="AF2607">
        <v>8.4700000000000006</v>
      </c>
      <c r="AG2607">
        <v>5.94</v>
      </c>
      <c r="AH2607">
        <v>6.28</v>
      </c>
      <c r="AI2607">
        <v>5.57</v>
      </c>
      <c r="AJ2607">
        <v>6.28</v>
      </c>
      <c r="BR2607" t="s">
        <v>67</v>
      </c>
      <c r="BS2607"/>
      <c r="BT2607" t="s">
        <v>285</v>
      </c>
      <c r="BU2607">
        <v>2255</v>
      </c>
      <c r="BV2607" t="s">
        <v>60</v>
      </c>
      <c r="BW2607" t="s">
        <v>285</v>
      </c>
    </row>
    <row r="2608" spans="1:75" x14ac:dyDescent="0.2">
      <c r="A2608" t="s">
        <v>306</v>
      </c>
      <c r="C2608" t="s">
        <v>1482</v>
      </c>
      <c r="D2608" t="s">
        <v>64</v>
      </c>
      <c r="E2608" t="s">
        <v>269</v>
      </c>
      <c r="F2608" t="s">
        <v>281</v>
      </c>
      <c r="G2608" t="s">
        <v>282</v>
      </c>
      <c r="H2608" t="s">
        <v>283</v>
      </c>
      <c r="L2608" t="s">
        <v>305</v>
      </c>
      <c r="M2608">
        <v>3.22</v>
      </c>
      <c r="P2608">
        <v>2.0499999999999998</v>
      </c>
      <c r="Q2608">
        <v>3.8</v>
      </c>
      <c r="U2608">
        <v>4.3</v>
      </c>
      <c r="V2608">
        <v>5.67</v>
      </c>
      <c r="W2608">
        <v>5.89</v>
      </c>
      <c r="X2608">
        <v>5.89</v>
      </c>
      <c r="Y2608">
        <v>5.5</v>
      </c>
      <c r="Z2608">
        <v>6.73</v>
      </c>
      <c r="AA2608">
        <v>6.89</v>
      </c>
      <c r="AB2608">
        <v>6.89</v>
      </c>
      <c r="AC2608">
        <v>5.92</v>
      </c>
      <c r="AD2608">
        <v>8.1300000000000008</v>
      </c>
      <c r="AE2608">
        <v>8.26</v>
      </c>
      <c r="AF2608">
        <v>8.26</v>
      </c>
      <c r="AG2608">
        <v>5.42</v>
      </c>
      <c r="AH2608">
        <v>6.84</v>
      </c>
      <c r="AI2608">
        <v>6.15</v>
      </c>
      <c r="AJ2608">
        <v>6.84</v>
      </c>
      <c r="BR2608" t="s">
        <v>67</v>
      </c>
      <c r="BS2608"/>
      <c r="BT2608" t="s">
        <v>285</v>
      </c>
      <c r="BU2608">
        <v>2255</v>
      </c>
      <c r="BV2608" t="s">
        <v>60</v>
      </c>
      <c r="BW2608" t="s">
        <v>285</v>
      </c>
    </row>
    <row r="2609" spans="1:78" x14ac:dyDescent="0.2">
      <c r="A2609" t="s">
        <v>307</v>
      </c>
      <c r="C2609" t="s">
        <v>1482</v>
      </c>
      <c r="D2609" t="s">
        <v>64</v>
      </c>
      <c r="E2609" t="s">
        <v>269</v>
      </c>
      <c r="F2609" t="s">
        <v>281</v>
      </c>
      <c r="G2609" t="s">
        <v>282</v>
      </c>
      <c r="H2609" t="s">
        <v>283</v>
      </c>
      <c r="L2609" t="s">
        <v>291</v>
      </c>
      <c r="AK2609">
        <v>3.4</v>
      </c>
      <c r="AN2609">
        <v>1.93</v>
      </c>
      <c r="AS2609">
        <v>4.66</v>
      </c>
      <c r="AV2609">
        <v>3.3</v>
      </c>
      <c r="AW2609">
        <v>5.13</v>
      </c>
      <c r="AX2609">
        <v>3.94</v>
      </c>
      <c r="AY2609">
        <v>4.0599999999999996</v>
      </c>
      <c r="AZ2609">
        <v>4.0599999999999996</v>
      </c>
      <c r="BA2609">
        <v>5.69</v>
      </c>
      <c r="BB2609">
        <v>5.2</v>
      </c>
      <c r="BC2609">
        <v>4.92</v>
      </c>
      <c r="BD2609">
        <v>5.2</v>
      </c>
      <c r="BF2609">
        <v>4.5999999999999996</v>
      </c>
      <c r="BH2609">
        <v>4.5999999999999996</v>
      </c>
      <c r="BR2609" t="s">
        <v>67</v>
      </c>
      <c r="BS2609"/>
      <c r="BT2609" t="s">
        <v>285</v>
      </c>
      <c r="BU2609">
        <v>2255</v>
      </c>
      <c r="BV2609" t="s">
        <v>60</v>
      </c>
      <c r="BW2609" t="s">
        <v>285</v>
      </c>
    </row>
    <row r="2610" spans="1:78" s="10" customFormat="1" x14ac:dyDescent="0.2">
      <c r="A2610" t="s">
        <v>308</v>
      </c>
      <c r="B2610"/>
      <c r="C2610" t="s">
        <v>1482</v>
      </c>
      <c r="D2610" t="s">
        <v>64</v>
      </c>
      <c r="E2610" t="s">
        <v>269</v>
      </c>
      <c r="F2610" t="s">
        <v>267</v>
      </c>
      <c r="G2610" t="s">
        <v>269</v>
      </c>
      <c r="H2610" t="s">
        <v>267</v>
      </c>
      <c r="I2610"/>
      <c r="J2610"/>
      <c r="K2610"/>
      <c r="L2610"/>
      <c r="M2610"/>
      <c r="N2610"/>
      <c r="O2610"/>
      <c r="P2610"/>
      <c r="Q2610"/>
      <c r="R2610"/>
      <c r="S2610"/>
      <c r="T2610"/>
      <c r="U2610"/>
      <c r="V2610"/>
      <c r="W2610"/>
      <c r="X2610"/>
      <c r="Y2610"/>
      <c r="Z2610"/>
      <c r="AA2610"/>
      <c r="AB2610"/>
      <c r="AC2610"/>
      <c r="AD2610"/>
      <c r="AE2610"/>
      <c r="AF2610"/>
      <c r="AG2610"/>
      <c r="AH2610"/>
      <c r="AI2610"/>
      <c r="AJ2610"/>
      <c r="AK2610"/>
      <c r="AL2610"/>
      <c r="AM2610"/>
      <c r="AN2610"/>
      <c r="AO2610"/>
      <c r="AP2610"/>
      <c r="AQ2610"/>
      <c r="AR2610"/>
      <c r="AS2610">
        <v>6</v>
      </c>
      <c r="AT2610"/>
      <c r="AU2610"/>
      <c r="AV2610">
        <v>3.5</v>
      </c>
      <c r="AW2610"/>
      <c r="AX2610"/>
      <c r="AY2610"/>
      <c r="AZ2610"/>
      <c r="BA2610"/>
      <c r="BB2610"/>
      <c r="BC2610"/>
      <c r="BD2610"/>
      <c r="BE2610"/>
      <c r="BF2610"/>
      <c r="BG2610"/>
      <c r="BH2610"/>
      <c r="BI2610"/>
      <c r="BJ2610"/>
      <c r="BK2610"/>
      <c r="BL2610"/>
      <c r="BM2610"/>
      <c r="BN2610"/>
      <c r="BO2610"/>
      <c r="BP2610"/>
      <c r="BQ2610"/>
      <c r="BR2610" t="s">
        <v>67</v>
      </c>
      <c r="BS2610"/>
      <c r="BT2610" t="s">
        <v>275</v>
      </c>
      <c r="BU2610">
        <v>17228</v>
      </c>
      <c r="BV2610"/>
      <c r="BW2610"/>
      <c r="BX2610"/>
      <c r="BY2610"/>
      <c r="BZ2610"/>
    </row>
    <row r="2611" spans="1:78" s="10" customFormat="1" x14ac:dyDescent="0.2">
      <c r="A2611" t="s">
        <v>1745</v>
      </c>
      <c r="B2611"/>
      <c r="C2611" t="s">
        <v>1482</v>
      </c>
      <c r="D2611" t="s">
        <v>64</v>
      </c>
      <c r="E2611" t="s">
        <v>269</v>
      </c>
      <c r="F2611" t="s">
        <v>267</v>
      </c>
      <c r="G2611" t="s">
        <v>269</v>
      </c>
      <c r="H2611" t="s">
        <v>267</v>
      </c>
      <c r="I2611"/>
      <c r="J2611"/>
      <c r="K2611"/>
      <c r="L2611"/>
      <c r="M2611"/>
      <c r="N2611"/>
      <c r="O2611"/>
      <c r="P2611"/>
      <c r="Q2611"/>
      <c r="R2611"/>
      <c r="S2611"/>
      <c r="T2611"/>
      <c r="U2611"/>
      <c r="V2611"/>
      <c r="W2611"/>
      <c r="X2611"/>
      <c r="Y2611"/>
      <c r="Z2611"/>
      <c r="AA2611"/>
      <c r="AB2611"/>
      <c r="AC2611">
        <v>6.806</v>
      </c>
      <c r="AD2611"/>
      <c r="AE2611"/>
      <c r="AF2611">
        <v>9</v>
      </c>
      <c r="AG2611"/>
      <c r="AH2611"/>
      <c r="AI2611"/>
      <c r="AJ2611"/>
      <c r="AK2611"/>
      <c r="AL2611"/>
      <c r="AM2611"/>
      <c r="AN2611"/>
      <c r="AO2611"/>
      <c r="AP2611"/>
      <c r="AQ2611"/>
      <c r="AR2611"/>
      <c r="AS2611"/>
      <c r="AT2611"/>
      <c r="AU2611"/>
      <c r="AV2611"/>
      <c r="AW2611"/>
      <c r="AX2611"/>
      <c r="AY2611"/>
      <c r="AZ2611"/>
      <c r="BA2611"/>
      <c r="BB2611"/>
      <c r="BC2611"/>
      <c r="BD2611"/>
      <c r="BE2611"/>
      <c r="BF2611"/>
      <c r="BG2611"/>
      <c r="BH2611"/>
      <c r="BI2611"/>
      <c r="BJ2611"/>
      <c r="BK2611"/>
      <c r="BL2611"/>
      <c r="BM2611"/>
      <c r="BN2611"/>
      <c r="BO2611"/>
      <c r="BP2611"/>
      <c r="BQ2611" t="s">
        <v>1746</v>
      </c>
      <c r="BR2611" t="s">
        <v>67</v>
      </c>
      <c r="BS2611" s="1">
        <v>44812</v>
      </c>
      <c r="BT2611" t="s">
        <v>1701</v>
      </c>
      <c r="BU2611">
        <v>1420</v>
      </c>
      <c r="BV2611" t="s">
        <v>60</v>
      </c>
      <c r="BW2611" t="s">
        <v>1701</v>
      </c>
      <c r="BX2611"/>
      <c r="BY2611"/>
      <c r="BZ2611"/>
    </row>
    <row r="2612" spans="1:78" s="10" customFormat="1" x14ac:dyDescent="0.2">
      <c r="A2612" s="11" t="s">
        <v>1700</v>
      </c>
      <c r="B2612" s="11"/>
      <c r="C2612" s="11" t="s">
        <v>1482</v>
      </c>
      <c r="D2612" s="11" t="s">
        <v>64</v>
      </c>
      <c r="E2612" s="11" t="s">
        <v>269</v>
      </c>
      <c r="F2612" s="11" t="s">
        <v>309</v>
      </c>
      <c r="G2612" s="11" t="s">
        <v>269</v>
      </c>
      <c r="H2612" s="11" t="s">
        <v>309</v>
      </c>
      <c r="I2612" s="11"/>
      <c r="J2612" s="11"/>
      <c r="K2612" s="11"/>
      <c r="L2612" s="11"/>
      <c r="M2612" s="11"/>
      <c r="N2612" s="11"/>
      <c r="O2612" s="11"/>
      <c r="P2612" s="11"/>
      <c r="Q2612" s="11"/>
      <c r="R2612" s="11"/>
      <c r="S2612" s="11"/>
      <c r="T2612" s="11"/>
      <c r="U2612" s="11"/>
      <c r="V2612" s="11"/>
      <c r="W2612" s="11"/>
      <c r="X2612" s="11"/>
      <c r="Y2612" s="11"/>
      <c r="Z2612" s="11"/>
      <c r="AA2612" s="11"/>
      <c r="AB2612" s="11"/>
      <c r="AC2612" s="11"/>
      <c r="AD2612" s="11"/>
      <c r="AE2612" s="11"/>
      <c r="AF2612" s="11"/>
      <c r="AG2612" s="11"/>
      <c r="AH2612" s="11"/>
      <c r="AI2612" s="11"/>
      <c r="AJ2612" s="11"/>
      <c r="AK2612" s="11"/>
      <c r="AL2612" s="11"/>
      <c r="AM2612" s="11"/>
      <c r="AN2612" s="11"/>
      <c r="AO2612" s="11"/>
      <c r="AP2612" s="11"/>
      <c r="AQ2612" s="11"/>
      <c r="AR2612" s="11"/>
      <c r="AS2612" s="11"/>
      <c r="AT2612" s="11"/>
      <c r="AU2612" s="11"/>
      <c r="AV2612" s="11"/>
      <c r="AW2612" s="11"/>
      <c r="AX2612" s="11"/>
      <c r="AY2612" s="11"/>
      <c r="AZ2612" s="11"/>
      <c r="BA2612" s="11"/>
      <c r="BB2612" s="11"/>
      <c r="BC2612" s="11"/>
      <c r="BD2612" s="11"/>
      <c r="BE2612" s="11"/>
      <c r="BF2612" s="11"/>
      <c r="BG2612" s="11"/>
      <c r="BH2612" s="11"/>
      <c r="BI2612" s="11"/>
      <c r="BJ2612" s="11"/>
      <c r="BK2612" s="11"/>
      <c r="BL2612" s="11"/>
      <c r="BM2612" s="11"/>
      <c r="BN2612" s="11"/>
      <c r="BO2612" s="11"/>
      <c r="BP2612" s="11"/>
      <c r="BQ2612" s="11"/>
      <c r="BR2612" s="11"/>
      <c r="BS2612" s="11"/>
      <c r="BT2612" s="11"/>
      <c r="BU2612" s="11"/>
      <c r="BV2612" s="11"/>
      <c r="BW2612" s="11"/>
      <c r="BX2612"/>
      <c r="BY2612"/>
      <c r="BZ2612"/>
    </row>
    <row r="2613" spans="1:78" x14ac:dyDescent="0.2">
      <c r="A2613" t="s">
        <v>310</v>
      </c>
      <c r="B2613" t="s">
        <v>322</v>
      </c>
      <c r="C2613" t="s">
        <v>1482</v>
      </c>
      <c r="D2613" t="s">
        <v>64</v>
      </c>
      <c r="E2613" t="s">
        <v>269</v>
      </c>
      <c r="F2613" t="s">
        <v>309</v>
      </c>
      <c r="G2613" t="s">
        <v>282</v>
      </c>
      <c r="H2613" t="s">
        <v>309</v>
      </c>
      <c r="AC2613">
        <v>5.8</v>
      </c>
      <c r="AF2613">
        <v>8.4</v>
      </c>
      <c r="BQ2613" t="s">
        <v>2156</v>
      </c>
      <c r="BR2613" t="s">
        <v>67</v>
      </c>
      <c r="BS2613" s="1">
        <v>44819</v>
      </c>
      <c r="BT2613" t="s">
        <v>59</v>
      </c>
      <c r="BU2613">
        <v>3485</v>
      </c>
      <c r="BV2613" t="s">
        <v>60</v>
      </c>
      <c r="BW2613" t="s">
        <v>59</v>
      </c>
    </row>
    <row r="2614" spans="1:78" x14ac:dyDescent="0.2">
      <c r="A2614" s="11" t="s">
        <v>1700</v>
      </c>
      <c r="B2614" s="11"/>
      <c r="C2614" s="11" t="s">
        <v>1482</v>
      </c>
      <c r="D2614" s="11" t="s">
        <v>64</v>
      </c>
      <c r="E2614" s="11" t="s">
        <v>269</v>
      </c>
      <c r="F2614" s="11"/>
      <c r="G2614" s="11" t="s">
        <v>269</v>
      </c>
      <c r="H2614" s="11"/>
      <c r="I2614" s="11"/>
      <c r="J2614" s="11"/>
      <c r="K2614" s="11"/>
      <c r="L2614" s="11"/>
      <c r="M2614" s="11"/>
      <c r="N2614" s="11"/>
      <c r="O2614" s="11"/>
      <c r="P2614" s="11"/>
      <c r="Q2614" s="11"/>
      <c r="R2614" s="11"/>
      <c r="S2614" s="11"/>
      <c r="T2614" s="11"/>
      <c r="U2614" s="11"/>
      <c r="V2614" s="11"/>
      <c r="W2614" s="11"/>
      <c r="X2614" s="11"/>
      <c r="Y2614" s="11"/>
      <c r="Z2614" s="11"/>
      <c r="AA2614" s="11"/>
      <c r="AB2614" s="11"/>
      <c r="AC2614" s="11"/>
      <c r="AD2614" s="11"/>
      <c r="AE2614" s="11"/>
      <c r="AF2614" s="11"/>
      <c r="AG2614" s="11"/>
      <c r="AH2614" s="11"/>
      <c r="AI2614" s="11"/>
      <c r="AJ2614" s="11"/>
      <c r="AK2614" s="11"/>
      <c r="AL2614" s="11"/>
      <c r="AM2614" s="11"/>
      <c r="AN2614" s="11"/>
      <c r="AO2614" s="11"/>
      <c r="AP2614" s="11"/>
      <c r="AQ2614" s="11"/>
      <c r="AR2614" s="11"/>
      <c r="AS2614" s="11"/>
      <c r="AT2614" s="11"/>
      <c r="AU2614" s="11"/>
      <c r="AV2614" s="11"/>
      <c r="AW2614" s="11"/>
      <c r="AX2614" s="11"/>
      <c r="AY2614" s="11"/>
      <c r="AZ2614" s="11"/>
      <c r="BA2614" s="11"/>
      <c r="BB2614" s="11"/>
      <c r="BC2614" s="11"/>
      <c r="BD2614" s="11"/>
      <c r="BE2614" s="11"/>
      <c r="BF2614" s="11"/>
      <c r="BG2614" s="11"/>
      <c r="BH2614" s="11"/>
      <c r="BI2614" s="11"/>
      <c r="BJ2614" s="11"/>
      <c r="BK2614" s="11"/>
      <c r="BL2614" s="11"/>
      <c r="BM2614" s="11"/>
      <c r="BN2614" s="11"/>
      <c r="BO2614" s="11"/>
      <c r="BP2614" s="11"/>
      <c r="BQ2614" s="11"/>
      <c r="BR2614" s="11"/>
      <c r="BS2614" s="11"/>
      <c r="BT2614" s="11"/>
      <c r="BU2614" s="11"/>
      <c r="BV2614" s="11"/>
      <c r="BW2614" s="11"/>
    </row>
    <row r="2615" spans="1:78" x14ac:dyDescent="0.2">
      <c r="A2615" s="11" t="s">
        <v>1700</v>
      </c>
      <c r="B2615" s="11"/>
      <c r="C2615" s="11" t="s">
        <v>1482</v>
      </c>
      <c r="D2615" s="11" t="s">
        <v>64</v>
      </c>
      <c r="E2615" s="11" t="s">
        <v>269</v>
      </c>
      <c r="F2615" s="11"/>
      <c r="G2615" s="11" t="s">
        <v>282</v>
      </c>
      <c r="H2615" s="11"/>
      <c r="I2615" s="11"/>
      <c r="J2615" s="11"/>
      <c r="K2615" s="11"/>
      <c r="L2615" s="11"/>
      <c r="M2615" s="11"/>
      <c r="N2615" s="11"/>
      <c r="O2615" s="11"/>
      <c r="P2615" s="11"/>
      <c r="Q2615" s="11"/>
      <c r="R2615" s="11"/>
      <c r="S2615" s="11"/>
      <c r="T2615" s="11"/>
      <c r="U2615" s="11"/>
      <c r="V2615" s="11"/>
      <c r="W2615" s="11"/>
      <c r="X2615" s="11"/>
      <c r="Y2615" s="11"/>
      <c r="Z2615" s="11"/>
      <c r="AA2615" s="11"/>
      <c r="AB2615" s="11"/>
      <c r="AC2615" s="11"/>
      <c r="AD2615" s="11"/>
      <c r="AE2615" s="11"/>
      <c r="AF2615" s="11"/>
      <c r="AG2615" s="11"/>
      <c r="AH2615" s="11"/>
      <c r="AI2615" s="11"/>
      <c r="AJ2615" s="11"/>
      <c r="AK2615" s="11"/>
      <c r="AL2615" s="11"/>
      <c r="AM2615" s="11"/>
      <c r="AN2615" s="11"/>
      <c r="AO2615" s="11"/>
      <c r="AP2615" s="11"/>
      <c r="AQ2615" s="11"/>
      <c r="AR2615" s="11"/>
      <c r="AS2615" s="11"/>
      <c r="AT2615" s="11"/>
      <c r="AU2615" s="11"/>
      <c r="AV2615" s="11"/>
      <c r="AW2615" s="11"/>
      <c r="AX2615" s="11"/>
      <c r="AY2615" s="11"/>
      <c r="AZ2615" s="11"/>
      <c r="BA2615" s="11"/>
      <c r="BB2615" s="11"/>
      <c r="BC2615" s="11"/>
      <c r="BD2615" s="11"/>
      <c r="BE2615" s="11"/>
      <c r="BF2615" s="11"/>
      <c r="BG2615" s="11"/>
      <c r="BH2615" s="11"/>
      <c r="BI2615" s="11"/>
      <c r="BJ2615" s="11"/>
      <c r="BK2615" s="11"/>
      <c r="BL2615" s="11"/>
      <c r="BM2615" s="11"/>
      <c r="BN2615" s="11"/>
      <c r="BO2615" s="11"/>
      <c r="BP2615" s="11"/>
      <c r="BQ2615" s="11"/>
      <c r="BR2615" s="11"/>
      <c r="BS2615" s="11"/>
      <c r="BT2615" s="11"/>
      <c r="BU2615" s="11"/>
      <c r="BV2615" s="11"/>
      <c r="BW2615" s="11"/>
    </row>
    <row r="2616" spans="1:78" x14ac:dyDescent="0.2">
      <c r="A2616" s="11" t="s">
        <v>1700</v>
      </c>
      <c r="B2616" s="11"/>
      <c r="C2616" s="11" t="s">
        <v>1482</v>
      </c>
      <c r="D2616" s="11" t="s">
        <v>64</v>
      </c>
      <c r="E2616" s="11" t="s">
        <v>341</v>
      </c>
      <c r="F2616" s="11" t="s">
        <v>342</v>
      </c>
      <c r="G2616" s="11" t="s">
        <v>341</v>
      </c>
      <c r="H2616" s="11" t="s">
        <v>342</v>
      </c>
      <c r="I2616" s="11"/>
      <c r="J2616" s="11"/>
      <c r="K2616" s="11"/>
      <c r="L2616" s="11"/>
      <c r="M2616" s="11"/>
      <c r="N2616" s="11"/>
      <c r="O2616" s="11"/>
      <c r="P2616" s="11"/>
      <c r="Q2616" s="11"/>
      <c r="R2616" s="11"/>
      <c r="S2616" s="11"/>
      <c r="T2616" s="11"/>
      <c r="U2616" s="11"/>
      <c r="V2616" s="11"/>
      <c r="W2616" s="11"/>
      <c r="X2616" s="11"/>
      <c r="Y2616" s="11"/>
      <c r="Z2616" s="11"/>
      <c r="AA2616" s="11"/>
      <c r="AB2616" s="11"/>
      <c r="AC2616" s="11"/>
      <c r="AD2616" s="11"/>
      <c r="AE2616" s="11"/>
      <c r="AF2616" s="11"/>
      <c r="AG2616" s="11"/>
      <c r="AH2616" s="11"/>
      <c r="AI2616" s="11"/>
      <c r="AJ2616" s="11"/>
      <c r="AK2616" s="11"/>
      <c r="AL2616" s="11"/>
      <c r="AM2616" s="11"/>
      <c r="AN2616" s="11"/>
      <c r="AO2616" s="11"/>
      <c r="AP2616" s="11"/>
      <c r="AQ2616" s="11"/>
      <c r="AR2616" s="11"/>
      <c r="AS2616" s="11"/>
      <c r="AT2616" s="11"/>
      <c r="AU2616" s="11"/>
      <c r="AV2616" s="11"/>
      <c r="AW2616" s="11"/>
      <c r="AX2616" s="11"/>
      <c r="AY2616" s="11"/>
      <c r="AZ2616" s="11"/>
      <c r="BA2616" s="11"/>
      <c r="BB2616" s="11"/>
      <c r="BC2616" s="11"/>
      <c r="BD2616" s="11"/>
      <c r="BE2616" s="11"/>
      <c r="BF2616" s="11"/>
      <c r="BG2616" s="11"/>
      <c r="BH2616" s="11"/>
      <c r="BI2616" s="11"/>
      <c r="BJ2616" s="11"/>
      <c r="BK2616" s="11"/>
      <c r="BL2616" s="11"/>
      <c r="BM2616" s="11"/>
      <c r="BN2616" s="11"/>
      <c r="BO2616" s="11"/>
      <c r="BP2616" s="11"/>
      <c r="BQ2616" s="11"/>
      <c r="BR2616" s="11"/>
      <c r="BS2616" s="11"/>
      <c r="BT2616" s="11"/>
      <c r="BU2616" s="11"/>
      <c r="BV2616" s="11"/>
      <c r="BW2616" s="11"/>
    </row>
    <row r="2617" spans="1:78" x14ac:dyDescent="0.2">
      <c r="A2617" t="s">
        <v>340</v>
      </c>
      <c r="B2617" t="s">
        <v>154</v>
      </c>
      <c r="C2617" t="s">
        <v>1482</v>
      </c>
      <c r="D2617" t="s">
        <v>64</v>
      </c>
      <c r="E2617" t="s">
        <v>341</v>
      </c>
      <c r="F2617" t="s">
        <v>342</v>
      </c>
      <c r="G2617" t="s">
        <v>343</v>
      </c>
      <c r="H2617" t="s">
        <v>342</v>
      </c>
      <c r="Q2617">
        <v>6</v>
      </c>
      <c r="T2617">
        <v>4</v>
      </c>
      <c r="Y2617">
        <v>7</v>
      </c>
      <c r="AB2617">
        <v>8</v>
      </c>
      <c r="AC2617">
        <v>7.5</v>
      </c>
      <c r="AF2617">
        <v>10</v>
      </c>
      <c r="AG2617">
        <v>5.5</v>
      </c>
      <c r="AJ2617">
        <v>8</v>
      </c>
      <c r="BQ2617" t="s">
        <v>344</v>
      </c>
      <c r="BR2617" t="s">
        <v>67</v>
      </c>
      <c r="BS2617"/>
      <c r="BT2617" t="s">
        <v>345</v>
      </c>
      <c r="BU2617">
        <v>3142</v>
      </c>
      <c r="BV2617" t="s">
        <v>69</v>
      </c>
      <c r="BW2617" t="s">
        <v>345</v>
      </c>
    </row>
    <row r="2618" spans="1:78" x14ac:dyDescent="0.2">
      <c r="A2618" s="11" t="s">
        <v>1700</v>
      </c>
      <c r="B2618" s="11"/>
      <c r="C2618" s="11" t="s">
        <v>1482</v>
      </c>
      <c r="D2618" s="11" t="s">
        <v>64</v>
      </c>
      <c r="E2618" s="11" t="s">
        <v>341</v>
      </c>
      <c r="F2618" s="11" t="s">
        <v>346</v>
      </c>
      <c r="G2618" s="11" t="s">
        <v>341</v>
      </c>
      <c r="H2618" s="11" t="s">
        <v>346</v>
      </c>
      <c r="I2618" s="11"/>
      <c r="J2618" s="11"/>
      <c r="K2618" s="11"/>
      <c r="L2618" s="11"/>
      <c r="M2618" s="11"/>
      <c r="N2618" s="11"/>
      <c r="O2618" s="11"/>
      <c r="P2618" s="11"/>
      <c r="Q2618" s="11"/>
      <c r="R2618" s="11"/>
      <c r="S2618" s="11"/>
      <c r="T2618" s="11"/>
      <c r="U2618" s="11"/>
      <c r="V2618" s="11"/>
      <c r="W2618" s="11"/>
      <c r="X2618" s="11"/>
      <c r="Y2618" s="11"/>
      <c r="Z2618" s="11"/>
      <c r="AA2618" s="11"/>
      <c r="AB2618" s="11"/>
      <c r="AC2618" s="11"/>
      <c r="AD2618" s="11"/>
      <c r="AE2618" s="11"/>
      <c r="AF2618" s="11"/>
      <c r="AG2618" s="11"/>
      <c r="AH2618" s="11"/>
      <c r="AI2618" s="11"/>
      <c r="AJ2618" s="11"/>
      <c r="AK2618" s="11"/>
      <c r="AL2618" s="11"/>
      <c r="AM2618" s="11"/>
      <c r="AN2618" s="11"/>
      <c r="AO2618" s="11"/>
      <c r="AP2618" s="11"/>
      <c r="AQ2618" s="11"/>
      <c r="AR2618" s="11"/>
      <c r="AS2618" s="11"/>
      <c r="AT2618" s="11"/>
      <c r="AU2618" s="11"/>
      <c r="AV2618" s="11"/>
      <c r="AW2618" s="11"/>
      <c r="AX2618" s="11"/>
      <c r="AY2618" s="11"/>
      <c r="AZ2618" s="11"/>
      <c r="BA2618" s="11"/>
      <c r="BB2618" s="11"/>
      <c r="BC2618" s="11"/>
      <c r="BD2618" s="11"/>
      <c r="BE2618" s="11"/>
      <c r="BF2618" s="11"/>
      <c r="BG2618" s="11"/>
      <c r="BH2618" s="11"/>
      <c r="BI2618" s="11"/>
      <c r="BJ2618" s="11"/>
      <c r="BK2618" s="11"/>
      <c r="BL2618" s="11"/>
      <c r="BM2618" s="11"/>
      <c r="BN2618" s="11"/>
      <c r="BO2618" s="11"/>
      <c r="BP2618" s="11"/>
      <c r="BQ2618" s="11"/>
      <c r="BR2618" s="11"/>
      <c r="BS2618" s="11"/>
      <c r="BT2618" s="11"/>
      <c r="BU2618" s="11"/>
      <c r="BV2618" s="11"/>
      <c r="BW2618" s="11"/>
    </row>
    <row r="2619" spans="1:78" x14ac:dyDescent="0.2">
      <c r="A2619" t="s">
        <v>2251</v>
      </c>
      <c r="B2619" t="s">
        <v>322</v>
      </c>
      <c r="C2619" t="s">
        <v>1482</v>
      </c>
      <c r="D2619" t="s">
        <v>64</v>
      </c>
      <c r="E2619" t="s">
        <v>341</v>
      </c>
      <c r="F2619" t="s">
        <v>346</v>
      </c>
      <c r="G2619" t="s">
        <v>341</v>
      </c>
      <c r="H2619" t="s">
        <v>346</v>
      </c>
      <c r="AK2619">
        <v>3.1</v>
      </c>
      <c r="AN2619">
        <v>1.3</v>
      </c>
      <c r="AS2619">
        <v>4.2</v>
      </c>
      <c r="AT2619">
        <v>1.9</v>
      </c>
      <c r="AU2619">
        <v>2.1</v>
      </c>
      <c r="AV2619">
        <v>2.1</v>
      </c>
      <c r="AW2619">
        <v>4.2</v>
      </c>
      <c r="AZ2619">
        <v>2.8</v>
      </c>
      <c r="BA2619">
        <v>4.5</v>
      </c>
      <c r="BD2619">
        <v>3.2</v>
      </c>
      <c r="BH2619">
        <v>3</v>
      </c>
      <c r="BR2619" t="s">
        <v>67</v>
      </c>
      <c r="BS2619" s="1">
        <v>44820</v>
      </c>
      <c r="BT2619" t="s">
        <v>2252</v>
      </c>
      <c r="BU2619">
        <v>6583</v>
      </c>
      <c r="BV2619" t="s">
        <v>60</v>
      </c>
      <c r="BW2619" t="s">
        <v>2252</v>
      </c>
    </row>
    <row r="2620" spans="1:78" x14ac:dyDescent="0.2">
      <c r="A2620" s="11" t="s">
        <v>1700</v>
      </c>
      <c r="B2620" s="11"/>
      <c r="C2620" s="11" t="s">
        <v>1482</v>
      </c>
      <c r="D2620" s="11" t="s">
        <v>64</v>
      </c>
      <c r="E2620" s="11" t="s">
        <v>341</v>
      </c>
      <c r="F2620" s="11" t="s">
        <v>1549</v>
      </c>
      <c r="G2620" s="11" t="s">
        <v>341</v>
      </c>
      <c r="H2620" s="11" t="s">
        <v>1549</v>
      </c>
      <c r="I2620" s="11"/>
      <c r="J2620" s="11"/>
      <c r="K2620" s="11"/>
      <c r="L2620" s="11"/>
      <c r="M2620" s="11"/>
      <c r="N2620" s="11"/>
      <c r="O2620" s="11"/>
      <c r="P2620" s="11"/>
      <c r="Q2620" s="11"/>
      <c r="R2620" s="11"/>
      <c r="S2620" s="11"/>
      <c r="T2620" s="11"/>
      <c r="U2620" s="11"/>
      <c r="V2620" s="11"/>
      <c r="W2620" s="11"/>
      <c r="X2620" s="11"/>
      <c r="Y2620" s="11"/>
      <c r="Z2620" s="11"/>
      <c r="AA2620" s="11"/>
      <c r="AB2620" s="11"/>
      <c r="AC2620" s="11"/>
      <c r="AD2620" s="11"/>
      <c r="AE2620" s="11"/>
      <c r="AF2620" s="11"/>
      <c r="AG2620" s="11"/>
      <c r="AH2620" s="11"/>
      <c r="AI2620" s="11"/>
      <c r="AJ2620" s="11"/>
      <c r="AK2620" s="11"/>
      <c r="AL2620" s="11"/>
      <c r="AM2620" s="11"/>
      <c r="AN2620" s="11"/>
      <c r="AO2620" s="11"/>
      <c r="AP2620" s="11"/>
      <c r="AQ2620" s="11"/>
      <c r="AR2620" s="11"/>
      <c r="AS2620" s="11"/>
      <c r="AT2620" s="11"/>
      <c r="AU2620" s="11"/>
      <c r="AV2620" s="11"/>
      <c r="AW2620" s="11"/>
      <c r="AX2620" s="11"/>
      <c r="AY2620" s="11"/>
      <c r="AZ2620" s="11"/>
      <c r="BA2620" s="11"/>
      <c r="BB2620" s="11"/>
      <c r="BC2620" s="11"/>
      <c r="BD2620" s="11"/>
      <c r="BE2620" s="11"/>
      <c r="BF2620" s="11"/>
      <c r="BG2620" s="11"/>
      <c r="BH2620" s="11"/>
      <c r="BI2620" s="11"/>
      <c r="BJ2620" s="11"/>
      <c r="BK2620" s="11"/>
      <c r="BL2620" s="11"/>
      <c r="BM2620" s="11"/>
      <c r="BN2620" s="11"/>
      <c r="BO2620" s="11"/>
      <c r="BP2620" s="11"/>
      <c r="BQ2620" s="11"/>
      <c r="BR2620" s="11"/>
      <c r="BS2620" s="11"/>
      <c r="BT2620" s="11"/>
      <c r="BU2620" s="11"/>
      <c r="BV2620" s="11"/>
      <c r="BW2620" s="11"/>
    </row>
    <row r="2621" spans="1:78" x14ac:dyDescent="0.2">
      <c r="A2621" s="11" t="s">
        <v>1700</v>
      </c>
      <c r="B2621" s="11"/>
      <c r="C2621" s="11" t="s">
        <v>1482</v>
      </c>
      <c r="D2621" s="11" t="s">
        <v>64</v>
      </c>
      <c r="E2621" s="11" t="s">
        <v>341</v>
      </c>
      <c r="F2621" s="11" t="s">
        <v>797</v>
      </c>
      <c r="G2621" s="11" t="s">
        <v>341</v>
      </c>
      <c r="H2621" s="11" t="s">
        <v>797</v>
      </c>
      <c r="I2621" s="11"/>
      <c r="J2621" s="11"/>
      <c r="K2621" s="11"/>
      <c r="L2621" s="11"/>
      <c r="M2621" s="11"/>
      <c r="N2621" s="11"/>
      <c r="O2621" s="11"/>
      <c r="P2621" s="11"/>
      <c r="Q2621" s="11"/>
      <c r="R2621" s="11"/>
      <c r="S2621" s="11"/>
      <c r="T2621" s="11"/>
      <c r="U2621" s="11"/>
      <c r="V2621" s="11"/>
      <c r="W2621" s="11"/>
      <c r="X2621" s="11"/>
      <c r="Y2621" s="11"/>
      <c r="Z2621" s="11"/>
      <c r="AA2621" s="11"/>
      <c r="AB2621" s="11"/>
      <c r="AC2621" s="11"/>
      <c r="AD2621" s="11"/>
      <c r="AE2621" s="11"/>
      <c r="AF2621" s="11"/>
      <c r="AG2621" s="11"/>
      <c r="AH2621" s="11"/>
      <c r="AI2621" s="11"/>
      <c r="AJ2621" s="11"/>
      <c r="AK2621" s="11"/>
      <c r="AL2621" s="11"/>
      <c r="AM2621" s="11"/>
      <c r="AN2621" s="11"/>
      <c r="AO2621" s="11"/>
      <c r="AP2621" s="11"/>
      <c r="AQ2621" s="11"/>
      <c r="AR2621" s="11"/>
      <c r="AS2621" s="11"/>
      <c r="AT2621" s="11"/>
      <c r="AU2621" s="11"/>
      <c r="AV2621" s="11"/>
      <c r="AW2621" s="11"/>
      <c r="AX2621" s="11"/>
      <c r="AY2621" s="11"/>
      <c r="AZ2621" s="11"/>
      <c r="BA2621" s="11"/>
      <c r="BB2621" s="11"/>
      <c r="BC2621" s="11"/>
      <c r="BD2621" s="11"/>
      <c r="BE2621" s="11"/>
      <c r="BF2621" s="11"/>
      <c r="BG2621" s="11"/>
      <c r="BH2621" s="11"/>
      <c r="BI2621" s="11"/>
      <c r="BJ2621" s="11"/>
      <c r="BK2621" s="11"/>
      <c r="BL2621" s="11"/>
      <c r="BM2621" s="11"/>
      <c r="BN2621" s="11"/>
      <c r="BO2621" s="11"/>
      <c r="BP2621" s="11"/>
      <c r="BQ2621" s="11"/>
      <c r="BR2621" s="11"/>
      <c r="BS2621" s="11"/>
      <c r="BT2621" s="11"/>
      <c r="BU2621" s="11"/>
      <c r="BV2621" s="11"/>
      <c r="BW2621" s="11"/>
    </row>
    <row r="2622" spans="1:78" x14ac:dyDescent="0.2">
      <c r="A2622" s="10" t="s">
        <v>2594</v>
      </c>
      <c r="B2622" s="10"/>
      <c r="C2622" s="10" t="s">
        <v>1482</v>
      </c>
      <c r="D2622" s="10" t="s">
        <v>64</v>
      </c>
      <c r="E2622" s="10" t="s">
        <v>341</v>
      </c>
      <c r="F2622" s="10" t="s">
        <v>267</v>
      </c>
      <c r="G2622" s="10" t="s">
        <v>2592</v>
      </c>
      <c r="H2622" s="10" t="s">
        <v>267</v>
      </c>
      <c r="I2622" s="10"/>
      <c r="J2622" s="10"/>
      <c r="K2622" s="10"/>
      <c r="L2622" s="10"/>
      <c r="M2622" s="10"/>
      <c r="N2622" s="10"/>
      <c r="O2622" s="10"/>
      <c r="P2622" s="10"/>
      <c r="Q2622" s="10"/>
      <c r="R2622" s="10"/>
      <c r="S2622" s="10"/>
      <c r="T2622" s="10"/>
      <c r="U2622" s="10"/>
      <c r="V2622" s="10"/>
      <c r="W2622" s="10"/>
      <c r="X2622" s="10"/>
      <c r="Y2622" s="10"/>
      <c r="Z2622" s="10"/>
      <c r="AA2622" s="10"/>
      <c r="AB2622" s="10"/>
      <c r="AC2622" s="10"/>
      <c r="AD2622" s="10"/>
      <c r="AE2622" s="10"/>
      <c r="AF2622" s="10"/>
      <c r="AG2622" s="10"/>
      <c r="AH2622" s="10"/>
      <c r="AI2622" s="10"/>
      <c r="AJ2622" s="10"/>
      <c r="AK2622" s="10"/>
      <c r="AL2622" s="10"/>
      <c r="AM2622" s="10"/>
      <c r="AN2622" s="10"/>
      <c r="AO2622" s="10"/>
      <c r="AP2622" s="10"/>
      <c r="AQ2622" s="10"/>
      <c r="AR2622" s="10"/>
      <c r="AS2622" s="10"/>
      <c r="AT2622" s="10"/>
      <c r="AU2622" s="10"/>
      <c r="AV2622" s="10"/>
      <c r="AW2622" s="10"/>
      <c r="AX2622" s="10"/>
      <c r="AY2622" s="10"/>
      <c r="AZ2622" s="10"/>
      <c r="BA2622" s="10"/>
      <c r="BB2622" s="10"/>
      <c r="BC2622" s="10"/>
      <c r="BD2622" s="10"/>
      <c r="BE2622" s="10"/>
      <c r="BF2622" s="10"/>
      <c r="BG2622" s="10"/>
      <c r="BH2622" s="10"/>
      <c r="BI2622" s="10"/>
      <c r="BJ2622" s="10"/>
      <c r="BK2622" s="10"/>
      <c r="BL2622" s="10"/>
      <c r="BM2622" s="10"/>
      <c r="BN2622" s="10"/>
      <c r="BO2622" s="10"/>
      <c r="BP2622" s="10"/>
      <c r="BQ2622" s="10"/>
      <c r="BR2622" s="10" t="s">
        <v>67</v>
      </c>
      <c r="BS2622" s="12">
        <v>44827</v>
      </c>
      <c r="BT2622" s="10" t="s">
        <v>2590</v>
      </c>
      <c r="BU2622" s="10">
        <v>1985</v>
      </c>
      <c r="BV2622" s="10" t="s">
        <v>60</v>
      </c>
      <c r="BW2622" s="10"/>
    </row>
    <row r="2623" spans="1:78" x14ac:dyDescent="0.2">
      <c r="A2623" s="10" t="s">
        <v>2595</v>
      </c>
      <c r="B2623" s="10"/>
      <c r="C2623" s="10" t="s">
        <v>1482</v>
      </c>
      <c r="D2623" s="10" t="s">
        <v>64</v>
      </c>
      <c r="E2623" s="10" t="s">
        <v>341</v>
      </c>
      <c r="F2623" s="10" t="s">
        <v>267</v>
      </c>
      <c r="G2623" s="10" t="s">
        <v>2592</v>
      </c>
      <c r="H2623" s="10" t="s">
        <v>267</v>
      </c>
      <c r="I2623" s="10"/>
      <c r="J2623" s="10"/>
      <c r="K2623" s="10"/>
      <c r="L2623" s="10"/>
      <c r="M2623" s="10"/>
      <c r="N2623" s="10"/>
      <c r="O2623" s="10"/>
      <c r="P2623" s="10"/>
      <c r="Q2623" s="10"/>
      <c r="R2623" s="10"/>
      <c r="S2623" s="10"/>
      <c r="T2623" s="10"/>
      <c r="U2623" s="10"/>
      <c r="V2623" s="10"/>
      <c r="W2623" s="10"/>
      <c r="X2623" s="10"/>
      <c r="Y2623" s="10"/>
      <c r="Z2623" s="10"/>
      <c r="AA2623" s="10"/>
      <c r="AB2623" s="10"/>
      <c r="AC2623" s="10"/>
      <c r="AD2623" s="10"/>
      <c r="AE2623" s="10"/>
      <c r="AF2623" s="10"/>
      <c r="AG2623" s="10"/>
      <c r="AH2623" s="10"/>
      <c r="AI2623" s="10"/>
      <c r="AJ2623" s="10"/>
      <c r="AK2623" s="10"/>
      <c r="AL2623" s="10"/>
      <c r="AM2623" s="10"/>
      <c r="AN2623" s="10"/>
      <c r="AO2623" s="10"/>
      <c r="AP2623" s="10"/>
      <c r="AQ2623" s="10"/>
      <c r="AR2623" s="10"/>
      <c r="AS2623" s="10"/>
      <c r="AT2623" s="10"/>
      <c r="AU2623" s="10"/>
      <c r="AV2623" s="10"/>
      <c r="AW2623" s="10"/>
      <c r="AX2623" s="10"/>
      <c r="AY2623" s="10"/>
      <c r="AZ2623" s="10"/>
      <c r="BA2623" s="10"/>
      <c r="BB2623" s="10"/>
      <c r="BC2623" s="10"/>
      <c r="BD2623" s="10"/>
      <c r="BE2623" s="10"/>
      <c r="BF2623" s="10"/>
      <c r="BG2623" s="10"/>
      <c r="BH2623" s="10"/>
      <c r="BI2623" s="10"/>
      <c r="BJ2623" s="10"/>
      <c r="BK2623" s="10"/>
      <c r="BL2623" s="10"/>
      <c r="BM2623" s="10"/>
      <c r="BN2623" s="10"/>
      <c r="BO2623" s="10"/>
      <c r="BP2623" s="10"/>
      <c r="BQ2623" s="10"/>
      <c r="BR2623" s="10" t="s">
        <v>67</v>
      </c>
      <c r="BS2623" s="12">
        <v>44827</v>
      </c>
      <c r="BT2623" s="10" t="s">
        <v>2590</v>
      </c>
      <c r="BU2623" s="10">
        <v>1985</v>
      </c>
      <c r="BV2623" s="10"/>
      <c r="BW2623" s="10"/>
    </row>
    <row r="2624" spans="1:78" x14ac:dyDescent="0.2">
      <c r="A2624" s="11" t="s">
        <v>1700</v>
      </c>
      <c r="B2624" s="11"/>
      <c r="C2624" s="11" t="s">
        <v>1482</v>
      </c>
      <c r="D2624" s="11" t="s">
        <v>64</v>
      </c>
      <c r="E2624" s="11" t="s">
        <v>341</v>
      </c>
      <c r="F2624" s="11"/>
      <c r="G2624" s="11" t="s">
        <v>341</v>
      </c>
      <c r="H2624" s="11"/>
      <c r="I2624" s="11"/>
      <c r="J2624" s="11"/>
      <c r="K2624" s="11"/>
      <c r="L2624" s="11"/>
      <c r="M2624" s="11"/>
      <c r="N2624" s="11"/>
      <c r="O2624" s="11"/>
      <c r="P2624" s="11"/>
      <c r="Q2624" s="11"/>
      <c r="R2624" s="11"/>
      <c r="S2624" s="11"/>
      <c r="T2624" s="11"/>
      <c r="U2624" s="11"/>
      <c r="V2624" s="11"/>
      <c r="W2624" s="11"/>
      <c r="X2624" s="11"/>
      <c r="Y2624" s="11"/>
      <c r="Z2624" s="11"/>
      <c r="AA2624" s="11"/>
      <c r="AB2624" s="11"/>
      <c r="AC2624" s="11"/>
      <c r="AD2624" s="11"/>
      <c r="AE2624" s="11"/>
      <c r="AF2624" s="11"/>
      <c r="AG2624" s="11"/>
      <c r="AH2624" s="11"/>
      <c r="AI2624" s="11"/>
      <c r="AJ2624" s="11"/>
      <c r="AK2624" s="11"/>
      <c r="AL2624" s="11"/>
      <c r="AM2624" s="11"/>
      <c r="AN2624" s="11"/>
      <c r="AO2624" s="11"/>
      <c r="AP2624" s="11"/>
      <c r="AQ2624" s="11"/>
      <c r="AR2624" s="11"/>
      <c r="AS2624" s="11"/>
      <c r="AT2624" s="11"/>
      <c r="AU2624" s="11"/>
      <c r="AV2624" s="11"/>
      <c r="AW2624" s="11"/>
      <c r="AX2624" s="11"/>
      <c r="AY2624" s="11"/>
      <c r="AZ2624" s="11"/>
      <c r="BA2624" s="11"/>
      <c r="BB2624" s="11"/>
      <c r="BC2624" s="11"/>
      <c r="BD2624" s="11"/>
      <c r="BE2624" s="11"/>
      <c r="BF2624" s="11"/>
      <c r="BG2624" s="11"/>
      <c r="BH2624" s="11"/>
      <c r="BI2624" s="11"/>
      <c r="BJ2624" s="11"/>
      <c r="BK2624" s="11"/>
      <c r="BL2624" s="11"/>
      <c r="BM2624" s="11"/>
      <c r="BN2624" s="11"/>
      <c r="BO2624" s="11"/>
      <c r="BP2624" s="11"/>
      <c r="BQ2624" s="11"/>
      <c r="BR2624" s="11"/>
      <c r="BS2624" s="11"/>
      <c r="BT2624" s="11"/>
      <c r="BU2624" s="11"/>
      <c r="BV2624" s="11"/>
      <c r="BW2624" s="11"/>
    </row>
    <row r="2625" spans="1:78" ht="18" x14ac:dyDescent="0.2">
      <c r="A2625" s="11" t="s">
        <v>1700</v>
      </c>
      <c r="B2625" s="11"/>
      <c r="C2625" s="11" t="s">
        <v>1482</v>
      </c>
      <c r="D2625" s="11" t="s">
        <v>64</v>
      </c>
      <c r="E2625" s="11" t="s">
        <v>343</v>
      </c>
      <c r="F2625" s="11" t="s">
        <v>364</v>
      </c>
      <c r="G2625" s="11" t="s">
        <v>343</v>
      </c>
      <c r="H2625" s="11" t="s">
        <v>364</v>
      </c>
      <c r="I2625" s="11"/>
      <c r="J2625" s="11"/>
      <c r="K2625" s="11"/>
      <c r="L2625" s="11"/>
      <c r="M2625" s="11"/>
      <c r="N2625" s="11"/>
      <c r="O2625" s="11"/>
      <c r="P2625" s="11"/>
      <c r="Q2625" s="11"/>
      <c r="R2625" s="11"/>
      <c r="S2625" s="11"/>
      <c r="T2625" s="11"/>
      <c r="U2625" s="11"/>
      <c r="V2625" s="11"/>
      <c r="W2625" s="11"/>
      <c r="X2625" s="11"/>
      <c r="Y2625" s="11"/>
      <c r="Z2625" s="11"/>
      <c r="AA2625" s="11"/>
      <c r="AB2625" s="11"/>
      <c r="AC2625" s="11"/>
      <c r="AD2625" s="11"/>
      <c r="AE2625" s="11"/>
      <c r="AF2625" s="11"/>
      <c r="AG2625" s="11"/>
      <c r="AH2625" s="11"/>
      <c r="AI2625" s="11"/>
      <c r="AJ2625" s="11"/>
      <c r="AK2625" s="11"/>
      <c r="AL2625" s="11"/>
      <c r="AM2625" s="11"/>
      <c r="AN2625" s="11"/>
      <c r="AO2625" s="11"/>
      <c r="AP2625" s="11"/>
      <c r="AQ2625" s="11"/>
      <c r="AR2625" s="11"/>
      <c r="AS2625" s="11"/>
      <c r="AT2625" s="11"/>
      <c r="AU2625" s="11"/>
      <c r="AV2625" s="11"/>
      <c r="AW2625" s="11"/>
      <c r="AX2625" s="11"/>
      <c r="AY2625" s="11"/>
      <c r="AZ2625" s="11"/>
      <c r="BA2625" s="11"/>
      <c r="BB2625" s="11"/>
      <c r="BC2625" s="11"/>
      <c r="BD2625" s="11"/>
      <c r="BE2625" s="11"/>
      <c r="BF2625" s="11"/>
      <c r="BG2625" s="11"/>
      <c r="BH2625" s="11"/>
      <c r="BI2625" s="11"/>
      <c r="BJ2625" s="11"/>
      <c r="BK2625" s="11"/>
      <c r="BL2625" s="11"/>
      <c r="BM2625" s="11"/>
      <c r="BN2625" s="11"/>
      <c r="BO2625" s="11"/>
      <c r="BP2625" s="11"/>
      <c r="BQ2625" s="11"/>
      <c r="BR2625" s="11"/>
      <c r="BS2625" s="11"/>
      <c r="BT2625" s="11"/>
      <c r="BU2625" s="11"/>
      <c r="BV2625" s="11"/>
      <c r="BW2625" s="11"/>
    </row>
    <row r="2626" spans="1:78" x14ac:dyDescent="0.2">
      <c r="A2626" t="s">
        <v>94</v>
      </c>
      <c r="C2626" t="s">
        <v>1482</v>
      </c>
      <c r="D2626" t="s">
        <v>64</v>
      </c>
      <c r="E2626" t="s">
        <v>343</v>
      </c>
      <c r="F2626" t="s">
        <v>364</v>
      </c>
      <c r="G2626" t="s">
        <v>343</v>
      </c>
      <c r="H2626" t="s">
        <v>364</v>
      </c>
      <c r="U2626">
        <v>4.7</v>
      </c>
      <c r="X2626">
        <v>4.3</v>
      </c>
      <c r="AO2626">
        <v>5.0999999999999996</v>
      </c>
      <c r="AR2626">
        <v>2.5</v>
      </c>
      <c r="AS2626">
        <v>5.6</v>
      </c>
      <c r="AV2626">
        <v>2.7</v>
      </c>
      <c r="AW2626">
        <v>5.3</v>
      </c>
      <c r="AZ2626">
        <v>3.4</v>
      </c>
      <c r="BR2626" t="s">
        <v>67</v>
      </c>
      <c r="BS2626"/>
      <c r="BT2626" t="s">
        <v>268</v>
      </c>
      <c r="BU2626">
        <v>1657</v>
      </c>
    </row>
    <row r="2627" spans="1:78" x14ac:dyDescent="0.2">
      <c r="A2627" t="s">
        <v>365</v>
      </c>
      <c r="C2627" t="s">
        <v>1482</v>
      </c>
      <c r="D2627" t="s">
        <v>64</v>
      </c>
      <c r="E2627" t="s">
        <v>343</v>
      </c>
      <c r="F2627" t="s">
        <v>364</v>
      </c>
      <c r="G2627" t="s">
        <v>343</v>
      </c>
      <c r="H2627" t="s">
        <v>364</v>
      </c>
      <c r="AB2627">
        <v>5.5</v>
      </c>
      <c r="BR2627" t="s">
        <v>67</v>
      </c>
      <c r="BS2627"/>
      <c r="BT2627" t="s">
        <v>268</v>
      </c>
      <c r="BU2627">
        <v>1657</v>
      </c>
    </row>
    <row r="2628" spans="1:78" s="10" customFormat="1" x14ac:dyDescent="0.2">
      <c r="A2628" t="s">
        <v>366</v>
      </c>
      <c r="B2628"/>
      <c r="C2628" t="s">
        <v>1482</v>
      </c>
      <c r="D2628" t="s">
        <v>64</v>
      </c>
      <c r="E2628" t="s">
        <v>343</v>
      </c>
      <c r="F2628" t="s">
        <v>364</v>
      </c>
      <c r="G2628" t="s">
        <v>343</v>
      </c>
      <c r="H2628" t="s">
        <v>364</v>
      </c>
      <c r="I2628"/>
      <c r="J2628"/>
      <c r="K2628"/>
      <c r="L2628"/>
      <c r="M2628"/>
      <c r="N2628"/>
      <c r="O2628"/>
      <c r="P2628"/>
      <c r="Q2628"/>
      <c r="R2628"/>
      <c r="S2628"/>
      <c r="T2628"/>
      <c r="U2628"/>
      <c r="V2628"/>
      <c r="W2628"/>
      <c r="X2628"/>
      <c r="Y2628">
        <v>5.7</v>
      </c>
      <c r="Z2628"/>
      <c r="AA2628"/>
      <c r="AB2628">
        <v>5.9</v>
      </c>
      <c r="AC2628"/>
      <c r="AD2628"/>
      <c r="AE2628"/>
      <c r="AF2628"/>
      <c r="AG2628"/>
      <c r="AH2628"/>
      <c r="AI2628"/>
      <c r="AJ2628"/>
      <c r="AK2628"/>
      <c r="AL2628"/>
      <c r="AM2628"/>
      <c r="AN2628"/>
      <c r="AO2628"/>
      <c r="AP2628"/>
      <c r="AQ2628"/>
      <c r="AR2628"/>
      <c r="AS2628"/>
      <c r="AT2628"/>
      <c r="AU2628"/>
      <c r="AV2628"/>
      <c r="AW2628"/>
      <c r="AX2628"/>
      <c r="AY2628"/>
      <c r="AZ2628"/>
      <c r="BA2628"/>
      <c r="BB2628"/>
      <c r="BC2628"/>
      <c r="BD2628"/>
      <c r="BE2628"/>
      <c r="BF2628"/>
      <c r="BG2628"/>
      <c r="BH2628"/>
      <c r="BI2628"/>
      <c r="BJ2628"/>
      <c r="BK2628"/>
      <c r="BL2628"/>
      <c r="BM2628"/>
      <c r="BN2628"/>
      <c r="BO2628"/>
      <c r="BP2628"/>
      <c r="BQ2628"/>
      <c r="BR2628" t="s">
        <v>67</v>
      </c>
      <c r="BS2628"/>
      <c r="BT2628" t="s">
        <v>268</v>
      </c>
      <c r="BU2628">
        <v>1657</v>
      </c>
      <c r="BV2628"/>
      <c r="BW2628"/>
      <c r="BX2628"/>
      <c r="BY2628"/>
      <c r="BZ2628"/>
    </row>
    <row r="2629" spans="1:78" s="10" customFormat="1" x14ac:dyDescent="0.2">
      <c r="A2629" s="11" t="s">
        <v>1700</v>
      </c>
      <c r="B2629" s="11"/>
      <c r="C2629" s="11" t="s">
        <v>1482</v>
      </c>
      <c r="D2629" s="11" t="s">
        <v>64</v>
      </c>
      <c r="E2629" s="11" t="s">
        <v>343</v>
      </c>
      <c r="F2629" s="11" t="s">
        <v>367</v>
      </c>
      <c r="G2629" s="11" t="s">
        <v>343</v>
      </c>
      <c r="H2629" s="11" t="s">
        <v>367</v>
      </c>
      <c r="I2629" s="11"/>
      <c r="J2629" s="11"/>
      <c r="K2629" s="11"/>
      <c r="L2629" s="11"/>
      <c r="M2629" s="11"/>
      <c r="N2629" s="11"/>
      <c r="O2629" s="11"/>
      <c r="P2629" s="11"/>
      <c r="Q2629" s="11"/>
      <c r="R2629" s="11"/>
      <c r="S2629" s="11"/>
      <c r="T2629" s="11"/>
      <c r="U2629" s="11"/>
      <c r="V2629" s="11"/>
      <c r="W2629" s="11"/>
      <c r="X2629" s="11"/>
      <c r="Y2629" s="11"/>
      <c r="Z2629" s="11"/>
      <c r="AA2629" s="11"/>
      <c r="AB2629" s="11"/>
      <c r="AC2629" s="11"/>
      <c r="AD2629" s="11"/>
      <c r="AE2629" s="11"/>
      <c r="AF2629" s="11"/>
      <c r="AG2629" s="11"/>
      <c r="AH2629" s="11"/>
      <c r="AI2629" s="11"/>
      <c r="AJ2629" s="11"/>
      <c r="AK2629" s="11"/>
      <c r="AL2629" s="11"/>
      <c r="AM2629" s="11"/>
      <c r="AN2629" s="11"/>
      <c r="AO2629" s="11"/>
      <c r="AP2629" s="11"/>
      <c r="AQ2629" s="11"/>
      <c r="AR2629" s="11"/>
      <c r="AS2629" s="11"/>
      <c r="AT2629" s="11"/>
      <c r="AU2629" s="11"/>
      <c r="AV2629" s="11"/>
      <c r="AW2629" s="11"/>
      <c r="AX2629" s="11"/>
      <c r="AY2629" s="11"/>
      <c r="AZ2629" s="11"/>
      <c r="BA2629" s="11"/>
      <c r="BB2629" s="11"/>
      <c r="BC2629" s="11"/>
      <c r="BD2629" s="11"/>
      <c r="BE2629" s="11"/>
      <c r="BF2629" s="11"/>
      <c r="BG2629" s="11"/>
      <c r="BH2629" s="11"/>
      <c r="BI2629" s="11"/>
      <c r="BJ2629" s="11"/>
      <c r="BK2629" s="11"/>
      <c r="BL2629" s="11"/>
      <c r="BM2629" s="11"/>
      <c r="BN2629" s="11"/>
      <c r="BO2629" s="11"/>
      <c r="BP2629" s="11"/>
      <c r="BQ2629" s="11"/>
      <c r="BR2629" s="11"/>
      <c r="BS2629" s="11"/>
      <c r="BT2629" s="11"/>
      <c r="BU2629" s="11"/>
      <c r="BV2629" s="11"/>
      <c r="BW2629" s="11"/>
      <c r="BX2629"/>
      <c r="BY2629"/>
      <c r="BZ2629"/>
    </row>
    <row r="2630" spans="1:78" s="10" customFormat="1" x14ac:dyDescent="0.2">
      <c r="A2630" t="s">
        <v>2262</v>
      </c>
      <c r="B2630"/>
      <c r="C2630" t="s">
        <v>1482</v>
      </c>
      <c r="D2630" t="s">
        <v>64</v>
      </c>
      <c r="E2630" t="s">
        <v>343</v>
      </c>
      <c r="F2630" t="s">
        <v>367</v>
      </c>
      <c r="G2630" t="s">
        <v>343</v>
      </c>
      <c r="H2630" t="s">
        <v>367</v>
      </c>
      <c r="I2630"/>
      <c r="J2630"/>
      <c r="K2630"/>
      <c r="L2630"/>
      <c r="M2630"/>
      <c r="N2630"/>
      <c r="O2630"/>
      <c r="P2630"/>
      <c r="Q2630"/>
      <c r="R2630"/>
      <c r="S2630"/>
      <c r="T2630"/>
      <c r="U2630"/>
      <c r="V2630"/>
      <c r="W2630"/>
      <c r="X2630"/>
      <c r="Y2630"/>
      <c r="Z2630"/>
      <c r="AA2630"/>
      <c r="AB2630"/>
      <c r="AC2630">
        <f>0.0082*1000</f>
        <v>8.2000000000000011</v>
      </c>
      <c r="AD2630"/>
      <c r="AE2630"/>
      <c r="AF2630">
        <f>0.0071*1000</f>
        <v>7.1000000000000005</v>
      </c>
      <c r="AG2630"/>
      <c r="AH2630"/>
      <c r="AI2630"/>
      <c r="AJ2630"/>
      <c r="AK2630"/>
      <c r="AL2630"/>
      <c r="AM2630"/>
      <c r="AN2630"/>
      <c r="AO2630"/>
      <c r="AP2630"/>
      <c r="AQ2630"/>
      <c r="AR2630"/>
      <c r="AS2630"/>
      <c r="AT2630"/>
      <c r="AU2630"/>
      <c r="AV2630"/>
      <c r="AW2630"/>
      <c r="AX2630"/>
      <c r="AY2630"/>
      <c r="AZ2630"/>
      <c r="BA2630"/>
      <c r="BB2630"/>
      <c r="BC2630"/>
      <c r="BD2630"/>
      <c r="BE2630"/>
      <c r="BF2630"/>
      <c r="BG2630"/>
      <c r="BH2630"/>
      <c r="BI2630"/>
      <c r="BJ2630"/>
      <c r="BK2630"/>
      <c r="BL2630"/>
      <c r="BM2630"/>
      <c r="BN2630"/>
      <c r="BO2630"/>
      <c r="BP2630"/>
      <c r="BQ2630"/>
      <c r="BR2630" t="s">
        <v>67</v>
      </c>
      <c r="BS2630" s="1">
        <v>44820</v>
      </c>
      <c r="BT2630" t="s">
        <v>2256</v>
      </c>
      <c r="BU2630" s="28">
        <v>82637</v>
      </c>
      <c r="BV2630" t="s">
        <v>60</v>
      </c>
      <c r="BW2630" t="s">
        <v>2256</v>
      </c>
      <c r="BX2630"/>
      <c r="BY2630"/>
      <c r="BZ2630"/>
    </row>
    <row r="2631" spans="1:78" s="10" customFormat="1" x14ac:dyDescent="0.2">
      <c r="A2631" s="10" t="s">
        <v>2190</v>
      </c>
      <c r="C2631" s="10" t="s">
        <v>1482</v>
      </c>
      <c r="D2631" s="10" t="s">
        <v>64</v>
      </c>
      <c r="E2631" s="10" t="s">
        <v>343</v>
      </c>
      <c r="F2631" s="10" t="s">
        <v>367</v>
      </c>
      <c r="G2631" s="10" t="s">
        <v>343</v>
      </c>
      <c r="H2631" s="10" t="s">
        <v>367</v>
      </c>
      <c r="BR2631" s="10" t="s">
        <v>67</v>
      </c>
      <c r="BS2631" s="12">
        <v>44819</v>
      </c>
      <c r="BT2631" s="10" t="s">
        <v>2191</v>
      </c>
      <c r="BU2631" s="10">
        <v>3649</v>
      </c>
      <c r="BV2631" s="10" t="s">
        <v>60</v>
      </c>
      <c r="BW2631" s="10" t="s">
        <v>2191</v>
      </c>
      <c r="BX2631"/>
      <c r="BY2631"/>
      <c r="BZ2631"/>
    </row>
    <row r="2632" spans="1:78" s="10" customFormat="1" x14ac:dyDescent="0.2">
      <c r="A2632" s="6" t="s">
        <v>741</v>
      </c>
      <c r="B2632" s="6"/>
      <c r="C2632" s="6" t="s">
        <v>1482</v>
      </c>
      <c r="D2632" s="6" t="s">
        <v>64</v>
      </c>
      <c r="E2632" s="6" t="s">
        <v>343</v>
      </c>
      <c r="F2632" s="6" t="s">
        <v>367</v>
      </c>
      <c r="G2632" s="6" t="s">
        <v>343</v>
      </c>
      <c r="H2632" s="6" t="s">
        <v>367</v>
      </c>
      <c r="I2632" s="6"/>
      <c r="J2632" s="6"/>
      <c r="K2632" s="6"/>
      <c r="L2632" s="6"/>
      <c r="M2632" s="6"/>
      <c r="N2632" s="6"/>
      <c r="O2632" s="6"/>
      <c r="P2632" s="6"/>
      <c r="Q2632" s="6"/>
      <c r="R2632" s="6"/>
      <c r="S2632" s="6"/>
      <c r="T2632" s="6"/>
      <c r="U2632" s="6"/>
      <c r="V2632" s="6"/>
      <c r="W2632" s="6"/>
      <c r="X2632" s="6"/>
      <c r="Y2632" s="6"/>
      <c r="Z2632" s="6"/>
      <c r="AA2632" s="6"/>
      <c r="AB2632" s="6"/>
      <c r="AC2632" s="6"/>
      <c r="AD2632" s="6"/>
      <c r="AE2632" s="6"/>
      <c r="AF2632" s="6"/>
      <c r="AG2632" s="6"/>
      <c r="AH2632" s="6"/>
      <c r="AI2632" s="6"/>
      <c r="AJ2632" s="6"/>
      <c r="AK2632" s="6"/>
      <c r="AL2632" s="6"/>
      <c r="AM2632" s="6"/>
      <c r="AN2632" s="6"/>
      <c r="AO2632" s="6"/>
      <c r="AP2632" s="6"/>
      <c r="AQ2632" s="6"/>
      <c r="AR2632" s="6"/>
      <c r="AS2632" s="6"/>
      <c r="AT2632" s="6"/>
      <c r="AU2632" s="6"/>
      <c r="AV2632" s="6"/>
      <c r="AW2632" s="6"/>
      <c r="AX2632" s="6"/>
      <c r="AY2632" s="6"/>
      <c r="AZ2632" s="6"/>
      <c r="BA2632" s="6"/>
      <c r="BB2632" s="6"/>
      <c r="BC2632" s="6"/>
      <c r="BD2632" s="6"/>
      <c r="BE2632" s="6">
        <v>7</v>
      </c>
      <c r="BF2632" s="6"/>
      <c r="BG2632" s="6"/>
      <c r="BH2632" s="6"/>
      <c r="BI2632" s="6"/>
      <c r="BJ2632" s="6">
        <v>20.5</v>
      </c>
      <c r="BK2632" s="6"/>
      <c r="BL2632" s="6"/>
      <c r="BM2632" s="6"/>
      <c r="BN2632" s="6"/>
      <c r="BO2632" s="6"/>
      <c r="BP2632" s="6">
        <v>43</v>
      </c>
      <c r="BQ2632" s="6"/>
      <c r="BR2632" s="6" t="s">
        <v>67</v>
      </c>
      <c r="BS2632" s="7">
        <v>44964</v>
      </c>
      <c r="BT2632" s="6" t="s">
        <v>3669</v>
      </c>
      <c r="BU2632" s="57" t="s">
        <v>3702</v>
      </c>
      <c r="BV2632" s="6"/>
      <c r="BW2632" s="6"/>
      <c r="BX2632" s="6"/>
      <c r="BY2632" s="6"/>
      <c r="BZ2632" s="6"/>
    </row>
    <row r="2633" spans="1:78" s="10" customFormat="1" x14ac:dyDescent="0.2">
      <c r="A2633" t="s">
        <v>370</v>
      </c>
      <c r="B2633"/>
      <c r="C2633" t="s">
        <v>1482</v>
      </c>
      <c r="D2633" t="s">
        <v>64</v>
      </c>
      <c r="E2633" t="s">
        <v>343</v>
      </c>
      <c r="F2633" t="s">
        <v>367</v>
      </c>
      <c r="G2633" t="s">
        <v>343</v>
      </c>
      <c r="H2633" t="s">
        <v>367</v>
      </c>
      <c r="I2633"/>
      <c r="J2633"/>
      <c r="K2633"/>
      <c r="L2633"/>
      <c r="M2633"/>
      <c r="N2633"/>
      <c r="O2633"/>
      <c r="P2633"/>
      <c r="Q2633"/>
      <c r="R2633"/>
      <c r="S2633"/>
      <c r="T2633"/>
      <c r="U2633"/>
      <c r="V2633"/>
      <c r="W2633"/>
      <c r="X2633"/>
      <c r="Y2633"/>
      <c r="Z2633"/>
      <c r="AA2633"/>
      <c r="AB2633"/>
      <c r="AC2633">
        <v>3.75</v>
      </c>
      <c r="AD2633">
        <v>5.93</v>
      </c>
      <c r="AE2633"/>
      <c r="AF2633">
        <v>5.93</v>
      </c>
      <c r="AG2633"/>
      <c r="AH2633"/>
      <c r="AI2633"/>
      <c r="AJ2633"/>
      <c r="AK2633"/>
      <c r="AL2633"/>
      <c r="AM2633"/>
      <c r="AN2633"/>
      <c r="AO2633"/>
      <c r="AP2633"/>
      <c r="AQ2633"/>
      <c r="AR2633"/>
      <c r="AS2633"/>
      <c r="AT2633"/>
      <c r="AU2633"/>
      <c r="AV2633"/>
      <c r="AW2633"/>
      <c r="AX2633"/>
      <c r="AY2633"/>
      <c r="AZ2633"/>
      <c r="BA2633"/>
      <c r="BB2633"/>
      <c r="BC2633"/>
      <c r="BD2633"/>
      <c r="BE2633"/>
      <c r="BF2633"/>
      <c r="BG2633"/>
      <c r="BH2633"/>
      <c r="BI2633"/>
      <c r="BJ2633"/>
      <c r="BK2633"/>
      <c r="BL2633"/>
      <c r="BM2633"/>
      <c r="BN2633"/>
      <c r="BO2633"/>
      <c r="BP2633"/>
      <c r="BQ2633" t="s">
        <v>57</v>
      </c>
      <c r="BR2633" t="s">
        <v>67</v>
      </c>
      <c r="BS2633"/>
      <c r="BT2633" t="s">
        <v>79</v>
      </c>
      <c r="BU2633">
        <v>42805</v>
      </c>
      <c r="BV2633" t="s">
        <v>69</v>
      </c>
      <c r="BW2633" t="s">
        <v>79</v>
      </c>
      <c r="BX2633"/>
      <c r="BY2633"/>
      <c r="BZ2633"/>
    </row>
    <row r="2634" spans="1:78" s="10" customFormat="1" x14ac:dyDescent="0.2">
      <c r="A2634" s="11" t="s">
        <v>1700</v>
      </c>
      <c r="B2634" s="11"/>
      <c r="C2634" s="11" t="s">
        <v>1482</v>
      </c>
      <c r="D2634" s="11" t="s">
        <v>64</v>
      </c>
      <c r="E2634" s="11" t="s">
        <v>343</v>
      </c>
      <c r="F2634" s="11" t="s">
        <v>367</v>
      </c>
      <c r="G2634" s="11" t="s">
        <v>343</v>
      </c>
      <c r="H2634" s="11" t="s">
        <v>1537</v>
      </c>
      <c r="I2634" s="11"/>
      <c r="J2634" s="11"/>
      <c r="K2634" s="11"/>
      <c r="L2634" s="11"/>
      <c r="M2634" s="11"/>
      <c r="N2634" s="11"/>
      <c r="O2634" s="11"/>
      <c r="P2634" s="11"/>
      <c r="Q2634" s="11"/>
      <c r="R2634" s="11"/>
      <c r="S2634" s="11"/>
      <c r="T2634" s="11"/>
      <c r="U2634" s="11"/>
      <c r="V2634" s="11"/>
      <c r="W2634" s="11"/>
      <c r="X2634" s="11"/>
      <c r="Y2634" s="11"/>
      <c r="Z2634" s="11"/>
      <c r="AA2634" s="11"/>
      <c r="AB2634" s="11"/>
      <c r="AC2634" s="11"/>
      <c r="AD2634" s="11"/>
      <c r="AE2634" s="11"/>
      <c r="AF2634" s="11"/>
      <c r="AG2634" s="11"/>
      <c r="AH2634" s="11"/>
      <c r="AI2634" s="11"/>
      <c r="AJ2634" s="11"/>
      <c r="AK2634" s="11"/>
      <c r="AL2634" s="11"/>
      <c r="AM2634" s="11"/>
      <c r="AN2634" s="11"/>
      <c r="AO2634" s="11"/>
      <c r="AP2634" s="11"/>
      <c r="AQ2634" s="11"/>
      <c r="AR2634" s="11"/>
      <c r="AS2634" s="11"/>
      <c r="AT2634" s="11"/>
      <c r="AU2634" s="11"/>
      <c r="AV2634" s="11"/>
      <c r="AW2634" s="11"/>
      <c r="AX2634" s="11"/>
      <c r="AY2634" s="11"/>
      <c r="AZ2634" s="11"/>
      <c r="BA2634" s="11"/>
      <c r="BB2634" s="11"/>
      <c r="BC2634" s="11"/>
      <c r="BD2634" s="11"/>
      <c r="BE2634" s="11"/>
      <c r="BF2634" s="11"/>
      <c r="BG2634" s="11"/>
      <c r="BH2634" s="11"/>
      <c r="BI2634" s="11"/>
      <c r="BJ2634" s="11"/>
      <c r="BK2634" s="11"/>
      <c r="BL2634" s="11"/>
      <c r="BM2634" s="11"/>
      <c r="BN2634" s="11"/>
      <c r="BO2634" s="11"/>
      <c r="BP2634" s="11"/>
      <c r="BQ2634" s="11"/>
      <c r="BR2634" s="11"/>
      <c r="BS2634" s="11"/>
      <c r="BT2634" s="11"/>
      <c r="BU2634" s="11"/>
      <c r="BV2634" s="11"/>
      <c r="BW2634" s="11"/>
      <c r="BX2634"/>
      <c r="BY2634"/>
      <c r="BZ2634"/>
    </row>
    <row r="2635" spans="1:78" x14ac:dyDescent="0.2">
      <c r="A2635" s="6"/>
      <c r="B2635" s="6"/>
      <c r="C2635" s="6" t="s">
        <v>1482</v>
      </c>
      <c r="D2635" s="6" t="s">
        <v>64</v>
      </c>
      <c r="E2635" s="6" t="s">
        <v>343</v>
      </c>
      <c r="F2635" s="6" t="s">
        <v>367</v>
      </c>
      <c r="G2635" s="6" t="s">
        <v>343</v>
      </c>
      <c r="H2635" s="6" t="s">
        <v>1537</v>
      </c>
      <c r="I2635" s="6"/>
      <c r="J2635" s="6"/>
      <c r="K2635" s="6"/>
      <c r="L2635" s="6"/>
      <c r="M2635" s="6"/>
      <c r="N2635" s="6"/>
      <c r="O2635" s="6"/>
      <c r="P2635" s="6"/>
      <c r="Q2635" s="6"/>
      <c r="R2635" s="6"/>
      <c r="S2635" s="6"/>
      <c r="T2635" s="6"/>
      <c r="U2635" s="6"/>
      <c r="V2635" s="6"/>
      <c r="W2635" s="6"/>
      <c r="X2635" s="6"/>
      <c r="Y2635" s="6"/>
      <c r="Z2635" s="6"/>
      <c r="AA2635" s="6"/>
      <c r="AB2635" s="6"/>
      <c r="AC2635" s="6">
        <v>6</v>
      </c>
      <c r="AD2635" s="6"/>
      <c r="AE2635" s="6"/>
      <c r="AF2635" s="6">
        <v>8</v>
      </c>
      <c r="AG2635" s="6">
        <v>6.2</v>
      </c>
      <c r="AH2635" s="6"/>
      <c r="AI2635" s="6"/>
      <c r="AJ2635" s="6">
        <v>3.5</v>
      </c>
      <c r="AK2635" s="6"/>
      <c r="AL2635" s="6"/>
      <c r="AM2635" s="6"/>
      <c r="AN2635" s="6"/>
      <c r="AO2635" s="6"/>
      <c r="AP2635" s="6"/>
      <c r="AQ2635" s="6"/>
      <c r="AR2635" s="6"/>
      <c r="AS2635" s="6"/>
      <c r="AT2635" s="6"/>
      <c r="AU2635" s="6"/>
      <c r="AV2635" s="6"/>
      <c r="AW2635" s="6"/>
      <c r="AX2635" s="6"/>
      <c r="AY2635" s="6"/>
      <c r="AZ2635" s="6"/>
      <c r="BA2635" s="6">
        <v>5.5</v>
      </c>
      <c r="BB2635" s="6"/>
      <c r="BC2635" s="6"/>
      <c r="BD2635" s="6">
        <v>4.5</v>
      </c>
      <c r="BE2635" s="6">
        <v>5.5</v>
      </c>
      <c r="BF2635" s="6"/>
      <c r="BG2635" s="6"/>
      <c r="BH2635" s="6"/>
      <c r="BI2635" s="6">
        <v>15</v>
      </c>
      <c r="BJ2635" s="6">
        <v>17</v>
      </c>
      <c r="BK2635" s="6"/>
      <c r="BL2635" s="6"/>
      <c r="BM2635" s="6"/>
      <c r="BN2635" s="6"/>
      <c r="BO2635" s="6"/>
      <c r="BP2635" s="6"/>
      <c r="BQ2635" s="6"/>
      <c r="BR2635" s="6" t="s">
        <v>67</v>
      </c>
      <c r="BS2635" s="7">
        <v>44964</v>
      </c>
      <c r="BT2635" s="6" t="s">
        <v>3669</v>
      </c>
      <c r="BU2635" s="57" t="s">
        <v>3702</v>
      </c>
      <c r="BV2635" s="6"/>
      <c r="BW2635" s="6"/>
      <c r="BX2635" s="6"/>
      <c r="BY2635" s="6"/>
      <c r="BZ2635" s="6"/>
    </row>
    <row r="2636" spans="1:78" s="2" customFormat="1" x14ac:dyDescent="0.2">
      <c r="A2636" s="11" t="s">
        <v>1700</v>
      </c>
      <c r="B2636" s="11"/>
      <c r="C2636" s="11" t="s">
        <v>1482</v>
      </c>
      <c r="D2636" s="11" t="s">
        <v>64</v>
      </c>
      <c r="E2636" s="11" t="s">
        <v>343</v>
      </c>
      <c r="F2636" s="11" t="s">
        <v>367</v>
      </c>
      <c r="G2636" s="11" t="s">
        <v>368</v>
      </c>
      <c r="H2636" s="11" t="s">
        <v>369</v>
      </c>
      <c r="I2636" s="11"/>
      <c r="J2636" s="11"/>
      <c r="K2636" s="11"/>
      <c r="L2636" s="11"/>
      <c r="M2636" s="11"/>
      <c r="N2636" s="11"/>
      <c r="O2636" s="11"/>
      <c r="P2636" s="11"/>
      <c r="Q2636" s="11"/>
      <c r="R2636" s="11"/>
      <c r="S2636" s="11"/>
      <c r="T2636" s="11"/>
      <c r="U2636" s="11"/>
      <c r="V2636" s="11"/>
      <c r="W2636" s="11"/>
      <c r="X2636" s="11"/>
      <c r="Y2636" s="11"/>
      <c r="Z2636" s="11"/>
      <c r="AA2636" s="11"/>
      <c r="AB2636" s="11"/>
      <c r="AC2636" s="11"/>
      <c r="AD2636" s="11"/>
      <c r="AE2636" s="11"/>
      <c r="AF2636" s="11"/>
      <c r="AG2636" s="11"/>
      <c r="AH2636" s="11"/>
      <c r="AI2636" s="11"/>
      <c r="AJ2636" s="11"/>
      <c r="AK2636" s="11"/>
      <c r="AL2636" s="11"/>
      <c r="AM2636" s="11"/>
      <c r="AN2636" s="11"/>
      <c r="AO2636" s="11"/>
      <c r="AP2636" s="11"/>
      <c r="AQ2636" s="11"/>
      <c r="AR2636" s="11"/>
      <c r="AS2636" s="11"/>
      <c r="AT2636" s="11"/>
      <c r="AU2636" s="11"/>
      <c r="AV2636" s="11"/>
      <c r="AW2636" s="11"/>
      <c r="AX2636" s="11"/>
      <c r="AY2636" s="11"/>
      <c r="AZ2636" s="11"/>
      <c r="BA2636" s="11"/>
      <c r="BB2636" s="11"/>
      <c r="BC2636" s="11"/>
      <c r="BD2636" s="11"/>
      <c r="BE2636" s="11"/>
      <c r="BF2636" s="11"/>
      <c r="BG2636" s="11"/>
      <c r="BH2636" s="11"/>
      <c r="BI2636" s="11"/>
      <c r="BJ2636" s="11"/>
      <c r="BK2636" s="11"/>
      <c r="BL2636" s="11"/>
      <c r="BM2636" s="11"/>
      <c r="BN2636" s="11"/>
      <c r="BO2636" s="11"/>
      <c r="BP2636" s="11"/>
      <c r="BQ2636" s="11"/>
      <c r="BR2636" s="11"/>
      <c r="BS2636" s="11"/>
      <c r="BT2636" s="11"/>
      <c r="BU2636" s="11"/>
      <c r="BV2636" s="11"/>
      <c r="BW2636" s="11"/>
      <c r="BX2636"/>
      <c r="BY2636"/>
      <c r="BZ2636"/>
    </row>
    <row r="2637" spans="1:78" s="2" customFormat="1" x14ac:dyDescent="0.2">
      <c r="A2637" t="s">
        <v>94</v>
      </c>
      <c r="B2637"/>
      <c r="C2637" t="s">
        <v>1482</v>
      </c>
      <c r="D2637" t="s">
        <v>64</v>
      </c>
      <c r="E2637" t="s">
        <v>343</v>
      </c>
      <c r="F2637" t="s">
        <v>367</v>
      </c>
      <c r="G2637" t="s">
        <v>368</v>
      </c>
      <c r="H2637" t="s">
        <v>369</v>
      </c>
      <c r="I2637"/>
      <c r="J2637"/>
      <c r="K2637"/>
      <c r="L2637"/>
      <c r="M2637"/>
      <c r="N2637"/>
      <c r="O2637"/>
      <c r="P2637"/>
      <c r="Q2637"/>
      <c r="R2637"/>
      <c r="S2637"/>
      <c r="T2637"/>
      <c r="U2637">
        <v>4.8</v>
      </c>
      <c r="V2637"/>
      <c r="W2637"/>
      <c r="X2637">
        <v>4.8</v>
      </c>
      <c r="Y2637">
        <v>5.18</v>
      </c>
      <c r="Z2637"/>
      <c r="AA2637"/>
      <c r="AB2637">
        <v>6.3</v>
      </c>
      <c r="AC2637">
        <v>5.67</v>
      </c>
      <c r="AD2637"/>
      <c r="AE2637"/>
      <c r="AF2637">
        <v>7.57</v>
      </c>
      <c r="AG2637">
        <v>4.55</v>
      </c>
      <c r="AH2637"/>
      <c r="AI2637"/>
      <c r="AJ2637">
        <v>6.15</v>
      </c>
      <c r="AK2637"/>
      <c r="AL2637"/>
      <c r="AM2637"/>
      <c r="AN2637"/>
      <c r="AO2637"/>
      <c r="AP2637"/>
      <c r="AQ2637"/>
      <c r="AR2637"/>
      <c r="AS2637">
        <v>4.97</v>
      </c>
      <c r="AT2637"/>
      <c r="AU2637"/>
      <c r="AV2637">
        <v>2.9</v>
      </c>
      <c r="AW2637">
        <v>5.37</v>
      </c>
      <c r="AX2637"/>
      <c r="AY2637"/>
      <c r="AZ2637">
        <v>4.21</v>
      </c>
      <c r="BA2637">
        <v>5.79</v>
      </c>
      <c r="BB2637"/>
      <c r="BC2637"/>
      <c r="BD2637">
        <v>4.91</v>
      </c>
      <c r="BE2637">
        <v>6.7</v>
      </c>
      <c r="BF2637"/>
      <c r="BG2637"/>
      <c r="BH2637">
        <v>4.12</v>
      </c>
      <c r="BI2637"/>
      <c r="BJ2637"/>
      <c r="BK2637"/>
      <c r="BL2637"/>
      <c r="BM2637"/>
      <c r="BN2637"/>
      <c r="BO2637"/>
      <c r="BP2637"/>
      <c r="BQ2637"/>
      <c r="BR2637" t="s">
        <v>67</v>
      </c>
      <c r="BS2637"/>
      <c r="BT2637" t="s">
        <v>95</v>
      </c>
      <c r="BU2637">
        <v>3144</v>
      </c>
      <c r="BV2637" t="s">
        <v>69</v>
      </c>
      <c r="BW2637" t="s">
        <v>95</v>
      </c>
      <c r="BX2637"/>
      <c r="BY2637"/>
      <c r="BZ2637"/>
    </row>
    <row r="2638" spans="1:78" s="2" customFormat="1" x14ac:dyDescent="0.2">
      <c r="A2638" t="s">
        <v>371</v>
      </c>
      <c r="B2638" t="s">
        <v>154</v>
      </c>
      <c r="C2638" t="s">
        <v>1482</v>
      </c>
      <c r="D2638" t="s">
        <v>64</v>
      </c>
      <c r="E2638" t="s">
        <v>343</v>
      </c>
      <c r="F2638" t="s">
        <v>367</v>
      </c>
      <c r="G2638" t="s">
        <v>368</v>
      </c>
      <c r="H2638" t="s">
        <v>369</v>
      </c>
      <c r="I2638"/>
      <c r="J2638"/>
      <c r="K2638"/>
      <c r="L2638"/>
      <c r="M2638"/>
      <c r="N2638"/>
      <c r="O2638"/>
      <c r="P2638"/>
      <c r="Q2638"/>
      <c r="R2638"/>
      <c r="S2638"/>
      <c r="T2638"/>
      <c r="U2638"/>
      <c r="V2638"/>
      <c r="W2638"/>
      <c r="X2638"/>
      <c r="Y2638"/>
      <c r="Z2638"/>
      <c r="AA2638"/>
      <c r="AB2638"/>
      <c r="AC2638"/>
      <c r="AD2638"/>
      <c r="AE2638"/>
      <c r="AF2638"/>
      <c r="AG2638"/>
      <c r="AH2638"/>
      <c r="AI2638"/>
      <c r="AJ2638"/>
      <c r="AK2638"/>
      <c r="AL2638"/>
      <c r="AM2638"/>
      <c r="AN2638"/>
      <c r="AO2638"/>
      <c r="AP2638"/>
      <c r="AQ2638"/>
      <c r="AR2638"/>
      <c r="AS2638">
        <v>5</v>
      </c>
      <c r="AT2638"/>
      <c r="AU2638"/>
      <c r="AV2638">
        <v>2.9</v>
      </c>
      <c r="AW2638">
        <v>5.5</v>
      </c>
      <c r="AX2638"/>
      <c r="AY2638"/>
      <c r="AZ2638">
        <v>4.0999999999999996</v>
      </c>
      <c r="BA2638">
        <v>5.7</v>
      </c>
      <c r="BB2638"/>
      <c r="BC2638"/>
      <c r="BD2638">
        <v>5.2</v>
      </c>
      <c r="BE2638">
        <v>6.5</v>
      </c>
      <c r="BF2638"/>
      <c r="BG2638"/>
      <c r="BH2638">
        <v>4</v>
      </c>
      <c r="BI2638"/>
      <c r="BJ2638"/>
      <c r="BK2638"/>
      <c r="BL2638"/>
      <c r="BM2638"/>
      <c r="BN2638"/>
      <c r="BO2638"/>
      <c r="BP2638"/>
      <c r="BQ2638"/>
      <c r="BR2638" t="s">
        <v>58</v>
      </c>
      <c r="BS2638"/>
      <c r="BT2638" t="s">
        <v>372</v>
      </c>
      <c r="BU2638">
        <v>3140</v>
      </c>
      <c r="BV2638"/>
      <c r="BW2638"/>
      <c r="BX2638"/>
      <c r="BY2638"/>
      <c r="BZ2638"/>
    </row>
    <row r="2639" spans="1:78" s="2" customFormat="1" x14ac:dyDescent="0.2">
      <c r="A2639" s="11" t="s">
        <v>1700</v>
      </c>
      <c r="B2639" s="11"/>
      <c r="C2639" s="11" t="s">
        <v>1482</v>
      </c>
      <c r="D2639" s="11" t="s">
        <v>64</v>
      </c>
      <c r="E2639" s="11" t="s">
        <v>343</v>
      </c>
      <c r="F2639" s="11" t="s">
        <v>367</v>
      </c>
      <c r="G2639" s="11" t="s">
        <v>1016</v>
      </c>
      <c r="H2639" s="11" t="s">
        <v>1535</v>
      </c>
      <c r="I2639" s="11"/>
      <c r="J2639" s="11"/>
      <c r="K2639" s="11"/>
      <c r="L2639" s="11"/>
      <c r="M2639" s="11"/>
      <c r="N2639" s="11"/>
      <c r="O2639" s="11"/>
      <c r="P2639" s="11"/>
      <c r="Q2639" s="11"/>
      <c r="R2639" s="11"/>
      <c r="S2639" s="11"/>
      <c r="T2639" s="11"/>
      <c r="U2639" s="11"/>
      <c r="V2639" s="11"/>
      <c r="W2639" s="11"/>
      <c r="X2639" s="11"/>
      <c r="Y2639" s="11"/>
      <c r="Z2639" s="11"/>
      <c r="AA2639" s="11"/>
      <c r="AB2639" s="11"/>
      <c r="AC2639" s="11"/>
      <c r="AD2639" s="11"/>
      <c r="AE2639" s="11"/>
      <c r="AF2639" s="11"/>
      <c r="AG2639" s="11"/>
      <c r="AH2639" s="11"/>
      <c r="AI2639" s="11"/>
      <c r="AJ2639" s="11"/>
      <c r="AK2639" s="11"/>
      <c r="AL2639" s="11"/>
      <c r="AM2639" s="11"/>
      <c r="AN2639" s="11"/>
      <c r="AO2639" s="11"/>
      <c r="AP2639" s="11"/>
      <c r="AQ2639" s="11"/>
      <c r="AR2639" s="11"/>
      <c r="AS2639" s="11"/>
      <c r="AT2639" s="11"/>
      <c r="AU2639" s="11"/>
      <c r="AV2639" s="11"/>
      <c r="AW2639" s="11"/>
      <c r="AX2639" s="11"/>
      <c r="AY2639" s="11"/>
      <c r="AZ2639" s="11"/>
      <c r="BA2639" s="11"/>
      <c r="BB2639" s="11"/>
      <c r="BC2639" s="11"/>
      <c r="BD2639" s="11"/>
      <c r="BE2639" s="11"/>
      <c r="BF2639" s="11"/>
      <c r="BG2639" s="11"/>
      <c r="BH2639" s="11"/>
      <c r="BI2639" s="11"/>
      <c r="BJ2639" s="11"/>
      <c r="BK2639" s="11"/>
      <c r="BL2639" s="11"/>
      <c r="BM2639" s="11"/>
      <c r="BN2639" s="11"/>
      <c r="BO2639" s="11"/>
      <c r="BP2639" s="11"/>
      <c r="BQ2639" s="11"/>
      <c r="BR2639" s="11"/>
      <c r="BS2639" s="11"/>
      <c r="BT2639" s="11"/>
      <c r="BU2639" s="11"/>
      <c r="BV2639" s="11"/>
      <c r="BW2639" s="11"/>
      <c r="BX2639"/>
      <c r="BY2639"/>
      <c r="BZ2639"/>
    </row>
    <row r="2640" spans="1:78" s="2" customFormat="1" x14ac:dyDescent="0.2">
      <c r="A2640" t="s">
        <v>2282</v>
      </c>
      <c r="B2640" t="s">
        <v>322</v>
      </c>
      <c r="C2640" t="s">
        <v>1482</v>
      </c>
      <c r="D2640" t="s">
        <v>64</v>
      </c>
      <c r="E2640" t="s">
        <v>343</v>
      </c>
      <c r="F2640" t="s">
        <v>367</v>
      </c>
      <c r="G2640" t="s">
        <v>1016</v>
      </c>
      <c r="H2640" t="s">
        <v>1535</v>
      </c>
      <c r="I2640"/>
      <c r="J2640"/>
      <c r="K2640"/>
      <c r="L2640"/>
      <c r="M2640"/>
      <c r="N2640"/>
      <c r="O2640"/>
      <c r="P2640"/>
      <c r="Q2640"/>
      <c r="R2640"/>
      <c r="S2640"/>
      <c r="T2640"/>
      <c r="U2640"/>
      <c r="V2640"/>
      <c r="W2640"/>
      <c r="X2640"/>
      <c r="Y2640"/>
      <c r="Z2640"/>
      <c r="AA2640"/>
      <c r="AB2640"/>
      <c r="AC2640"/>
      <c r="AD2640"/>
      <c r="AE2640"/>
      <c r="AF2640"/>
      <c r="AG2640"/>
      <c r="AH2640"/>
      <c r="AI2640"/>
      <c r="AJ2640"/>
      <c r="AK2640"/>
      <c r="AL2640"/>
      <c r="AM2640"/>
      <c r="AN2640"/>
      <c r="AO2640"/>
      <c r="AP2640"/>
      <c r="AQ2640"/>
      <c r="AR2640"/>
      <c r="AS2640"/>
      <c r="AT2640"/>
      <c r="AU2640"/>
      <c r="AV2640"/>
      <c r="AW2640"/>
      <c r="AX2640"/>
      <c r="AY2640"/>
      <c r="AZ2640"/>
      <c r="BA2640">
        <v>5.7</v>
      </c>
      <c r="BB2640"/>
      <c r="BC2640"/>
      <c r="BD2640">
        <v>4.0999999999999996</v>
      </c>
      <c r="BE2640">
        <v>6</v>
      </c>
      <c r="BF2640"/>
      <c r="BG2640"/>
      <c r="BH2640">
        <v>3.5</v>
      </c>
      <c r="BI2640"/>
      <c r="BJ2640"/>
      <c r="BK2640"/>
      <c r="BL2640"/>
      <c r="BM2640"/>
      <c r="BN2640"/>
      <c r="BO2640"/>
      <c r="BP2640"/>
      <c r="BQ2640"/>
      <c r="BR2640" t="s">
        <v>67</v>
      </c>
      <c r="BS2640" s="1">
        <v>44820</v>
      </c>
      <c r="BT2640" t="s">
        <v>2276</v>
      </c>
      <c r="BU2640" t="s">
        <v>2308</v>
      </c>
      <c r="BV2640" t="s">
        <v>60</v>
      </c>
      <c r="BW2640" t="s">
        <v>2276</v>
      </c>
      <c r="BX2640"/>
      <c r="BY2640"/>
      <c r="BZ2640"/>
    </row>
    <row r="2641" spans="1:78" s="10" customFormat="1" x14ac:dyDescent="0.2">
      <c r="A2641" s="11" t="s">
        <v>1700</v>
      </c>
      <c r="B2641" s="11"/>
      <c r="C2641" s="11" t="s">
        <v>1482</v>
      </c>
      <c r="D2641" s="11" t="s">
        <v>64</v>
      </c>
      <c r="E2641" s="11" t="s">
        <v>343</v>
      </c>
      <c r="F2641" s="11" t="s">
        <v>367</v>
      </c>
      <c r="G2641" s="11" t="s">
        <v>374</v>
      </c>
      <c r="H2641" s="11" t="s">
        <v>375</v>
      </c>
      <c r="I2641" s="11"/>
      <c r="J2641" s="11"/>
      <c r="K2641" s="11"/>
      <c r="L2641" s="11"/>
      <c r="M2641" s="11"/>
      <c r="N2641" s="11"/>
      <c r="O2641" s="11"/>
      <c r="P2641" s="11"/>
      <c r="Q2641" s="11"/>
      <c r="R2641" s="11"/>
      <c r="S2641" s="11"/>
      <c r="T2641" s="11"/>
      <c r="U2641" s="11"/>
      <c r="V2641" s="11"/>
      <c r="W2641" s="11"/>
      <c r="X2641" s="11"/>
      <c r="Y2641" s="11"/>
      <c r="Z2641" s="11"/>
      <c r="AA2641" s="11"/>
      <c r="AB2641" s="11"/>
      <c r="AC2641" s="11"/>
      <c r="AD2641" s="11"/>
      <c r="AE2641" s="11"/>
      <c r="AF2641" s="11"/>
      <c r="AG2641" s="11"/>
      <c r="AH2641" s="11"/>
      <c r="AI2641" s="11"/>
      <c r="AJ2641" s="11"/>
      <c r="AK2641" s="11"/>
      <c r="AL2641" s="11"/>
      <c r="AM2641" s="11"/>
      <c r="AN2641" s="11"/>
      <c r="AO2641" s="11"/>
      <c r="AP2641" s="11"/>
      <c r="AQ2641" s="11"/>
      <c r="AR2641" s="11"/>
      <c r="AS2641" s="11"/>
      <c r="AT2641" s="11"/>
      <c r="AU2641" s="11"/>
      <c r="AV2641" s="11"/>
      <c r="AW2641" s="11"/>
      <c r="AX2641" s="11"/>
      <c r="AY2641" s="11"/>
      <c r="AZ2641" s="11"/>
      <c r="BA2641" s="11"/>
      <c r="BB2641" s="11"/>
      <c r="BC2641" s="11"/>
      <c r="BD2641" s="11"/>
      <c r="BE2641" s="11"/>
      <c r="BF2641" s="11"/>
      <c r="BG2641" s="11"/>
      <c r="BH2641" s="11"/>
      <c r="BI2641" s="11"/>
      <c r="BJ2641" s="11"/>
      <c r="BK2641" s="11"/>
      <c r="BL2641" s="11"/>
      <c r="BM2641" s="11"/>
      <c r="BN2641" s="11"/>
      <c r="BO2641" s="11"/>
      <c r="BP2641" s="11"/>
      <c r="BQ2641" s="11"/>
      <c r="BR2641" s="11"/>
      <c r="BS2641" s="11"/>
      <c r="BT2641" s="11"/>
      <c r="BU2641" s="11"/>
      <c r="BV2641" s="11"/>
      <c r="BW2641" s="11"/>
      <c r="BX2641"/>
      <c r="BY2641"/>
      <c r="BZ2641"/>
    </row>
    <row r="2642" spans="1:78" s="2" customFormat="1" x14ac:dyDescent="0.2">
      <c r="A2642" t="s">
        <v>373</v>
      </c>
      <c r="B2642" t="s">
        <v>154</v>
      </c>
      <c r="C2642" t="s">
        <v>1482</v>
      </c>
      <c r="D2642" t="s">
        <v>64</v>
      </c>
      <c r="E2642" t="s">
        <v>343</v>
      </c>
      <c r="F2642" t="s">
        <v>367</v>
      </c>
      <c r="G2642" t="s">
        <v>374</v>
      </c>
      <c r="H2642" t="s">
        <v>375</v>
      </c>
      <c r="I2642"/>
      <c r="J2642"/>
      <c r="K2642"/>
      <c r="L2642"/>
      <c r="M2642"/>
      <c r="N2642"/>
      <c r="O2642"/>
      <c r="P2642"/>
      <c r="Q2642"/>
      <c r="R2642"/>
      <c r="S2642"/>
      <c r="T2642"/>
      <c r="U2642"/>
      <c r="V2642"/>
      <c r="W2642"/>
      <c r="X2642"/>
      <c r="Y2642"/>
      <c r="Z2642"/>
      <c r="AA2642"/>
      <c r="AB2642"/>
      <c r="AC2642"/>
      <c r="AD2642"/>
      <c r="AE2642"/>
      <c r="AF2642"/>
      <c r="AG2642"/>
      <c r="AH2642"/>
      <c r="AI2642"/>
      <c r="AJ2642"/>
      <c r="AK2642"/>
      <c r="AL2642"/>
      <c r="AM2642"/>
      <c r="AN2642"/>
      <c r="AO2642">
        <v>3.8</v>
      </c>
      <c r="AP2642"/>
      <c r="AQ2642"/>
      <c r="AR2642">
        <v>2.2999999999999998</v>
      </c>
      <c r="AS2642">
        <v>5</v>
      </c>
      <c r="AT2642"/>
      <c r="AU2642"/>
      <c r="AV2642">
        <v>2.8</v>
      </c>
      <c r="AW2642">
        <v>5.2</v>
      </c>
      <c r="AX2642"/>
      <c r="AY2642"/>
      <c r="AZ2642">
        <v>3.9</v>
      </c>
      <c r="BA2642">
        <v>5.8</v>
      </c>
      <c r="BB2642"/>
      <c r="BC2642"/>
      <c r="BD2642">
        <v>4.5</v>
      </c>
      <c r="BE2642"/>
      <c r="BF2642"/>
      <c r="BG2642"/>
      <c r="BH2642"/>
      <c r="BI2642"/>
      <c r="BJ2642"/>
      <c r="BK2642"/>
      <c r="BL2642"/>
      <c r="BM2642"/>
      <c r="BN2642"/>
      <c r="BO2642"/>
      <c r="BP2642"/>
      <c r="BQ2642"/>
      <c r="BR2642" t="s">
        <v>58</v>
      </c>
      <c r="BS2642"/>
      <c r="BT2642" t="s">
        <v>372</v>
      </c>
      <c r="BU2642">
        <v>3140</v>
      </c>
      <c r="BV2642"/>
      <c r="BW2642"/>
      <c r="BX2642"/>
      <c r="BY2642"/>
      <c r="BZ2642"/>
    </row>
    <row r="2643" spans="1:78" s="2" customFormat="1" x14ac:dyDescent="0.2">
      <c r="A2643" t="s">
        <v>373</v>
      </c>
      <c r="B2643" t="s">
        <v>154</v>
      </c>
      <c r="C2643" t="s">
        <v>1482</v>
      </c>
      <c r="D2643" t="s">
        <v>64</v>
      </c>
      <c r="E2643" t="s">
        <v>343</v>
      </c>
      <c r="F2643" t="s">
        <v>367</v>
      </c>
      <c r="G2643" t="s">
        <v>374</v>
      </c>
      <c r="H2643" t="s">
        <v>375</v>
      </c>
      <c r="I2643" t="b">
        <v>0</v>
      </c>
      <c r="J2643"/>
      <c r="K2643"/>
      <c r="L2643"/>
      <c r="M2643"/>
      <c r="N2643"/>
      <c r="O2643"/>
      <c r="P2643"/>
      <c r="Q2643"/>
      <c r="R2643"/>
      <c r="S2643"/>
      <c r="T2643"/>
      <c r="U2643"/>
      <c r="V2643"/>
      <c r="W2643"/>
      <c r="X2643"/>
      <c r="Y2643"/>
      <c r="Z2643"/>
      <c r="AA2643"/>
      <c r="AB2643"/>
      <c r="AC2643"/>
      <c r="AD2643"/>
      <c r="AE2643"/>
      <c r="AF2643"/>
      <c r="AG2643"/>
      <c r="AH2643"/>
      <c r="AI2643"/>
      <c r="AJ2643"/>
      <c r="AK2643"/>
      <c r="AL2643"/>
      <c r="AM2643"/>
      <c r="AN2643"/>
      <c r="AO2643">
        <v>3.8</v>
      </c>
      <c r="AP2643"/>
      <c r="AQ2643"/>
      <c r="AR2643">
        <v>2.2999999999999998</v>
      </c>
      <c r="AS2643">
        <v>5</v>
      </c>
      <c r="AT2643"/>
      <c r="AU2643"/>
      <c r="AV2643">
        <v>2.8</v>
      </c>
      <c r="AW2643">
        <v>5.2</v>
      </c>
      <c r="AX2643"/>
      <c r="AY2643"/>
      <c r="AZ2643">
        <v>3.9</v>
      </c>
      <c r="BA2643">
        <v>5.8</v>
      </c>
      <c r="BB2643"/>
      <c r="BC2643"/>
      <c r="BD2643">
        <v>4.5</v>
      </c>
      <c r="BE2643"/>
      <c r="BF2643"/>
      <c r="BG2643"/>
      <c r="BH2643"/>
      <c r="BI2643"/>
      <c r="BJ2643"/>
      <c r="BK2643"/>
      <c r="BL2643"/>
      <c r="BM2643"/>
      <c r="BN2643"/>
      <c r="BO2643"/>
      <c r="BP2643"/>
      <c r="BQ2643"/>
      <c r="BR2643" t="s">
        <v>67</v>
      </c>
      <c r="BS2643"/>
      <c r="BT2643" t="s">
        <v>95</v>
      </c>
      <c r="BU2643">
        <v>3144</v>
      </c>
      <c r="BV2643"/>
      <c r="BW2643"/>
      <c r="BX2643"/>
      <c r="BY2643"/>
      <c r="BZ2643"/>
    </row>
    <row r="2644" spans="1:78" s="2" customFormat="1" x14ac:dyDescent="0.2">
      <c r="A2644" s="11" t="s">
        <v>1700</v>
      </c>
      <c r="B2644" s="11"/>
      <c r="C2644" s="11" t="s">
        <v>1482</v>
      </c>
      <c r="D2644" s="11" t="s">
        <v>64</v>
      </c>
      <c r="E2644" s="11" t="s">
        <v>343</v>
      </c>
      <c r="F2644" s="11" t="s">
        <v>367</v>
      </c>
      <c r="G2644" s="11" t="s">
        <v>946</v>
      </c>
      <c r="H2644" s="11" t="s">
        <v>1536</v>
      </c>
      <c r="I2644" s="11"/>
      <c r="J2644" s="11"/>
      <c r="K2644" s="11"/>
      <c r="L2644" s="11"/>
      <c r="M2644" s="11"/>
      <c r="N2644" s="11"/>
      <c r="O2644" s="11"/>
      <c r="P2644" s="11"/>
      <c r="Q2644" s="11"/>
      <c r="R2644" s="11"/>
      <c r="S2644" s="11"/>
      <c r="T2644" s="11"/>
      <c r="U2644" s="11"/>
      <c r="V2644" s="11"/>
      <c r="W2644" s="11"/>
      <c r="X2644" s="11"/>
      <c r="Y2644" s="11"/>
      <c r="Z2644" s="11"/>
      <c r="AA2644" s="11"/>
      <c r="AB2644" s="11"/>
      <c r="AC2644" s="11"/>
      <c r="AD2644" s="11"/>
      <c r="AE2644" s="11"/>
      <c r="AF2644" s="11"/>
      <c r="AG2644" s="11"/>
      <c r="AH2644" s="11"/>
      <c r="AI2644" s="11"/>
      <c r="AJ2644" s="11"/>
      <c r="AK2644" s="11"/>
      <c r="AL2644" s="11"/>
      <c r="AM2644" s="11"/>
      <c r="AN2644" s="11"/>
      <c r="AO2644" s="11"/>
      <c r="AP2644" s="11"/>
      <c r="AQ2644" s="11"/>
      <c r="AR2644" s="11"/>
      <c r="AS2644" s="11"/>
      <c r="AT2644" s="11"/>
      <c r="AU2644" s="11"/>
      <c r="AV2644" s="11"/>
      <c r="AW2644" s="11"/>
      <c r="AX2644" s="11"/>
      <c r="AY2644" s="11"/>
      <c r="AZ2644" s="11"/>
      <c r="BA2644" s="11"/>
      <c r="BB2644" s="11"/>
      <c r="BC2644" s="11"/>
      <c r="BD2644" s="11"/>
      <c r="BE2644" s="11"/>
      <c r="BF2644" s="11"/>
      <c r="BG2644" s="11"/>
      <c r="BH2644" s="11"/>
      <c r="BI2644" s="11"/>
      <c r="BJ2644" s="11"/>
      <c r="BK2644" s="11"/>
      <c r="BL2644" s="11"/>
      <c r="BM2644" s="11"/>
      <c r="BN2644" s="11"/>
      <c r="BO2644" s="11"/>
      <c r="BP2644" s="11"/>
      <c r="BQ2644" s="11"/>
      <c r="BR2644" s="11"/>
      <c r="BS2644" s="11"/>
      <c r="BT2644" s="11"/>
      <c r="BU2644" s="11"/>
      <c r="BV2644" s="11"/>
      <c r="BW2644" s="11"/>
      <c r="BX2644"/>
      <c r="BY2644"/>
      <c r="BZ2644"/>
    </row>
    <row r="2645" spans="1:78" s="2" customFormat="1" x14ac:dyDescent="0.2">
      <c r="A2645" s="46" t="s">
        <v>3508</v>
      </c>
      <c r="B2645" s="6" t="s">
        <v>3507</v>
      </c>
      <c r="C2645" s="6" t="s">
        <v>1482</v>
      </c>
      <c r="D2645" s="6" t="s">
        <v>64</v>
      </c>
      <c r="E2645" s="6" t="s">
        <v>343</v>
      </c>
      <c r="F2645" s="6" t="s">
        <v>367</v>
      </c>
      <c r="G2645" s="6" t="s">
        <v>946</v>
      </c>
      <c r="H2645" s="6" t="s">
        <v>1536</v>
      </c>
      <c r="I2645" s="6"/>
      <c r="J2645" s="6"/>
      <c r="K2645" s="6"/>
      <c r="L2645" s="6"/>
      <c r="M2645" s="6"/>
      <c r="N2645" s="6"/>
      <c r="O2645" s="6"/>
      <c r="P2645" s="6"/>
      <c r="Q2645" s="6"/>
      <c r="R2645" s="6"/>
      <c r="S2645" s="6"/>
      <c r="T2645" s="6"/>
      <c r="U2645" s="6"/>
      <c r="V2645" s="6"/>
      <c r="W2645" s="6"/>
      <c r="X2645" s="6"/>
      <c r="Y2645" s="6"/>
      <c r="Z2645" s="6"/>
      <c r="AA2645" s="6"/>
      <c r="AB2645" s="6"/>
      <c r="AC2645" s="6"/>
      <c r="AD2645" s="6"/>
      <c r="AE2645" s="6"/>
      <c r="AF2645" s="6"/>
      <c r="AG2645" s="6"/>
      <c r="AH2645" s="6"/>
      <c r="AI2645" s="6"/>
      <c r="AJ2645" s="6"/>
      <c r="AK2645" s="6"/>
      <c r="AL2645" s="6"/>
      <c r="AM2645" s="6"/>
      <c r="AN2645" s="6"/>
      <c r="AO2645" s="6"/>
      <c r="AP2645" s="6"/>
      <c r="AQ2645" s="6"/>
      <c r="AR2645" s="6"/>
      <c r="AS2645" s="6"/>
      <c r="AT2645" s="6"/>
      <c r="AU2645" s="6"/>
      <c r="AV2645" s="6"/>
      <c r="AW2645" s="6"/>
      <c r="AX2645" s="6"/>
      <c r="AY2645" s="6"/>
      <c r="AZ2645" s="6"/>
      <c r="BA2645" s="6"/>
      <c r="BB2645" s="6"/>
      <c r="BC2645" s="6"/>
      <c r="BD2645" s="6"/>
      <c r="BE2645" s="6"/>
      <c r="BF2645" s="6"/>
      <c r="BG2645" s="6"/>
      <c r="BH2645" s="6"/>
      <c r="BI2645" s="6">
        <v>15</v>
      </c>
      <c r="BJ2645" s="6"/>
      <c r="BK2645" s="6"/>
      <c r="BL2645" s="6"/>
      <c r="BM2645" s="6"/>
      <c r="BN2645" s="6"/>
      <c r="BO2645" s="6"/>
      <c r="BP2645" s="6"/>
      <c r="BQ2645" s="6" t="s">
        <v>3510</v>
      </c>
      <c r="BR2645" s="6" t="s">
        <v>67</v>
      </c>
      <c r="BS2645" s="7">
        <v>44820</v>
      </c>
      <c r="BT2645" s="6" t="s">
        <v>2256</v>
      </c>
      <c r="BU2645" s="27">
        <v>82637</v>
      </c>
      <c r="BV2645" s="6" t="s">
        <v>60</v>
      </c>
      <c r="BW2645" s="6" t="s">
        <v>2256</v>
      </c>
      <c r="BX2645" s="6"/>
      <c r="BY2645" s="6"/>
      <c r="BZ2645" s="6"/>
    </row>
    <row r="2646" spans="1:78" s="2" customFormat="1" x14ac:dyDescent="0.2">
      <c r="A2646"/>
      <c r="B2646"/>
      <c r="C2646" t="s">
        <v>1482</v>
      </c>
      <c r="D2646" t="s">
        <v>64</v>
      </c>
      <c r="E2646" t="s">
        <v>343</v>
      </c>
      <c r="F2646" t="s">
        <v>367</v>
      </c>
      <c r="G2646" t="s">
        <v>946</v>
      </c>
      <c r="H2646" t="s">
        <v>1536</v>
      </c>
      <c r="I2646"/>
      <c r="J2646"/>
      <c r="K2646"/>
      <c r="L2646"/>
      <c r="M2646"/>
      <c r="N2646"/>
      <c r="O2646"/>
      <c r="P2646"/>
      <c r="Q2646"/>
      <c r="R2646"/>
      <c r="S2646"/>
      <c r="T2646"/>
      <c r="U2646">
        <f>0.0042*1000</f>
        <v>4.2</v>
      </c>
      <c r="V2646"/>
      <c r="W2646"/>
      <c r="X2646">
        <f>0.0042*1000</f>
        <v>4.2</v>
      </c>
      <c r="Y2646">
        <f>0.0058*1000</f>
        <v>5.8</v>
      </c>
      <c r="Z2646"/>
      <c r="AA2646"/>
      <c r="AB2646">
        <f>0.005*1000</f>
        <v>5</v>
      </c>
      <c r="AC2646"/>
      <c r="AD2646"/>
      <c r="AE2646"/>
      <c r="AF2646"/>
      <c r="AG2646">
        <f>0.003*1000</f>
        <v>3</v>
      </c>
      <c r="AH2646"/>
      <c r="AI2646"/>
      <c r="AJ2646">
        <f>0.0048*1000</f>
        <v>4.8</v>
      </c>
      <c r="AK2646"/>
      <c r="AL2646"/>
      <c r="AM2646"/>
      <c r="AN2646"/>
      <c r="AO2646"/>
      <c r="AP2646"/>
      <c r="AQ2646"/>
      <c r="AR2646"/>
      <c r="AS2646">
        <f>0.006*1000</f>
        <v>6</v>
      </c>
      <c r="AT2646"/>
      <c r="AU2646"/>
      <c r="AV2646">
        <f>0.0035*1000</f>
        <v>3.5</v>
      </c>
      <c r="AW2646"/>
      <c r="AX2646"/>
      <c r="AY2646"/>
      <c r="AZ2646"/>
      <c r="BA2646">
        <f>0.005*1000</f>
        <v>5</v>
      </c>
      <c r="BB2646"/>
      <c r="BC2646"/>
      <c r="BD2646">
        <f>0.0039*1000</f>
        <v>3.9</v>
      </c>
      <c r="BE2646"/>
      <c r="BF2646"/>
      <c r="BG2646"/>
      <c r="BH2646"/>
      <c r="BI2646"/>
      <c r="BJ2646"/>
      <c r="BK2646"/>
      <c r="BL2646"/>
      <c r="BM2646"/>
      <c r="BN2646"/>
      <c r="BO2646"/>
      <c r="BP2646"/>
      <c r="BQ2646"/>
      <c r="BR2646" t="s">
        <v>67</v>
      </c>
      <c r="BS2646" s="1">
        <v>44826</v>
      </c>
      <c r="BT2646" t="s">
        <v>2504</v>
      </c>
      <c r="BU2646">
        <v>53560</v>
      </c>
      <c r="BV2646"/>
      <c r="BW2646"/>
      <c r="BX2646"/>
      <c r="BY2646"/>
      <c r="BZ2646"/>
    </row>
    <row r="2647" spans="1:78" s="2" customFormat="1" x14ac:dyDescent="0.2">
      <c r="A2647" s="11" t="s">
        <v>1700</v>
      </c>
      <c r="B2647" s="11"/>
      <c r="C2647" s="11" t="s">
        <v>1482</v>
      </c>
      <c r="D2647" s="11" t="s">
        <v>64</v>
      </c>
      <c r="E2647" s="11" t="s">
        <v>343</v>
      </c>
      <c r="F2647" s="11" t="s">
        <v>376</v>
      </c>
      <c r="G2647" s="11" t="s">
        <v>343</v>
      </c>
      <c r="H2647" s="11" t="s">
        <v>376</v>
      </c>
      <c r="I2647" s="11"/>
      <c r="J2647" s="11"/>
      <c r="K2647" s="11"/>
      <c r="L2647" s="11"/>
      <c r="M2647" s="11"/>
      <c r="N2647" s="11"/>
      <c r="O2647" s="11"/>
      <c r="P2647" s="11"/>
      <c r="Q2647" s="11"/>
      <c r="R2647" s="11"/>
      <c r="S2647" s="11"/>
      <c r="T2647" s="11"/>
      <c r="U2647" s="11"/>
      <c r="V2647" s="11"/>
      <c r="W2647" s="11"/>
      <c r="X2647" s="11"/>
      <c r="Y2647" s="11"/>
      <c r="Z2647" s="11"/>
      <c r="AA2647" s="11"/>
      <c r="AB2647" s="11"/>
      <c r="AC2647" s="11"/>
      <c r="AD2647" s="11"/>
      <c r="AE2647" s="11"/>
      <c r="AF2647" s="11"/>
      <c r="AG2647" s="11"/>
      <c r="AH2647" s="11"/>
      <c r="AI2647" s="11"/>
      <c r="AJ2647" s="11"/>
      <c r="AK2647" s="11"/>
      <c r="AL2647" s="11"/>
      <c r="AM2647" s="11"/>
      <c r="AN2647" s="11"/>
      <c r="AO2647" s="11"/>
      <c r="AP2647" s="11"/>
      <c r="AQ2647" s="11"/>
      <c r="AR2647" s="11"/>
      <c r="AS2647" s="11"/>
      <c r="AT2647" s="11"/>
      <c r="AU2647" s="11"/>
      <c r="AV2647" s="11"/>
      <c r="AW2647" s="11"/>
      <c r="AX2647" s="11"/>
      <c r="AY2647" s="11"/>
      <c r="AZ2647" s="11"/>
      <c r="BA2647" s="11"/>
      <c r="BB2647" s="11"/>
      <c r="BC2647" s="11"/>
      <c r="BD2647" s="11"/>
      <c r="BE2647" s="11"/>
      <c r="BF2647" s="11"/>
      <c r="BG2647" s="11"/>
      <c r="BH2647" s="11"/>
      <c r="BI2647" s="11"/>
      <c r="BJ2647" s="11"/>
      <c r="BK2647" s="11"/>
      <c r="BL2647" s="11"/>
      <c r="BM2647" s="11"/>
      <c r="BN2647" s="11"/>
      <c r="BO2647" s="11"/>
      <c r="BP2647" s="11"/>
      <c r="BQ2647" s="11"/>
      <c r="BR2647" s="11"/>
      <c r="BS2647" s="11"/>
      <c r="BT2647" s="11"/>
      <c r="BU2647" s="11"/>
      <c r="BV2647" s="11"/>
      <c r="BW2647" s="11"/>
      <c r="BX2647"/>
      <c r="BY2647"/>
      <c r="BZ2647"/>
    </row>
    <row r="2648" spans="1:78" s="2" customFormat="1" x14ac:dyDescent="0.2">
      <c r="A2648" t="s">
        <v>379</v>
      </c>
      <c r="B2648" t="s">
        <v>2155</v>
      </c>
      <c r="C2648" t="s">
        <v>1482</v>
      </c>
      <c r="D2648" t="s">
        <v>64</v>
      </c>
      <c r="E2648" t="s">
        <v>343</v>
      </c>
      <c r="F2648" t="s">
        <v>376</v>
      </c>
      <c r="G2648" t="s">
        <v>343</v>
      </c>
      <c r="H2648" t="s">
        <v>376</v>
      </c>
      <c r="I2648"/>
      <c r="J2648"/>
      <c r="K2648"/>
      <c r="L2648"/>
      <c r="M2648"/>
      <c r="N2648"/>
      <c r="O2648"/>
      <c r="P2648"/>
      <c r="Q2648"/>
      <c r="R2648"/>
      <c r="S2648"/>
      <c r="T2648"/>
      <c r="U2648"/>
      <c r="V2648"/>
      <c r="W2648"/>
      <c r="X2648"/>
      <c r="Y2648"/>
      <c r="Z2648"/>
      <c r="AA2648"/>
      <c r="AB2648"/>
      <c r="AC2648"/>
      <c r="AD2648"/>
      <c r="AE2648"/>
      <c r="AF2648"/>
      <c r="AG2648"/>
      <c r="AH2648"/>
      <c r="AI2648"/>
      <c r="AJ2648"/>
      <c r="AK2648"/>
      <c r="AL2648"/>
      <c r="AM2648"/>
      <c r="AN2648"/>
      <c r="AO2648"/>
      <c r="AP2648"/>
      <c r="AQ2648"/>
      <c r="AR2648"/>
      <c r="AS2648"/>
      <c r="AT2648"/>
      <c r="AU2648"/>
      <c r="AV2648"/>
      <c r="AW2648"/>
      <c r="AX2648"/>
      <c r="AY2648"/>
      <c r="AZ2648"/>
      <c r="BA2648">
        <v>5.5</v>
      </c>
      <c r="BB2648">
        <v>4.5</v>
      </c>
      <c r="BC2648">
        <v>4.5</v>
      </c>
      <c r="BD2648">
        <v>4.5</v>
      </c>
      <c r="BE2648"/>
      <c r="BF2648"/>
      <c r="BG2648"/>
      <c r="BH2648"/>
      <c r="BI2648"/>
      <c r="BJ2648"/>
      <c r="BK2648"/>
      <c r="BL2648"/>
      <c r="BM2648"/>
      <c r="BN2648"/>
      <c r="BO2648"/>
      <c r="BP2648"/>
      <c r="BQ2648"/>
      <c r="BR2648" t="s">
        <v>58</v>
      </c>
      <c r="BS2648" s="1">
        <v>44819</v>
      </c>
      <c r="BT2648" t="s">
        <v>59</v>
      </c>
      <c r="BU2648">
        <v>3485</v>
      </c>
      <c r="BV2648" t="s">
        <v>60</v>
      </c>
      <c r="BW2648" t="s">
        <v>59</v>
      </c>
      <c r="BX2648"/>
      <c r="BY2648"/>
      <c r="BZ2648"/>
    </row>
    <row r="2649" spans="1:78" s="2" customFormat="1" x14ac:dyDescent="0.2">
      <c r="A2649" t="s">
        <v>377</v>
      </c>
      <c r="B2649"/>
      <c r="C2649" t="s">
        <v>1482</v>
      </c>
      <c r="D2649" t="s">
        <v>64</v>
      </c>
      <c r="E2649" t="s">
        <v>343</v>
      </c>
      <c r="F2649" t="s">
        <v>376</v>
      </c>
      <c r="G2649" t="s">
        <v>343</v>
      </c>
      <c r="H2649" t="s">
        <v>378</v>
      </c>
      <c r="I2649"/>
      <c r="J2649"/>
      <c r="K2649"/>
      <c r="L2649"/>
      <c r="M2649"/>
      <c r="N2649"/>
      <c r="O2649"/>
      <c r="P2649"/>
      <c r="Q2649"/>
      <c r="R2649"/>
      <c r="S2649"/>
      <c r="T2649"/>
      <c r="U2649"/>
      <c r="V2649"/>
      <c r="W2649"/>
      <c r="X2649"/>
      <c r="Y2649"/>
      <c r="Z2649"/>
      <c r="AA2649"/>
      <c r="AB2649"/>
      <c r="AC2649">
        <v>4.59</v>
      </c>
      <c r="AD2649">
        <v>5.74</v>
      </c>
      <c r="AE2649">
        <v>5.91</v>
      </c>
      <c r="AF2649">
        <v>5.91</v>
      </c>
      <c r="AG2649"/>
      <c r="AH2649"/>
      <c r="AI2649"/>
      <c r="AJ2649"/>
      <c r="AK2649"/>
      <c r="AL2649"/>
      <c r="AM2649"/>
      <c r="AN2649"/>
      <c r="AO2649"/>
      <c r="AP2649"/>
      <c r="AQ2649"/>
      <c r="AR2649"/>
      <c r="AS2649"/>
      <c r="AT2649"/>
      <c r="AU2649"/>
      <c r="AV2649"/>
      <c r="AW2649"/>
      <c r="AX2649"/>
      <c r="AY2649"/>
      <c r="AZ2649"/>
      <c r="BA2649"/>
      <c r="BB2649"/>
      <c r="BC2649"/>
      <c r="BD2649"/>
      <c r="BE2649"/>
      <c r="BF2649"/>
      <c r="BG2649"/>
      <c r="BH2649"/>
      <c r="BI2649"/>
      <c r="BJ2649"/>
      <c r="BK2649"/>
      <c r="BL2649"/>
      <c r="BM2649"/>
      <c r="BN2649"/>
      <c r="BO2649"/>
      <c r="BP2649"/>
      <c r="BQ2649"/>
      <c r="BR2649" t="s">
        <v>67</v>
      </c>
      <c r="BS2649"/>
      <c r="BT2649" t="s">
        <v>79</v>
      </c>
      <c r="BU2649">
        <v>42805</v>
      </c>
      <c r="BV2649" t="s">
        <v>69</v>
      </c>
      <c r="BW2649" t="s">
        <v>79</v>
      </c>
      <c r="BX2649"/>
      <c r="BY2649"/>
      <c r="BZ2649"/>
    </row>
    <row r="2650" spans="1:78" s="2" customFormat="1" x14ac:dyDescent="0.2">
      <c r="A2650" t="s">
        <v>382</v>
      </c>
      <c r="B2650"/>
      <c r="C2650" t="s">
        <v>1482</v>
      </c>
      <c r="D2650" t="s">
        <v>64</v>
      </c>
      <c r="E2650" t="s">
        <v>343</v>
      </c>
      <c r="F2650" t="s">
        <v>381</v>
      </c>
      <c r="G2650" t="s">
        <v>383</v>
      </c>
      <c r="H2650" t="s">
        <v>381</v>
      </c>
      <c r="I2650"/>
      <c r="J2650"/>
      <c r="K2650"/>
      <c r="L2650"/>
      <c r="M2650"/>
      <c r="N2650"/>
      <c r="O2650"/>
      <c r="P2650"/>
      <c r="Q2650"/>
      <c r="R2650"/>
      <c r="S2650"/>
      <c r="T2650"/>
      <c r="U2650"/>
      <c r="V2650"/>
      <c r="W2650"/>
      <c r="X2650"/>
      <c r="Y2650"/>
      <c r="Z2650"/>
      <c r="AA2650"/>
      <c r="AB2650"/>
      <c r="AC2650"/>
      <c r="AD2650"/>
      <c r="AE2650"/>
      <c r="AF2650"/>
      <c r="AG2650">
        <v>5.0999999999999996</v>
      </c>
      <c r="AH2650"/>
      <c r="AI2650"/>
      <c r="AJ2650">
        <v>8.9</v>
      </c>
      <c r="AK2650"/>
      <c r="AL2650"/>
      <c r="AM2650"/>
      <c r="AN2650"/>
      <c r="AO2650"/>
      <c r="AP2650"/>
      <c r="AQ2650"/>
      <c r="AR2650"/>
      <c r="AS2650"/>
      <c r="AT2650"/>
      <c r="AU2650"/>
      <c r="AV2650"/>
      <c r="AW2650">
        <v>7</v>
      </c>
      <c r="AX2650"/>
      <c r="AY2650"/>
      <c r="AZ2650">
        <v>4.3</v>
      </c>
      <c r="BA2650">
        <v>6.5</v>
      </c>
      <c r="BB2650"/>
      <c r="BC2650"/>
      <c r="BD2650">
        <v>4.4249999999999998</v>
      </c>
      <c r="BE2650"/>
      <c r="BF2650"/>
      <c r="BG2650"/>
      <c r="BH2650"/>
      <c r="BI2650"/>
      <c r="BJ2650"/>
      <c r="BK2650"/>
      <c r="BL2650"/>
      <c r="BM2650"/>
      <c r="BN2650"/>
      <c r="BO2650"/>
      <c r="BP2650"/>
      <c r="BQ2650"/>
      <c r="BR2650" t="s">
        <v>67</v>
      </c>
      <c r="BS2650"/>
      <c r="BT2650" t="s">
        <v>104</v>
      </c>
      <c r="BU2650">
        <v>1358</v>
      </c>
      <c r="BV2650" t="s">
        <v>60</v>
      </c>
      <c r="BW2650" t="s">
        <v>104</v>
      </c>
      <c r="BX2650"/>
      <c r="BY2650"/>
      <c r="BZ2650"/>
    </row>
    <row r="2651" spans="1:78" s="2" customFormat="1" x14ac:dyDescent="0.2">
      <c r="A2651" t="s">
        <v>384</v>
      </c>
      <c r="B2651"/>
      <c r="C2651" t="s">
        <v>1482</v>
      </c>
      <c r="D2651" t="s">
        <v>64</v>
      </c>
      <c r="E2651" t="s">
        <v>343</v>
      </c>
      <c r="F2651" t="s">
        <v>381</v>
      </c>
      <c r="G2651" t="s">
        <v>383</v>
      </c>
      <c r="H2651" t="s">
        <v>381</v>
      </c>
      <c r="I2651"/>
      <c r="J2651"/>
      <c r="K2651"/>
      <c r="L2651"/>
      <c r="M2651"/>
      <c r="N2651"/>
      <c r="O2651"/>
      <c r="P2651"/>
      <c r="Q2651"/>
      <c r="R2651"/>
      <c r="S2651"/>
      <c r="T2651"/>
      <c r="U2651"/>
      <c r="V2651"/>
      <c r="W2651"/>
      <c r="X2651"/>
      <c r="Y2651"/>
      <c r="Z2651"/>
      <c r="AA2651"/>
      <c r="AB2651"/>
      <c r="AC2651"/>
      <c r="AD2651"/>
      <c r="AE2651"/>
      <c r="AF2651"/>
      <c r="AG2651">
        <v>4</v>
      </c>
      <c r="AH2651"/>
      <c r="AI2651"/>
      <c r="AJ2651">
        <v>5.6</v>
      </c>
      <c r="AK2651"/>
      <c r="AL2651"/>
      <c r="AM2651"/>
      <c r="AN2651"/>
      <c r="AO2651"/>
      <c r="AP2651"/>
      <c r="AQ2651"/>
      <c r="AR2651"/>
      <c r="AS2651"/>
      <c r="AT2651"/>
      <c r="AU2651"/>
      <c r="AV2651"/>
      <c r="AW2651"/>
      <c r="AX2651"/>
      <c r="AY2651"/>
      <c r="AZ2651"/>
      <c r="BA2651"/>
      <c r="BB2651"/>
      <c r="BC2651"/>
      <c r="BD2651"/>
      <c r="BE2651"/>
      <c r="BF2651"/>
      <c r="BG2651"/>
      <c r="BH2651"/>
      <c r="BI2651"/>
      <c r="BJ2651"/>
      <c r="BK2651"/>
      <c r="BL2651"/>
      <c r="BM2651"/>
      <c r="BN2651"/>
      <c r="BO2651"/>
      <c r="BP2651"/>
      <c r="BQ2651"/>
      <c r="BR2651" t="s">
        <v>67</v>
      </c>
      <c r="BS2651"/>
      <c r="BT2651" t="s">
        <v>104</v>
      </c>
      <c r="BU2651">
        <v>1358</v>
      </c>
      <c r="BV2651" t="s">
        <v>60</v>
      </c>
      <c r="BW2651" t="s">
        <v>104</v>
      </c>
      <c r="BX2651"/>
      <c r="BY2651"/>
      <c r="BZ2651"/>
    </row>
    <row r="2652" spans="1:78" s="2" customFormat="1" x14ac:dyDescent="0.2">
      <c r="A2652" t="s">
        <v>385</v>
      </c>
      <c r="B2652"/>
      <c r="C2652" t="s">
        <v>1482</v>
      </c>
      <c r="D2652" t="s">
        <v>64</v>
      </c>
      <c r="E2652" t="s">
        <v>343</v>
      </c>
      <c r="F2652" t="s">
        <v>381</v>
      </c>
      <c r="G2652" t="s">
        <v>383</v>
      </c>
      <c r="H2652" t="s">
        <v>381</v>
      </c>
      <c r="I2652"/>
      <c r="J2652"/>
      <c r="K2652"/>
      <c r="L2652"/>
      <c r="M2652"/>
      <c r="N2652"/>
      <c r="O2652"/>
      <c r="P2652"/>
      <c r="Q2652"/>
      <c r="R2652"/>
      <c r="S2652"/>
      <c r="T2652"/>
      <c r="U2652"/>
      <c r="V2652"/>
      <c r="W2652"/>
      <c r="X2652"/>
      <c r="Y2652"/>
      <c r="Z2652"/>
      <c r="AA2652"/>
      <c r="AB2652"/>
      <c r="AC2652"/>
      <c r="AD2652"/>
      <c r="AE2652"/>
      <c r="AF2652"/>
      <c r="AG2652"/>
      <c r="AH2652"/>
      <c r="AI2652"/>
      <c r="AJ2652"/>
      <c r="AK2652"/>
      <c r="AL2652"/>
      <c r="AM2652"/>
      <c r="AN2652"/>
      <c r="AO2652"/>
      <c r="AP2652"/>
      <c r="AQ2652"/>
      <c r="AR2652"/>
      <c r="AS2652"/>
      <c r="AT2652"/>
      <c r="AU2652"/>
      <c r="AV2652"/>
      <c r="AW2652">
        <v>6</v>
      </c>
      <c r="AX2652"/>
      <c r="AY2652"/>
      <c r="AZ2652">
        <v>4</v>
      </c>
      <c r="BA2652"/>
      <c r="BB2652"/>
      <c r="BC2652"/>
      <c r="BD2652"/>
      <c r="BE2652"/>
      <c r="BF2652"/>
      <c r="BG2652"/>
      <c r="BH2652"/>
      <c r="BI2652"/>
      <c r="BJ2652"/>
      <c r="BK2652"/>
      <c r="BL2652"/>
      <c r="BM2652"/>
      <c r="BN2652"/>
      <c r="BO2652"/>
      <c r="BP2652"/>
      <c r="BQ2652"/>
      <c r="BR2652" t="s">
        <v>67</v>
      </c>
      <c r="BS2652"/>
      <c r="BT2652" t="s">
        <v>104</v>
      </c>
      <c r="BU2652">
        <v>1358</v>
      </c>
      <c r="BV2652"/>
      <c r="BW2652"/>
    </row>
    <row r="2653" spans="1:78" s="2" customFormat="1" x14ac:dyDescent="0.2">
      <c r="A2653" s="11" t="s">
        <v>1700</v>
      </c>
      <c r="B2653" s="11"/>
      <c r="C2653" s="11" t="s">
        <v>1482</v>
      </c>
      <c r="D2653" s="11" t="s">
        <v>64</v>
      </c>
      <c r="E2653" s="11" t="s">
        <v>343</v>
      </c>
      <c r="F2653" s="11" t="s">
        <v>381</v>
      </c>
      <c r="G2653" s="11" t="s">
        <v>343</v>
      </c>
      <c r="H2653" s="11" t="s">
        <v>381</v>
      </c>
      <c r="I2653" s="11"/>
      <c r="J2653" s="11"/>
      <c r="K2653" s="11"/>
      <c r="L2653" s="11"/>
      <c r="M2653" s="11"/>
      <c r="N2653" s="11"/>
      <c r="O2653" s="11"/>
      <c r="P2653" s="11"/>
      <c r="Q2653" s="11"/>
      <c r="R2653" s="11"/>
      <c r="S2653" s="11"/>
      <c r="T2653" s="11"/>
      <c r="U2653" s="11"/>
      <c r="V2653" s="11"/>
      <c r="W2653" s="11"/>
      <c r="X2653" s="11"/>
      <c r="Y2653" s="11"/>
      <c r="Z2653" s="11"/>
      <c r="AA2653" s="11"/>
      <c r="AB2653" s="11"/>
      <c r="AC2653" s="11"/>
      <c r="AD2653" s="11"/>
      <c r="AE2653" s="11"/>
      <c r="AF2653" s="11"/>
      <c r="AG2653" s="11"/>
      <c r="AH2653" s="11"/>
      <c r="AI2653" s="11"/>
      <c r="AJ2653" s="11"/>
      <c r="AK2653" s="11"/>
      <c r="AL2653" s="11"/>
      <c r="AM2653" s="11"/>
      <c r="AN2653" s="11"/>
      <c r="AO2653" s="11"/>
      <c r="AP2653" s="11"/>
      <c r="AQ2653" s="11"/>
      <c r="AR2653" s="11"/>
      <c r="AS2653" s="11"/>
      <c r="AT2653" s="11"/>
      <c r="AU2653" s="11"/>
      <c r="AV2653" s="11"/>
      <c r="AW2653" s="11"/>
      <c r="AX2653" s="11"/>
      <c r="AY2653" s="11"/>
      <c r="AZ2653" s="11"/>
      <c r="BA2653" s="11"/>
      <c r="BB2653" s="11"/>
      <c r="BC2653" s="11"/>
      <c r="BD2653" s="11"/>
      <c r="BE2653" s="11"/>
      <c r="BF2653" s="11"/>
      <c r="BG2653" s="11"/>
      <c r="BH2653" s="11"/>
      <c r="BI2653" s="11"/>
      <c r="BJ2653" s="11"/>
      <c r="BK2653" s="11"/>
      <c r="BL2653" s="11"/>
      <c r="BM2653" s="11"/>
      <c r="BN2653" s="11"/>
      <c r="BO2653" s="11"/>
      <c r="BP2653" s="11"/>
      <c r="BQ2653" s="11"/>
      <c r="BR2653" s="11"/>
      <c r="BS2653" s="11"/>
      <c r="BT2653" s="11"/>
      <c r="BU2653" s="11"/>
      <c r="BV2653" s="11"/>
      <c r="BW2653" s="11"/>
    </row>
    <row r="2654" spans="1:78" s="2" customFormat="1" x14ac:dyDescent="0.2">
      <c r="A2654" t="s">
        <v>380</v>
      </c>
      <c r="B2654" t="s">
        <v>63</v>
      </c>
      <c r="C2654" t="s">
        <v>1482</v>
      </c>
      <c r="D2654" t="s">
        <v>64</v>
      </c>
      <c r="E2654" t="s">
        <v>343</v>
      </c>
      <c r="F2654" t="s">
        <v>381</v>
      </c>
      <c r="G2654" t="s">
        <v>343</v>
      </c>
      <c r="H2654" t="s">
        <v>381</v>
      </c>
      <c r="I2654"/>
      <c r="J2654"/>
      <c r="K2654"/>
      <c r="L2654"/>
      <c r="M2654"/>
      <c r="N2654"/>
      <c r="O2654"/>
      <c r="P2654"/>
      <c r="Q2654"/>
      <c r="R2654"/>
      <c r="S2654"/>
      <c r="T2654"/>
      <c r="U2654"/>
      <c r="V2654"/>
      <c r="W2654"/>
      <c r="X2654"/>
      <c r="Y2654"/>
      <c r="Z2654"/>
      <c r="AA2654"/>
      <c r="AB2654"/>
      <c r="AC2654"/>
      <c r="AD2654"/>
      <c r="AE2654"/>
      <c r="AF2654"/>
      <c r="AG2654"/>
      <c r="AH2654"/>
      <c r="AI2654"/>
      <c r="AJ2654"/>
      <c r="AK2654"/>
      <c r="AL2654"/>
      <c r="AM2654"/>
      <c r="AN2654"/>
      <c r="AO2654"/>
      <c r="AP2654"/>
      <c r="AQ2654"/>
      <c r="AR2654"/>
      <c r="AS2654"/>
      <c r="AT2654"/>
      <c r="AU2654"/>
      <c r="AV2654"/>
      <c r="AW2654"/>
      <c r="AX2654"/>
      <c r="AY2654"/>
      <c r="AZ2654"/>
      <c r="BA2654"/>
      <c r="BB2654"/>
      <c r="BC2654"/>
      <c r="BD2654"/>
      <c r="BE2654"/>
      <c r="BF2654"/>
      <c r="BG2654"/>
      <c r="BH2654"/>
      <c r="BI2654"/>
      <c r="BJ2654"/>
      <c r="BK2654"/>
      <c r="BL2654"/>
      <c r="BM2654"/>
      <c r="BN2654"/>
      <c r="BO2654"/>
      <c r="BP2654"/>
      <c r="BQ2654"/>
      <c r="BR2654" t="s">
        <v>67</v>
      </c>
      <c r="BS2654"/>
      <c r="BT2654" t="s">
        <v>68</v>
      </c>
      <c r="BU2654">
        <v>2469</v>
      </c>
      <c r="BV2654" t="s">
        <v>69</v>
      </c>
      <c r="BW2654" t="s">
        <v>68</v>
      </c>
    </row>
    <row r="2655" spans="1:78" s="2" customFormat="1" x14ac:dyDescent="0.2">
      <c r="A2655" t="s">
        <v>2919</v>
      </c>
      <c r="B2655"/>
      <c r="C2655" t="s">
        <v>1482</v>
      </c>
      <c r="D2655" t="s">
        <v>64</v>
      </c>
      <c r="E2655" t="s">
        <v>343</v>
      </c>
      <c r="F2655" t="s">
        <v>381</v>
      </c>
      <c r="G2655" t="s">
        <v>343</v>
      </c>
      <c r="H2655" t="s">
        <v>381</v>
      </c>
      <c r="I2655"/>
      <c r="J2655"/>
      <c r="K2655"/>
      <c r="L2655"/>
      <c r="M2655"/>
      <c r="N2655"/>
      <c r="O2655"/>
      <c r="P2655"/>
      <c r="Q2655"/>
      <c r="R2655"/>
      <c r="S2655"/>
      <c r="T2655"/>
      <c r="U2655"/>
      <c r="V2655"/>
      <c r="W2655"/>
      <c r="X2655"/>
      <c r="Y2655"/>
      <c r="Z2655"/>
      <c r="AA2655"/>
      <c r="AB2655"/>
      <c r="AC2655"/>
      <c r="AD2655"/>
      <c r="AE2655"/>
      <c r="AF2655"/>
      <c r="AG2655"/>
      <c r="AH2655"/>
      <c r="AI2655"/>
      <c r="AJ2655"/>
      <c r="AK2655"/>
      <c r="AL2655"/>
      <c r="AM2655"/>
      <c r="AN2655"/>
      <c r="AO2655"/>
      <c r="AP2655"/>
      <c r="AQ2655"/>
      <c r="AR2655"/>
      <c r="AS2655"/>
      <c r="AT2655"/>
      <c r="AU2655"/>
      <c r="AV2655"/>
      <c r="AW2655"/>
      <c r="AX2655"/>
      <c r="AY2655"/>
      <c r="AZ2655"/>
      <c r="BA2655">
        <f>AVERAGE(6.8,7.4)</f>
        <v>7.1</v>
      </c>
      <c r="BB2655">
        <f>AVERAGE(4.6,4.7)</f>
        <v>4.6500000000000004</v>
      </c>
      <c r="BC2655">
        <v>4.8</v>
      </c>
      <c r="BD2655">
        <f>4.8</f>
        <v>4.8</v>
      </c>
      <c r="BE2655"/>
      <c r="BF2655"/>
      <c r="BG2655"/>
      <c r="BH2655"/>
      <c r="BI2655"/>
      <c r="BJ2655"/>
      <c r="BK2655"/>
      <c r="BL2655"/>
      <c r="BM2655"/>
      <c r="BN2655"/>
      <c r="BO2655"/>
      <c r="BP2655"/>
      <c r="BQ2655"/>
      <c r="BR2655" t="s">
        <v>67</v>
      </c>
      <c r="BS2655" s="1">
        <v>44832</v>
      </c>
      <c r="BT2655" t="s">
        <v>2920</v>
      </c>
      <c r="BU2655">
        <v>2528</v>
      </c>
      <c r="BV2655"/>
      <c r="BW2655"/>
    </row>
    <row r="2656" spans="1:78" s="2" customFormat="1" x14ac:dyDescent="0.2">
      <c r="A2656" t="s">
        <v>2917</v>
      </c>
      <c r="B2656"/>
      <c r="C2656" t="s">
        <v>1482</v>
      </c>
      <c r="D2656" t="s">
        <v>64</v>
      </c>
      <c r="E2656" t="s">
        <v>343</v>
      </c>
      <c r="F2656" t="s">
        <v>381</v>
      </c>
      <c r="G2656" t="s">
        <v>343</v>
      </c>
      <c r="H2656" t="s">
        <v>381</v>
      </c>
      <c r="I2656"/>
      <c r="J2656"/>
      <c r="K2656"/>
      <c r="L2656"/>
      <c r="M2656"/>
      <c r="N2656"/>
      <c r="O2656"/>
      <c r="P2656"/>
      <c r="Q2656"/>
      <c r="R2656"/>
      <c r="S2656"/>
      <c r="T2656"/>
      <c r="U2656"/>
      <c r="V2656"/>
      <c r="W2656"/>
      <c r="X2656"/>
      <c r="Y2656"/>
      <c r="Z2656"/>
      <c r="AA2656"/>
      <c r="AB2656"/>
      <c r="AC2656"/>
      <c r="AD2656"/>
      <c r="AE2656"/>
      <c r="AF2656"/>
      <c r="AG2656"/>
      <c r="AH2656"/>
      <c r="AI2656"/>
      <c r="AJ2656"/>
      <c r="AK2656"/>
      <c r="AL2656"/>
      <c r="AM2656"/>
      <c r="AN2656"/>
      <c r="AO2656"/>
      <c r="AP2656"/>
      <c r="AQ2656"/>
      <c r="AR2656"/>
      <c r="AS2656"/>
      <c r="AT2656"/>
      <c r="AU2656"/>
      <c r="AV2656"/>
      <c r="AW2656">
        <v>7.7</v>
      </c>
      <c r="AX2656"/>
      <c r="AY2656"/>
      <c r="AZ2656">
        <v>4</v>
      </c>
      <c r="BA2656"/>
      <c r="BB2656"/>
      <c r="BC2656"/>
      <c r="BD2656"/>
      <c r="BE2656"/>
      <c r="BF2656"/>
      <c r="BG2656"/>
      <c r="BH2656"/>
      <c r="BI2656"/>
      <c r="BJ2656"/>
      <c r="BK2656"/>
      <c r="BL2656"/>
      <c r="BM2656"/>
      <c r="BN2656"/>
      <c r="BO2656"/>
      <c r="BP2656"/>
      <c r="BQ2656"/>
      <c r="BR2656" t="s">
        <v>67</v>
      </c>
      <c r="BS2656" s="1">
        <v>44832</v>
      </c>
      <c r="BT2656" t="s">
        <v>2920</v>
      </c>
      <c r="BU2656">
        <v>2528</v>
      </c>
      <c r="BV2656"/>
      <c r="BW2656"/>
      <c r="BX2656"/>
      <c r="BY2656"/>
      <c r="BZ2656"/>
    </row>
    <row r="2657" spans="1:78" s="2" customFormat="1" x14ac:dyDescent="0.2">
      <c r="A2657" t="s">
        <v>2918</v>
      </c>
      <c r="B2657"/>
      <c r="C2657" t="s">
        <v>1482</v>
      </c>
      <c r="D2657" t="s">
        <v>64</v>
      </c>
      <c r="E2657" t="s">
        <v>343</v>
      </c>
      <c r="F2657" t="s">
        <v>381</v>
      </c>
      <c r="G2657" t="s">
        <v>343</v>
      </c>
      <c r="H2657" t="s">
        <v>381</v>
      </c>
      <c r="I2657"/>
      <c r="J2657"/>
      <c r="K2657"/>
      <c r="L2657"/>
      <c r="M2657"/>
      <c r="N2657"/>
      <c r="O2657"/>
      <c r="P2657"/>
      <c r="Q2657"/>
      <c r="R2657"/>
      <c r="S2657"/>
      <c r="T2657"/>
      <c r="U2657"/>
      <c r="V2657"/>
      <c r="W2657"/>
      <c r="X2657"/>
      <c r="Y2657"/>
      <c r="Z2657"/>
      <c r="AA2657"/>
      <c r="AB2657"/>
      <c r="AC2657"/>
      <c r="AD2657"/>
      <c r="AE2657"/>
      <c r="AF2657"/>
      <c r="AG2657"/>
      <c r="AH2657"/>
      <c r="AI2657"/>
      <c r="AJ2657"/>
      <c r="AK2657"/>
      <c r="AL2657"/>
      <c r="AM2657"/>
      <c r="AN2657"/>
      <c r="AO2657"/>
      <c r="AP2657"/>
      <c r="AQ2657"/>
      <c r="AR2657"/>
      <c r="AS2657"/>
      <c r="AT2657"/>
      <c r="AU2657"/>
      <c r="AV2657"/>
      <c r="AW2657"/>
      <c r="AX2657"/>
      <c r="AY2657"/>
      <c r="AZ2657"/>
      <c r="BA2657"/>
      <c r="BB2657"/>
      <c r="BC2657"/>
      <c r="BD2657"/>
      <c r="BE2657">
        <v>7.3</v>
      </c>
      <c r="BF2657">
        <v>4.4000000000000004</v>
      </c>
      <c r="BG2657">
        <v>4.5999999999999996</v>
      </c>
      <c r="BH2657">
        <v>4.5999999999999996</v>
      </c>
      <c r="BI2657"/>
      <c r="BJ2657"/>
      <c r="BK2657"/>
      <c r="BL2657"/>
      <c r="BM2657"/>
      <c r="BN2657"/>
      <c r="BO2657"/>
      <c r="BP2657"/>
      <c r="BQ2657"/>
      <c r="BR2657" t="s">
        <v>67</v>
      </c>
      <c r="BS2657" s="1">
        <v>44832</v>
      </c>
      <c r="BT2657" t="s">
        <v>2920</v>
      </c>
      <c r="BU2657">
        <v>2528</v>
      </c>
      <c r="BV2657"/>
      <c r="BW2657"/>
      <c r="BX2657"/>
      <c r="BY2657"/>
      <c r="BZ2657"/>
    </row>
    <row r="2658" spans="1:78" s="2" customFormat="1" x14ac:dyDescent="0.2">
      <c r="A2658" s="11" t="s">
        <v>1700</v>
      </c>
      <c r="B2658" s="11"/>
      <c r="C2658" s="11" t="s">
        <v>1482</v>
      </c>
      <c r="D2658" s="11" t="s">
        <v>64</v>
      </c>
      <c r="E2658" s="11" t="s">
        <v>343</v>
      </c>
      <c r="F2658" s="11" t="s">
        <v>386</v>
      </c>
      <c r="G2658" s="11" t="s">
        <v>343</v>
      </c>
      <c r="H2658" s="11" t="s">
        <v>386</v>
      </c>
      <c r="I2658" s="11"/>
      <c r="J2658" s="11"/>
      <c r="K2658" s="11"/>
      <c r="L2658" s="11"/>
      <c r="M2658" s="11"/>
      <c r="N2658" s="11"/>
      <c r="O2658" s="11"/>
      <c r="P2658" s="11"/>
      <c r="Q2658" s="11"/>
      <c r="R2658" s="11"/>
      <c r="S2658" s="11"/>
      <c r="T2658" s="11"/>
      <c r="U2658" s="11"/>
      <c r="V2658" s="11"/>
      <c r="W2658" s="11"/>
      <c r="X2658" s="11"/>
      <c r="Y2658" s="11"/>
      <c r="Z2658" s="11"/>
      <c r="AA2658" s="11"/>
      <c r="AB2658" s="11"/>
      <c r="AC2658" s="11"/>
      <c r="AD2658" s="11"/>
      <c r="AE2658" s="11"/>
      <c r="AF2658" s="11"/>
      <c r="AG2658" s="11"/>
      <c r="AH2658" s="11"/>
      <c r="AI2658" s="11"/>
      <c r="AJ2658" s="11"/>
      <c r="AK2658" s="11"/>
      <c r="AL2658" s="11"/>
      <c r="AM2658" s="11"/>
      <c r="AN2658" s="11"/>
      <c r="AO2658" s="11"/>
      <c r="AP2658" s="11"/>
      <c r="AQ2658" s="11"/>
      <c r="AR2658" s="11"/>
      <c r="AS2658" s="11"/>
      <c r="AT2658" s="11"/>
      <c r="AU2658" s="11"/>
      <c r="AV2658" s="11"/>
      <c r="AW2658" s="11"/>
      <c r="AX2658" s="11"/>
      <c r="AY2658" s="11"/>
      <c r="AZ2658" s="11"/>
      <c r="BA2658" s="11"/>
      <c r="BB2658" s="11"/>
      <c r="BC2658" s="11"/>
      <c r="BD2658" s="11"/>
      <c r="BE2658" s="11"/>
      <c r="BF2658" s="11"/>
      <c r="BG2658" s="11"/>
      <c r="BH2658" s="11"/>
      <c r="BI2658" s="11"/>
      <c r="BJ2658" s="11"/>
      <c r="BK2658" s="11"/>
      <c r="BL2658" s="11"/>
      <c r="BM2658" s="11"/>
      <c r="BN2658" s="11"/>
      <c r="BO2658" s="11"/>
      <c r="BP2658" s="11"/>
      <c r="BQ2658" s="11"/>
      <c r="BR2658" s="11"/>
      <c r="BS2658" s="11"/>
      <c r="BT2658" s="11"/>
      <c r="BU2658" s="11"/>
      <c r="BV2658" s="11"/>
      <c r="BW2658" s="11"/>
      <c r="BX2658"/>
      <c r="BY2658"/>
      <c r="BZ2658"/>
    </row>
    <row r="2659" spans="1:78" s="2" customFormat="1" x14ac:dyDescent="0.2">
      <c r="A2659" t="s">
        <v>387</v>
      </c>
      <c r="B2659" t="s">
        <v>2155</v>
      </c>
      <c r="C2659" t="s">
        <v>1482</v>
      </c>
      <c r="D2659" t="s">
        <v>64</v>
      </c>
      <c r="E2659" t="s">
        <v>343</v>
      </c>
      <c r="F2659" t="s">
        <v>386</v>
      </c>
      <c r="G2659" t="s">
        <v>343</v>
      </c>
      <c r="H2659" t="s">
        <v>386</v>
      </c>
      <c r="I2659"/>
      <c r="J2659"/>
      <c r="K2659"/>
      <c r="L2659"/>
      <c r="M2659"/>
      <c r="N2659"/>
      <c r="O2659"/>
      <c r="P2659"/>
      <c r="Q2659"/>
      <c r="R2659"/>
      <c r="S2659"/>
      <c r="T2659"/>
      <c r="U2659"/>
      <c r="V2659"/>
      <c r="W2659"/>
      <c r="X2659"/>
      <c r="Y2659"/>
      <c r="Z2659"/>
      <c r="AA2659"/>
      <c r="AB2659"/>
      <c r="AC2659"/>
      <c r="AD2659"/>
      <c r="AE2659"/>
      <c r="AF2659"/>
      <c r="AG2659"/>
      <c r="AH2659"/>
      <c r="AI2659"/>
      <c r="AJ2659"/>
      <c r="AK2659"/>
      <c r="AL2659"/>
      <c r="AM2659"/>
      <c r="AN2659"/>
      <c r="AO2659"/>
      <c r="AP2659"/>
      <c r="AQ2659"/>
      <c r="AR2659"/>
      <c r="AS2659"/>
      <c r="AT2659"/>
      <c r="AU2659"/>
      <c r="AV2659"/>
      <c r="AW2659"/>
      <c r="AX2659"/>
      <c r="AY2659"/>
      <c r="AZ2659"/>
      <c r="BA2659">
        <v>8.1</v>
      </c>
      <c r="BB2659">
        <v>5.7</v>
      </c>
      <c r="BC2659">
        <v>5.9</v>
      </c>
      <c r="BD2659">
        <v>5.9</v>
      </c>
      <c r="BE2659"/>
      <c r="BF2659"/>
      <c r="BG2659"/>
      <c r="BH2659"/>
      <c r="BI2659"/>
      <c r="BJ2659"/>
      <c r="BK2659"/>
      <c r="BL2659"/>
      <c r="BM2659"/>
      <c r="BN2659"/>
      <c r="BO2659"/>
      <c r="BP2659"/>
      <c r="BQ2659"/>
      <c r="BR2659" t="s">
        <v>58</v>
      </c>
      <c r="BS2659" s="1">
        <v>44819</v>
      </c>
      <c r="BT2659" t="s">
        <v>59</v>
      </c>
      <c r="BU2659">
        <v>3485</v>
      </c>
      <c r="BV2659" t="s">
        <v>60</v>
      </c>
      <c r="BW2659" t="s">
        <v>388</v>
      </c>
      <c r="BX2659"/>
      <c r="BY2659"/>
      <c r="BZ2659"/>
    </row>
    <row r="2660" spans="1:78" s="2" customFormat="1" x14ac:dyDescent="0.2">
      <c r="A2660" s="11" t="s">
        <v>1700</v>
      </c>
      <c r="B2660" s="11"/>
      <c r="C2660" s="11" t="s">
        <v>1482</v>
      </c>
      <c r="D2660" s="11" t="s">
        <v>64</v>
      </c>
      <c r="E2660" s="11" t="s">
        <v>343</v>
      </c>
      <c r="F2660" s="11" t="s">
        <v>390</v>
      </c>
      <c r="G2660" s="11" t="s">
        <v>343</v>
      </c>
      <c r="H2660" s="11" t="s">
        <v>390</v>
      </c>
      <c r="I2660" s="11"/>
      <c r="J2660" s="11"/>
      <c r="K2660" s="11"/>
      <c r="L2660" s="11"/>
      <c r="M2660" s="11"/>
      <c r="N2660" s="11"/>
      <c r="O2660" s="11"/>
      <c r="P2660" s="11"/>
      <c r="Q2660" s="11"/>
      <c r="R2660" s="11"/>
      <c r="S2660" s="11"/>
      <c r="T2660" s="11"/>
      <c r="U2660" s="11"/>
      <c r="V2660" s="11"/>
      <c r="W2660" s="11"/>
      <c r="X2660" s="11"/>
      <c r="Y2660" s="11"/>
      <c r="Z2660" s="11"/>
      <c r="AA2660" s="11"/>
      <c r="AB2660" s="11"/>
      <c r="AC2660" s="11"/>
      <c r="AD2660" s="11"/>
      <c r="AE2660" s="11"/>
      <c r="AF2660" s="11"/>
      <c r="AG2660" s="11"/>
      <c r="AH2660" s="11"/>
      <c r="AI2660" s="11"/>
      <c r="AJ2660" s="11"/>
      <c r="AK2660" s="11"/>
      <c r="AL2660" s="11"/>
      <c r="AM2660" s="11"/>
      <c r="AN2660" s="11"/>
      <c r="AO2660" s="11"/>
      <c r="AP2660" s="11"/>
      <c r="AQ2660" s="11"/>
      <c r="AR2660" s="11"/>
      <c r="AS2660" s="11"/>
      <c r="AT2660" s="11"/>
      <c r="AU2660" s="11"/>
      <c r="AV2660" s="11"/>
      <c r="AW2660" s="11"/>
      <c r="AX2660" s="11"/>
      <c r="AY2660" s="11"/>
      <c r="AZ2660" s="11"/>
      <c r="BA2660" s="11"/>
      <c r="BB2660" s="11"/>
      <c r="BC2660" s="11"/>
      <c r="BD2660" s="11"/>
      <c r="BE2660" s="11"/>
      <c r="BF2660" s="11"/>
      <c r="BG2660" s="11"/>
      <c r="BH2660" s="11"/>
      <c r="BI2660" s="11"/>
      <c r="BJ2660" s="11"/>
      <c r="BK2660" s="11"/>
      <c r="BL2660" s="11"/>
      <c r="BM2660" s="11"/>
      <c r="BN2660" s="11"/>
      <c r="BO2660" s="11"/>
      <c r="BP2660" s="11"/>
      <c r="BQ2660" s="11"/>
      <c r="BR2660" s="11"/>
      <c r="BS2660" s="11"/>
      <c r="BT2660" s="11"/>
      <c r="BU2660" s="11"/>
      <c r="BV2660" s="11"/>
      <c r="BW2660" s="11"/>
      <c r="BX2660"/>
      <c r="BY2660"/>
      <c r="BZ2660"/>
    </row>
    <row r="2661" spans="1:78" s="2" customFormat="1" x14ac:dyDescent="0.2">
      <c r="A2661" t="s">
        <v>389</v>
      </c>
      <c r="B2661"/>
      <c r="C2661" t="s">
        <v>1482</v>
      </c>
      <c r="D2661" t="s">
        <v>64</v>
      </c>
      <c r="E2661" t="s">
        <v>343</v>
      </c>
      <c r="F2661" t="s">
        <v>390</v>
      </c>
      <c r="G2661" t="s">
        <v>343</v>
      </c>
      <c r="H2661" t="s">
        <v>390</v>
      </c>
      <c r="I2661"/>
      <c r="J2661"/>
      <c r="K2661"/>
      <c r="L2661"/>
      <c r="M2661"/>
      <c r="N2661"/>
      <c r="O2661"/>
      <c r="P2661"/>
      <c r="Q2661"/>
      <c r="R2661"/>
      <c r="S2661"/>
      <c r="T2661"/>
      <c r="U2661"/>
      <c r="V2661"/>
      <c r="W2661"/>
      <c r="X2661"/>
      <c r="Y2661"/>
      <c r="Z2661"/>
      <c r="AA2661"/>
      <c r="AB2661"/>
      <c r="AC2661">
        <v>5.4</v>
      </c>
      <c r="AD2661"/>
      <c r="AE2661"/>
      <c r="AF2661">
        <v>6.8</v>
      </c>
      <c r="AG2661"/>
      <c r="AH2661"/>
      <c r="AI2661"/>
      <c r="AJ2661"/>
      <c r="AK2661"/>
      <c r="AL2661"/>
      <c r="AM2661"/>
      <c r="AN2661"/>
      <c r="AO2661"/>
      <c r="AP2661"/>
      <c r="AQ2661"/>
      <c r="AR2661"/>
      <c r="AS2661"/>
      <c r="AT2661"/>
      <c r="AU2661"/>
      <c r="AV2661"/>
      <c r="AW2661"/>
      <c r="AX2661"/>
      <c r="AY2661"/>
      <c r="AZ2661"/>
      <c r="BA2661"/>
      <c r="BB2661"/>
      <c r="BC2661"/>
      <c r="BD2661"/>
      <c r="BE2661"/>
      <c r="BF2661"/>
      <c r="BG2661"/>
      <c r="BH2661"/>
      <c r="BI2661"/>
      <c r="BJ2661"/>
      <c r="BK2661"/>
      <c r="BL2661"/>
      <c r="BM2661"/>
      <c r="BN2661"/>
      <c r="BO2661"/>
      <c r="BP2661"/>
      <c r="BQ2661"/>
      <c r="BR2661" t="s">
        <v>58</v>
      </c>
      <c r="BS2661" s="1">
        <v>44819</v>
      </c>
      <c r="BT2661" t="s">
        <v>59</v>
      </c>
      <c r="BU2661">
        <v>3485</v>
      </c>
      <c r="BV2661" t="s">
        <v>60</v>
      </c>
      <c r="BW2661" t="s">
        <v>59</v>
      </c>
      <c r="BX2661"/>
      <c r="BY2661"/>
      <c r="BZ2661"/>
    </row>
    <row r="2662" spans="1:78" s="2" customFormat="1" x14ac:dyDescent="0.2">
      <c r="A2662" s="11" t="s">
        <v>1700</v>
      </c>
      <c r="B2662" s="11"/>
      <c r="C2662" s="11" t="s">
        <v>1482</v>
      </c>
      <c r="D2662" s="11" t="s">
        <v>64</v>
      </c>
      <c r="E2662" s="11" t="s">
        <v>343</v>
      </c>
      <c r="F2662" s="11" t="s">
        <v>391</v>
      </c>
      <c r="G2662" s="11" t="s">
        <v>343</v>
      </c>
      <c r="H2662" s="11" t="s">
        <v>391</v>
      </c>
      <c r="I2662" s="11"/>
      <c r="J2662" s="11"/>
      <c r="K2662" s="11"/>
      <c r="L2662" s="11"/>
      <c r="M2662" s="11"/>
      <c r="N2662" s="11"/>
      <c r="O2662" s="11"/>
      <c r="P2662" s="11"/>
      <c r="Q2662" s="11"/>
      <c r="R2662" s="11"/>
      <c r="S2662" s="11"/>
      <c r="T2662" s="11"/>
      <c r="U2662" s="11"/>
      <c r="V2662" s="11"/>
      <c r="W2662" s="11"/>
      <c r="X2662" s="11"/>
      <c r="Y2662" s="11"/>
      <c r="Z2662" s="11"/>
      <c r="AA2662" s="11"/>
      <c r="AB2662" s="11"/>
      <c r="AC2662" s="11"/>
      <c r="AD2662" s="11"/>
      <c r="AE2662" s="11"/>
      <c r="AF2662" s="11"/>
      <c r="AG2662" s="11"/>
      <c r="AH2662" s="11"/>
      <c r="AI2662" s="11"/>
      <c r="AJ2662" s="11"/>
      <c r="AK2662" s="11"/>
      <c r="AL2662" s="11"/>
      <c r="AM2662" s="11"/>
      <c r="AN2662" s="11"/>
      <c r="AO2662" s="11"/>
      <c r="AP2662" s="11"/>
      <c r="AQ2662" s="11"/>
      <c r="AR2662" s="11"/>
      <c r="AS2662" s="11"/>
      <c r="AT2662" s="11"/>
      <c r="AU2662" s="11"/>
      <c r="AV2662" s="11"/>
      <c r="AW2662" s="11"/>
      <c r="AX2662" s="11"/>
      <c r="AY2662" s="11"/>
      <c r="AZ2662" s="11"/>
      <c r="BA2662" s="11"/>
      <c r="BB2662" s="11"/>
      <c r="BC2662" s="11"/>
      <c r="BD2662" s="11"/>
      <c r="BE2662" s="11"/>
      <c r="BF2662" s="11"/>
      <c r="BG2662" s="11"/>
      <c r="BH2662" s="11"/>
      <c r="BI2662" s="11"/>
      <c r="BJ2662" s="11"/>
      <c r="BK2662" s="11"/>
      <c r="BL2662" s="11"/>
      <c r="BM2662" s="11"/>
      <c r="BN2662" s="11"/>
      <c r="BO2662" s="11"/>
      <c r="BP2662" s="11"/>
      <c r="BQ2662" s="11"/>
      <c r="BR2662" s="11"/>
      <c r="BS2662" s="11"/>
      <c r="BT2662" s="11"/>
      <c r="BU2662" s="11"/>
      <c r="BV2662" s="11"/>
      <c r="BW2662" s="11"/>
      <c r="BX2662"/>
      <c r="BY2662"/>
      <c r="BZ2662"/>
    </row>
    <row r="2663" spans="1:78" s="2" customFormat="1" x14ac:dyDescent="0.2">
      <c r="A2663" t="s">
        <v>392</v>
      </c>
      <c r="B2663" t="s">
        <v>2155</v>
      </c>
      <c r="C2663" t="s">
        <v>1482</v>
      </c>
      <c r="D2663" t="s">
        <v>64</v>
      </c>
      <c r="E2663" t="s">
        <v>343</v>
      </c>
      <c r="F2663" t="s">
        <v>391</v>
      </c>
      <c r="G2663" t="s">
        <v>343</v>
      </c>
      <c r="H2663" t="s">
        <v>391</v>
      </c>
      <c r="I2663"/>
      <c r="J2663"/>
      <c r="K2663"/>
      <c r="L2663"/>
      <c r="M2663"/>
      <c r="N2663"/>
      <c r="O2663"/>
      <c r="P2663"/>
      <c r="Q2663"/>
      <c r="R2663"/>
      <c r="S2663"/>
      <c r="T2663"/>
      <c r="U2663"/>
      <c r="V2663"/>
      <c r="W2663"/>
      <c r="X2663"/>
      <c r="Y2663"/>
      <c r="Z2663"/>
      <c r="AA2663"/>
      <c r="AB2663"/>
      <c r="AC2663"/>
      <c r="AD2663"/>
      <c r="AE2663"/>
      <c r="AF2663"/>
      <c r="AG2663"/>
      <c r="AH2663"/>
      <c r="AI2663"/>
      <c r="AJ2663"/>
      <c r="AK2663"/>
      <c r="AL2663"/>
      <c r="AM2663"/>
      <c r="AN2663"/>
      <c r="AO2663"/>
      <c r="AP2663"/>
      <c r="AQ2663"/>
      <c r="AR2663"/>
      <c r="AS2663"/>
      <c r="AT2663"/>
      <c r="AU2663"/>
      <c r="AV2663"/>
      <c r="AW2663"/>
      <c r="AX2663"/>
      <c r="AY2663"/>
      <c r="AZ2663"/>
      <c r="BA2663">
        <v>7.9</v>
      </c>
      <c r="BB2663">
        <v>5.5</v>
      </c>
      <c r="BC2663">
        <v>5.8</v>
      </c>
      <c r="BD2663">
        <v>5.8</v>
      </c>
      <c r="BE2663"/>
      <c r="BF2663"/>
      <c r="BG2663"/>
      <c r="BH2663"/>
      <c r="BI2663"/>
      <c r="BJ2663"/>
      <c r="BK2663"/>
      <c r="BL2663"/>
      <c r="BM2663"/>
      <c r="BN2663"/>
      <c r="BO2663"/>
      <c r="BP2663"/>
      <c r="BQ2663"/>
      <c r="BR2663" t="s">
        <v>58</v>
      </c>
      <c r="BS2663" s="1">
        <v>44819</v>
      </c>
      <c r="BT2663" t="s">
        <v>59</v>
      </c>
      <c r="BU2663">
        <v>3485</v>
      </c>
      <c r="BV2663" t="s">
        <v>60</v>
      </c>
      <c r="BW2663" t="s">
        <v>59</v>
      </c>
      <c r="BX2663"/>
      <c r="BY2663"/>
      <c r="BZ2663"/>
    </row>
    <row r="2664" spans="1:78" s="2" customFormat="1" x14ac:dyDescent="0.2">
      <c r="A2664" t="s">
        <v>393</v>
      </c>
      <c r="B2664"/>
      <c r="C2664" t="s">
        <v>1482</v>
      </c>
      <c r="D2664" t="s">
        <v>64</v>
      </c>
      <c r="E2664" t="s">
        <v>343</v>
      </c>
      <c r="F2664" t="s">
        <v>1532</v>
      </c>
      <c r="G2664" t="s">
        <v>343</v>
      </c>
      <c r="H2664" t="s">
        <v>394</v>
      </c>
      <c r="I2664"/>
      <c r="J2664"/>
      <c r="K2664"/>
      <c r="L2664"/>
      <c r="M2664"/>
      <c r="N2664"/>
      <c r="O2664"/>
      <c r="P2664"/>
      <c r="Q2664"/>
      <c r="R2664"/>
      <c r="S2664"/>
      <c r="T2664"/>
      <c r="U2664"/>
      <c r="V2664"/>
      <c r="W2664"/>
      <c r="X2664"/>
      <c r="Y2664"/>
      <c r="Z2664"/>
      <c r="AA2664"/>
      <c r="AB2664"/>
      <c r="AC2664"/>
      <c r="AD2664"/>
      <c r="AE2664"/>
      <c r="AF2664"/>
      <c r="AG2664"/>
      <c r="AH2664"/>
      <c r="AI2664"/>
      <c r="AJ2664"/>
      <c r="AK2664"/>
      <c r="AL2664"/>
      <c r="AM2664"/>
      <c r="AN2664"/>
      <c r="AO2664"/>
      <c r="AP2664"/>
      <c r="AQ2664"/>
      <c r="AR2664"/>
      <c r="AS2664">
        <v>6.1</v>
      </c>
      <c r="AT2664"/>
      <c r="AU2664"/>
      <c r="AV2664">
        <v>3.7</v>
      </c>
      <c r="AW2664">
        <v>7.3</v>
      </c>
      <c r="AX2664"/>
      <c r="AY2664"/>
      <c r="AZ2664">
        <v>5.4</v>
      </c>
      <c r="BA2664"/>
      <c r="BB2664"/>
      <c r="BC2664"/>
      <c r="BD2664"/>
      <c r="BE2664"/>
      <c r="BF2664"/>
      <c r="BG2664"/>
      <c r="BH2664"/>
      <c r="BI2664"/>
      <c r="BJ2664"/>
      <c r="BK2664"/>
      <c r="BL2664"/>
      <c r="BM2664"/>
      <c r="BN2664"/>
      <c r="BO2664"/>
      <c r="BP2664"/>
      <c r="BQ2664"/>
      <c r="BR2664" t="s">
        <v>67</v>
      </c>
      <c r="BS2664"/>
      <c r="BT2664" t="s">
        <v>213</v>
      </c>
      <c r="BU2664">
        <v>1609</v>
      </c>
      <c r="BV2664" t="s">
        <v>60</v>
      </c>
      <c r="BW2664" t="s">
        <v>213</v>
      </c>
      <c r="BX2664"/>
      <c r="BY2664"/>
      <c r="BZ2664"/>
    </row>
    <row r="2665" spans="1:78" s="2" customFormat="1" x14ac:dyDescent="0.2">
      <c r="A2665" t="s">
        <v>395</v>
      </c>
      <c r="B2665"/>
      <c r="C2665" t="s">
        <v>1482</v>
      </c>
      <c r="D2665" t="s">
        <v>64</v>
      </c>
      <c r="E2665" t="s">
        <v>343</v>
      </c>
      <c r="F2665" t="s">
        <v>1532</v>
      </c>
      <c r="G2665" t="s">
        <v>343</v>
      </c>
      <c r="H2665" t="s">
        <v>394</v>
      </c>
      <c r="I2665"/>
      <c r="J2665"/>
      <c r="K2665"/>
      <c r="L2665"/>
      <c r="M2665"/>
      <c r="N2665"/>
      <c r="O2665"/>
      <c r="P2665"/>
      <c r="Q2665"/>
      <c r="R2665"/>
      <c r="S2665"/>
      <c r="T2665"/>
      <c r="U2665"/>
      <c r="V2665"/>
      <c r="W2665"/>
      <c r="X2665"/>
      <c r="Y2665"/>
      <c r="Z2665"/>
      <c r="AA2665"/>
      <c r="AB2665"/>
      <c r="AC2665">
        <v>6.3</v>
      </c>
      <c r="AD2665"/>
      <c r="AE2665"/>
      <c r="AF2665">
        <v>8.8000000000000007</v>
      </c>
      <c r="AG2665"/>
      <c r="AH2665"/>
      <c r="AI2665"/>
      <c r="AJ2665"/>
      <c r="AK2665"/>
      <c r="AL2665"/>
      <c r="AM2665"/>
      <c r="AN2665"/>
      <c r="AO2665"/>
      <c r="AP2665"/>
      <c r="AQ2665"/>
      <c r="AR2665"/>
      <c r="AS2665"/>
      <c r="AT2665"/>
      <c r="AU2665"/>
      <c r="AV2665"/>
      <c r="AW2665"/>
      <c r="AX2665"/>
      <c r="AY2665"/>
      <c r="AZ2665"/>
      <c r="BA2665"/>
      <c r="BB2665"/>
      <c r="BC2665"/>
      <c r="BD2665"/>
      <c r="BE2665"/>
      <c r="BF2665"/>
      <c r="BG2665"/>
      <c r="BH2665"/>
      <c r="BI2665"/>
      <c r="BJ2665"/>
      <c r="BK2665"/>
      <c r="BL2665"/>
      <c r="BM2665"/>
      <c r="BN2665"/>
      <c r="BO2665"/>
      <c r="BP2665"/>
      <c r="BQ2665"/>
      <c r="BR2665" t="s">
        <v>67</v>
      </c>
      <c r="BS2665"/>
      <c r="BT2665" t="s">
        <v>213</v>
      </c>
      <c r="BU2665">
        <v>1609</v>
      </c>
      <c r="BV2665" t="s">
        <v>60</v>
      </c>
      <c r="BW2665" t="s">
        <v>213</v>
      </c>
      <c r="BX2665"/>
      <c r="BY2665"/>
      <c r="BZ2665"/>
    </row>
    <row r="2666" spans="1:78" s="2" customFormat="1" x14ac:dyDescent="0.2">
      <c r="A2666" s="11" t="s">
        <v>1700</v>
      </c>
      <c r="B2666" s="11"/>
      <c r="C2666" s="11" t="s">
        <v>1482</v>
      </c>
      <c r="D2666" s="11" t="s">
        <v>64</v>
      </c>
      <c r="E2666" s="11" t="s">
        <v>343</v>
      </c>
      <c r="F2666" s="11" t="s">
        <v>1532</v>
      </c>
      <c r="G2666" s="11" t="s">
        <v>343</v>
      </c>
      <c r="H2666" s="11" t="s">
        <v>1532</v>
      </c>
      <c r="I2666" s="11"/>
      <c r="J2666" s="11"/>
      <c r="K2666" s="11"/>
      <c r="L2666" s="11"/>
      <c r="M2666" s="11"/>
      <c r="N2666" s="11"/>
      <c r="O2666" s="11"/>
      <c r="P2666" s="11"/>
      <c r="Q2666" s="11"/>
      <c r="R2666" s="11"/>
      <c r="S2666" s="11"/>
      <c r="T2666" s="11"/>
      <c r="U2666" s="11"/>
      <c r="V2666" s="11"/>
      <c r="W2666" s="11"/>
      <c r="X2666" s="11"/>
      <c r="Y2666" s="11"/>
      <c r="Z2666" s="11"/>
      <c r="AA2666" s="11"/>
      <c r="AB2666" s="11"/>
      <c r="AC2666" s="11"/>
      <c r="AD2666" s="11"/>
      <c r="AE2666" s="11"/>
      <c r="AF2666" s="11"/>
      <c r="AG2666" s="11"/>
      <c r="AH2666" s="11"/>
      <c r="AI2666" s="11"/>
      <c r="AJ2666" s="11"/>
      <c r="AK2666" s="11"/>
      <c r="AL2666" s="11"/>
      <c r="AM2666" s="11"/>
      <c r="AN2666" s="11"/>
      <c r="AO2666" s="11"/>
      <c r="AP2666" s="11"/>
      <c r="AQ2666" s="11"/>
      <c r="AR2666" s="11"/>
      <c r="AS2666" s="11"/>
      <c r="AT2666" s="11"/>
      <c r="AU2666" s="11"/>
      <c r="AV2666" s="11"/>
      <c r="AW2666" s="11"/>
      <c r="AX2666" s="11"/>
      <c r="AY2666" s="11"/>
      <c r="AZ2666" s="11"/>
      <c r="BA2666" s="11"/>
      <c r="BB2666" s="11"/>
      <c r="BC2666" s="11"/>
      <c r="BD2666" s="11"/>
      <c r="BE2666" s="11"/>
      <c r="BF2666" s="11"/>
      <c r="BG2666" s="11"/>
      <c r="BH2666" s="11"/>
      <c r="BI2666" s="11"/>
      <c r="BJ2666" s="11"/>
      <c r="BK2666" s="11"/>
      <c r="BL2666" s="11"/>
      <c r="BM2666" s="11"/>
      <c r="BN2666" s="11"/>
      <c r="BO2666" s="11"/>
      <c r="BP2666" s="11"/>
      <c r="BQ2666" s="11"/>
      <c r="BR2666" s="11"/>
      <c r="BS2666" s="11"/>
      <c r="BT2666" s="11"/>
      <c r="BU2666" s="11"/>
      <c r="BV2666" s="11"/>
      <c r="BW2666" s="11"/>
      <c r="BX2666"/>
      <c r="BY2666"/>
      <c r="BZ2666"/>
    </row>
    <row r="2667" spans="1:78" s="2" customFormat="1" x14ac:dyDescent="0.2">
      <c r="A2667" s="6" t="s">
        <v>2175</v>
      </c>
      <c r="B2667" s="6"/>
      <c r="C2667" s="6" t="s">
        <v>1482</v>
      </c>
      <c r="D2667" s="6" t="s">
        <v>64</v>
      </c>
      <c r="E2667" s="6" t="s">
        <v>343</v>
      </c>
      <c r="F2667" s="6" t="s">
        <v>1532</v>
      </c>
      <c r="G2667" s="6" t="s">
        <v>343</v>
      </c>
      <c r="H2667" s="6" t="s">
        <v>1532</v>
      </c>
      <c r="I2667" s="6"/>
      <c r="J2667" s="6"/>
      <c r="K2667" s="6"/>
      <c r="L2667" s="6"/>
      <c r="M2667" s="6"/>
      <c r="N2667" s="6"/>
      <c r="O2667" s="6"/>
      <c r="P2667" s="6"/>
      <c r="Q2667" s="6"/>
      <c r="R2667" s="6"/>
      <c r="S2667" s="6"/>
      <c r="T2667" s="6"/>
      <c r="U2667" s="6"/>
      <c r="V2667" s="6"/>
      <c r="W2667" s="6"/>
      <c r="X2667" s="6"/>
      <c r="Y2667" s="6"/>
      <c r="Z2667" s="6"/>
      <c r="AA2667" s="6"/>
      <c r="AB2667" s="6"/>
      <c r="AC2667" s="6"/>
      <c r="AD2667" s="6"/>
      <c r="AE2667" s="6"/>
      <c r="AF2667" s="6"/>
      <c r="AG2667" s="6"/>
      <c r="AH2667" s="6"/>
      <c r="AI2667" s="6"/>
      <c r="AJ2667" s="6"/>
      <c r="AK2667" s="6"/>
      <c r="AL2667" s="6"/>
      <c r="AM2667" s="6"/>
      <c r="AN2667" s="6"/>
      <c r="AO2667" s="6"/>
      <c r="AP2667" s="6"/>
      <c r="AQ2667" s="6"/>
      <c r="AR2667" s="6"/>
      <c r="AS2667" s="6"/>
      <c r="AT2667" s="6"/>
      <c r="AU2667" s="6"/>
      <c r="AV2667" s="6"/>
      <c r="AW2667" s="6"/>
      <c r="AX2667" s="6"/>
      <c r="AY2667" s="6"/>
      <c r="AZ2667" s="6"/>
      <c r="BA2667" s="6"/>
      <c r="BB2667" s="6"/>
      <c r="BC2667" s="6"/>
      <c r="BD2667" s="6"/>
      <c r="BE2667" s="6"/>
      <c r="BF2667" s="6"/>
      <c r="BG2667" s="6"/>
      <c r="BH2667" s="6"/>
      <c r="BI2667" s="6"/>
      <c r="BJ2667" s="6">
        <v>22.5</v>
      </c>
      <c r="BK2667" s="6"/>
      <c r="BL2667" s="6"/>
      <c r="BM2667" s="6"/>
      <c r="BN2667" s="6"/>
      <c r="BO2667" s="6"/>
      <c r="BP2667" s="6"/>
      <c r="BQ2667" s="6" t="s">
        <v>3677</v>
      </c>
      <c r="BR2667" s="6" t="s">
        <v>67</v>
      </c>
      <c r="BS2667" s="7">
        <v>44820</v>
      </c>
      <c r="BT2667" s="6" t="s">
        <v>2256</v>
      </c>
      <c r="BU2667" s="28">
        <v>82637</v>
      </c>
      <c r="BV2667" s="6"/>
      <c r="BW2667" s="6"/>
      <c r="BX2667"/>
      <c r="BY2667"/>
      <c r="BZ2667"/>
    </row>
    <row r="2668" spans="1:78" s="2" customFormat="1" x14ac:dyDescent="0.2">
      <c r="A2668" s="10" t="s">
        <v>2261</v>
      </c>
      <c r="B2668" s="10"/>
      <c r="C2668" s="10" t="s">
        <v>1482</v>
      </c>
      <c r="D2668" s="10" t="s">
        <v>64</v>
      </c>
      <c r="E2668" s="10" t="s">
        <v>343</v>
      </c>
      <c r="F2668" s="10" t="s">
        <v>1532</v>
      </c>
      <c r="G2668" s="10" t="s">
        <v>343</v>
      </c>
      <c r="H2668" s="10" t="s">
        <v>1532</v>
      </c>
      <c r="I2668" s="10"/>
      <c r="J2668" s="10"/>
      <c r="K2668" s="10"/>
      <c r="L2668" s="10"/>
      <c r="M2668" s="10"/>
      <c r="N2668" s="10"/>
      <c r="O2668" s="10"/>
      <c r="P2668" s="10"/>
      <c r="Q2668" s="10"/>
      <c r="R2668" s="10"/>
      <c r="S2668" s="10"/>
      <c r="T2668" s="10"/>
      <c r="U2668" s="10"/>
      <c r="V2668" s="10"/>
      <c r="W2668" s="10"/>
      <c r="X2668" s="10"/>
      <c r="Y2668" s="10"/>
      <c r="Z2668" s="10"/>
      <c r="AA2668" s="10"/>
      <c r="AB2668" s="10"/>
      <c r="AC2668" s="10"/>
      <c r="AD2668" s="10"/>
      <c r="AE2668" s="10"/>
      <c r="AF2668" s="10"/>
      <c r="AG2668" s="10"/>
      <c r="AH2668" s="10"/>
      <c r="AI2668" s="10"/>
      <c r="AJ2668" s="10"/>
      <c r="AK2668" s="10"/>
      <c r="AL2668" s="10"/>
      <c r="AM2668" s="10"/>
      <c r="AN2668" s="10"/>
      <c r="AO2668" s="10"/>
      <c r="AP2668" s="10"/>
      <c r="AQ2668" s="10"/>
      <c r="AR2668" s="10"/>
      <c r="AS2668" s="10"/>
      <c r="AT2668" s="10"/>
      <c r="AU2668" s="10"/>
      <c r="AV2668" s="10"/>
      <c r="AW2668" s="10"/>
      <c r="AX2668" s="10"/>
      <c r="AY2668" s="10"/>
      <c r="AZ2668" s="10"/>
      <c r="BA2668" s="10"/>
      <c r="BB2668" s="10"/>
      <c r="BC2668" s="10"/>
      <c r="BD2668" s="10"/>
      <c r="BE2668" s="10"/>
      <c r="BF2668" s="10"/>
      <c r="BG2668" s="10"/>
      <c r="BH2668" s="10"/>
      <c r="BI2668" s="10"/>
      <c r="BJ2668" s="10"/>
      <c r="BK2668" s="10"/>
      <c r="BL2668" s="10"/>
      <c r="BM2668" s="10"/>
      <c r="BN2668" s="10"/>
      <c r="BO2668" s="10"/>
      <c r="BP2668" s="10"/>
      <c r="BQ2668" s="10"/>
      <c r="BR2668" s="10" t="s">
        <v>67</v>
      </c>
      <c r="BS2668" s="12">
        <v>44820</v>
      </c>
      <c r="BT2668" s="10" t="s">
        <v>2256</v>
      </c>
      <c r="BU2668" s="28">
        <v>82637</v>
      </c>
      <c r="BV2668" s="10" t="s">
        <v>60</v>
      </c>
      <c r="BW2668" s="10" t="s">
        <v>2256</v>
      </c>
      <c r="BX2668"/>
      <c r="BY2668"/>
      <c r="BZ2668"/>
    </row>
    <row r="2669" spans="1:78" s="2" customFormat="1" x14ac:dyDescent="0.2">
      <c r="A2669" t="s">
        <v>2260</v>
      </c>
      <c r="B2669"/>
      <c r="C2669" t="s">
        <v>1482</v>
      </c>
      <c r="D2669" t="s">
        <v>64</v>
      </c>
      <c r="E2669" t="s">
        <v>343</v>
      </c>
      <c r="F2669" t="s">
        <v>1532</v>
      </c>
      <c r="G2669" t="s">
        <v>343</v>
      </c>
      <c r="H2669" t="s">
        <v>1532</v>
      </c>
      <c r="I2669"/>
      <c r="J2669"/>
      <c r="K2669"/>
      <c r="L2669"/>
      <c r="M2669"/>
      <c r="N2669"/>
      <c r="O2669"/>
      <c r="P2669"/>
      <c r="Q2669"/>
      <c r="R2669"/>
      <c r="S2669"/>
      <c r="T2669"/>
      <c r="U2669"/>
      <c r="V2669"/>
      <c r="W2669"/>
      <c r="X2669"/>
      <c r="Y2669"/>
      <c r="Z2669"/>
      <c r="AA2669"/>
      <c r="AB2669"/>
      <c r="AC2669"/>
      <c r="AD2669"/>
      <c r="AE2669"/>
      <c r="AF2669">
        <v>9.3000000000000007</v>
      </c>
      <c r="AG2669"/>
      <c r="AH2669"/>
      <c r="AI2669"/>
      <c r="AJ2669">
        <v>9.5</v>
      </c>
      <c r="AK2669"/>
      <c r="AL2669"/>
      <c r="AM2669"/>
      <c r="AN2669"/>
      <c r="AO2669"/>
      <c r="AP2669"/>
      <c r="AQ2669"/>
      <c r="AR2669"/>
      <c r="AS2669"/>
      <c r="AT2669"/>
      <c r="AU2669"/>
      <c r="AV2669"/>
      <c r="AW2669"/>
      <c r="AX2669"/>
      <c r="AY2669"/>
      <c r="AZ2669"/>
      <c r="BA2669"/>
      <c r="BB2669"/>
      <c r="BC2669"/>
      <c r="BD2669"/>
      <c r="BE2669"/>
      <c r="BF2669"/>
      <c r="BG2669"/>
      <c r="BH2669"/>
      <c r="BI2669">
        <v>18</v>
      </c>
      <c r="BJ2669"/>
      <c r="BK2669"/>
      <c r="BL2669"/>
      <c r="BM2669"/>
      <c r="BN2669"/>
      <c r="BO2669"/>
      <c r="BP2669"/>
      <c r="BQ2669"/>
      <c r="BR2669" t="s">
        <v>67</v>
      </c>
      <c r="BS2669" s="1">
        <v>44820</v>
      </c>
      <c r="BT2669" t="s">
        <v>2256</v>
      </c>
      <c r="BU2669" s="28">
        <v>82637</v>
      </c>
      <c r="BV2669" s="15" t="s">
        <v>60</v>
      </c>
      <c r="BW2669" t="s">
        <v>2256</v>
      </c>
      <c r="BX2669"/>
      <c r="BY2669"/>
      <c r="BZ2669"/>
    </row>
    <row r="2670" spans="1:78" s="2" customFormat="1" x14ac:dyDescent="0.2">
      <c r="A2670" t="s">
        <v>94</v>
      </c>
      <c r="B2670"/>
      <c r="C2670" t="s">
        <v>1482</v>
      </c>
      <c r="D2670" t="s">
        <v>64</v>
      </c>
      <c r="E2670" t="s">
        <v>343</v>
      </c>
      <c r="F2670" t="s">
        <v>1532</v>
      </c>
      <c r="G2670" t="s">
        <v>343</v>
      </c>
      <c r="H2670" t="s">
        <v>1532</v>
      </c>
      <c r="I2670"/>
      <c r="J2670"/>
      <c r="K2670"/>
      <c r="L2670"/>
      <c r="M2670"/>
      <c r="N2670"/>
      <c r="O2670"/>
      <c r="P2670"/>
      <c r="Q2670">
        <v>4.95</v>
      </c>
      <c r="R2670"/>
      <c r="S2670"/>
      <c r="T2670">
        <v>4.5</v>
      </c>
      <c r="U2670">
        <v>5.45</v>
      </c>
      <c r="V2670"/>
      <c r="W2670"/>
      <c r="X2670">
        <v>5.86</v>
      </c>
      <c r="Y2670">
        <v>6.54</v>
      </c>
      <c r="Z2670"/>
      <c r="AA2670"/>
      <c r="AB2670">
        <v>7.39</v>
      </c>
      <c r="AC2670">
        <v>6.94</v>
      </c>
      <c r="AD2670"/>
      <c r="AE2670"/>
      <c r="AF2670">
        <v>8.6199999999999992</v>
      </c>
      <c r="AG2670">
        <v>5.08</v>
      </c>
      <c r="AH2670"/>
      <c r="AI2670"/>
      <c r="AJ2670">
        <v>8.4499999999999993</v>
      </c>
      <c r="AK2670">
        <v>3.9</v>
      </c>
      <c r="AL2670"/>
      <c r="AM2670"/>
      <c r="AN2670">
        <v>2.25</v>
      </c>
      <c r="AO2670">
        <v>5.1100000000000003</v>
      </c>
      <c r="AP2670"/>
      <c r="AQ2670"/>
      <c r="AR2670">
        <v>3.07</v>
      </c>
      <c r="AS2670">
        <v>6.31</v>
      </c>
      <c r="AT2670"/>
      <c r="AU2670"/>
      <c r="AV2670">
        <v>3.28</v>
      </c>
      <c r="AW2670">
        <v>7.14</v>
      </c>
      <c r="AX2670">
        <v>4.3899999999999997</v>
      </c>
      <c r="AY2670">
        <v>4.82</v>
      </c>
      <c r="AZ2670">
        <v>4.82</v>
      </c>
      <c r="BA2670">
        <v>7.09</v>
      </c>
      <c r="BB2670">
        <v>4.97</v>
      </c>
      <c r="BC2670">
        <v>5.04</v>
      </c>
      <c r="BD2670">
        <v>5.04</v>
      </c>
      <c r="BE2670">
        <v>7.64</v>
      </c>
      <c r="BF2670"/>
      <c r="BG2670"/>
      <c r="BH2670">
        <v>4.2699999999999996</v>
      </c>
      <c r="BI2670"/>
      <c r="BJ2670"/>
      <c r="BK2670"/>
      <c r="BL2670"/>
      <c r="BM2670"/>
      <c r="BN2670"/>
      <c r="BO2670"/>
      <c r="BP2670"/>
      <c r="BQ2670" t="s">
        <v>2197</v>
      </c>
      <c r="BR2670" t="s">
        <v>67</v>
      </c>
      <c r="BS2670" s="1">
        <v>44820</v>
      </c>
      <c r="BT2670" t="s">
        <v>2196</v>
      </c>
      <c r="BU2670">
        <v>2905</v>
      </c>
      <c r="BV2670"/>
      <c r="BW2670"/>
      <c r="BX2670"/>
      <c r="BY2670"/>
      <c r="BZ2670"/>
    </row>
    <row r="2671" spans="1:78" s="2" customFormat="1" x14ac:dyDescent="0.2">
      <c r="A2671" s="6"/>
      <c r="B2671" s="6"/>
      <c r="C2671" s="6" t="s">
        <v>1482</v>
      </c>
      <c r="D2671" s="6" t="s">
        <v>64</v>
      </c>
      <c r="E2671" s="6" t="s">
        <v>343</v>
      </c>
      <c r="F2671" s="6" t="s">
        <v>1532</v>
      </c>
      <c r="G2671" s="6" t="s">
        <v>343</v>
      </c>
      <c r="H2671" s="6" t="s">
        <v>1532</v>
      </c>
      <c r="I2671" s="6"/>
      <c r="J2671" s="6"/>
      <c r="K2671" s="6"/>
      <c r="L2671" s="6"/>
      <c r="M2671" s="6"/>
      <c r="N2671" s="6"/>
      <c r="O2671" s="6"/>
      <c r="P2671" s="6"/>
      <c r="Q2671" s="6"/>
      <c r="R2671" s="6"/>
      <c r="S2671" s="6"/>
      <c r="T2671" s="6"/>
      <c r="U2671" s="6"/>
      <c r="V2671" s="6"/>
      <c r="W2671" s="6"/>
      <c r="X2671" s="6"/>
      <c r="Y2671" s="6"/>
      <c r="Z2671" s="6"/>
      <c r="AA2671" s="6"/>
      <c r="AB2671" s="6"/>
      <c r="AC2671" s="6">
        <v>7</v>
      </c>
      <c r="AD2671" s="6"/>
      <c r="AE2671" s="6"/>
      <c r="AF2671" s="6">
        <v>8.5</v>
      </c>
      <c r="AG2671" s="6">
        <v>5.5</v>
      </c>
      <c r="AH2671" s="6"/>
      <c r="AI2671" s="6"/>
      <c r="AJ2671" s="6">
        <v>7.5</v>
      </c>
      <c r="AK2671" s="6"/>
      <c r="AL2671" s="6"/>
      <c r="AM2671" s="6"/>
      <c r="AN2671" s="6"/>
      <c r="AO2671" s="6"/>
      <c r="AP2671" s="6"/>
      <c r="AQ2671" s="6"/>
      <c r="AR2671" s="6"/>
      <c r="AS2671" s="6"/>
      <c r="AT2671" s="6"/>
      <c r="AU2671" s="6"/>
      <c r="AV2671" s="6"/>
      <c r="AW2671" s="6">
        <v>6</v>
      </c>
      <c r="AX2671" s="6"/>
      <c r="AY2671" s="6"/>
      <c r="AZ2671" s="6">
        <v>6</v>
      </c>
      <c r="BA2671" s="6">
        <v>7</v>
      </c>
      <c r="BB2671" s="6"/>
      <c r="BC2671" s="6"/>
      <c r="BD2671" s="6">
        <v>6.5</v>
      </c>
      <c r="BE2671" s="6"/>
      <c r="BF2671" s="6"/>
      <c r="BG2671" s="6"/>
      <c r="BH2671" s="6"/>
      <c r="BI2671" s="6">
        <v>18.5</v>
      </c>
      <c r="BJ2671" s="6">
        <v>23</v>
      </c>
      <c r="BK2671" s="6"/>
      <c r="BL2671" s="6"/>
      <c r="BM2671" s="6">
        <v>31</v>
      </c>
      <c r="BN2671" s="6"/>
      <c r="BO2671" s="6"/>
      <c r="BP2671" s="6"/>
      <c r="BQ2671" s="6"/>
      <c r="BR2671" s="6" t="s">
        <v>67</v>
      </c>
      <c r="BS2671" s="7">
        <v>44964</v>
      </c>
      <c r="BT2671" s="6" t="s">
        <v>3669</v>
      </c>
      <c r="BU2671" s="57" t="s">
        <v>3702</v>
      </c>
      <c r="BV2671" s="6"/>
      <c r="BW2671" s="6"/>
      <c r="BX2671" s="6"/>
      <c r="BY2671" s="6"/>
      <c r="BZ2671" s="6"/>
    </row>
    <row r="2672" spans="1:78" s="2" customFormat="1" x14ac:dyDescent="0.2">
      <c r="A2672" s="11" t="s">
        <v>1700</v>
      </c>
      <c r="B2672" s="11"/>
      <c r="C2672" s="11" t="s">
        <v>1482</v>
      </c>
      <c r="D2672" s="11" t="s">
        <v>64</v>
      </c>
      <c r="E2672" s="11" t="s">
        <v>343</v>
      </c>
      <c r="F2672" s="11" t="s">
        <v>1532</v>
      </c>
      <c r="G2672" s="11" t="s">
        <v>343</v>
      </c>
      <c r="H2672" s="11" t="s">
        <v>1538</v>
      </c>
      <c r="I2672" s="11"/>
      <c r="J2672" s="11"/>
      <c r="K2672" s="11"/>
      <c r="L2672" s="11"/>
      <c r="M2672" s="11"/>
      <c r="N2672" s="11"/>
      <c r="O2672" s="11"/>
      <c r="P2672" s="11"/>
      <c r="Q2672" s="11"/>
      <c r="R2672" s="11"/>
      <c r="S2672" s="11"/>
      <c r="T2672" s="11"/>
      <c r="U2672" s="11"/>
      <c r="V2672" s="11"/>
      <c r="W2672" s="11"/>
      <c r="X2672" s="11"/>
      <c r="Y2672" s="11"/>
      <c r="Z2672" s="11"/>
      <c r="AA2672" s="11"/>
      <c r="AB2672" s="11"/>
      <c r="AC2672" s="11"/>
      <c r="AD2672" s="11"/>
      <c r="AE2672" s="11"/>
      <c r="AF2672" s="11"/>
      <c r="AG2672" s="11"/>
      <c r="AH2672" s="11"/>
      <c r="AI2672" s="11"/>
      <c r="AJ2672" s="11"/>
      <c r="AK2672" s="11"/>
      <c r="AL2672" s="11"/>
      <c r="AM2672" s="11"/>
      <c r="AN2672" s="11"/>
      <c r="AO2672" s="11"/>
      <c r="AP2672" s="11"/>
      <c r="AQ2672" s="11"/>
      <c r="AR2672" s="11"/>
      <c r="AS2672" s="11"/>
      <c r="AT2672" s="11"/>
      <c r="AU2672" s="11"/>
      <c r="AV2672" s="11"/>
      <c r="AW2672" s="11"/>
      <c r="AX2672" s="11"/>
      <c r="AY2672" s="11"/>
      <c r="AZ2672" s="11"/>
      <c r="BA2672" s="11"/>
      <c r="BB2672" s="11"/>
      <c r="BC2672" s="11"/>
      <c r="BD2672" s="11"/>
      <c r="BE2672" s="11"/>
      <c r="BF2672" s="11"/>
      <c r="BG2672" s="11"/>
      <c r="BH2672" s="11"/>
      <c r="BI2672" s="11"/>
      <c r="BJ2672" s="11"/>
      <c r="BK2672" s="11"/>
      <c r="BL2672" s="11"/>
      <c r="BM2672" s="11"/>
      <c r="BN2672" s="11"/>
      <c r="BO2672" s="11"/>
      <c r="BP2672" s="11"/>
      <c r="BQ2672" s="11"/>
      <c r="BR2672" s="11"/>
      <c r="BS2672" s="11"/>
      <c r="BT2672" s="11"/>
      <c r="BU2672" s="11"/>
      <c r="BV2672" s="11"/>
      <c r="BW2672" s="11"/>
    </row>
    <row r="2673" spans="1:78" s="2" customFormat="1" x14ac:dyDescent="0.2">
      <c r="A2673" s="6" t="s">
        <v>737</v>
      </c>
      <c r="B2673" s="6"/>
      <c r="C2673" s="6" t="s">
        <v>1482</v>
      </c>
      <c r="D2673" s="6" t="s">
        <v>64</v>
      </c>
      <c r="E2673" s="6" t="s">
        <v>343</v>
      </c>
      <c r="F2673" s="6" t="s">
        <v>1532</v>
      </c>
      <c r="G2673" s="6" t="s">
        <v>343</v>
      </c>
      <c r="H2673" s="6" t="s">
        <v>1538</v>
      </c>
      <c r="I2673" s="6"/>
      <c r="J2673" s="6"/>
      <c r="K2673" s="6"/>
      <c r="L2673" s="6"/>
      <c r="M2673" s="6"/>
      <c r="N2673" s="6"/>
      <c r="O2673" s="6"/>
      <c r="P2673" s="6"/>
      <c r="Q2673" s="6"/>
      <c r="R2673" s="6"/>
      <c r="S2673" s="6"/>
      <c r="T2673" s="6"/>
      <c r="U2673" s="6"/>
      <c r="V2673" s="6"/>
      <c r="W2673" s="6"/>
      <c r="X2673" s="6"/>
      <c r="Y2673" s="6"/>
      <c r="Z2673" s="6"/>
      <c r="AA2673" s="6"/>
      <c r="AB2673" s="6"/>
      <c r="AC2673" s="6"/>
      <c r="AD2673" s="6"/>
      <c r="AE2673" s="6"/>
      <c r="AF2673" s="6"/>
      <c r="AG2673" s="6"/>
      <c r="AH2673" s="6"/>
      <c r="AI2673" s="6"/>
      <c r="AJ2673" s="6"/>
      <c r="AK2673" s="6"/>
      <c r="AL2673" s="6"/>
      <c r="AM2673" s="6"/>
      <c r="AN2673" s="6"/>
      <c r="AO2673" s="6"/>
      <c r="AP2673" s="6"/>
      <c r="AQ2673" s="6"/>
      <c r="AR2673" s="6"/>
      <c r="AS2673" s="6"/>
      <c r="AT2673" s="6"/>
      <c r="AU2673" s="6"/>
      <c r="AV2673" s="6"/>
      <c r="AW2673" s="6">
        <v>7.3</v>
      </c>
      <c r="AX2673" s="6"/>
      <c r="AY2673" s="6"/>
      <c r="AZ2673" s="6">
        <v>5.5</v>
      </c>
      <c r="BA2673" s="6"/>
      <c r="BB2673" s="6"/>
      <c r="BC2673" s="6"/>
      <c r="BD2673" s="6"/>
      <c r="BE2673" s="6">
        <v>8</v>
      </c>
      <c r="BF2673" s="6"/>
      <c r="BG2673" s="6"/>
      <c r="BH2673" s="6">
        <v>5.5</v>
      </c>
      <c r="BI2673" s="6"/>
      <c r="BJ2673" s="6">
        <v>24</v>
      </c>
      <c r="BK2673" s="6"/>
      <c r="BL2673" s="6"/>
      <c r="BM2673" s="6"/>
      <c r="BN2673" s="6"/>
      <c r="BO2673" s="6"/>
      <c r="BP2673" s="6">
        <v>49</v>
      </c>
      <c r="BQ2673" s="6"/>
      <c r="BR2673" s="6" t="s">
        <v>67</v>
      </c>
      <c r="BS2673" s="7">
        <v>44964</v>
      </c>
      <c r="BT2673" s="6" t="s">
        <v>3669</v>
      </c>
      <c r="BU2673" s="57" t="s">
        <v>3702</v>
      </c>
      <c r="BV2673" s="6"/>
      <c r="BW2673" s="6"/>
      <c r="BX2673" s="6"/>
      <c r="BY2673" s="6"/>
      <c r="BZ2673" s="6"/>
    </row>
    <row r="2674" spans="1:78" s="2" customFormat="1" x14ac:dyDescent="0.2">
      <c r="A2674" t="s">
        <v>401</v>
      </c>
      <c r="B2674"/>
      <c r="C2674" t="s">
        <v>1482</v>
      </c>
      <c r="D2674" t="s">
        <v>64</v>
      </c>
      <c r="E2674" t="s">
        <v>343</v>
      </c>
      <c r="F2674" t="s">
        <v>396</v>
      </c>
      <c r="G2674" t="s">
        <v>343</v>
      </c>
      <c r="H2674" t="s">
        <v>402</v>
      </c>
      <c r="I2674"/>
      <c r="J2674"/>
      <c r="K2674"/>
      <c r="L2674"/>
      <c r="M2674"/>
      <c r="N2674"/>
      <c r="O2674"/>
      <c r="P2674"/>
      <c r="Q2674"/>
      <c r="R2674"/>
      <c r="S2674"/>
      <c r="T2674"/>
      <c r="U2674"/>
      <c r="V2674"/>
      <c r="W2674"/>
      <c r="X2674"/>
      <c r="Y2674"/>
      <c r="Z2674"/>
      <c r="AA2674"/>
      <c r="AB2674"/>
      <c r="AC2674"/>
      <c r="AD2674"/>
      <c r="AE2674"/>
      <c r="AF2674"/>
      <c r="AG2674"/>
      <c r="AH2674"/>
      <c r="AI2674"/>
      <c r="AJ2674"/>
      <c r="AK2674"/>
      <c r="AL2674"/>
      <c r="AM2674"/>
      <c r="AN2674"/>
      <c r="AO2674"/>
      <c r="AP2674"/>
      <c r="AQ2674"/>
      <c r="AR2674"/>
      <c r="AS2674"/>
      <c r="AT2674"/>
      <c r="AU2674"/>
      <c r="AV2674"/>
      <c r="AW2674"/>
      <c r="AX2674"/>
      <c r="AY2674"/>
      <c r="AZ2674"/>
      <c r="BA2674"/>
      <c r="BB2674"/>
      <c r="BC2674"/>
      <c r="BD2674"/>
      <c r="BE2674">
        <v>5.35</v>
      </c>
      <c r="BF2674">
        <v>3.23</v>
      </c>
      <c r="BG2674">
        <v>2.95</v>
      </c>
      <c r="BH2674">
        <v>3.23</v>
      </c>
      <c r="BI2674"/>
      <c r="BJ2674"/>
      <c r="BK2674"/>
      <c r="BL2674"/>
      <c r="BM2674"/>
      <c r="BN2674"/>
      <c r="BO2674"/>
      <c r="BP2674"/>
      <c r="BQ2674"/>
      <c r="BR2674" t="s">
        <v>67</v>
      </c>
      <c r="BS2674"/>
      <c r="BT2674" t="s">
        <v>79</v>
      </c>
      <c r="BU2674">
        <v>42805</v>
      </c>
      <c r="BV2674" t="s">
        <v>69</v>
      </c>
      <c r="BW2674" t="s">
        <v>79</v>
      </c>
      <c r="BX2674"/>
      <c r="BY2674"/>
      <c r="BZ2674"/>
    </row>
    <row r="2675" spans="1:78" s="2" customFormat="1" x14ac:dyDescent="0.2">
      <c r="A2675" s="11" t="s">
        <v>1700</v>
      </c>
      <c r="B2675" s="11"/>
      <c r="C2675" s="11" t="s">
        <v>1482</v>
      </c>
      <c r="D2675" s="11" t="s">
        <v>64</v>
      </c>
      <c r="E2675" s="11" t="s">
        <v>343</v>
      </c>
      <c r="F2675" s="11" t="s">
        <v>396</v>
      </c>
      <c r="G2675" s="11" t="s">
        <v>343</v>
      </c>
      <c r="H2675" s="11" t="s">
        <v>396</v>
      </c>
      <c r="I2675" s="11"/>
      <c r="J2675" s="11"/>
      <c r="K2675" s="11"/>
      <c r="L2675" s="11"/>
      <c r="M2675" s="11"/>
      <c r="N2675" s="11"/>
      <c r="O2675" s="11"/>
      <c r="P2675" s="11"/>
      <c r="Q2675" s="11"/>
      <c r="R2675" s="11"/>
      <c r="S2675" s="11"/>
      <c r="T2675" s="11"/>
      <c r="U2675" s="11"/>
      <c r="V2675" s="11"/>
      <c r="W2675" s="11"/>
      <c r="X2675" s="11"/>
      <c r="Y2675" s="11"/>
      <c r="Z2675" s="11"/>
      <c r="AA2675" s="11"/>
      <c r="AB2675" s="11"/>
      <c r="AC2675" s="11"/>
      <c r="AD2675" s="11"/>
      <c r="AE2675" s="11"/>
      <c r="AF2675" s="11"/>
      <c r="AG2675" s="11"/>
      <c r="AH2675" s="11"/>
      <c r="AI2675" s="11"/>
      <c r="AJ2675" s="11"/>
      <c r="AK2675" s="11"/>
      <c r="AL2675" s="11"/>
      <c r="AM2675" s="11"/>
      <c r="AN2675" s="11"/>
      <c r="AO2675" s="11"/>
      <c r="AP2675" s="11"/>
      <c r="AQ2675" s="11"/>
      <c r="AR2675" s="11"/>
      <c r="AS2675" s="11"/>
      <c r="AT2675" s="11"/>
      <c r="AU2675" s="11"/>
      <c r="AV2675" s="11"/>
      <c r="AW2675" s="11"/>
      <c r="AX2675" s="11"/>
      <c r="AY2675" s="11"/>
      <c r="AZ2675" s="11"/>
      <c r="BA2675" s="11"/>
      <c r="BB2675" s="11"/>
      <c r="BC2675" s="11"/>
      <c r="BD2675" s="11"/>
      <c r="BE2675" s="11"/>
      <c r="BF2675" s="11"/>
      <c r="BG2675" s="11"/>
      <c r="BH2675" s="11"/>
      <c r="BI2675" s="11"/>
      <c r="BJ2675" s="11"/>
      <c r="BK2675" s="11"/>
      <c r="BL2675" s="11"/>
      <c r="BM2675" s="11"/>
      <c r="BN2675" s="11"/>
      <c r="BO2675" s="11"/>
      <c r="BP2675" s="11"/>
      <c r="BQ2675" s="11"/>
      <c r="BR2675" s="11"/>
      <c r="BS2675" s="11"/>
      <c r="BT2675" s="11"/>
      <c r="BU2675" s="11"/>
      <c r="BV2675" s="11"/>
      <c r="BW2675" s="11"/>
      <c r="BX2675"/>
      <c r="BY2675"/>
      <c r="BZ2675"/>
    </row>
    <row r="2676" spans="1:78" s="2" customFormat="1" x14ac:dyDescent="0.2">
      <c r="A2676" t="s">
        <v>397</v>
      </c>
      <c r="B2676"/>
      <c r="C2676" t="s">
        <v>1482</v>
      </c>
      <c r="D2676" t="s">
        <v>64</v>
      </c>
      <c r="E2676" t="s">
        <v>343</v>
      </c>
      <c r="F2676" t="s">
        <v>396</v>
      </c>
      <c r="G2676" t="s">
        <v>343</v>
      </c>
      <c r="H2676" t="s">
        <v>396</v>
      </c>
      <c r="I2676"/>
      <c r="J2676"/>
      <c r="K2676"/>
      <c r="L2676"/>
      <c r="M2676"/>
      <c r="N2676"/>
      <c r="O2676"/>
      <c r="P2676"/>
      <c r="Q2676"/>
      <c r="R2676"/>
      <c r="S2676"/>
      <c r="T2676"/>
      <c r="U2676"/>
      <c r="V2676"/>
      <c r="W2676"/>
      <c r="X2676"/>
      <c r="Y2676"/>
      <c r="Z2676"/>
      <c r="AA2676"/>
      <c r="AB2676"/>
      <c r="AC2676"/>
      <c r="AD2676"/>
      <c r="AE2676"/>
      <c r="AF2676"/>
      <c r="AG2676"/>
      <c r="AH2676"/>
      <c r="AI2676"/>
      <c r="AJ2676"/>
      <c r="AK2676"/>
      <c r="AL2676"/>
      <c r="AM2676"/>
      <c r="AN2676"/>
      <c r="AO2676"/>
      <c r="AP2676"/>
      <c r="AQ2676"/>
      <c r="AR2676"/>
      <c r="AS2676">
        <v>4.2</v>
      </c>
      <c r="AT2676"/>
      <c r="AU2676"/>
      <c r="AV2676">
        <v>2.6</v>
      </c>
      <c r="AW2676"/>
      <c r="AX2676"/>
      <c r="AY2676"/>
      <c r="AZ2676"/>
      <c r="BA2676"/>
      <c r="BB2676"/>
      <c r="BC2676"/>
      <c r="BD2676"/>
      <c r="BE2676"/>
      <c r="BF2676"/>
      <c r="BG2676"/>
      <c r="BH2676"/>
      <c r="BI2676"/>
      <c r="BJ2676"/>
      <c r="BK2676"/>
      <c r="BL2676"/>
      <c r="BM2676"/>
      <c r="BN2676"/>
      <c r="BO2676"/>
      <c r="BP2676"/>
      <c r="BQ2676"/>
      <c r="BR2676" t="s">
        <v>67</v>
      </c>
      <c r="BS2676"/>
      <c r="BT2676" t="s">
        <v>202</v>
      </c>
      <c r="BU2676">
        <v>46399</v>
      </c>
      <c r="BV2676"/>
      <c r="BW2676"/>
      <c r="BX2676"/>
      <c r="BY2676"/>
      <c r="BZ2676"/>
    </row>
    <row r="2677" spans="1:78" s="2" customFormat="1" x14ac:dyDescent="0.2">
      <c r="A2677" t="s">
        <v>398</v>
      </c>
      <c r="B2677"/>
      <c r="C2677" t="s">
        <v>1482</v>
      </c>
      <c r="D2677" t="s">
        <v>64</v>
      </c>
      <c r="E2677" t="s">
        <v>343</v>
      </c>
      <c r="F2677" t="s">
        <v>396</v>
      </c>
      <c r="G2677" t="s">
        <v>343</v>
      </c>
      <c r="H2677" t="s">
        <v>396</v>
      </c>
      <c r="I2677"/>
      <c r="J2677"/>
      <c r="K2677"/>
      <c r="L2677"/>
      <c r="M2677"/>
      <c r="N2677"/>
      <c r="O2677"/>
      <c r="P2677"/>
      <c r="Q2677"/>
      <c r="R2677"/>
      <c r="S2677"/>
      <c r="T2677"/>
      <c r="U2677"/>
      <c r="V2677"/>
      <c r="W2677"/>
      <c r="X2677"/>
      <c r="Y2677"/>
      <c r="Z2677"/>
      <c r="AA2677"/>
      <c r="AB2677"/>
      <c r="AC2677"/>
      <c r="AD2677"/>
      <c r="AE2677"/>
      <c r="AF2677"/>
      <c r="AG2677"/>
      <c r="AH2677"/>
      <c r="AI2677"/>
      <c r="AJ2677"/>
      <c r="AK2677"/>
      <c r="AL2677"/>
      <c r="AM2677"/>
      <c r="AN2677"/>
      <c r="AO2677"/>
      <c r="AP2677"/>
      <c r="AQ2677"/>
      <c r="AR2677"/>
      <c r="AS2677"/>
      <c r="AT2677"/>
      <c r="AU2677"/>
      <c r="AV2677"/>
      <c r="AW2677">
        <v>5.3</v>
      </c>
      <c r="AX2677">
        <v>3.1</v>
      </c>
      <c r="AY2677">
        <v>3.6</v>
      </c>
      <c r="AZ2677">
        <v>3.6</v>
      </c>
      <c r="BA2677"/>
      <c r="BB2677"/>
      <c r="BC2677"/>
      <c r="BD2677"/>
      <c r="BE2677"/>
      <c r="BF2677"/>
      <c r="BG2677"/>
      <c r="BH2677"/>
      <c r="BI2677"/>
      <c r="BJ2677"/>
      <c r="BK2677"/>
      <c r="BL2677"/>
      <c r="BM2677"/>
      <c r="BN2677"/>
      <c r="BO2677"/>
      <c r="BP2677"/>
      <c r="BQ2677"/>
      <c r="BR2677" t="s">
        <v>67</v>
      </c>
      <c r="BS2677"/>
      <c r="BT2677" t="s">
        <v>202</v>
      </c>
      <c r="BU2677">
        <v>46399</v>
      </c>
      <c r="BV2677"/>
      <c r="BW2677"/>
      <c r="BX2677"/>
      <c r="BY2677"/>
      <c r="BZ2677"/>
    </row>
    <row r="2678" spans="1:78" x14ac:dyDescent="0.2">
      <c r="A2678" t="s">
        <v>399</v>
      </c>
      <c r="C2678" t="s">
        <v>1482</v>
      </c>
      <c r="D2678" t="s">
        <v>64</v>
      </c>
      <c r="E2678" t="s">
        <v>343</v>
      </c>
      <c r="F2678" t="s">
        <v>396</v>
      </c>
      <c r="G2678" t="s">
        <v>343</v>
      </c>
      <c r="H2678" t="s">
        <v>396</v>
      </c>
      <c r="AB2678">
        <v>6.3</v>
      </c>
      <c r="BQ2678" t="s">
        <v>400</v>
      </c>
      <c r="BR2678" t="s">
        <v>67</v>
      </c>
      <c r="BS2678"/>
      <c r="BT2678" t="s">
        <v>202</v>
      </c>
      <c r="BU2678">
        <v>46399</v>
      </c>
    </row>
    <row r="2679" spans="1:78" x14ac:dyDescent="0.2">
      <c r="A2679" s="11" t="s">
        <v>1700</v>
      </c>
      <c r="B2679" s="11"/>
      <c r="C2679" s="11" t="s">
        <v>1482</v>
      </c>
      <c r="D2679" s="11" t="s">
        <v>64</v>
      </c>
      <c r="E2679" s="11" t="s">
        <v>343</v>
      </c>
      <c r="F2679" s="11" t="s">
        <v>396</v>
      </c>
      <c r="G2679" s="11" t="s">
        <v>343</v>
      </c>
      <c r="H2679" s="11" t="s">
        <v>404</v>
      </c>
      <c r="I2679" s="11"/>
      <c r="J2679" s="11"/>
      <c r="K2679" s="11"/>
      <c r="L2679" s="11"/>
      <c r="M2679" s="11"/>
      <c r="N2679" s="11"/>
      <c r="O2679" s="11"/>
      <c r="P2679" s="11"/>
      <c r="Q2679" s="11"/>
      <c r="R2679" s="11"/>
      <c r="S2679" s="11"/>
      <c r="T2679" s="11"/>
      <c r="U2679" s="11"/>
      <c r="V2679" s="11"/>
      <c r="W2679" s="11"/>
      <c r="X2679" s="11"/>
      <c r="Y2679" s="11"/>
      <c r="Z2679" s="11"/>
      <c r="AA2679" s="11"/>
      <c r="AB2679" s="11"/>
      <c r="AC2679" s="11"/>
      <c r="AD2679" s="11"/>
      <c r="AE2679" s="11"/>
      <c r="AF2679" s="11"/>
      <c r="AG2679" s="11"/>
      <c r="AH2679" s="11"/>
      <c r="AI2679" s="11"/>
      <c r="AJ2679" s="11"/>
      <c r="AK2679" s="11"/>
      <c r="AL2679" s="11"/>
      <c r="AM2679" s="11"/>
      <c r="AN2679" s="11"/>
      <c r="AO2679" s="11"/>
      <c r="AP2679" s="11"/>
      <c r="AQ2679" s="11"/>
      <c r="AR2679" s="11"/>
      <c r="AS2679" s="11"/>
      <c r="AT2679" s="11"/>
      <c r="AU2679" s="11"/>
      <c r="AV2679" s="11"/>
      <c r="AW2679" s="11"/>
      <c r="AX2679" s="11"/>
      <c r="AY2679" s="11"/>
      <c r="AZ2679" s="11"/>
      <c r="BA2679" s="11"/>
      <c r="BB2679" s="11"/>
      <c r="BC2679" s="11"/>
      <c r="BD2679" s="11"/>
      <c r="BE2679" s="11"/>
      <c r="BF2679" s="11"/>
      <c r="BG2679" s="11"/>
      <c r="BH2679" s="11"/>
      <c r="BI2679" s="11"/>
      <c r="BJ2679" s="11"/>
      <c r="BK2679" s="11"/>
      <c r="BL2679" s="11"/>
      <c r="BM2679" s="11"/>
      <c r="BN2679" s="11"/>
      <c r="BO2679" s="11"/>
      <c r="BP2679" s="11"/>
      <c r="BQ2679" s="11"/>
      <c r="BR2679" s="11"/>
      <c r="BS2679" s="11"/>
      <c r="BT2679" s="11"/>
      <c r="BU2679" s="11"/>
      <c r="BV2679" s="11"/>
      <c r="BW2679" s="11"/>
    </row>
    <row r="2680" spans="1:78" x14ac:dyDescent="0.2">
      <c r="A2680" t="s">
        <v>403</v>
      </c>
      <c r="B2680" t="s">
        <v>154</v>
      </c>
      <c r="C2680" t="s">
        <v>1482</v>
      </c>
      <c r="D2680" t="s">
        <v>64</v>
      </c>
      <c r="E2680" t="s">
        <v>343</v>
      </c>
      <c r="F2680" t="s">
        <v>396</v>
      </c>
      <c r="G2680" t="s">
        <v>343</v>
      </c>
      <c r="H2680" t="s">
        <v>404</v>
      </c>
      <c r="I2680" t="b">
        <v>0</v>
      </c>
      <c r="AO2680">
        <v>3.5</v>
      </c>
      <c r="AR2680">
        <v>2</v>
      </c>
      <c r="AS2680">
        <v>4.4000000000000004</v>
      </c>
      <c r="AV2680">
        <v>2.6</v>
      </c>
      <c r="AW2680">
        <v>4.9000000000000004</v>
      </c>
      <c r="AZ2680">
        <v>3.7</v>
      </c>
      <c r="BA2680">
        <v>5</v>
      </c>
      <c r="BD2680">
        <v>4.3</v>
      </c>
      <c r="BR2680" t="s">
        <v>58</v>
      </c>
      <c r="BS2680"/>
      <c r="BT2680" t="s">
        <v>372</v>
      </c>
      <c r="BU2680">
        <v>3140</v>
      </c>
    </row>
    <row r="2681" spans="1:78" s="60" customFormat="1" x14ac:dyDescent="0.2">
      <c r="A2681" t="s">
        <v>94</v>
      </c>
      <c r="B2681"/>
      <c r="C2681" t="s">
        <v>1482</v>
      </c>
      <c r="D2681" t="s">
        <v>64</v>
      </c>
      <c r="E2681" t="s">
        <v>343</v>
      </c>
      <c r="F2681" t="s">
        <v>396</v>
      </c>
      <c r="G2681" t="s">
        <v>368</v>
      </c>
      <c r="H2681" t="s">
        <v>396</v>
      </c>
      <c r="I2681"/>
      <c r="J2681"/>
      <c r="K2681"/>
      <c r="L2681"/>
      <c r="M2681"/>
      <c r="N2681"/>
      <c r="O2681"/>
      <c r="P2681"/>
      <c r="Q2681"/>
      <c r="R2681"/>
      <c r="S2681"/>
      <c r="T2681"/>
      <c r="U2681"/>
      <c r="V2681"/>
      <c r="W2681"/>
      <c r="X2681"/>
      <c r="Y2681"/>
      <c r="Z2681"/>
      <c r="AA2681"/>
      <c r="AB2681"/>
      <c r="AC2681"/>
      <c r="AD2681"/>
      <c r="AE2681"/>
      <c r="AF2681"/>
      <c r="AG2681"/>
      <c r="AH2681"/>
      <c r="AI2681"/>
      <c r="AJ2681"/>
      <c r="AK2681"/>
      <c r="AL2681"/>
      <c r="AM2681"/>
      <c r="AN2681"/>
      <c r="AO2681"/>
      <c r="AP2681"/>
      <c r="AQ2681"/>
      <c r="AR2681"/>
      <c r="AS2681">
        <v>4.32</v>
      </c>
      <c r="AT2681"/>
      <c r="AU2681"/>
      <c r="AV2681">
        <v>2.72</v>
      </c>
      <c r="AW2681">
        <v>4.66</v>
      </c>
      <c r="AX2681"/>
      <c r="AY2681"/>
      <c r="AZ2681">
        <v>3.7</v>
      </c>
      <c r="BA2681">
        <v>4.9800000000000004</v>
      </c>
      <c r="BB2681"/>
      <c r="BC2681"/>
      <c r="BD2681">
        <v>4.3099999999999996</v>
      </c>
      <c r="BE2681">
        <v>5.72</v>
      </c>
      <c r="BF2681"/>
      <c r="BG2681"/>
      <c r="BH2681">
        <v>3.68</v>
      </c>
      <c r="BI2681"/>
      <c r="BJ2681"/>
      <c r="BK2681"/>
      <c r="BL2681"/>
      <c r="BM2681"/>
      <c r="BN2681"/>
      <c r="BO2681"/>
      <c r="BP2681"/>
      <c r="BQ2681"/>
      <c r="BR2681" t="s">
        <v>67</v>
      </c>
      <c r="BS2681"/>
      <c r="BT2681" t="s">
        <v>95</v>
      </c>
      <c r="BU2681">
        <v>3144</v>
      </c>
      <c r="BV2681"/>
      <c r="BW2681"/>
      <c r="BX2681"/>
      <c r="BY2681"/>
      <c r="BZ2681"/>
    </row>
    <row r="2682" spans="1:78" x14ac:dyDescent="0.2">
      <c r="A2682" t="s">
        <v>403</v>
      </c>
      <c r="C2682" t="s">
        <v>1482</v>
      </c>
      <c r="D2682" t="s">
        <v>64</v>
      </c>
      <c r="E2682" t="s">
        <v>343</v>
      </c>
      <c r="F2682" t="s">
        <v>396</v>
      </c>
      <c r="G2682" t="s">
        <v>368</v>
      </c>
      <c r="H2682" t="s">
        <v>396</v>
      </c>
      <c r="AK2682">
        <v>2.8</v>
      </c>
      <c r="AN2682">
        <v>1.6</v>
      </c>
      <c r="AO2682">
        <v>3.5</v>
      </c>
      <c r="AR2682">
        <v>2</v>
      </c>
      <c r="AS2682">
        <v>4.4000000000000004</v>
      </c>
      <c r="AV2682">
        <v>2.6</v>
      </c>
      <c r="AW2682">
        <v>4.9000000000000004</v>
      </c>
      <c r="AZ2682">
        <v>3.7</v>
      </c>
      <c r="BA2682">
        <v>5</v>
      </c>
      <c r="BD2682">
        <v>4.3</v>
      </c>
      <c r="BR2682" t="s">
        <v>67</v>
      </c>
      <c r="BS2682"/>
      <c r="BT2682" t="s">
        <v>95</v>
      </c>
      <c r="BU2682">
        <v>3144</v>
      </c>
    </row>
    <row r="2683" spans="1:78" x14ac:dyDescent="0.2">
      <c r="A2683" t="s">
        <v>405</v>
      </c>
      <c r="C2683" t="s">
        <v>1482</v>
      </c>
      <c r="D2683" t="s">
        <v>64</v>
      </c>
      <c r="E2683" t="s">
        <v>343</v>
      </c>
      <c r="F2683" t="s">
        <v>396</v>
      </c>
      <c r="G2683" t="s">
        <v>368</v>
      </c>
      <c r="H2683" t="s">
        <v>396</v>
      </c>
      <c r="AS2683">
        <v>4.0999999999999996</v>
      </c>
      <c r="AV2683">
        <v>2.9</v>
      </c>
      <c r="AZ2683">
        <v>3.9</v>
      </c>
      <c r="BA2683">
        <v>5.2</v>
      </c>
      <c r="BD2683">
        <v>4.4000000000000004</v>
      </c>
      <c r="BR2683" t="s">
        <v>67</v>
      </c>
      <c r="BS2683"/>
      <c r="BT2683" t="s">
        <v>95</v>
      </c>
      <c r="BU2683">
        <v>3144</v>
      </c>
    </row>
    <row r="2684" spans="1:78" x14ac:dyDescent="0.2">
      <c r="A2684" t="s">
        <v>406</v>
      </c>
      <c r="B2684" t="s">
        <v>154</v>
      </c>
      <c r="C2684" t="s">
        <v>1482</v>
      </c>
      <c r="D2684" t="s">
        <v>64</v>
      </c>
      <c r="E2684" t="s">
        <v>343</v>
      </c>
      <c r="F2684" t="s">
        <v>396</v>
      </c>
      <c r="G2684" t="s">
        <v>368</v>
      </c>
      <c r="H2684" t="s">
        <v>396</v>
      </c>
      <c r="AW2684">
        <v>4.7</v>
      </c>
      <c r="AZ2684">
        <v>3.9</v>
      </c>
      <c r="BA2684">
        <v>4.9000000000000004</v>
      </c>
      <c r="BD2684">
        <v>4.4000000000000004</v>
      </c>
      <c r="BE2684">
        <v>6</v>
      </c>
      <c r="BH2684">
        <v>3.8</v>
      </c>
      <c r="BR2684" t="s">
        <v>58</v>
      </c>
      <c r="BS2684"/>
      <c r="BT2684" t="s">
        <v>372</v>
      </c>
      <c r="BU2684">
        <v>3140</v>
      </c>
    </row>
    <row r="2685" spans="1:78" x14ac:dyDescent="0.2">
      <c r="A2685" t="s">
        <v>406</v>
      </c>
      <c r="B2685" t="s">
        <v>154</v>
      </c>
      <c r="C2685" t="s">
        <v>1482</v>
      </c>
      <c r="D2685" t="s">
        <v>64</v>
      </c>
      <c r="E2685" t="s">
        <v>343</v>
      </c>
      <c r="F2685" t="s">
        <v>396</v>
      </c>
      <c r="G2685" t="s">
        <v>368</v>
      </c>
      <c r="H2685" t="s">
        <v>396</v>
      </c>
      <c r="I2685" t="b">
        <v>0</v>
      </c>
      <c r="AW2685">
        <v>4.7</v>
      </c>
      <c r="AZ2685">
        <v>3.9</v>
      </c>
      <c r="BA2685">
        <v>4.9000000000000004</v>
      </c>
      <c r="BD2685">
        <v>4.4000000000000004</v>
      </c>
      <c r="BE2685">
        <v>6</v>
      </c>
      <c r="BH2685">
        <v>3.8</v>
      </c>
      <c r="BR2685" t="s">
        <v>67</v>
      </c>
      <c r="BS2685"/>
      <c r="BT2685" t="s">
        <v>95</v>
      </c>
      <c r="BU2685">
        <v>3144</v>
      </c>
    </row>
    <row r="2686" spans="1:78" x14ac:dyDescent="0.2">
      <c r="A2686" t="s">
        <v>2384</v>
      </c>
      <c r="C2686" t="s">
        <v>1482</v>
      </c>
      <c r="D2686" t="s">
        <v>64</v>
      </c>
      <c r="E2686" t="s">
        <v>343</v>
      </c>
      <c r="F2686" t="s">
        <v>267</v>
      </c>
      <c r="G2686" t="s">
        <v>1025</v>
      </c>
      <c r="H2686" t="s">
        <v>267</v>
      </c>
      <c r="AY2686">
        <v>3.5</v>
      </c>
      <c r="AZ2686">
        <v>3.5</v>
      </c>
      <c r="BB2686">
        <v>4.45</v>
      </c>
      <c r="BD2686">
        <v>4.45</v>
      </c>
      <c r="BR2686" t="s">
        <v>67</v>
      </c>
      <c r="BS2686" s="1">
        <v>44824</v>
      </c>
      <c r="BT2686" t="s">
        <v>2329</v>
      </c>
      <c r="BU2686">
        <v>2930</v>
      </c>
    </row>
    <row r="2687" spans="1:78" x14ac:dyDescent="0.2">
      <c r="A2687" t="s">
        <v>407</v>
      </c>
      <c r="C2687" t="s">
        <v>1482</v>
      </c>
      <c r="D2687" t="s">
        <v>64</v>
      </c>
      <c r="E2687" t="s">
        <v>343</v>
      </c>
      <c r="F2687" t="s">
        <v>267</v>
      </c>
      <c r="G2687" t="s">
        <v>383</v>
      </c>
      <c r="H2687" t="s">
        <v>267</v>
      </c>
      <c r="K2687" t="s">
        <v>408</v>
      </c>
      <c r="AS2687">
        <v>4.8</v>
      </c>
      <c r="AV2687">
        <v>2.5</v>
      </c>
      <c r="BR2687" t="s">
        <v>67</v>
      </c>
      <c r="BS2687"/>
      <c r="BT2687" t="s">
        <v>409</v>
      </c>
      <c r="BU2687">
        <v>8868</v>
      </c>
      <c r="BV2687" s="50" t="s">
        <v>60</v>
      </c>
      <c r="BW2687" t="s">
        <v>409</v>
      </c>
    </row>
    <row r="2688" spans="1:78" x14ac:dyDescent="0.2">
      <c r="A2688" t="s">
        <v>2383</v>
      </c>
      <c r="C2688" t="s">
        <v>1482</v>
      </c>
      <c r="D2688" t="s">
        <v>64</v>
      </c>
      <c r="E2688" t="s">
        <v>343</v>
      </c>
      <c r="F2688" t="s">
        <v>267</v>
      </c>
      <c r="G2688" t="s">
        <v>343</v>
      </c>
      <c r="H2688" t="s">
        <v>267</v>
      </c>
      <c r="Y2688">
        <v>7.6</v>
      </c>
      <c r="AB2688">
        <v>6.05</v>
      </c>
      <c r="BR2688" t="s">
        <v>67</v>
      </c>
      <c r="BS2688" s="1">
        <v>44824</v>
      </c>
      <c r="BT2688" t="s">
        <v>2329</v>
      </c>
      <c r="BU2688">
        <v>2930</v>
      </c>
    </row>
    <row r="2689" spans="1:78" x14ac:dyDescent="0.2">
      <c r="A2689" t="s">
        <v>2644</v>
      </c>
      <c r="C2689" t="s">
        <v>1482</v>
      </c>
      <c r="D2689" t="s">
        <v>64</v>
      </c>
      <c r="E2689" t="s">
        <v>343</v>
      </c>
      <c r="F2689" t="s">
        <v>267</v>
      </c>
      <c r="G2689" t="s">
        <v>343</v>
      </c>
      <c r="H2689" t="s">
        <v>267</v>
      </c>
      <c r="L2689" t="s">
        <v>2680</v>
      </c>
      <c r="AS2689">
        <v>5.23</v>
      </c>
      <c r="AV2689">
        <v>3.04</v>
      </c>
      <c r="BR2689" t="s">
        <v>67</v>
      </c>
      <c r="BS2689" s="1">
        <v>44830</v>
      </c>
      <c r="BT2689" t="s">
        <v>2657</v>
      </c>
      <c r="BU2689">
        <v>63104</v>
      </c>
    </row>
    <row r="2690" spans="1:78" x14ac:dyDescent="0.2">
      <c r="A2690" t="s">
        <v>2645</v>
      </c>
      <c r="C2690" t="s">
        <v>1482</v>
      </c>
      <c r="D2690" t="s">
        <v>64</v>
      </c>
      <c r="E2690" t="s">
        <v>343</v>
      </c>
      <c r="F2690" t="s">
        <v>267</v>
      </c>
      <c r="G2690" t="s">
        <v>343</v>
      </c>
      <c r="H2690" t="s">
        <v>267</v>
      </c>
      <c r="L2690" t="s">
        <v>2681</v>
      </c>
      <c r="AW2690">
        <v>5.4</v>
      </c>
      <c r="AZ2690">
        <v>3.35</v>
      </c>
      <c r="BR2690" t="s">
        <v>67</v>
      </c>
      <c r="BS2690" s="1">
        <v>44830</v>
      </c>
      <c r="BT2690" t="s">
        <v>2657</v>
      </c>
      <c r="BU2690">
        <v>63104</v>
      </c>
    </row>
    <row r="2691" spans="1:78" x14ac:dyDescent="0.2">
      <c r="A2691" t="s">
        <v>2642</v>
      </c>
      <c r="C2691" t="s">
        <v>1482</v>
      </c>
      <c r="D2691" t="s">
        <v>64</v>
      </c>
      <c r="E2691" t="s">
        <v>343</v>
      </c>
      <c r="F2691" t="s">
        <v>267</v>
      </c>
      <c r="G2691" t="s">
        <v>343</v>
      </c>
      <c r="H2691" t="s">
        <v>267</v>
      </c>
      <c r="L2691" t="s">
        <v>2678</v>
      </c>
      <c r="AW2691">
        <v>5.62</v>
      </c>
      <c r="AZ2691">
        <v>3.73</v>
      </c>
      <c r="BR2691" t="s">
        <v>67</v>
      </c>
      <c r="BS2691" s="1">
        <v>44830</v>
      </c>
      <c r="BT2691" t="s">
        <v>2657</v>
      </c>
      <c r="BU2691">
        <v>63104</v>
      </c>
    </row>
    <row r="2692" spans="1:78" x14ac:dyDescent="0.2">
      <c r="A2692" t="s">
        <v>2643</v>
      </c>
      <c r="C2692" t="s">
        <v>1482</v>
      </c>
      <c r="D2692" t="s">
        <v>64</v>
      </c>
      <c r="E2692" t="s">
        <v>343</v>
      </c>
      <c r="F2692" t="s">
        <v>267</v>
      </c>
      <c r="G2692" t="s">
        <v>343</v>
      </c>
      <c r="H2692" t="s">
        <v>267</v>
      </c>
      <c r="L2692" t="s">
        <v>2679</v>
      </c>
      <c r="AS2692">
        <v>5.29</v>
      </c>
      <c r="AV2692">
        <v>3.12</v>
      </c>
      <c r="AW2692">
        <v>6</v>
      </c>
      <c r="AZ2692">
        <v>4.2699999999999996</v>
      </c>
      <c r="BD2692">
        <v>4.2300000000000004</v>
      </c>
      <c r="BH2692">
        <v>3.96</v>
      </c>
      <c r="BR2692" t="s">
        <v>67</v>
      </c>
      <c r="BS2692" s="1">
        <v>44830</v>
      </c>
      <c r="BT2692" t="s">
        <v>2657</v>
      </c>
      <c r="BU2692">
        <v>63104</v>
      </c>
      <c r="BV2692" t="s">
        <v>60</v>
      </c>
      <c r="BW2692" t="s">
        <v>2657</v>
      </c>
    </row>
    <row r="2693" spans="1:78" x14ac:dyDescent="0.2">
      <c r="A2693" t="s">
        <v>410</v>
      </c>
      <c r="C2693" t="s">
        <v>1482</v>
      </c>
      <c r="D2693" t="s">
        <v>64</v>
      </c>
      <c r="E2693" t="s">
        <v>343</v>
      </c>
      <c r="F2693" t="s">
        <v>267</v>
      </c>
      <c r="G2693" t="s">
        <v>343</v>
      </c>
      <c r="H2693" t="s">
        <v>267</v>
      </c>
      <c r="AC2693">
        <v>5.2</v>
      </c>
      <c r="AF2693">
        <v>6.3</v>
      </c>
      <c r="BQ2693" t="s">
        <v>411</v>
      </c>
      <c r="BR2693" t="s">
        <v>67</v>
      </c>
      <c r="BS2693"/>
      <c r="BT2693" t="s">
        <v>213</v>
      </c>
      <c r="BU2693">
        <v>1609</v>
      </c>
      <c r="BV2693" t="s">
        <v>60</v>
      </c>
      <c r="BW2693" t="s">
        <v>213</v>
      </c>
    </row>
    <row r="2694" spans="1:78" x14ac:dyDescent="0.2">
      <c r="A2694" s="11" t="s">
        <v>1700</v>
      </c>
      <c r="B2694" s="11"/>
      <c r="C2694" s="11" t="s">
        <v>1482</v>
      </c>
      <c r="D2694" s="11" t="s">
        <v>64</v>
      </c>
      <c r="E2694" s="11" t="s">
        <v>343</v>
      </c>
      <c r="F2694" s="11" t="s">
        <v>1534</v>
      </c>
      <c r="G2694" s="11" t="s">
        <v>343</v>
      </c>
      <c r="H2694" s="11" t="s">
        <v>1534</v>
      </c>
      <c r="I2694" s="11"/>
      <c r="J2694" s="11"/>
      <c r="K2694" s="11"/>
      <c r="L2694" s="11"/>
      <c r="M2694" s="11"/>
      <c r="N2694" s="11"/>
      <c r="O2694" s="11"/>
      <c r="P2694" s="11"/>
      <c r="Q2694" s="11"/>
      <c r="R2694" s="11"/>
      <c r="S2694" s="11"/>
      <c r="T2694" s="11"/>
      <c r="U2694" s="11"/>
      <c r="V2694" s="11"/>
      <c r="W2694" s="11"/>
      <c r="X2694" s="11"/>
      <c r="Y2694" s="11"/>
      <c r="Z2694" s="11"/>
      <c r="AA2694" s="11"/>
      <c r="AB2694" s="11"/>
      <c r="AC2694" s="11"/>
      <c r="AD2694" s="11"/>
      <c r="AE2694" s="11"/>
      <c r="AF2694" s="11"/>
      <c r="AG2694" s="11"/>
      <c r="AH2694" s="11"/>
      <c r="AI2694" s="11"/>
      <c r="AJ2694" s="11"/>
      <c r="AK2694" s="11"/>
      <c r="AL2694" s="11"/>
      <c r="AM2694" s="11"/>
      <c r="AN2694" s="11"/>
      <c r="AO2694" s="11"/>
      <c r="AP2694" s="11"/>
      <c r="AQ2694" s="11"/>
      <c r="AR2694" s="11"/>
      <c r="AS2694" s="11"/>
      <c r="AT2694" s="11"/>
      <c r="AU2694" s="11"/>
      <c r="AV2694" s="11"/>
      <c r="AW2694" s="11"/>
      <c r="AX2694" s="11"/>
      <c r="AY2694" s="11"/>
      <c r="AZ2694" s="11"/>
      <c r="BA2694" s="11"/>
      <c r="BB2694" s="11"/>
      <c r="BC2694" s="11"/>
      <c r="BD2694" s="11"/>
      <c r="BE2694" s="11"/>
      <c r="BF2694" s="11"/>
      <c r="BG2694" s="11"/>
      <c r="BH2694" s="11"/>
      <c r="BI2694" s="11"/>
      <c r="BJ2694" s="11"/>
      <c r="BK2694" s="11"/>
      <c r="BL2694" s="11"/>
      <c r="BM2694" s="11"/>
      <c r="BN2694" s="11"/>
      <c r="BO2694" s="11"/>
      <c r="BP2694" s="11"/>
      <c r="BQ2694" s="11"/>
      <c r="BR2694" s="11"/>
      <c r="BS2694" s="11"/>
      <c r="BT2694" s="11"/>
      <c r="BU2694" s="11"/>
      <c r="BV2694" s="11"/>
      <c r="BW2694" s="11"/>
    </row>
    <row r="2695" spans="1:78" x14ac:dyDescent="0.2">
      <c r="A2695" s="10" t="s">
        <v>2263</v>
      </c>
      <c r="B2695" s="10"/>
      <c r="C2695" s="10" t="s">
        <v>1482</v>
      </c>
      <c r="D2695" s="10" t="s">
        <v>64</v>
      </c>
      <c r="E2695" s="10" t="s">
        <v>343</v>
      </c>
      <c r="F2695" s="10" t="s">
        <v>1534</v>
      </c>
      <c r="G2695" s="10" t="s">
        <v>343</v>
      </c>
      <c r="H2695" s="10" t="s">
        <v>1534</v>
      </c>
      <c r="I2695" s="10"/>
      <c r="J2695" s="10"/>
      <c r="K2695" s="10"/>
      <c r="L2695" s="10"/>
      <c r="M2695" s="10"/>
      <c r="N2695" s="10"/>
      <c r="O2695" s="10"/>
      <c r="P2695" s="10"/>
      <c r="Q2695" s="10"/>
      <c r="R2695" s="10"/>
      <c r="S2695" s="10"/>
      <c r="T2695" s="10"/>
      <c r="U2695" s="10"/>
      <c r="V2695" s="10"/>
      <c r="W2695" s="10"/>
      <c r="X2695" s="10"/>
      <c r="Y2695" s="10"/>
      <c r="Z2695" s="10"/>
      <c r="AA2695" s="10"/>
      <c r="AB2695" s="10"/>
      <c r="AC2695" s="10"/>
      <c r="AD2695" s="10"/>
      <c r="AE2695" s="10"/>
      <c r="AF2695" s="10"/>
      <c r="AG2695" s="10"/>
      <c r="AH2695" s="10"/>
      <c r="AI2695" s="10"/>
      <c r="AJ2695" s="10"/>
      <c r="AK2695" s="10"/>
      <c r="AL2695" s="10"/>
      <c r="AM2695" s="10"/>
      <c r="AN2695" s="10"/>
      <c r="AO2695" s="10"/>
      <c r="AP2695" s="10"/>
      <c r="AQ2695" s="10"/>
      <c r="AR2695" s="10"/>
      <c r="AS2695" s="10"/>
      <c r="AT2695" s="10"/>
      <c r="AU2695" s="10"/>
      <c r="AV2695" s="10"/>
      <c r="AW2695" s="10"/>
      <c r="AX2695" s="10"/>
      <c r="AY2695" s="10"/>
      <c r="AZ2695" s="10"/>
      <c r="BA2695" s="10"/>
      <c r="BB2695" s="10"/>
      <c r="BC2695" s="10"/>
      <c r="BD2695" s="10"/>
      <c r="BE2695" s="10"/>
      <c r="BF2695" s="10"/>
      <c r="BG2695" s="10"/>
      <c r="BH2695" s="10"/>
      <c r="BI2695" s="10"/>
      <c r="BJ2695" s="10"/>
      <c r="BK2695" s="10"/>
      <c r="BL2695" s="10"/>
      <c r="BM2695" s="10"/>
      <c r="BN2695" s="10"/>
      <c r="BO2695" s="10"/>
      <c r="BP2695" s="10"/>
      <c r="BQ2695" s="10"/>
      <c r="BR2695" s="10" t="s">
        <v>67</v>
      </c>
      <c r="BS2695" s="12">
        <v>44820</v>
      </c>
      <c r="BT2695" s="10" t="s">
        <v>2256</v>
      </c>
      <c r="BU2695" s="28">
        <v>82637</v>
      </c>
      <c r="BV2695" s="10" t="s">
        <v>60</v>
      </c>
      <c r="BW2695" s="10" t="s">
        <v>2256</v>
      </c>
    </row>
    <row r="2696" spans="1:78" x14ac:dyDescent="0.2">
      <c r="A2696" t="s">
        <v>2382</v>
      </c>
      <c r="C2696" t="s">
        <v>1482</v>
      </c>
      <c r="D2696" t="s">
        <v>64</v>
      </c>
      <c r="E2696" t="s">
        <v>343</v>
      </c>
      <c r="F2696" t="s">
        <v>1534</v>
      </c>
      <c r="G2696" t="s">
        <v>343</v>
      </c>
      <c r="H2696" t="s">
        <v>1534</v>
      </c>
      <c r="AC2696">
        <v>5.3</v>
      </c>
      <c r="AF2696">
        <v>6.85</v>
      </c>
      <c r="BR2696" t="s">
        <v>67</v>
      </c>
      <c r="BS2696" s="1">
        <v>44824</v>
      </c>
      <c r="BT2696" t="s">
        <v>2329</v>
      </c>
      <c r="BU2696">
        <v>2930</v>
      </c>
      <c r="BV2696" t="s">
        <v>60</v>
      </c>
      <c r="BW2696" t="s">
        <v>2329</v>
      </c>
    </row>
    <row r="2697" spans="1:78" x14ac:dyDescent="0.2">
      <c r="A2697" t="s">
        <v>2331</v>
      </c>
      <c r="C2697" t="s">
        <v>1482</v>
      </c>
      <c r="D2697" t="s">
        <v>64</v>
      </c>
      <c r="E2697" t="s">
        <v>343</v>
      </c>
      <c r="F2697" t="s">
        <v>1534</v>
      </c>
      <c r="G2697" t="s">
        <v>343</v>
      </c>
      <c r="H2697" t="s">
        <v>1534</v>
      </c>
      <c r="AC2697">
        <v>5.4</v>
      </c>
      <c r="AF2697">
        <v>6.85</v>
      </c>
      <c r="BR2697" t="s">
        <v>67</v>
      </c>
      <c r="BS2697" s="1">
        <v>44824</v>
      </c>
      <c r="BT2697" t="s">
        <v>2329</v>
      </c>
      <c r="BU2697">
        <v>2930</v>
      </c>
    </row>
    <row r="2698" spans="1:78" x14ac:dyDescent="0.2">
      <c r="C2698" t="s">
        <v>1482</v>
      </c>
      <c r="D2698" t="s">
        <v>64</v>
      </c>
      <c r="E2698" t="s">
        <v>343</v>
      </c>
      <c r="F2698" t="s">
        <v>1534</v>
      </c>
      <c r="G2698" t="s">
        <v>343</v>
      </c>
      <c r="H2698" t="s">
        <v>1534</v>
      </c>
      <c r="Q2698">
        <f>0.004*1000</f>
        <v>4</v>
      </c>
      <c r="T2698">
        <f>0.003*1000</f>
        <v>3</v>
      </c>
      <c r="U2698">
        <f>0.004*1000</f>
        <v>4</v>
      </c>
      <c r="X2698">
        <f>0.005*1000</f>
        <v>5</v>
      </c>
      <c r="AC2698">
        <f>0.005*1000</f>
        <v>5</v>
      </c>
      <c r="AF2698">
        <f>0.0064*1000</f>
        <v>6.4</v>
      </c>
      <c r="AG2698">
        <f>0.0033*1000</f>
        <v>3.3</v>
      </c>
      <c r="AJ2698">
        <f>0.005*1000</f>
        <v>5</v>
      </c>
      <c r="BQ2698" t="s">
        <v>2506</v>
      </c>
      <c r="BR2698" t="s">
        <v>67</v>
      </c>
      <c r="BS2698" s="1">
        <v>44826</v>
      </c>
      <c r="BT2698" t="s">
        <v>2504</v>
      </c>
      <c r="BU2698">
        <v>53560</v>
      </c>
    </row>
    <row r="2699" spans="1:78" x14ac:dyDescent="0.2">
      <c r="A2699" s="6"/>
      <c r="B2699" s="6"/>
      <c r="C2699" s="6" t="s">
        <v>1482</v>
      </c>
      <c r="D2699" s="6" t="s">
        <v>64</v>
      </c>
      <c r="E2699" s="6" t="s">
        <v>343</v>
      </c>
      <c r="F2699" s="6" t="s">
        <v>1534</v>
      </c>
      <c r="G2699" s="6" t="s">
        <v>343</v>
      </c>
      <c r="H2699" s="6" t="s">
        <v>1534</v>
      </c>
      <c r="I2699" s="6"/>
      <c r="J2699" s="6"/>
      <c r="K2699" s="6"/>
      <c r="L2699" s="6"/>
      <c r="M2699" s="6"/>
      <c r="N2699" s="6"/>
      <c r="O2699" s="6"/>
      <c r="P2699" s="6"/>
      <c r="Q2699" s="6"/>
      <c r="R2699" s="6"/>
      <c r="S2699" s="6"/>
      <c r="T2699" s="6"/>
      <c r="U2699" s="6"/>
      <c r="V2699" s="6"/>
      <c r="W2699" s="6"/>
      <c r="X2699" s="6"/>
      <c r="Y2699" s="6"/>
      <c r="Z2699" s="6"/>
      <c r="AA2699" s="6"/>
      <c r="AB2699" s="6"/>
      <c r="AC2699" s="6"/>
      <c r="AD2699" s="6"/>
      <c r="AE2699" s="6"/>
      <c r="AF2699" s="6"/>
      <c r="AG2699" s="6"/>
      <c r="AH2699" s="6"/>
      <c r="AI2699" s="6"/>
      <c r="AJ2699" s="6"/>
      <c r="AK2699" s="6"/>
      <c r="AL2699" s="6"/>
      <c r="AM2699" s="6"/>
      <c r="AN2699" s="6"/>
      <c r="AO2699" s="6"/>
      <c r="AP2699" s="6"/>
      <c r="AQ2699" s="6"/>
      <c r="AR2699" s="6"/>
      <c r="AS2699" s="6"/>
      <c r="AT2699" s="6"/>
      <c r="AU2699" s="6"/>
      <c r="AV2699" s="6"/>
      <c r="AW2699" s="6"/>
      <c r="AX2699" s="6"/>
      <c r="AY2699" s="6"/>
      <c r="AZ2699" s="6"/>
      <c r="BA2699" s="6"/>
      <c r="BB2699" s="6"/>
      <c r="BC2699" s="6"/>
      <c r="BD2699" s="6"/>
      <c r="BE2699" s="6"/>
      <c r="BF2699" s="6"/>
      <c r="BG2699" s="6"/>
      <c r="BH2699" s="6"/>
      <c r="BI2699" s="6">
        <v>14</v>
      </c>
      <c r="BJ2699" s="6"/>
      <c r="BK2699" s="6"/>
      <c r="BL2699" s="6"/>
      <c r="BM2699" s="6"/>
      <c r="BN2699" s="6"/>
      <c r="BO2699" s="6"/>
      <c r="BP2699" s="6"/>
      <c r="BQ2699" s="6"/>
      <c r="BR2699" s="6" t="s">
        <v>67</v>
      </c>
      <c r="BS2699" s="7">
        <v>44964</v>
      </c>
      <c r="BT2699" s="6" t="s">
        <v>3669</v>
      </c>
      <c r="BU2699" s="57" t="s">
        <v>3702</v>
      </c>
      <c r="BV2699" s="6"/>
      <c r="BW2699" s="6"/>
      <c r="BX2699" s="6"/>
      <c r="BY2699" s="6"/>
      <c r="BZ2699" s="6"/>
    </row>
    <row r="2700" spans="1:78" s="10" customFormat="1" x14ac:dyDescent="0.2">
      <c r="A2700" s="11" t="s">
        <v>1700</v>
      </c>
      <c r="B2700" s="11"/>
      <c r="C2700" s="11" t="s">
        <v>1482</v>
      </c>
      <c r="D2700" s="11" t="s">
        <v>64</v>
      </c>
      <c r="E2700" s="11" t="s">
        <v>343</v>
      </c>
      <c r="F2700" s="11"/>
      <c r="G2700" s="11" t="s">
        <v>343</v>
      </c>
      <c r="H2700" s="11"/>
      <c r="I2700" s="11"/>
      <c r="J2700" s="11"/>
      <c r="K2700" s="11"/>
      <c r="L2700" s="11"/>
      <c r="M2700" s="11"/>
      <c r="N2700" s="11"/>
      <c r="O2700" s="11"/>
      <c r="P2700" s="11"/>
      <c r="Q2700" s="11"/>
      <c r="R2700" s="11"/>
      <c r="S2700" s="11"/>
      <c r="T2700" s="11"/>
      <c r="U2700" s="11"/>
      <c r="V2700" s="11"/>
      <c r="W2700" s="11"/>
      <c r="X2700" s="11"/>
      <c r="Y2700" s="11"/>
      <c r="Z2700" s="11"/>
      <c r="AA2700" s="11"/>
      <c r="AB2700" s="11"/>
      <c r="AC2700" s="11"/>
      <c r="AD2700" s="11"/>
      <c r="AE2700" s="11"/>
      <c r="AF2700" s="11"/>
      <c r="AG2700" s="11"/>
      <c r="AH2700" s="11"/>
      <c r="AI2700" s="11"/>
      <c r="AJ2700" s="11"/>
      <c r="AK2700" s="11"/>
      <c r="AL2700" s="11"/>
      <c r="AM2700" s="11"/>
      <c r="AN2700" s="11"/>
      <c r="AO2700" s="11"/>
      <c r="AP2700" s="11"/>
      <c r="AQ2700" s="11"/>
      <c r="AR2700" s="11"/>
      <c r="AS2700" s="11"/>
      <c r="AT2700" s="11"/>
      <c r="AU2700" s="11"/>
      <c r="AV2700" s="11"/>
      <c r="AW2700" s="11"/>
      <c r="AX2700" s="11"/>
      <c r="AY2700" s="11"/>
      <c r="AZ2700" s="11"/>
      <c r="BA2700" s="11"/>
      <c r="BB2700" s="11"/>
      <c r="BC2700" s="11"/>
      <c r="BD2700" s="11"/>
      <c r="BE2700" s="11"/>
      <c r="BF2700" s="11"/>
      <c r="BG2700" s="11"/>
      <c r="BH2700" s="11"/>
      <c r="BI2700" s="11"/>
      <c r="BJ2700" s="11"/>
      <c r="BK2700" s="11"/>
      <c r="BL2700" s="11"/>
      <c r="BM2700" s="11"/>
      <c r="BN2700" s="11"/>
      <c r="BO2700" s="11"/>
      <c r="BP2700" s="11"/>
      <c r="BQ2700" s="11"/>
      <c r="BR2700" s="11"/>
      <c r="BS2700" s="11"/>
      <c r="BT2700" s="11"/>
      <c r="BU2700" s="11"/>
      <c r="BV2700" s="11"/>
      <c r="BW2700" s="11"/>
      <c r="BX2700"/>
      <c r="BY2700"/>
      <c r="BZ2700"/>
    </row>
    <row r="2701" spans="1:78" s="10" customFormat="1" x14ac:dyDescent="0.2">
      <c r="A2701" s="11" t="s">
        <v>1700</v>
      </c>
      <c r="B2701" s="11"/>
      <c r="C2701" s="11" t="s">
        <v>1482</v>
      </c>
      <c r="D2701" s="11" t="s">
        <v>64</v>
      </c>
      <c r="E2701" s="11" t="s">
        <v>343</v>
      </c>
      <c r="F2701" s="11"/>
      <c r="G2701" s="11" t="s">
        <v>368</v>
      </c>
      <c r="H2701" s="11"/>
      <c r="I2701" s="11"/>
      <c r="J2701" s="11"/>
      <c r="K2701" s="11"/>
      <c r="L2701" s="11"/>
      <c r="M2701" s="11"/>
      <c r="N2701" s="11"/>
      <c r="O2701" s="11"/>
      <c r="P2701" s="11"/>
      <c r="Q2701" s="11"/>
      <c r="R2701" s="11"/>
      <c r="S2701" s="11"/>
      <c r="T2701" s="11"/>
      <c r="U2701" s="11"/>
      <c r="V2701" s="11"/>
      <c r="W2701" s="11"/>
      <c r="X2701" s="11"/>
      <c r="Y2701" s="11"/>
      <c r="Z2701" s="11"/>
      <c r="AA2701" s="11"/>
      <c r="AB2701" s="11"/>
      <c r="AC2701" s="11"/>
      <c r="AD2701" s="11"/>
      <c r="AE2701" s="11"/>
      <c r="AF2701" s="11"/>
      <c r="AG2701" s="11"/>
      <c r="AH2701" s="11"/>
      <c r="AI2701" s="11"/>
      <c r="AJ2701" s="11"/>
      <c r="AK2701" s="11"/>
      <c r="AL2701" s="11"/>
      <c r="AM2701" s="11"/>
      <c r="AN2701" s="11"/>
      <c r="AO2701" s="11"/>
      <c r="AP2701" s="11"/>
      <c r="AQ2701" s="11"/>
      <c r="AR2701" s="11"/>
      <c r="AS2701" s="11"/>
      <c r="AT2701" s="11"/>
      <c r="AU2701" s="11"/>
      <c r="AV2701" s="11"/>
      <c r="AW2701" s="11"/>
      <c r="AX2701" s="11"/>
      <c r="AY2701" s="11"/>
      <c r="AZ2701" s="11"/>
      <c r="BA2701" s="11"/>
      <c r="BB2701" s="11"/>
      <c r="BC2701" s="11"/>
      <c r="BD2701" s="11"/>
      <c r="BE2701" s="11"/>
      <c r="BF2701" s="11"/>
      <c r="BG2701" s="11"/>
      <c r="BH2701" s="11"/>
      <c r="BI2701" s="11"/>
      <c r="BJ2701" s="11"/>
      <c r="BK2701" s="11"/>
      <c r="BL2701" s="11"/>
      <c r="BM2701" s="11"/>
      <c r="BN2701" s="11"/>
      <c r="BO2701" s="11"/>
      <c r="BP2701" s="11"/>
      <c r="BQ2701" s="11"/>
      <c r="BR2701" s="11"/>
      <c r="BS2701" s="11"/>
      <c r="BT2701" s="11"/>
      <c r="BU2701" s="11"/>
      <c r="BV2701" s="11"/>
      <c r="BW2701" s="11"/>
      <c r="BX2701"/>
      <c r="BY2701"/>
      <c r="BZ2701"/>
    </row>
    <row r="2702" spans="1:78" s="10" customFormat="1" x14ac:dyDescent="0.2">
      <c r="A2702" s="11" t="s">
        <v>1700</v>
      </c>
      <c r="B2702" s="11"/>
      <c r="C2702" s="11" t="s">
        <v>1482</v>
      </c>
      <c r="D2702" s="11" t="s">
        <v>64</v>
      </c>
      <c r="E2702" s="11" t="s">
        <v>343</v>
      </c>
      <c r="F2702" s="11"/>
      <c r="G2702" s="11" t="s">
        <v>374</v>
      </c>
      <c r="H2702" s="11"/>
      <c r="I2702" s="11"/>
      <c r="J2702" s="11"/>
      <c r="K2702" s="11"/>
      <c r="L2702" s="11"/>
      <c r="M2702" s="11"/>
      <c r="N2702" s="11"/>
      <c r="O2702" s="11"/>
      <c r="P2702" s="11"/>
      <c r="Q2702" s="11"/>
      <c r="R2702" s="11"/>
      <c r="S2702" s="11"/>
      <c r="T2702" s="11"/>
      <c r="U2702" s="11"/>
      <c r="V2702" s="11"/>
      <c r="W2702" s="11"/>
      <c r="X2702" s="11"/>
      <c r="Y2702" s="11"/>
      <c r="Z2702" s="11"/>
      <c r="AA2702" s="11"/>
      <c r="AB2702" s="11"/>
      <c r="AC2702" s="11"/>
      <c r="AD2702" s="11"/>
      <c r="AE2702" s="11"/>
      <c r="AF2702" s="11"/>
      <c r="AG2702" s="11"/>
      <c r="AH2702" s="11"/>
      <c r="AI2702" s="11"/>
      <c r="AJ2702" s="11"/>
      <c r="AK2702" s="11"/>
      <c r="AL2702" s="11"/>
      <c r="AM2702" s="11"/>
      <c r="AN2702" s="11"/>
      <c r="AO2702" s="11"/>
      <c r="AP2702" s="11"/>
      <c r="AQ2702" s="11"/>
      <c r="AR2702" s="11"/>
      <c r="AS2702" s="11"/>
      <c r="AT2702" s="11"/>
      <c r="AU2702" s="11"/>
      <c r="AV2702" s="11"/>
      <c r="AW2702" s="11"/>
      <c r="AX2702" s="11"/>
      <c r="AY2702" s="11"/>
      <c r="AZ2702" s="11"/>
      <c r="BA2702" s="11"/>
      <c r="BB2702" s="11"/>
      <c r="BC2702" s="11"/>
      <c r="BD2702" s="11"/>
      <c r="BE2702" s="11"/>
      <c r="BF2702" s="11"/>
      <c r="BG2702" s="11"/>
      <c r="BH2702" s="11"/>
      <c r="BI2702" s="11"/>
      <c r="BJ2702" s="11"/>
      <c r="BK2702" s="11"/>
      <c r="BL2702" s="11"/>
      <c r="BM2702" s="11"/>
      <c r="BN2702" s="11"/>
      <c r="BO2702" s="11"/>
      <c r="BP2702" s="11"/>
      <c r="BQ2702" s="11"/>
      <c r="BR2702" s="11"/>
      <c r="BS2702" s="11"/>
      <c r="BT2702" s="11"/>
      <c r="BU2702" s="11"/>
      <c r="BV2702" s="11"/>
      <c r="BW2702" s="11"/>
      <c r="BX2702"/>
      <c r="BY2702"/>
      <c r="BZ2702"/>
    </row>
    <row r="2703" spans="1:78" x14ac:dyDescent="0.2">
      <c r="A2703" s="11" t="s">
        <v>1700</v>
      </c>
      <c r="B2703" s="11"/>
      <c r="C2703" s="11" t="s">
        <v>1482</v>
      </c>
      <c r="D2703" s="11" t="s">
        <v>64</v>
      </c>
      <c r="E2703" s="11" t="s">
        <v>343</v>
      </c>
      <c r="F2703" s="11"/>
      <c r="G2703" s="11" t="s">
        <v>946</v>
      </c>
      <c r="H2703" s="11"/>
      <c r="I2703" s="11"/>
      <c r="J2703" s="11"/>
      <c r="K2703" s="11"/>
      <c r="L2703" s="11"/>
      <c r="M2703" s="11"/>
      <c r="N2703" s="11"/>
      <c r="O2703" s="11"/>
      <c r="P2703" s="11"/>
      <c r="Q2703" s="11"/>
      <c r="R2703" s="11"/>
      <c r="S2703" s="11"/>
      <c r="T2703" s="11"/>
      <c r="U2703" s="11"/>
      <c r="V2703" s="11"/>
      <c r="W2703" s="11"/>
      <c r="X2703" s="11"/>
      <c r="Y2703" s="11"/>
      <c r="Z2703" s="11"/>
      <c r="AA2703" s="11"/>
      <c r="AB2703" s="11"/>
      <c r="AC2703" s="11"/>
      <c r="AD2703" s="11"/>
      <c r="AE2703" s="11"/>
      <c r="AF2703" s="11"/>
      <c r="AG2703" s="11"/>
      <c r="AH2703" s="11"/>
      <c r="AI2703" s="11"/>
      <c r="AJ2703" s="11"/>
      <c r="AK2703" s="11"/>
      <c r="AL2703" s="11"/>
      <c r="AM2703" s="11"/>
      <c r="AN2703" s="11"/>
      <c r="AO2703" s="11"/>
      <c r="AP2703" s="11"/>
      <c r="AQ2703" s="11"/>
      <c r="AR2703" s="11"/>
      <c r="AS2703" s="11"/>
      <c r="AT2703" s="11"/>
      <c r="AU2703" s="11"/>
      <c r="AV2703" s="11"/>
      <c r="AW2703" s="11"/>
      <c r="AX2703" s="11"/>
      <c r="AY2703" s="11"/>
      <c r="AZ2703" s="11"/>
      <c r="BA2703" s="11"/>
      <c r="BB2703" s="11"/>
      <c r="BC2703" s="11"/>
      <c r="BD2703" s="11"/>
      <c r="BE2703" s="11"/>
      <c r="BF2703" s="11"/>
      <c r="BG2703" s="11"/>
      <c r="BH2703" s="11"/>
      <c r="BI2703" s="11"/>
      <c r="BJ2703" s="11"/>
      <c r="BK2703" s="11"/>
      <c r="BL2703" s="11"/>
      <c r="BM2703" s="11"/>
      <c r="BN2703" s="11"/>
      <c r="BO2703" s="11"/>
      <c r="BP2703" s="11"/>
      <c r="BQ2703" s="11"/>
      <c r="BR2703" s="11"/>
      <c r="BS2703" s="11"/>
      <c r="BT2703" s="11"/>
      <c r="BU2703" s="11"/>
      <c r="BV2703" s="11"/>
      <c r="BW2703" s="11"/>
    </row>
    <row r="2704" spans="1:78" x14ac:dyDescent="0.2">
      <c r="A2704" s="11" t="s">
        <v>1700</v>
      </c>
      <c r="B2704" s="11"/>
      <c r="C2704" s="11" t="s">
        <v>1482</v>
      </c>
      <c r="D2704" s="11" t="s">
        <v>64</v>
      </c>
      <c r="E2704" s="11" t="s">
        <v>129</v>
      </c>
      <c r="F2704" s="11" t="s">
        <v>420</v>
      </c>
      <c r="G2704" s="11" t="s">
        <v>129</v>
      </c>
      <c r="H2704" s="11" t="s">
        <v>420</v>
      </c>
      <c r="I2704" s="11"/>
      <c r="J2704" s="11"/>
      <c r="K2704" s="11"/>
      <c r="L2704" s="11"/>
      <c r="M2704" s="11"/>
      <c r="N2704" s="11"/>
      <c r="O2704" s="11"/>
      <c r="P2704" s="11"/>
      <c r="Q2704" s="11"/>
      <c r="R2704" s="11"/>
      <c r="S2704" s="11"/>
      <c r="T2704" s="11"/>
      <c r="U2704" s="11"/>
      <c r="V2704" s="11"/>
      <c r="W2704" s="11"/>
      <c r="X2704" s="11"/>
      <c r="Y2704" s="11"/>
      <c r="Z2704" s="11"/>
      <c r="AA2704" s="11"/>
      <c r="AB2704" s="11"/>
      <c r="AC2704" s="11"/>
      <c r="AD2704" s="11"/>
      <c r="AE2704" s="11"/>
      <c r="AF2704" s="11"/>
      <c r="AG2704" s="11"/>
      <c r="AH2704" s="11"/>
      <c r="AI2704" s="11"/>
      <c r="AJ2704" s="11"/>
      <c r="AK2704" s="11"/>
      <c r="AL2704" s="11"/>
      <c r="AM2704" s="11"/>
      <c r="AN2704" s="11"/>
      <c r="AO2704" s="11"/>
      <c r="AP2704" s="11"/>
      <c r="AQ2704" s="11"/>
      <c r="AR2704" s="11"/>
      <c r="AS2704" s="11"/>
      <c r="AT2704" s="11"/>
      <c r="AU2704" s="11"/>
      <c r="AV2704" s="11"/>
      <c r="AW2704" s="11"/>
      <c r="AX2704" s="11"/>
      <c r="AY2704" s="11"/>
      <c r="AZ2704" s="11"/>
      <c r="BA2704" s="11"/>
      <c r="BB2704" s="11"/>
      <c r="BC2704" s="11"/>
      <c r="BD2704" s="11"/>
      <c r="BE2704" s="11"/>
      <c r="BF2704" s="11"/>
      <c r="BG2704" s="11"/>
      <c r="BH2704" s="11"/>
      <c r="BI2704" s="11"/>
      <c r="BJ2704" s="11"/>
      <c r="BK2704" s="11"/>
      <c r="BL2704" s="11"/>
      <c r="BM2704" s="11"/>
      <c r="BN2704" s="11"/>
      <c r="BO2704" s="11"/>
      <c r="BP2704" s="11"/>
      <c r="BQ2704" s="11"/>
      <c r="BR2704" s="11"/>
      <c r="BS2704" s="11"/>
      <c r="BT2704" s="11"/>
      <c r="BU2704" s="11"/>
      <c r="BV2704" s="11"/>
      <c r="BW2704" s="11"/>
    </row>
    <row r="2705" spans="1:78" s="10" customFormat="1" x14ac:dyDescent="0.2">
      <c r="A2705" t="s">
        <v>419</v>
      </c>
      <c r="B2705"/>
      <c r="C2705" t="s">
        <v>1482</v>
      </c>
      <c r="D2705" t="s">
        <v>64</v>
      </c>
      <c r="E2705" t="s">
        <v>129</v>
      </c>
      <c r="F2705" t="s">
        <v>420</v>
      </c>
      <c r="G2705" t="s">
        <v>129</v>
      </c>
      <c r="H2705" t="s">
        <v>420</v>
      </c>
      <c r="I2705"/>
      <c r="J2705"/>
      <c r="K2705"/>
      <c r="L2705"/>
      <c r="M2705"/>
      <c r="N2705"/>
      <c r="O2705"/>
      <c r="P2705"/>
      <c r="Q2705"/>
      <c r="R2705"/>
      <c r="S2705"/>
      <c r="T2705"/>
      <c r="U2705"/>
      <c r="V2705"/>
      <c r="W2705"/>
      <c r="X2705"/>
      <c r="Y2705"/>
      <c r="Z2705"/>
      <c r="AA2705"/>
      <c r="AB2705"/>
      <c r="AC2705"/>
      <c r="AD2705"/>
      <c r="AE2705"/>
      <c r="AF2705"/>
      <c r="AG2705"/>
      <c r="AH2705"/>
      <c r="AI2705"/>
      <c r="AJ2705"/>
      <c r="AK2705"/>
      <c r="AL2705"/>
      <c r="AM2705"/>
      <c r="AN2705"/>
      <c r="AO2705"/>
      <c r="AP2705"/>
      <c r="AQ2705"/>
      <c r="AR2705"/>
      <c r="AS2705"/>
      <c r="AT2705"/>
      <c r="AU2705"/>
      <c r="AV2705"/>
      <c r="AW2705"/>
      <c r="AX2705"/>
      <c r="AY2705"/>
      <c r="AZ2705"/>
      <c r="BA2705">
        <v>9.6999999999999993</v>
      </c>
      <c r="BB2705"/>
      <c r="BC2705"/>
      <c r="BD2705">
        <v>8.4</v>
      </c>
      <c r="BE2705">
        <v>9.6</v>
      </c>
      <c r="BF2705"/>
      <c r="BG2705"/>
      <c r="BH2705">
        <v>7.6</v>
      </c>
      <c r="BI2705"/>
      <c r="BJ2705"/>
      <c r="BK2705"/>
      <c r="BL2705"/>
      <c r="BM2705"/>
      <c r="BN2705"/>
      <c r="BO2705"/>
      <c r="BP2705"/>
      <c r="BQ2705" t="s">
        <v>421</v>
      </c>
      <c r="BR2705" t="s">
        <v>67</v>
      </c>
      <c r="BS2705"/>
      <c r="BT2705" t="s">
        <v>95</v>
      </c>
      <c r="BU2705">
        <v>3144</v>
      </c>
      <c r="BV2705" t="s">
        <v>69</v>
      </c>
      <c r="BW2705" t="s">
        <v>95</v>
      </c>
      <c r="BX2705"/>
      <c r="BY2705"/>
      <c r="BZ2705"/>
    </row>
    <row r="2706" spans="1:78" s="10" customFormat="1" x14ac:dyDescent="0.2">
      <c r="A2706" t="s">
        <v>419</v>
      </c>
      <c r="B2706"/>
      <c r="C2706" t="s">
        <v>1482</v>
      </c>
      <c r="D2706" t="s">
        <v>64</v>
      </c>
      <c r="E2706" t="s">
        <v>129</v>
      </c>
      <c r="F2706" t="s">
        <v>420</v>
      </c>
      <c r="G2706" t="s">
        <v>121</v>
      </c>
      <c r="H2706" t="s">
        <v>420</v>
      </c>
      <c r="I2706"/>
      <c r="J2706"/>
      <c r="K2706"/>
      <c r="L2706"/>
      <c r="M2706"/>
      <c r="N2706"/>
      <c r="O2706"/>
      <c r="P2706"/>
      <c r="Q2706"/>
      <c r="R2706"/>
      <c r="S2706"/>
      <c r="T2706"/>
      <c r="U2706"/>
      <c r="V2706"/>
      <c r="W2706"/>
      <c r="X2706"/>
      <c r="Y2706"/>
      <c r="Z2706"/>
      <c r="AA2706"/>
      <c r="AB2706"/>
      <c r="AC2706"/>
      <c r="AD2706"/>
      <c r="AE2706"/>
      <c r="AF2706"/>
      <c r="AG2706"/>
      <c r="AH2706"/>
      <c r="AI2706"/>
      <c r="AJ2706"/>
      <c r="AK2706"/>
      <c r="AL2706"/>
      <c r="AM2706"/>
      <c r="AN2706"/>
      <c r="AO2706"/>
      <c r="AP2706"/>
      <c r="AQ2706"/>
      <c r="AR2706"/>
      <c r="AS2706"/>
      <c r="AT2706"/>
      <c r="AU2706"/>
      <c r="AV2706"/>
      <c r="AW2706"/>
      <c r="AX2706"/>
      <c r="AY2706"/>
      <c r="AZ2706"/>
      <c r="BA2706">
        <v>9.6999999999999993</v>
      </c>
      <c r="BB2706"/>
      <c r="BC2706"/>
      <c r="BD2706">
        <v>8.4</v>
      </c>
      <c r="BE2706">
        <v>9.6</v>
      </c>
      <c r="BF2706"/>
      <c r="BG2706"/>
      <c r="BH2706">
        <v>7.6</v>
      </c>
      <c r="BI2706"/>
      <c r="BJ2706"/>
      <c r="BK2706"/>
      <c r="BL2706"/>
      <c r="BM2706"/>
      <c r="BN2706"/>
      <c r="BO2706"/>
      <c r="BP2706"/>
      <c r="BQ2706" t="s">
        <v>421</v>
      </c>
      <c r="BR2706" t="s">
        <v>58</v>
      </c>
      <c r="BS2706"/>
      <c r="BT2706" t="s">
        <v>124</v>
      </c>
      <c r="BU2706">
        <v>3875</v>
      </c>
      <c r="BV2706" t="s">
        <v>69</v>
      </c>
      <c r="BW2706" t="s">
        <v>124</v>
      </c>
      <c r="BX2706"/>
      <c r="BY2706"/>
      <c r="BZ2706"/>
    </row>
    <row r="2707" spans="1:78" x14ac:dyDescent="0.2">
      <c r="A2707" s="11" t="s">
        <v>1700</v>
      </c>
      <c r="B2707" s="11"/>
      <c r="C2707" s="11" t="s">
        <v>1482</v>
      </c>
      <c r="D2707" s="11" t="s">
        <v>64</v>
      </c>
      <c r="E2707" s="11" t="s">
        <v>129</v>
      </c>
      <c r="F2707" s="11" t="s">
        <v>1505</v>
      </c>
      <c r="G2707" s="11" t="s">
        <v>129</v>
      </c>
      <c r="H2707" s="11" t="s">
        <v>1505</v>
      </c>
      <c r="I2707" s="11"/>
      <c r="J2707" s="11"/>
      <c r="K2707" s="11"/>
      <c r="L2707" s="11"/>
      <c r="M2707" s="11"/>
      <c r="N2707" s="11"/>
      <c r="O2707" s="11"/>
      <c r="P2707" s="11"/>
      <c r="Q2707" s="11"/>
      <c r="R2707" s="11"/>
      <c r="S2707" s="11"/>
      <c r="T2707" s="11"/>
      <c r="U2707" s="11"/>
      <c r="V2707" s="11"/>
      <c r="W2707" s="11"/>
      <c r="X2707" s="11"/>
      <c r="Y2707" s="11"/>
      <c r="Z2707" s="11"/>
      <c r="AA2707" s="11"/>
      <c r="AB2707" s="11"/>
      <c r="AC2707" s="11"/>
      <c r="AD2707" s="11"/>
      <c r="AE2707" s="11"/>
      <c r="AF2707" s="11"/>
      <c r="AG2707" s="11"/>
      <c r="AH2707" s="11"/>
      <c r="AI2707" s="11"/>
      <c r="AJ2707" s="11"/>
      <c r="AK2707" s="11"/>
      <c r="AL2707" s="11"/>
      <c r="AM2707" s="11"/>
      <c r="AN2707" s="11"/>
      <c r="AO2707" s="11"/>
      <c r="AP2707" s="11"/>
      <c r="AQ2707" s="11"/>
      <c r="AR2707" s="11"/>
      <c r="AS2707" s="11"/>
      <c r="AT2707" s="11"/>
      <c r="AU2707" s="11"/>
      <c r="AV2707" s="11"/>
      <c r="AW2707" s="11"/>
      <c r="AX2707" s="11"/>
      <c r="AY2707" s="11"/>
      <c r="AZ2707" s="11"/>
      <c r="BA2707" s="11"/>
      <c r="BB2707" s="11"/>
      <c r="BC2707" s="11"/>
      <c r="BD2707" s="11"/>
      <c r="BE2707" s="11"/>
      <c r="BF2707" s="11"/>
      <c r="BG2707" s="11"/>
      <c r="BH2707" s="11"/>
      <c r="BI2707" s="11"/>
      <c r="BJ2707" s="11"/>
      <c r="BK2707" s="11"/>
      <c r="BL2707" s="11"/>
      <c r="BM2707" s="11"/>
      <c r="BN2707" s="11"/>
      <c r="BO2707" s="11"/>
      <c r="BP2707" s="11"/>
      <c r="BQ2707" s="11"/>
      <c r="BR2707" s="11"/>
      <c r="BS2707" s="11"/>
      <c r="BT2707" s="11"/>
      <c r="BU2707" s="11"/>
      <c r="BV2707" s="11"/>
      <c r="BW2707" s="11"/>
    </row>
    <row r="2708" spans="1:78" s="10" customFormat="1" x14ac:dyDescent="0.2">
      <c r="A2708" s="11" t="s">
        <v>1700</v>
      </c>
      <c r="B2708" s="11"/>
      <c r="C2708" s="11" t="s">
        <v>1482</v>
      </c>
      <c r="D2708" s="11" t="s">
        <v>64</v>
      </c>
      <c r="E2708" s="11" t="s">
        <v>129</v>
      </c>
      <c r="F2708" s="11" t="s">
        <v>430</v>
      </c>
      <c r="G2708" s="11" t="s">
        <v>129</v>
      </c>
      <c r="H2708" s="11" t="s">
        <v>430</v>
      </c>
      <c r="I2708" s="11"/>
      <c r="J2708" s="11"/>
      <c r="K2708" s="11"/>
      <c r="L2708" s="11"/>
      <c r="M2708" s="11"/>
      <c r="N2708" s="11"/>
      <c r="O2708" s="11"/>
      <c r="P2708" s="11"/>
      <c r="Q2708" s="11"/>
      <c r="R2708" s="11"/>
      <c r="S2708" s="11"/>
      <c r="T2708" s="11"/>
      <c r="U2708" s="11"/>
      <c r="V2708" s="11"/>
      <c r="W2708" s="11"/>
      <c r="X2708" s="11"/>
      <c r="Y2708" s="11"/>
      <c r="Z2708" s="11"/>
      <c r="AA2708" s="11"/>
      <c r="AB2708" s="11"/>
      <c r="AC2708" s="11"/>
      <c r="AD2708" s="11"/>
      <c r="AE2708" s="11"/>
      <c r="AF2708" s="11"/>
      <c r="AG2708" s="11"/>
      <c r="AH2708" s="11"/>
      <c r="AI2708" s="11"/>
      <c r="AJ2708" s="11"/>
      <c r="AK2708" s="11"/>
      <c r="AL2708" s="11"/>
      <c r="AM2708" s="11"/>
      <c r="AN2708" s="11"/>
      <c r="AO2708" s="11"/>
      <c r="AP2708" s="11"/>
      <c r="AQ2708" s="11"/>
      <c r="AR2708" s="11"/>
      <c r="AS2708" s="11"/>
      <c r="AT2708" s="11"/>
      <c r="AU2708" s="11"/>
      <c r="AV2708" s="11"/>
      <c r="AW2708" s="11"/>
      <c r="AX2708" s="11"/>
      <c r="AY2708" s="11"/>
      <c r="AZ2708" s="11"/>
      <c r="BA2708" s="11"/>
      <c r="BB2708" s="11"/>
      <c r="BC2708" s="11"/>
      <c r="BD2708" s="11"/>
      <c r="BE2708" s="11"/>
      <c r="BF2708" s="11"/>
      <c r="BG2708" s="11"/>
      <c r="BH2708" s="11"/>
      <c r="BI2708" s="11"/>
      <c r="BJ2708" s="11"/>
      <c r="BK2708" s="11"/>
      <c r="BL2708" s="11"/>
      <c r="BM2708" s="11"/>
      <c r="BN2708" s="11"/>
      <c r="BO2708" s="11"/>
      <c r="BP2708" s="11"/>
      <c r="BQ2708" s="11"/>
      <c r="BR2708" s="11"/>
      <c r="BS2708" s="11"/>
      <c r="BT2708" s="11"/>
      <c r="BU2708" s="11"/>
      <c r="BV2708" s="11"/>
      <c r="BW2708" s="11"/>
      <c r="BX2708"/>
      <c r="BY2708"/>
      <c r="BZ2708"/>
    </row>
    <row r="2709" spans="1:78" s="10" customFormat="1" x14ac:dyDescent="0.2">
      <c r="A2709" t="s">
        <v>429</v>
      </c>
      <c r="B2709"/>
      <c r="C2709" t="s">
        <v>1482</v>
      </c>
      <c r="D2709" t="s">
        <v>64</v>
      </c>
      <c r="E2709" t="s">
        <v>129</v>
      </c>
      <c r="F2709" t="s">
        <v>430</v>
      </c>
      <c r="G2709" t="s">
        <v>129</v>
      </c>
      <c r="H2709" t="s">
        <v>430</v>
      </c>
      <c r="I2709"/>
      <c r="J2709"/>
      <c r="K2709"/>
      <c r="L2709"/>
      <c r="M2709"/>
      <c r="N2709"/>
      <c r="O2709"/>
      <c r="P2709"/>
      <c r="Q2709"/>
      <c r="R2709"/>
      <c r="S2709"/>
      <c r="T2709"/>
      <c r="U2709"/>
      <c r="V2709"/>
      <c r="W2709"/>
      <c r="X2709"/>
      <c r="Y2709">
        <v>7</v>
      </c>
      <c r="Z2709"/>
      <c r="AA2709"/>
      <c r="AB2709">
        <v>8.8000000000000007</v>
      </c>
      <c r="AC2709">
        <v>7.4</v>
      </c>
      <c r="AD2709"/>
      <c r="AE2709"/>
      <c r="AF2709">
        <v>11.5</v>
      </c>
      <c r="AG2709">
        <v>5</v>
      </c>
      <c r="AH2709"/>
      <c r="AI2709"/>
      <c r="AJ2709">
        <v>9</v>
      </c>
      <c r="AK2709"/>
      <c r="AL2709"/>
      <c r="AM2709"/>
      <c r="AN2709"/>
      <c r="AO2709"/>
      <c r="AP2709"/>
      <c r="AQ2709"/>
      <c r="AR2709"/>
      <c r="AS2709"/>
      <c r="AT2709"/>
      <c r="AU2709"/>
      <c r="AV2709"/>
      <c r="AW2709"/>
      <c r="AX2709"/>
      <c r="AY2709"/>
      <c r="AZ2709"/>
      <c r="BA2709"/>
      <c r="BB2709"/>
      <c r="BC2709"/>
      <c r="BD2709"/>
      <c r="BE2709"/>
      <c r="BF2709"/>
      <c r="BG2709"/>
      <c r="BH2709"/>
      <c r="BI2709"/>
      <c r="BJ2709"/>
      <c r="BK2709"/>
      <c r="BL2709"/>
      <c r="BM2709"/>
      <c r="BN2709"/>
      <c r="BO2709"/>
      <c r="BP2709"/>
      <c r="BQ2709" t="s">
        <v>432</v>
      </c>
      <c r="BR2709" t="s">
        <v>67</v>
      </c>
      <c r="BS2709"/>
      <c r="BT2709" t="s">
        <v>95</v>
      </c>
      <c r="BU2709">
        <v>3144</v>
      </c>
      <c r="BV2709" t="s">
        <v>69</v>
      </c>
      <c r="BW2709" t="s">
        <v>95</v>
      </c>
      <c r="BX2709"/>
      <c r="BY2709"/>
      <c r="BZ2709"/>
    </row>
    <row r="2710" spans="1:78" x14ac:dyDescent="0.2">
      <c r="A2710" t="s">
        <v>429</v>
      </c>
      <c r="C2710" t="s">
        <v>1482</v>
      </c>
      <c r="D2710" t="s">
        <v>64</v>
      </c>
      <c r="E2710" t="s">
        <v>129</v>
      </c>
      <c r="F2710" t="s">
        <v>430</v>
      </c>
      <c r="G2710" t="s">
        <v>121</v>
      </c>
      <c r="H2710" t="s">
        <v>430</v>
      </c>
      <c r="Y2710">
        <v>7</v>
      </c>
      <c r="AB2710">
        <v>8.8000000000000007</v>
      </c>
      <c r="AC2710">
        <v>7.4</v>
      </c>
      <c r="AF2710">
        <v>11.5</v>
      </c>
      <c r="AG2710">
        <v>5</v>
      </c>
      <c r="AJ2710">
        <v>9</v>
      </c>
      <c r="BQ2710" t="s">
        <v>431</v>
      </c>
      <c r="BR2710" t="s">
        <v>58</v>
      </c>
      <c r="BS2710"/>
      <c r="BT2710" t="s">
        <v>124</v>
      </c>
      <c r="BU2710">
        <v>3875</v>
      </c>
      <c r="BV2710" t="s">
        <v>69</v>
      </c>
      <c r="BW2710" t="s">
        <v>124</v>
      </c>
    </row>
    <row r="2711" spans="1:78" x14ac:dyDescent="0.2">
      <c r="A2711" s="10" t="s">
        <v>433</v>
      </c>
      <c r="B2711" s="10"/>
      <c r="C2711" s="10" t="s">
        <v>1482</v>
      </c>
      <c r="D2711" s="10" t="s">
        <v>64</v>
      </c>
      <c r="E2711" s="10" t="s">
        <v>129</v>
      </c>
      <c r="F2711" s="10" t="s">
        <v>267</v>
      </c>
      <c r="G2711" s="10" t="s">
        <v>434</v>
      </c>
      <c r="H2711" s="10" t="s">
        <v>267</v>
      </c>
      <c r="I2711" s="10"/>
      <c r="J2711" s="10"/>
      <c r="K2711" s="10"/>
      <c r="L2711" s="10"/>
      <c r="M2711" s="10"/>
      <c r="N2711" s="10"/>
      <c r="O2711" s="10"/>
      <c r="P2711" s="10"/>
      <c r="Q2711" s="10"/>
      <c r="R2711" s="10"/>
      <c r="S2711" s="10"/>
      <c r="T2711" s="10"/>
      <c r="U2711" s="10"/>
      <c r="V2711" s="10"/>
      <c r="W2711" s="10"/>
      <c r="X2711" s="10"/>
      <c r="Y2711" s="10"/>
      <c r="Z2711" s="10"/>
      <c r="AA2711" s="10"/>
      <c r="AB2711" s="10"/>
      <c r="AC2711" s="10"/>
      <c r="AD2711" s="10"/>
      <c r="AE2711" s="10"/>
      <c r="AF2711" s="10"/>
      <c r="AG2711" s="10"/>
      <c r="AH2711" s="10"/>
      <c r="AI2711" s="10"/>
      <c r="AJ2711" s="10"/>
      <c r="AK2711" s="10"/>
      <c r="AL2711" s="10"/>
      <c r="AM2711" s="10"/>
      <c r="AN2711" s="10"/>
      <c r="AO2711" s="10"/>
      <c r="AP2711" s="10"/>
      <c r="AQ2711" s="10"/>
      <c r="AR2711" s="10"/>
      <c r="AS2711" s="10"/>
      <c r="AT2711" s="10"/>
      <c r="AU2711" s="10"/>
      <c r="AV2711" s="10"/>
      <c r="AW2711" s="10"/>
      <c r="AX2711" s="10"/>
      <c r="AY2711" s="10"/>
      <c r="AZ2711" s="10"/>
      <c r="BA2711" s="10"/>
      <c r="BB2711" s="10"/>
      <c r="BC2711" s="10"/>
      <c r="BD2711" s="10"/>
      <c r="BE2711" s="10"/>
      <c r="BF2711" s="10"/>
      <c r="BG2711" s="10"/>
      <c r="BH2711" s="10"/>
      <c r="BI2711" s="10"/>
      <c r="BJ2711" s="10"/>
      <c r="BK2711" s="10"/>
      <c r="BL2711" s="10"/>
      <c r="BM2711" s="10"/>
      <c r="BN2711" s="10"/>
      <c r="BO2711" s="10"/>
      <c r="BP2711" s="10"/>
      <c r="BQ2711" s="10"/>
      <c r="BR2711" s="10" t="s">
        <v>67</v>
      </c>
      <c r="BS2711" s="10"/>
      <c r="BT2711" s="10" t="s">
        <v>95</v>
      </c>
      <c r="BU2711" s="10">
        <v>3144</v>
      </c>
      <c r="BV2711" s="10" t="s">
        <v>69</v>
      </c>
      <c r="BW2711" s="10" t="s">
        <v>95</v>
      </c>
      <c r="BX2711" s="10"/>
      <c r="BY2711" s="10"/>
      <c r="BZ2711" s="10"/>
    </row>
    <row r="2712" spans="1:78" x14ac:dyDescent="0.2">
      <c r="A2712" s="11" t="s">
        <v>1700</v>
      </c>
      <c r="B2712" s="11"/>
      <c r="C2712" s="11" t="s">
        <v>1482</v>
      </c>
      <c r="D2712" s="11" t="s">
        <v>64</v>
      </c>
      <c r="E2712" s="11" t="s">
        <v>129</v>
      </c>
      <c r="F2712" s="11"/>
      <c r="G2712" s="11" t="s">
        <v>129</v>
      </c>
      <c r="H2712" s="11"/>
      <c r="I2712" s="11"/>
      <c r="J2712" s="11"/>
      <c r="K2712" s="11"/>
      <c r="L2712" s="11"/>
      <c r="M2712" s="11"/>
      <c r="N2712" s="11"/>
      <c r="O2712" s="11"/>
      <c r="P2712" s="11"/>
      <c r="Q2712" s="11"/>
      <c r="R2712" s="11"/>
      <c r="S2712" s="11"/>
      <c r="T2712" s="11"/>
      <c r="U2712" s="11"/>
      <c r="V2712" s="11"/>
      <c r="W2712" s="11"/>
      <c r="X2712" s="11"/>
      <c r="Y2712" s="11"/>
      <c r="Z2712" s="11"/>
      <c r="AA2712" s="11"/>
      <c r="AB2712" s="11"/>
      <c r="AC2712" s="11"/>
      <c r="AD2712" s="11"/>
      <c r="AE2712" s="11"/>
      <c r="AF2712" s="11"/>
      <c r="AG2712" s="11"/>
      <c r="AH2712" s="11"/>
      <c r="AI2712" s="11"/>
      <c r="AJ2712" s="11"/>
      <c r="AK2712" s="11"/>
      <c r="AL2712" s="11"/>
      <c r="AM2712" s="11"/>
      <c r="AN2712" s="11"/>
      <c r="AO2712" s="11"/>
      <c r="AP2712" s="11"/>
      <c r="AQ2712" s="11"/>
      <c r="AR2712" s="11"/>
      <c r="AS2712" s="11"/>
      <c r="AT2712" s="11"/>
      <c r="AU2712" s="11"/>
      <c r="AV2712" s="11"/>
      <c r="AW2712" s="11"/>
      <c r="AX2712" s="11"/>
      <c r="AY2712" s="11"/>
      <c r="AZ2712" s="11"/>
      <c r="BA2712" s="11"/>
      <c r="BB2712" s="11"/>
      <c r="BC2712" s="11"/>
      <c r="BD2712" s="11"/>
      <c r="BE2712" s="11"/>
      <c r="BF2712" s="11"/>
      <c r="BG2712" s="11"/>
      <c r="BH2712" s="11"/>
      <c r="BI2712" s="11"/>
      <c r="BJ2712" s="11"/>
      <c r="BK2712" s="11"/>
      <c r="BL2712" s="11"/>
      <c r="BM2712" s="11"/>
      <c r="BN2712" s="11"/>
      <c r="BO2712" s="11"/>
      <c r="BP2712" s="11"/>
      <c r="BQ2712" s="11"/>
      <c r="BR2712" s="11"/>
      <c r="BS2712" s="11"/>
      <c r="BT2712" s="11"/>
      <c r="BU2712" s="11"/>
      <c r="BV2712" s="11"/>
      <c r="BW2712" s="11"/>
    </row>
    <row r="2713" spans="1:78" x14ac:dyDescent="0.2">
      <c r="A2713" s="11" t="s">
        <v>1700</v>
      </c>
      <c r="B2713" s="11"/>
      <c r="C2713" s="11" t="s">
        <v>1482</v>
      </c>
      <c r="D2713" s="11" t="s">
        <v>64</v>
      </c>
      <c r="E2713" s="11" t="s">
        <v>129</v>
      </c>
      <c r="F2713" s="11"/>
      <c r="G2713" s="11" t="s">
        <v>121</v>
      </c>
      <c r="H2713" s="11"/>
      <c r="I2713" s="11"/>
      <c r="J2713" s="11"/>
      <c r="K2713" s="11"/>
      <c r="L2713" s="11"/>
      <c r="M2713" s="11"/>
      <c r="N2713" s="11"/>
      <c r="O2713" s="11"/>
      <c r="P2713" s="11"/>
      <c r="Q2713" s="11"/>
      <c r="R2713" s="11"/>
      <c r="S2713" s="11"/>
      <c r="T2713" s="11"/>
      <c r="U2713" s="11"/>
      <c r="V2713" s="11"/>
      <c r="W2713" s="11"/>
      <c r="X2713" s="11"/>
      <c r="Y2713" s="11"/>
      <c r="Z2713" s="11"/>
      <c r="AA2713" s="11"/>
      <c r="AB2713" s="11"/>
      <c r="AC2713" s="11"/>
      <c r="AD2713" s="11"/>
      <c r="AE2713" s="11"/>
      <c r="AF2713" s="11"/>
      <c r="AG2713" s="11"/>
      <c r="AH2713" s="11"/>
      <c r="AI2713" s="11"/>
      <c r="AJ2713" s="11"/>
      <c r="AK2713" s="11"/>
      <c r="AL2713" s="11"/>
      <c r="AM2713" s="11"/>
      <c r="AN2713" s="11"/>
      <c r="AO2713" s="11"/>
      <c r="AP2713" s="11"/>
      <c r="AQ2713" s="11"/>
      <c r="AR2713" s="11"/>
      <c r="AS2713" s="11"/>
      <c r="AT2713" s="11"/>
      <c r="AU2713" s="11"/>
      <c r="AV2713" s="11"/>
      <c r="AW2713" s="11"/>
      <c r="AX2713" s="11"/>
      <c r="AY2713" s="11"/>
      <c r="AZ2713" s="11"/>
      <c r="BA2713" s="11"/>
      <c r="BB2713" s="11"/>
      <c r="BC2713" s="11"/>
      <c r="BD2713" s="11"/>
      <c r="BE2713" s="11"/>
      <c r="BF2713" s="11"/>
      <c r="BG2713" s="11"/>
      <c r="BH2713" s="11"/>
      <c r="BI2713" s="11"/>
      <c r="BJ2713" s="11"/>
      <c r="BK2713" s="11"/>
      <c r="BL2713" s="11"/>
      <c r="BM2713" s="11"/>
      <c r="BN2713" s="11"/>
      <c r="BO2713" s="11"/>
      <c r="BP2713" s="11"/>
      <c r="BQ2713" s="11"/>
      <c r="BR2713" s="11"/>
      <c r="BS2713" s="11"/>
      <c r="BT2713" s="11"/>
      <c r="BU2713" s="11"/>
      <c r="BV2713" s="11"/>
      <c r="BW2713" s="11"/>
    </row>
    <row r="2714" spans="1:78" x14ac:dyDescent="0.2">
      <c r="A2714" s="11" t="s">
        <v>1700</v>
      </c>
      <c r="B2714" s="11"/>
      <c r="C2714" s="11" t="s">
        <v>1482</v>
      </c>
      <c r="D2714" s="11" t="s">
        <v>64</v>
      </c>
      <c r="E2714" s="11" t="s">
        <v>435</v>
      </c>
      <c r="F2714" s="11" t="s">
        <v>1506</v>
      </c>
      <c r="G2714" s="11" t="s">
        <v>435</v>
      </c>
      <c r="H2714" s="11" t="s">
        <v>1506</v>
      </c>
      <c r="I2714" s="11"/>
      <c r="J2714" s="11"/>
      <c r="K2714" s="11"/>
      <c r="L2714" s="11"/>
      <c r="M2714" s="11"/>
      <c r="N2714" s="11"/>
      <c r="O2714" s="11"/>
      <c r="P2714" s="11"/>
      <c r="Q2714" s="11"/>
      <c r="R2714" s="11"/>
      <c r="S2714" s="11"/>
      <c r="T2714" s="11"/>
      <c r="U2714" s="11"/>
      <c r="V2714" s="11"/>
      <c r="W2714" s="11"/>
      <c r="X2714" s="11"/>
      <c r="Y2714" s="11"/>
      <c r="Z2714" s="11"/>
      <c r="AA2714" s="11"/>
      <c r="AB2714" s="11"/>
      <c r="AC2714" s="11"/>
      <c r="AD2714" s="11"/>
      <c r="AE2714" s="11"/>
      <c r="AF2714" s="11"/>
      <c r="AG2714" s="11"/>
      <c r="AH2714" s="11"/>
      <c r="AI2714" s="11"/>
      <c r="AJ2714" s="11"/>
      <c r="AK2714" s="11"/>
      <c r="AL2714" s="11"/>
      <c r="AM2714" s="11"/>
      <c r="AN2714" s="11"/>
      <c r="AO2714" s="11"/>
      <c r="AP2714" s="11"/>
      <c r="AQ2714" s="11"/>
      <c r="AR2714" s="11"/>
      <c r="AS2714" s="11"/>
      <c r="AT2714" s="11"/>
      <c r="AU2714" s="11"/>
      <c r="AV2714" s="11"/>
      <c r="AW2714" s="11"/>
      <c r="AX2714" s="11"/>
      <c r="AY2714" s="11"/>
      <c r="AZ2714" s="11"/>
      <c r="BA2714" s="11"/>
      <c r="BB2714" s="11"/>
      <c r="BC2714" s="11"/>
      <c r="BD2714" s="11"/>
      <c r="BE2714" s="11"/>
      <c r="BF2714" s="11"/>
      <c r="BG2714" s="11"/>
      <c r="BH2714" s="11"/>
      <c r="BI2714" s="11"/>
      <c r="BJ2714" s="11"/>
      <c r="BK2714" s="11"/>
      <c r="BL2714" s="11"/>
      <c r="BM2714" s="11"/>
      <c r="BN2714" s="11"/>
      <c r="BO2714" s="11"/>
      <c r="BP2714" s="11"/>
      <c r="BQ2714" s="11"/>
      <c r="BR2714" s="11"/>
      <c r="BS2714" s="11"/>
      <c r="BT2714" s="11"/>
      <c r="BU2714" s="11"/>
      <c r="BV2714" s="11"/>
      <c r="BW2714" s="11"/>
    </row>
    <row r="2715" spans="1:78" s="10" customFormat="1" x14ac:dyDescent="0.2">
      <c r="A2715" t="s">
        <v>1901</v>
      </c>
      <c r="B2715"/>
      <c r="C2715" t="s">
        <v>1482</v>
      </c>
      <c r="D2715" t="s">
        <v>64</v>
      </c>
      <c r="E2715" t="s">
        <v>435</v>
      </c>
      <c r="F2715" t="s">
        <v>1506</v>
      </c>
      <c r="G2715" t="s">
        <v>435</v>
      </c>
      <c r="H2715" t="s">
        <v>1506</v>
      </c>
      <c r="I2715"/>
      <c r="J2715"/>
      <c r="K2715"/>
      <c r="L2715"/>
      <c r="M2715"/>
      <c r="N2715"/>
      <c r="O2715"/>
      <c r="P2715"/>
      <c r="Q2715"/>
      <c r="R2715"/>
      <c r="S2715"/>
      <c r="T2715"/>
      <c r="U2715"/>
      <c r="V2715"/>
      <c r="W2715"/>
      <c r="X2715"/>
      <c r="Y2715"/>
      <c r="Z2715"/>
      <c r="AA2715"/>
      <c r="AB2715"/>
      <c r="AC2715"/>
      <c r="AD2715"/>
      <c r="AE2715"/>
      <c r="AF2715"/>
      <c r="AG2715"/>
      <c r="AH2715"/>
      <c r="AI2715"/>
      <c r="AJ2715"/>
      <c r="AK2715"/>
      <c r="AL2715"/>
      <c r="AM2715"/>
      <c r="AN2715"/>
      <c r="AO2715"/>
      <c r="AP2715"/>
      <c r="AQ2715"/>
      <c r="AR2715"/>
      <c r="AS2715"/>
      <c r="AT2715"/>
      <c r="AU2715"/>
      <c r="AV2715">
        <v>4</v>
      </c>
      <c r="AW2715"/>
      <c r="AX2715"/>
      <c r="AY2715"/>
      <c r="AZ2715"/>
      <c r="BA2715"/>
      <c r="BB2715"/>
      <c r="BC2715"/>
      <c r="BD2715"/>
      <c r="BE2715"/>
      <c r="BF2715"/>
      <c r="BG2715"/>
      <c r="BH2715"/>
      <c r="BI2715"/>
      <c r="BJ2715"/>
      <c r="BK2715"/>
      <c r="BL2715"/>
      <c r="BM2715"/>
      <c r="BN2715"/>
      <c r="BO2715"/>
      <c r="BP2715"/>
      <c r="BQ2715"/>
      <c r="BR2715" s="15" t="s">
        <v>67</v>
      </c>
      <c r="BS2715" s="1">
        <v>44813</v>
      </c>
      <c r="BT2715" t="s">
        <v>1907</v>
      </c>
      <c r="BU2715">
        <v>34317</v>
      </c>
      <c r="BV2715" t="s">
        <v>60</v>
      </c>
      <c r="BW2715" s="9" t="s">
        <v>1907</v>
      </c>
      <c r="BX2715"/>
      <c r="BY2715"/>
      <c r="BZ2715"/>
    </row>
    <row r="2716" spans="1:78" s="10" customFormat="1" x14ac:dyDescent="0.2">
      <c r="A2716" t="s">
        <v>439</v>
      </c>
      <c r="B2716"/>
      <c r="C2716" t="s">
        <v>1482</v>
      </c>
      <c r="D2716" t="s">
        <v>64</v>
      </c>
      <c r="E2716" t="s">
        <v>435</v>
      </c>
      <c r="F2716" t="s">
        <v>436</v>
      </c>
      <c r="G2716" t="s">
        <v>129</v>
      </c>
      <c r="H2716" t="s">
        <v>438</v>
      </c>
      <c r="I2716"/>
      <c r="J2716"/>
      <c r="K2716"/>
      <c r="L2716"/>
      <c r="M2716"/>
      <c r="N2716"/>
      <c r="O2716"/>
      <c r="P2716"/>
      <c r="Q2716"/>
      <c r="R2716"/>
      <c r="S2716"/>
      <c r="T2716"/>
      <c r="U2716"/>
      <c r="V2716"/>
      <c r="W2716"/>
      <c r="X2716"/>
      <c r="Y2716"/>
      <c r="Z2716"/>
      <c r="AA2716"/>
      <c r="AB2716"/>
      <c r="AC2716"/>
      <c r="AD2716"/>
      <c r="AE2716"/>
      <c r="AF2716"/>
      <c r="AG2716"/>
      <c r="AH2716"/>
      <c r="AI2716"/>
      <c r="AJ2716"/>
      <c r="AK2716"/>
      <c r="AL2716"/>
      <c r="AM2716"/>
      <c r="AN2716"/>
      <c r="AO2716"/>
      <c r="AP2716"/>
      <c r="AQ2716"/>
      <c r="AR2716"/>
      <c r="AS2716"/>
      <c r="AT2716"/>
      <c r="AU2716"/>
      <c r="AV2716"/>
      <c r="AW2716">
        <v>7.7</v>
      </c>
      <c r="AX2716"/>
      <c r="AY2716"/>
      <c r="AZ2716">
        <v>6.1</v>
      </c>
      <c r="BA2716">
        <v>8</v>
      </c>
      <c r="BB2716"/>
      <c r="BC2716"/>
      <c r="BD2716">
        <v>6.7</v>
      </c>
      <c r="BE2716">
        <v>8.6999999999999993</v>
      </c>
      <c r="BF2716"/>
      <c r="BG2716"/>
      <c r="BH2716">
        <v>5.6</v>
      </c>
      <c r="BI2716"/>
      <c r="BJ2716"/>
      <c r="BK2716"/>
      <c r="BL2716"/>
      <c r="BM2716"/>
      <c r="BN2716"/>
      <c r="BO2716"/>
      <c r="BP2716"/>
      <c r="BQ2716"/>
      <c r="BR2716" t="s">
        <v>67</v>
      </c>
      <c r="BS2716"/>
      <c r="BT2716" t="s">
        <v>213</v>
      </c>
      <c r="BU2716">
        <v>1609</v>
      </c>
      <c r="BV2716" t="s">
        <v>60</v>
      </c>
      <c r="BW2716" t="s">
        <v>213</v>
      </c>
      <c r="BX2716"/>
      <c r="BY2716"/>
      <c r="BZ2716"/>
    </row>
    <row r="2717" spans="1:78" s="10" customFormat="1" x14ac:dyDescent="0.2">
      <c r="A2717" t="s">
        <v>437</v>
      </c>
      <c r="B2717"/>
      <c r="C2717" t="s">
        <v>1482</v>
      </c>
      <c r="D2717" t="s">
        <v>64</v>
      </c>
      <c r="E2717" t="s">
        <v>435</v>
      </c>
      <c r="F2717" t="s">
        <v>436</v>
      </c>
      <c r="G2717" t="s">
        <v>435</v>
      </c>
      <c r="H2717" t="s">
        <v>438</v>
      </c>
      <c r="I2717"/>
      <c r="J2717"/>
      <c r="K2717"/>
      <c r="L2717"/>
      <c r="M2717"/>
      <c r="N2717"/>
      <c r="O2717"/>
      <c r="P2717"/>
      <c r="Q2717"/>
      <c r="R2717"/>
      <c r="S2717"/>
      <c r="T2717"/>
      <c r="U2717"/>
      <c r="V2717"/>
      <c r="W2717"/>
      <c r="X2717"/>
      <c r="Y2717"/>
      <c r="Z2717"/>
      <c r="AA2717"/>
      <c r="AB2717"/>
      <c r="AC2717"/>
      <c r="AD2717"/>
      <c r="AE2717"/>
      <c r="AF2717"/>
      <c r="AG2717"/>
      <c r="AH2717"/>
      <c r="AI2717"/>
      <c r="AJ2717"/>
      <c r="AK2717"/>
      <c r="AL2717"/>
      <c r="AM2717"/>
      <c r="AN2717"/>
      <c r="AO2717"/>
      <c r="AP2717"/>
      <c r="AQ2717"/>
      <c r="AR2717"/>
      <c r="AS2717"/>
      <c r="AT2717"/>
      <c r="AU2717"/>
      <c r="AV2717"/>
      <c r="AW2717"/>
      <c r="AX2717"/>
      <c r="AY2717"/>
      <c r="AZ2717"/>
      <c r="BA2717"/>
      <c r="BB2717"/>
      <c r="BC2717"/>
      <c r="BD2717"/>
      <c r="BE2717">
        <v>8.5</v>
      </c>
      <c r="BF2717">
        <v>4.8</v>
      </c>
      <c r="BG2717">
        <v>4.5</v>
      </c>
      <c r="BH2717">
        <v>4.8</v>
      </c>
      <c r="BI2717"/>
      <c r="BJ2717"/>
      <c r="BK2717"/>
      <c r="BL2717"/>
      <c r="BM2717"/>
      <c r="BN2717"/>
      <c r="BO2717"/>
      <c r="BP2717"/>
      <c r="BQ2717"/>
      <c r="BR2717" t="s">
        <v>67</v>
      </c>
      <c r="BS2717"/>
      <c r="BT2717" t="s">
        <v>409</v>
      </c>
      <c r="BU2717">
        <v>8868</v>
      </c>
      <c r="BV2717" t="s">
        <v>60</v>
      </c>
      <c r="BW2717" t="s">
        <v>409</v>
      </c>
      <c r="BX2717"/>
      <c r="BY2717"/>
      <c r="BZ2717"/>
    </row>
    <row r="2718" spans="1:78" x14ac:dyDescent="0.2">
      <c r="A2718" s="11" t="s">
        <v>1700</v>
      </c>
      <c r="B2718" s="11"/>
      <c r="C2718" s="11" t="s">
        <v>1482</v>
      </c>
      <c r="D2718" s="11" t="s">
        <v>64</v>
      </c>
      <c r="E2718" s="11" t="s">
        <v>435</v>
      </c>
      <c r="F2718" s="11" t="s">
        <v>436</v>
      </c>
      <c r="G2718" s="11" t="s">
        <v>435</v>
      </c>
      <c r="H2718" s="11" t="s">
        <v>436</v>
      </c>
      <c r="I2718" s="11"/>
      <c r="J2718" s="11"/>
      <c r="K2718" s="11"/>
      <c r="L2718" s="11"/>
      <c r="M2718" s="11"/>
      <c r="N2718" s="11"/>
      <c r="O2718" s="11"/>
      <c r="P2718" s="11"/>
      <c r="Q2718" s="11"/>
      <c r="R2718" s="11"/>
      <c r="S2718" s="11"/>
      <c r="T2718" s="11"/>
      <c r="U2718" s="11"/>
      <c r="V2718" s="11"/>
      <c r="W2718" s="11"/>
      <c r="X2718" s="11"/>
      <c r="Y2718" s="11"/>
      <c r="Z2718" s="11"/>
      <c r="AA2718" s="11"/>
      <c r="AB2718" s="11"/>
      <c r="AC2718" s="11"/>
      <c r="AD2718" s="11"/>
      <c r="AE2718" s="11"/>
      <c r="AF2718" s="11"/>
      <c r="AG2718" s="11"/>
      <c r="AH2718" s="11"/>
      <c r="AI2718" s="11"/>
      <c r="AJ2718" s="11"/>
      <c r="AK2718" s="11"/>
      <c r="AL2718" s="11"/>
      <c r="AM2718" s="11"/>
      <c r="AN2718" s="11"/>
      <c r="AO2718" s="11"/>
      <c r="AP2718" s="11"/>
      <c r="AQ2718" s="11"/>
      <c r="AR2718" s="11"/>
      <c r="AS2718" s="11"/>
      <c r="AT2718" s="11"/>
      <c r="AU2718" s="11"/>
      <c r="AV2718" s="11"/>
      <c r="AW2718" s="11"/>
      <c r="AX2718" s="11"/>
      <c r="AY2718" s="11"/>
      <c r="AZ2718" s="11"/>
      <c r="BA2718" s="11"/>
      <c r="BB2718" s="11"/>
      <c r="BC2718" s="11"/>
      <c r="BD2718" s="11"/>
      <c r="BE2718" s="11"/>
      <c r="BF2718" s="11"/>
      <c r="BG2718" s="11"/>
      <c r="BH2718" s="11"/>
      <c r="BI2718" s="11"/>
      <c r="BJ2718" s="11"/>
      <c r="BK2718" s="11"/>
      <c r="BL2718" s="11"/>
      <c r="BM2718" s="11"/>
      <c r="BN2718" s="11"/>
      <c r="BO2718" s="11"/>
      <c r="BP2718" s="11"/>
      <c r="BQ2718" s="11"/>
      <c r="BR2718" s="11"/>
      <c r="BS2718" s="11"/>
      <c r="BT2718" s="11"/>
      <c r="BU2718" s="11"/>
      <c r="BV2718" s="11"/>
      <c r="BW2718" s="11"/>
    </row>
    <row r="2719" spans="1:78" s="10" customFormat="1" x14ac:dyDescent="0.2">
      <c r="A2719" s="11" t="s">
        <v>1700</v>
      </c>
      <c r="B2719" s="11"/>
      <c r="C2719" s="11" t="s">
        <v>1482</v>
      </c>
      <c r="D2719" s="11" t="s">
        <v>64</v>
      </c>
      <c r="E2719" s="11" t="s">
        <v>435</v>
      </c>
      <c r="F2719" s="11"/>
      <c r="G2719" s="11" t="s">
        <v>435</v>
      </c>
      <c r="H2719" s="11"/>
      <c r="I2719" s="11"/>
      <c r="J2719" s="11"/>
      <c r="K2719" s="11"/>
      <c r="L2719" s="11"/>
      <c r="M2719" s="11"/>
      <c r="N2719" s="11"/>
      <c r="O2719" s="11"/>
      <c r="P2719" s="11"/>
      <c r="Q2719" s="11"/>
      <c r="R2719" s="11"/>
      <c r="S2719" s="11"/>
      <c r="T2719" s="11"/>
      <c r="U2719" s="11"/>
      <c r="V2719" s="11"/>
      <c r="W2719" s="11"/>
      <c r="X2719" s="11"/>
      <c r="Y2719" s="11"/>
      <c r="Z2719" s="11"/>
      <c r="AA2719" s="11"/>
      <c r="AB2719" s="11"/>
      <c r="AC2719" s="11"/>
      <c r="AD2719" s="11"/>
      <c r="AE2719" s="11"/>
      <c r="AF2719" s="11"/>
      <c r="AG2719" s="11"/>
      <c r="AH2719" s="11"/>
      <c r="AI2719" s="11"/>
      <c r="AJ2719" s="11"/>
      <c r="AK2719" s="11"/>
      <c r="AL2719" s="11"/>
      <c r="AM2719" s="11"/>
      <c r="AN2719" s="11"/>
      <c r="AO2719" s="11"/>
      <c r="AP2719" s="11"/>
      <c r="AQ2719" s="11"/>
      <c r="AR2719" s="11"/>
      <c r="AS2719" s="11"/>
      <c r="AT2719" s="11"/>
      <c r="AU2719" s="11"/>
      <c r="AV2719" s="11"/>
      <c r="AW2719" s="11"/>
      <c r="AX2719" s="11"/>
      <c r="AY2719" s="11"/>
      <c r="AZ2719" s="11"/>
      <c r="BA2719" s="11"/>
      <c r="BB2719" s="11"/>
      <c r="BC2719" s="11"/>
      <c r="BD2719" s="11"/>
      <c r="BE2719" s="11"/>
      <c r="BF2719" s="11"/>
      <c r="BG2719" s="11"/>
      <c r="BH2719" s="11"/>
      <c r="BI2719" s="11"/>
      <c r="BJ2719" s="11"/>
      <c r="BK2719" s="11"/>
      <c r="BL2719" s="11"/>
      <c r="BM2719" s="11"/>
      <c r="BN2719" s="11"/>
      <c r="BO2719" s="11"/>
      <c r="BP2719" s="11"/>
      <c r="BQ2719" s="11"/>
      <c r="BR2719" s="11"/>
      <c r="BS2719" s="11"/>
      <c r="BT2719" s="11"/>
      <c r="BU2719" s="11"/>
      <c r="BV2719" s="11"/>
      <c r="BW2719" s="11"/>
      <c r="BX2719"/>
      <c r="BY2719"/>
      <c r="BZ2719"/>
    </row>
    <row r="2720" spans="1:78" s="10" customFormat="1" x14ac:dyDescent="0.2">
      <c r="A2720" s="11" t="s">
        <v>1700</v>
      </c>
      <c r="B2720" s="11"/>
      <c r="C2720" s="11" t="s">
        <v>1482</v>
      </c>
      <c r="D2720" s="11" t="s">
        <v>64</v>
      </c>
      <c r="E2720" s="11" t="s">
        <v>499</v>
      </c>
      <c r="F2720" s="11" t="s">
        <v>470</v>
      </c>
      <c r="G2720" s="11" t="s">
        <v>499</v>
      </c>
      <c r="H2720" s="11" t="s">
        <v>470</v>
      </c>
      <c r="I2720" s="11"/>
      <c r="J2720" s="11"/>
      <c r="K2720" s="11"/>
      <c r="L2720" s="11"/>
      <c r="M2720" s="11"/>
      <c r="N2720" s="11"/>
      <c r="O2720" s="11"/>
      <c r="P2720" s="11"/>
      <c r="Q2720" s="11"/>
      <c r="R2720" s="11"/>
      <c r="S2720" s="11"/>
      <c r="T2720" s="11"/>
      <c r="U2720" s="11"/>
      <c r="V2720" s="11"/>
      <c r="W2720" s="11"/>
      <c r="X2720" s="11"/>
      <c r="Y2720" s="11"/>
      <c r="Z2720" s="11"/>
      <c r="AA2720" s="11"/>
      <c r="AB2720" s="11"/>
      <c r="AC2720" s="11"/>
      <c r="AD2720" s="11"/>
      <c r="AE2720" s="11"/>
      <c r="AF2720" s="11"/>
      <c r="AG2720" s="11"/>
      <c r="AH2720" s="11"/>
      <c r="AI2720" s="11"/>
      <c r="AJ2720" s="11"/>
      <c r="AK2720" s="11"/>
      <c r="AL2720" s="11"/>
      <c r="AM2720" s="11"/>
      <c r="AN2720" s="11"/>
      <c r="AO2720" s="11"/>
      <c r="AP2720" s="11"/>
      <c r="AQ2720" s="11"/>
      <c r="AR2720" s="11"/>
      <c r="AS2720" s="11"/>
      <c r="AT2720" s="11"/>
      <c r="AU2720" s="11"/>
      <c r="AV2720" s="11"/>
      <c r="AW2720" s="11"/>
      <c r="AX2720" s="11"/>
      <c r="AY2720" s="11"/>
      <c r="AZ2720" s="11"/>
      <c r="BA2720" s="11"/>
      <c r="BB2720" s="11"/>
      <c r="BC2720" s="11"/>
      <c r="BD2720" s="11"/>
      <c r="BE2720" s="11"/>
      <c r="BF2720" s="11"/>
      <c r="BG2720" s="11"/>
      <c r="BH2720" s="11"/>
      <c r="BI2720" s="11"/>
      <c r="BJ2720" s="11"/>
      <c r="BK2720" s="11"/>
      <c r="BL2720" s="11"/>
      <c r="BM2720" s="11"/>
      <c r="BN2720" s="11"/>
      <c r="BO2720" s="11"/>
      <c r="BP2720" s="11"/>
      <c r="BQ2720" s="11"/>
      <c r="BR2720" s="11"/>
      <c r="BS2720" s="11"/>
      <c r="BT2720" s="11"/>
      <c r="BU2720" s="11"/>
      <c r="BV2720" s="11"/>
      <c r="BW2720" s="11"/>
      <c r="BX2720"/>
      <c r="BY2720"/>
      <c r="BZ2720"/>
    </row>
    <row r="2721" spans="1:78" s="10" customFormat="1" x14ac:dyDescent="0.2">
      <c r="A2721" t="s">
        <v>500</v>
      </c>
      <c r="B2721" t="s">
        <v>154</v>
      </c>
      <c r="C2721" t="s">
        <v>1482</v>
      </c>
      <c r="D2721" t="s">
        <v>64</v>
      </c>
      <c r="E2721" t="s">
        <v>499</v>
      </c>
      <c r="F2721" t="s">
        <v>470</v>
      </c>
      <c r="G2721" t="s">
        <v>499</v>
      </c>
      <c r="H2721" t="s">
        <v>470</v>
      </c>
      <c r="I2721"/>
      <c r="J2721"/>
      <c r="K2721"/>
      <c r="L2721"/>
      <c r="M2721"/>
      <c r="N2721"/>
      <c r="O2721"/>
      <c r="P2721"/>
      <c r="Q2721"/>
      <c r="R2721"/>
      <c r="S2721"/>
      <c r="T2721"/>
      <c r="U2721"/>
      <c r="V2721"/>
      <c r="W2721"/>
      <c r="X2721"/>
      <c r="Y2721"/>
      <c r="Z2721"/>
      <c r="AA2721"/>
      <c r="AB2721"/>
      <c r="AC2721"/>
      <c r="AD2721"/>
      <c r="AE2721"/>
      <c r="AF2721">
        <v>14.6</v>
      </c>
      <c r="AG2721">
        <v>10</v>
      </c>
      <c r="AH2721"/>
      <c r="AI2721"/>
      <c r="AJ2721"/>
      <c r="AK2721"/>
      <c r="AL2721"/>
      <c r="AM2721"/>
      <c r="AN2721"/>
      <c r="AO2721"/>
      <c r="AP2721"/>
      <c r="AQ2721"/>
      <c r="AR2721"/>
      <c r="AS2721"/>
      <c r="AT2721"/>
      <c r="AU2721"/>
      <c r="AV2721"/>
      <c r="AW2721"/>
      <c r="AX2721"/>
      <c r="AY2721"/>
      <c r="AZ2721"/>
      <c r="BA2721"/>
      <c r="BB2721"/>
      <c r="BC2721"/>
      <c r="BD2721"/>
      <c r="BE2721"/>
      <c r="BF2721"/>
      <c r="BG2721"/>
      <c r="BH2721"/>
      <c r="BI2721"/>
      <c r="BJ2721"/>
      <c r="BK2721"/>
      <c r="BL2721"/>
      <c r="BM2721"/>
      <c r="BN2721"/>
      <c r="BO2721"/>
      <c r="BP2721"/>
      <c r="BQ2721"/>
      <c r="BR2721" t="s">
        <v>58</v>
      </c>
      <c r="BS2721"/>
      <c r="BT2721" t="s">
        <v>372</v>
      </c>
      <c r="BU2721">
        <v>3140</v>
      </c>
      <c r="BV2721"/>
      <c r="BW2721"/>
      <c r="BX2721"/>
      <c r="BY2721"/>
      <c r="BZ2721"/>
    </row>
    <row r="2722" spans="1:78" s="10" customFormat="1" x14ac:dyDescent="0.2">
      <c r="A2722" t="s">
        <v>500</v>
      </c>
      <c r="B2722"/>
      <c r="C2722" t="s">
        <v>1482</v>
      </c>
      <c r="D2722" t="s">
        <v>64</v>
      </c>
      <c r="E2722" t="s">
        <v>499</v>
      </c>
      <c r="F2722" t="s">
        <v>470</v>
      </c>
      <c r="G2722" t="s">
        <v>499</v>
      </c>
      <c r="H2722" t="s">
        <v>470</v>
      </c>
      <c r="I2722" t="b">
        <v>0</v>
      </c>
      <c r="J2722"/>
      <c r="K2722"/>
      <c r="L2722"/>
      <c r="M2722"/>
      <c r="N2722"/>
      <c r="O2722"/>
      <c r="P2722"/>
      <c r="Q2722"/>
      <c r="R2722"/>
      <c r="S2722"/>
      <c r="T2722"/>
      <c r="U2722"/>
      <c r="V2722"/>
      <c r="W2722"/>
      <c r="X2722"/>
      <c r="Y2722"/>
      <c r="Z2722"/>
      <c r="AA2722"/>
      <c r="AB2722"/>
      <c r="AC2722"/>
      <c r="AD2722"/>
      <c r="AE2722"/>
      <c r="AF2722">
        <v>14.6</v>
      </c>
      <c r="AG2722">
        <v>10</v>
      </c>
      <c r="AH2722"/>
      <c r="AI2722"/>
      <c r="AJ2722"/>
      <c r="AK2722"/>
      <c r="AL2722"/>
      <c r="AM2722"/>
      <c r="AN2722"/>
      <c r="AO2722"/>
      <c r="AP2722"/>
      <c r="AQ2722"/>
      <c r="AR2722"/>
      <c r="AS2722"/>
      <c r="AT2722"/>
      <c r="AU2722"/>
      <c r="AV2722"/>
      <c r="AW2722"/>
      <c r="AX2722"/>
      <c r="AY2722"/>
      <c r="AZ2722"/>
      <c r="BA2722"/>
      <c r="BB2722"/>
      <c r="BC2722"/>
      <c r="BD2722"/>
      <c r="BE2722"/>
      <c r="BF2722"/>
      <c r="BG2722"/>
      <c r="BH2722"/>
      <c r="BI2722"/>
      <c r="BJ2722"/>
      <c r="BK2722"/>
      <c r="BL2722"/>
      <c r="BM2722"/>
      <c r="BN2722"/>
      <c r="BO2722"/>
      <c r="BP2722"/>
      <c r="BQ2722" t="s">
        <v>501</v>
      </c>
      <c r="BR2722" t="s">
        <v>67</v>
      </c>
      <c r="BS2722"/>
      <c r="BT2722" t="s">
        <v>95</v>
      </c>
      <c r="BU2722">
        <v>3144</v>
      </c>
      <c r="BV2722" t="s">
        <v>69</v>
      </c>
      <c r="BW2722" t="s">
        <v>95</v>
      </c>
      <c r="BX2722"/>
      <c r="BY2722"/>
      <c r="BZ2722"/>
    </row>
    <row r="2723" spans="1:78" s="10" customFormat="1" x14ac:dyDescent="0.2">
      <c r="A2723" t="s">
        <v>502</v>
      </c>
      <c r="B2723"/>
      <c r="C2723" t="s">
        <v>1482</v>
      </c>
      <c r="D2723" t="s">
        <v>64</v>
      </c>
      <c r="E2723" t="s">
        <v>499</v>
      </c>
      <c r="F2723" t="s">
        <v>470</v>
      </c>
      <c r="G2723" t="s">
        <v>499</v>
      </c>
      <c r="H2723" t="s">
        <v>470</v>
      </c>
      <c r="I2723"/>
      <c r="J2723"/>
      <c r="K2723"/>
      <c r="L2723"/>
      <c r="M2723"/>
      <c r="N2723"/>
      <c r="O2723"/>
      <c r="P2723"/>
      <c r="Q2723"/>
      <c r="R2723"/>
      <c r="S2723"/>
      <c r="T2723"/>
      <c r="U2723"/>
      <c r="V2723"/>
      <c r="W2723"/>
      <c r="X2723"/>
      <c r="Y2723"/>
      <c r="Z2723"/>
      <c r="AA2723"/>
      <c r="AB2723"/>
      <c r="AC2723"/>
      <c r="AD2723"/>
      <c r="AE2723"/>
      <c r="AF2723"/>
      <c r="AG2723"/>
      <c r="AH2723"/>
      <c r="AI2723"/>
      <c r="AJ2723"/>
      <c r="AK2723"/>
      <c r="AL2723"/>
      <c r="AM2723"/>
      <c r="AN2723"/>
      <c r="AO2723"/>
      <c r="AP2723"/>
      <c r="AQ2723"/>
      <c r="AR2723"/>
      <c r="AS2723"/>
      <c r="AT2723"/>
      <c r="AU2723"/>
      <c r="AV2723"/>
      <c r="AW2723"/>
      <c r="AX2723"/>
      <c r="AY2723"/>
      <c r="AZ2723"/>
      <c r="BA2723">
        <v>12.6</v>
      </c>
      <c r="BB2723"/>
      <c r="BC2723"/>
      <c r="BD2723">
        <v>10.5</v>
      </c>
      <c r="BE2723"/>
      <c r="BF2723"/>
      <c r="BG2723"/>
      <c r="BH2723"/>
      <c r="BI2723"/>
      <c r="BJ2723"/>
      <c r="BK2723"/>
      <c r="BL2723"/>
      <c r="BM2723"/>
      <c r="BN2723"/>
      <c r="BO2723"/>
      <c r="BP2723"/>
      <c r="BQ2723"/>
      <c r="BR2723" t="s">
        <v>58</v>
      </c>
      <c r="BS2723"/>
      <c r="BT2723" t="s">
        <v>372</v>
      </c>
      <c r="BU2723">
        <v>3140</v>
      </c>
      <c r="BV2723"/>
      <c r="BW2723"/>
      <c r="BX2723"/>
      <c r="BY2723"/>
      <c r="BZ2723"/>
    </row>
    <row r="2724" spans="1:78" s="10" customFormat="1" x14ac:dyDescent="0.2">
      <c r="A2724" t="s">
        <v>502</v>
      </c>
      <c r="B2724"/>
      <c r="C2724" t="s">
        <v>1482</v>
      </c>
      <c r="D2724" t="s">
        <v>64</v>
      </c>
      <c r="E2724" t="s">
        <v>499</v>
      </c>
      <c r="F2724" t="s">
        <v>470</v>
      </c>
      <c r="G2724" t="s">
        <v>499</v>
      </c>
      <c r="H2724" t="s">
        <v>470</v>
      </c>
      <c r="I2724" t="b">
        <v>0</v>
      </c>
      <c r="J2724"/>
      <c r="K2724"/>
      <c r="L2724"/>
      <c r="M2724"/>
      <c r="N2724"/>
      <c r="O2724"/>
      <c r="P2724"/>
      <c r="Q2724"/>
      <c r="R2724"/>
      <c r="S2724"/>
      <c r="T2724"/>
      <c r="U2724"/>
      <c r="V2724"/>
      <c r="W2724"/>
      <c r="X2724"/>
      <c r="Y2724"/>
      <c r="Z2724"/>
      <c r="AA2724"/>
      <c r="AB2724"/>
      <c r="AC2724"/>
      <c r="AD2724"/>
      <c r="AE2724"/>
      <c r="AF2724"/>
      <c r="AG2724"/>
      <c r="AH2724"/>
      <c r="AI2724"/>
      <c r="AJ2724"/>
      <c r="AK2724"/>
      <c r="AL2724"/>
      <c r="AM2724"/>
      <c r="AN2724"/>
      <c r="AO2724"/>
      <c r="AP2724"/>
      <c r="AQ2724"/>
      <c r="AR2724"/>
      <c r="AS2724"/>
      <c r="AT2724"/>
      <c r="AU2724"/>
      <c r="AV2724"/>
      <c r="AW2724"/>
      <c r="AX2724"/>
      <c r="AY2724"/>
      <c r="AZ2724"/>
      <c r="BA2724">
        <v>12.6</v>
      </c>
      <c r="BB2724"/>
      <c r="BC2724"/>
      <c r="BD2724">
        <v>10.5</v>
      </c>
      <c r="BE2724"/>
      <c r="BF2724"/>
      <c r="BG2724"/>
      <c r="BH2724"/>
      <c r="BI2724"/>
      <c r="BJ2724"/>
      <c r="BK2724"/>
      <c r="BL2724"/>
      <c r="BM2724"/>
      <c r="BN2724"/>
      <c r="BO2724"/>
      <c r="BP2724"/>
      <c r="BQ2724" t="s">
        <v>320</v>
      </c>
      <c r="BR2724" t="s">
        <v>67</v>
      </c>
      <c r="BS2724"/>
      <c r="BT2724" t="s">
        <v>95</v>
      </c>
      <c r="BU2724">
        <v>3144</v>
      </c>
      <c r="BV2724" t="s">
        <v>69</v>
      </c>
      <c r="BW2724" t="s">
        <v>95</v>
      </c>
      <c r="BX2724"/>
      <c r="BY2724"/>
      <c r="BZ2724"/>
    </row>
    <row r="2725" spans="1:78" s="10" customFormat="1" x14ac:dyDescent="0.2">
      <c r="A2725" s="11" t="s">
        <v>1700</v>
      </c>
      <c r="B2725" s="11"/>
      <c r="C2725" s="11" t="s">
        <v>1482</v>
      </c>
      <c r="D2725" s="11" t="s">
        <v>64</v>
      </c>
      <c r="E2725" s="11" t="s">
        <v>499</v>
      </c>
      <c r="F2725" s="11" t="s">
        <v>504</v>
      </c>
      <c r="G2725" s="11" t="s">
        <v>499</v>
      </c>
      <c r="H2725" s="11" t="s">
        <v>504</v>
      </c>
      <c r="I2725" s="11"/>
      <c r="J2725" s="11"/>
      <c r="K2725" s="11"/>
      <c r="L2725" s="11"/>
      <c r="M2725" s="11"/>
      <c r="N2725" s="11"/>
      <c r="O2725" s="11"/>
      <c r="P2725" s="11"/>
      <c r="Q2725" s="11"/>
      <c r="R2725" s="11"/>
      <c r="S2725" s="11"/>
      <c r="T2725" s="11"/>
      <c r="U2725" s="11"/>
      <c r="V2725" s="11"/>
      <c r="W2725" s="11"/>
      <c r="X2725" s="11"/>
      <c r="Y2725" s="11"/>
      <c r="Z2725" s="11"/>
      <c r="AA2725" s="11"/>
      <c r="AB2725" s="11"/>
      <c r="AC2725" s="11"/>
      <c r="AD2725" s="11"/>
      <c r="AE2725" s="11"/>
      <c r="AF2725" s="11"/>
      <c r="AG2725" s="11"/>
      <c r="AH2725" s="11"/>
      <c r="AI2725" s="11"/>
      <c r="AJ2725" s="11"/>
      <c r="AK2725" s="11"/>
      <c r="AL2725" s="11"/>
      <c r="AM2725" s="11"/>
      <c r="AN2725" s="11"/>
      <c r="AO2725" s="11"/>
      <c r="AP2725" s="11"/>
      <c r="AQ2725" s="11"/>
      <c r="AR2725" s="11"/>
      <c r="AS2725" s="11"/>
      <c r="AT2725" s="11"/>
      <c r="AU2725" s="11"/>
      <c r="AV2725" s="11"/>
      <c r="AW2725" s="11"/>
      <c r="AX2725" s="11"/>
      <c r="AY2725" s="11"/>
      <c r="AZ2725" s="11"/>
      <c r="BA2725" s="11"/>
      <c r="BB2725" s="11"/>
      <c r="BC2725" s="11"/>
      <c r="BD2725" s="11"/>
      <c r="BE2725" s="11"/>
      <c r="BF2725" s="11"/>
      <c r="BG2725" s="11"/>
      <c r="BH2725" s="11"/>
      <c r="BI2725" s="11"/>
      <c r="BJ2725" s="11"/>
      <c r="BK2725" s="11"/>
      <c r="BL2725" s="11"/>
      <c r="BM2725" s="11"/>
      <c r="BN2725" s="11"/>
      <c r="BO2725" s="11"/>
      <c r="BP2725" s="11"/>
      <c r="BQ2725" s="11"/>
      <c r="BR2725" s="11"/>
      <c r="BS2725" s="11"/>
      <c r="BT2725" s="11"/>
      <c r="BU2725" s="11"/>
      <c r="BV2725" s="11"/>
      <c r="BW2725" s="11"/>
      <c r="BX2725"/>
      <c r="BY2725"/>
      <c r="BZ2725"/>
    </row>
    <row r="2726" spans="1:78" s="10" customFormat="1" x14ac:dyDescent="0.2">
      <c r="A2726" t="s">
        <v>503</v>
      </c>
      <c r="B2726" t="s">
        <v>322</v>
      </c>
      <c r="C2726" t="s">
        <v>1482</v>
      </c>
      <c r="D2726" t="s">
        <v>64</v>
      </c>
      <c r="E2726" t="s">
        <v>499</v>
      </c>
      <c r="F2726" t="s">
        <v>504</v>
      </c>
      <c r="G2726" t="s">
        <v>499</v>
      </c>
      <c r="H2726" t="s">
        <v>504</v>
      </c>
      <c r="I2726"/>
      <c r="J2726"/>
      <c r="K2726"/>
      <c r="L2726"/>
      <c r="M2726"/>
      <c r="N2726"/>
      <c r="O2726"/>
      <c r="P2726"/>
      <c r="Q2726"/>
      <c r="R2726"/>
      <c r="S2726"/>
      <c r="T2726"/>
      <c r="U2726"/>
      <c r="V2726"/>
      <c r="W2726"/>
      <c r="X2726"/>
      <c r="Y2726"/>
      <c r="Z2726"/>
      <c r="AA2726"/>
      <c r="AB2726"/>
      <c r="AC2726">
        <v>9.5</v>
      </c>
      <c r="AD2726"/>
      <c r="AE2726"/>
      <c r="AF2726">
        <v>13.2</v>
      </c>
      <c r="AG2726"/>
      <c r="AH2726"/>
      <c r="AI2726"/>
      <c r="AJ2726"/>
      <c r="AK2726"/>
      <c r="AL2726"/>
      <c r="AM2726"/>
      <c r="AN2726"/>
      <c r="AO2726"/>
      <c r="AP2726"/>
      <c r="AQ2726"/>
      <c r="AR2726"/>
      <c r="AS2726"/>
      <c r="AT2726"/>
      <c r="AU2726"/>
      <c r="AV2726"/>
      <c r="AW2726"/>
      <c r="AX2726"/>
      <c r="AY2726"/>
      <c r="AZ2726"/>
      <c r="BA2726"/>
      <c r="BB2726"/>
      <c r="BC2726"/>
      <c r="BD2726"/>
      <c r="BE2726"/>
      <c r="BF2726"/>
      <c r="BG2726"/>
      <c r="BH2726"/>
      <c r="BI2726"/>
      <c r="BJ2726"/>
      <c r="BK2726"/>
      <c r="BL2726"/>
      <c r="BM2726"/>
      <c r="BN2726"/>
      <c r="BO2726"/>
      <c r="BP2726"/>
      <c r="BQ2726" t="s">
        <v>2159</v>
      </c>
      <c r="BR2726" t="s">
        <v>58</v>
      </c>
      <c r="BS2726" s="1">
        <v>44819</v>
      </c>
      <c r="BT2726" t="s">
        <v>59</v>
      </c>
      <c r="BU2726">
        <v>3485</v>
      </c>
      <c r="BV2726" t="s">
        <v>60</v>
      </c>
      <c r="BW2726" t="s">
        <v>59</v>
      </c>
      <c r="BX2726"/>
      <c r="BY2726"/>
      <c r="BZ2726"/>
    </row>
    <row r="2727" spans="1:78" s="10" customFormat="1" x14ac:dyDescent="0.2">
      <c r="A2727" s="11" t="s">
        <v>1700</v>
      </c>
      <c r="B2727" s="11"/>
      <c r="C2727" s="11" t="s">
        <v>1482</v>
      </c>
      <c r="D2727" s="11" t="s">
        <v>64</v>
      </c>
      <c r="E2727" s="11" t="s">
        <v>499</v>
      </c>
      <c r="F2727" s="11"/>
      <c r="G2727" s="11" t="s">
        <v>499</v>
      </c>
      <c r="H2727" s="11"/>
      <c r="I2727" s="11"/>
      <c r="J2727" s="11"/>
      <c r="K2727" s="11"/>
      <c r="L2727" s="11"/>
      <c r="M2727" s="11"/>
      <c r="N2727" s="11"/>
      <c r="O2727" s="11"/>
      <c r="P2727" s="11"/>
      <c r="Q2727" s="11"/>
      <c r="R2727" s="11"/>
      <c r="S2727" s="11"/>
      <c r="T2727" s="11"/>
      <c r="U2727" s="11"/>
      <c r="V2727" s="11"/>
      <c r="W2727" s="11"/>
      <c r="X2727" s="11"/>
      <c r="Y2727" s="11"/>
      <c r="Z2727" s="11"/>
      <c r="AA2727" s="11"/>
      <c r="AB2727" s="11"/>
      <c r="AC2727" s="11"/>
      <c r="AD2727" s="11"/>
      <c r="AE2727" s="11"/>
      <c r="AF2727" s="11"/>
      <c r="AG2727" s="11"/>
      <c r="AH2727" s="11"/>
      <c r="AI2727" s="11"/>
      <c r="AJ2727" s="11"/>
      <c r="AK2727" s="11"/>
      <c r="AL2727" s="11"/>
      <c r="AM2727" s="11"/>
      <c r="AN2727" s="11"/>
      <c r="AO2727" s="11"/>
      <c r="AP2727" s="11"/>
      <c r="AQ2727" s="11"/>
      <c r="AR2727" s="11"/>
      <c r="AS2727" s="11"/>
      <c r="AT2727" s="11"/>
      <c r="AU2727" s="11"/>
      <c r="AV2727" s="11"/>
      <c r="AW2727" s="11"/>
      <c r="AX2727" s="11"/>
      <c r="AY2727" s="11"/>
      <c r="AZ2727" s="11"/>
      <c r="BA2727" s="11"/>
      <c r="BB2727" s="11"/>
      <c r="BC2727" s="11"/>
      <c r="BD2727" s="11"/>
      <c r="BE2727" s="11"/>
      <c r="BF2727" s="11"/>
      <c r="BG2727" s="11"/>
      <c r="BH2727" s="11"/>
      <c r="BI2727" s="11"/>
      <c r="BJ2727" s="11"/>
      <c r="BK2727" s="11"/>
      <c r="BL2727" s="11"/>
      <c r="BM2727" s="11"/>
      <c r="BN2727" s="11"/>
      <c r="BO2727" s="11"/>
      <c r="BP2727" s="11"/>
      <c r="BQ2727" s="11"/>
      <c r="BR2727" s="11"/>
      <c r="BS2727" s="11"/>
      <c r="BT2727" s="11"/>
      <c r="BU2727" s="11"/>
      <c r="BV2727" s="11"/>
      <c r="BW2727" s="11"/>
      <c r="BX2727"/>
      <c r="BY2727"/>
      <c r="BZ2727"/>
    </row>
    <row r="2728" spans="1:78" s="10" customFormat="1" ht="18" x14ac:dyDescent="0.2">
      <c r="A2728" s="11" t="s">
        <v>1700</v>
      </c>
      <c r="B2728" s="11"/>
      <c r="C2728" s="11" t="s">
        <v>1482</v>
      </c>
      <c r="D2728" s="11" t="s">
        <v>64</v>
      </c>
      <c r="E2728" s="11" t="s">
        <v>1550</v>
      </c>
      <c r="F2728" s="11" t="s">
        <v>1551</v>
      </c>
      <c r="G2728" s="11" t="s">
        <v>1550</v>
      </c>
      <c r="H2728" s="11" t="s">
        <v>1551</v>
      </c>
      <c r="I2728" s="11"/>
      <c r="J2728" s="11"/>
      <c r="K2728" s="11"/>
      <c r="L2728" s="11"/>
      <c r="M2728" s="11"/>
      <c r="N2728" s="11"/>
      <c r="O2728" s="11"/>
      <c r="P2728" s="11"/>
      <c r="Q2728" s="11"/>
      <c r="R2728" s="11"/>
      <c r="S2728" s="11"/>
      <c r="T2728" s="11"/>
      <c r="U2728" s="11"/>
      <c r="V2728" s="11"/>
      <c r="W2728" s="11"/>
      <c r="X2728" s="11"/>
      <c r="Y2728" s="11"/>
      <c r="Z2728" s="11"/>
      <c r="AA2728" s="11"/>
      <c r="AB2728" s="11"/>
      <c r="AC2728" s="11"/>
      <c r="AD2728" s="11"/>
      <c r="AE2728" s="11"/>
      <c r="AF2728" s="11"/>
      <c r="AG2728" s="11"/>
      <c r="AH2728" s="11"/>
      <c r="AI2728" s="11"/>
      <c r="AJ2728" s="11"/>
      <c r="AK2728" s="11"/>
      <c r="AL2728" s="11"/>
      <c r="AM2728" s="11"/>
      <c r="AN2728" s="11"/>
      <c r="AO2728" s="11"/>
      <c r="AP2728" s="11"/>
      <c r="AQ2728" s="11"/>
      <c r="AR2728" s="11"/>
      <c r="AS2728" s="11"/>
      <c r="AT2728" s="11"/>
      <c r="AU2728" s="11"/>
      <c r="AV2728" s="11"/>
      <c r="AW2728" s="11"/>
      <c r="AX2728" s="11"/>
      <c r="AY2728" s="11"/>
      <c r="AZ2728" s="11"/>
      <c r="BA2728" s="11"/>
      <c r="BB2728" s="11"/>
      <c r="BC2728" s="11"/>
      <c r="BD2728" s="11"/>
      <c r="BE2728" s="11"/>
      <c r="BF2728" s="11"/>
      <c r="BG2728" s="11"/>
      <c r="BH2728" s="11"/>
      <c r="BI2728" s="11"/>
      <c r="BJ2728" s="11"/>
      <c r="BK2728" s="11"/>
      <c r="BL2728" s="11"/>
      <c r="BM2728" s="11"/>
      <c r="BN2728" s="11"/>
      <c r="BO2728" s="11"/>
      <c r="BP2728" s="11"/>
      <c r="BQ2728" s="11"/>
      <c r="BR2728" s="11"/>
      <c r="BS2728" s="11"/>
      <c r="BT2728" s="11"/>
      <c r="BU2728" s="11"/>
      <c r="BV2728" s="11"/>
      <c r="BW2728" s="11"/>
      <c r="BX2728"/>
      <c r="BY2728"/>
      <c r="BZ2728"/>
    </row>
    <row r="2729" spans="1:78" s="10" customFormat="1" ht="18" x14ac:dyDescent="0.2">
      <c r="A2729" s="10" t="s">
        <v>2169</v>
      </c>
      <c r="B2729" s="10" t="s">
        <v>322</v>
      </c>
      <c r="C2729" s="10" t="s">
        <v>1482</v>
      </c>
      <c r="D2729" s="10" t="s">
        <v>64</v>
      </c>
      <c r="E2729" s="10" t="s">
        <v>1550</v>
      </c>
      <c r="F2729" s="10" t="s">
        <v>1551</v>
      </c>
      <c r="G2729" s="10" t="s">
        <v>1550</v>
      </c>
      <c r="H2729" s="10" t="s">
        <v>1551</v>
      </c>
      <c r="BR2729" s="10" t="s">
        <v>67</v>
      </c>
      <c r="BS2729" s="12">
        <v>44819</v>
      </c>
      <c r="BT2729" s="10" t="s">
        <v>59</v>
      </c>
      <c r="BU2729" s="10">
        <v>3485</v>
      </c>
      <c r="BV2729" s="10" t="s">
        <v>60</v>
      </c>
      <c r="BW2729" s="10" t="s">
        <v>59</v>
      </c>
      <c r="BX2729"/>
      <c r="BY2729"/>
      <c r="BZ2729"/>
    </row>
    <row r="2730" spans="1:78" s="10" customFormat="1" ht="18" x14ac:dyDescent="0.2">
      <c r="A2730" s="11" t="s">
        <v>1700</v>
      </c>
      <c r="B2730" s="11"/>
      <c r="C2730" s="11" t="s">
        <v>1482</v>
      </c>
      <c r="D2730" s="11" t="s">
        <v>64</v>
      </c>
      <c r="E2730" s="11" t="s">
        <v>1521</v>
      </c>
      <c r="F2730" s="11" t="s">
        <v>1522</v>
      </c>
      <c r="G2730" s="11" t="s">
        <v>1521</v>
      </c>
      <c r="H2730" s="11" t="s">
        <v>1522</v>
      </c>
      <c r="I2730" s="11"/>
      <c r="J2730" s="11"/>
      <c r="K2730" s="11"/>
      <c r="L2730" s="11"/>
      <c r="M2730" s="11"/>
      <c r="N2730" s="11"/>
      <c r="O2730" s="11"/>
      <c r="P2730" s="11"/>
      <c r="Q2730" s="11"/>
      <c r="R2730" s="11"/>
      <c r="S2730" s="11"/>
      <c r="T2730" s="11"/>
      <c r="U2730" s="11"/>
      <c r="V2730" s="11"/>
      <c r="W2730" s="11"/>
      <c r="X2730" s="11"/>
      <c r="Y2730" s="11"/>
      <c r="Z2730" s="11"/>
      <c r="AA2730" s="11"/>
      <c r="AB2730" s="11"/>
      <c r="AC2730" s="11"/>
      <c r="AD2730" s="11"/>
      <c r="AE2730" s="11"/>
      <c r="AF2730" s="11"/>
      <c r="AG2730" s="11"/>
      <c r="AH2730" s="11"/>
      <c r="AI2730" s="11"/>
      <c r="AJ2730" s="11"/>
      <c r="AK2730" s="11"/>
      <c r="AL2730" s="11"/>
      <c r="AM2730" s="11"/>
      <c r="AN2730" s="11"/>
      <c r="AO2730" s="11"/>
      <c r="AP2730" s="11"/>
      <c r="AQ2730" s="11"/>
      <c r="AR2730" s="11"/>
      <c r="AS2730" s="11"/>
      <c r="AT2730" s="11"/>
      <c r="AU2730" s="11"/>
      <c r="AV2730" s="11"/>
      <c r="AW2730" s="11"/>
      <c r="AX2730" s="11"/>
      <c r="AY2730" s="11"/>
      <c r="AZ2730" s="11"/>
      <c r="BA2730" s="11"/>
      <c r="BB2730" s="11"/>
      <c r="BC2730" s="11"/>
      <c r="BD2730" s="11"/>
      <c r="BE2730" s="11"/>
      <c r="BF2730" s="11"/>
      <c r="BG2730" s="11"/>
      <c r="BH2730" s="11"/>
      <c r="BI2730" s="11"/>
      <c r="BJ2730" s="11"/>
      <c r="BK2730" s="11"/>
      <c r="BL2730" s="11"/>
      <c r="BM2730" s="11"/>
      <c r="BN2730" s="11"/>
      <c r="BO2730" s="11"/>
      <c r="BP2730" s="11"/>
      <c r="BQ2730" s="11"/>
      <c r="BR2730" s="11"/>
      <c r="BS2730" s="11"/>
      <c r="BT2730" s="11"/>
      <c r="BU2730" s="11"/>
      <c r="BV2730" s="11"/>
      <c r="BW2730" s="11"/>
      <c r="BX2730"/>
      <c r="BY2730"/>
      <c r="BZ2730"/>
    </row>
    <row r="2731" spans="1:78" s="10" customFormat="1" x14ac:dyDescent="0.2">
      <c r="A2731" s="11" t="s">
        <v>1700</v>
      </c>
      <c r="B2731" s="11"/>
      <c r="C2731" s="11" t="s">
        <v>1482</v>
      </c>
      <c r="D2731" s="11" t="s">
        <v>64</v>
      </c>
      <c r="E2731" s="11" t="s">
        <v>1521</v>
      </c>
      <c r="F2731" s="11"/>
      <c r="G2731" s="11" t="s">
        <v>1521</v>
      </c>
      <c r="H2731" s="11"/>
      <c r="I2731" s="11"/>
      <c r="J2731" s="11"/>
      <c r="K2731" s="11"/>
      <c r="L2731" s="11"/>
      <c r="M2731" s="11"/>
      <c r="N2731" s="11"/>
      <c r="O2731" s="11"/>
      <c r="P2731" s="11"/>
      <c r="Q2731" s="11"/>
      <c r="R2731" s="11"/>
      <c r="S2731" s="11"/>
      <c r="T2731" s="11"/>
      <c r="U2731" s="11"/>
      <c r="V2731" s="11"/>
      <c r="W2731" s="11"/>
      <c r="X2731" s="11"/>
      <c r="Y2731" s="11"/>
      <c r="Z2731" s="11"/>
      <c r="AA2731" s="11"/>
      <c r="AB2731" s="11"/>
      <c r="AC2731" s="11"/>
      <c r="AD2731" s="11"/>
      <c r="AE2731" s="11"/>
      <c r="AF2731" s="11"/>
      <c r="AG2731" s="11"/>
      <c r="AH2731" s="11"/>
      <c r="AI2731" s="11"/>
      <c r="AJ2731" s="11"/>
      <c r="AK2731" s="11"/>
      <c r="AL2731" s="11"/>
      <c r="AM2731" s="11"/>
      <c r="AN2731" s="11"/>
      <c r="AO2731" s="11"/>
      <c r="AP2731" s="11"/>
      <c r="AQ2731" s="11"/>
      <c r="AR2731" s="11"/>
      <c r="AS2731" s="11"/>
      <c r="AT2731" s="11"/>
      <c r="AU2731" s="11"/>
      <c r="AV2731" s="11"/>
      <c r="AW2731" s="11"/>
      <c r="AX2731" s="11"/>
      <c r="AY2731" s="11"/>
      <c r="AZ2731" s="11"/>
      <c r="BA2731" s="11"/>
      <c r="BB2731" s="11"/>
      <c r="BC2731" s="11"/>
      <c r="BD2731" s="11"/>
      <c r="BE2731" s="11"/>
      <c r="BF2731" s="11"/>
      <c r="BG2731" s="11"/>
      <c r="BH2731" s="11"/>
      <c r="BI2731" s="11"/>
      <c r="BJ2731" s="11"/>
      <c r="BK2731" s="11"/>
      <c r="BL2731" s="11"/>
      <c r="BM2731" s="11"/>
      <c r="BN2731" s="11"/>
      <c r="BO2731" s="11"/>
      <c r="BP2731" s="11"/>
      <c r="BQ2731" s="11"/>
      <c r="BR2731" s="11"/>
      <c r="BS2731" s="11"/>
      <c r="BT2731" s="11"/>
      <c r="BU2731" s="11"/>
      <c r="BV2731" s="11"/>
      <c r="BW2731" s="11"/>
      <c r="BX2731"/>
      <c r="BY2731"/>
      <c r="BZ2731"/>
    </row>
    <row r="2732" spans="1:78" s="10" customFormat="1" x14ac:dyDescent="0.2">
      <c r="A2732" s="11" t="s">
        <v>1700</v>
      </c>
      <c r="B2732" s="11"/>
      <c r="C2732" s="11" t="s">
        <v>1482</v>
      </c>
      <c r="D2732" s="11" t="s">
        <v>64</v>
      </c>
      <c r="E2732" s="11" t="s">
        <v>1513</v>
      </c>
      <c r="F2732" s="11" t="s">
        <v>1514</v>
      </c>
      <c r="G2732" s="11" t="s">
        <v>1513</v>
      </c>
      <c r="H2732" s="11" t="s">
        <v>1514</v>
      </c>
      <c r="I2732" s="11"/>
      <c r="J2732" s="11"/>
      <c r="K2732" s="11"/>
      <c r="L2732" s="11"/>
      <c r="M2732" s="11"/>
      <c r="N2732" s="11"/>
      <c r="O2732" s="11"/>
      <c r="P2732" s="11"/>
      <c r="Q2732" s="11"/>
      <c r="R2732" s="11"/>
      <c r="S2732" s="11"/>
      <c r="T2732" s="11"/>
      <c r="U2732" s="11"/>
      <c r="V2732" s="11"/>
      <c r="W2732" s="11"/>
      <c r="X2732" s="11"/>
      <c r="Y2732" s="11"/>
      <c r="Z2732" s="11"/>
      <c r="AA2732" s="11"/>
      <c r="AB2732" s="11"/>
      <c r="AC2732" s="11"/>
      <c r="AD2732" s="11"/>
      <c r="AE2732" s="11"/>
      <c r="AF2732" s="11"/>
      <c r="AG2732" s="11"/>
      <c r="AH2732" s="11"/>
      <c r="AI2732" s="11"/>
      <c r="AJ2732" s="11"/>
      <c r="AK2732" s="11"/>
      <c r="AL2732" s="11"/>
      <c r="AM2732" s="11"/>
      <c r="AN2732" s="11"/>
      <c r="AO2732" s="11"/>
      <c r="AP2732" s="11"/>
      <c r="AQ2732" s="11"/>
      <c r="AR2732" s="11"/>
      <c r="AS2732" s="11"/>
      <c r="AT2732" s="11"/>
      <c r="AU2732" s="11"/>
      <c r="AV2732" s="11"/>
      <c r="AW2732" s="11"/>
      <c r="AX2732" s="11"/>
      <c r="AY2732" s="11"/>
      <c r="AZ2732" s="11"/>
      <c r="BA2732" s="11"/>
      <c r="BB2732" s="11"/>
      <c r="BC2732" s="11"/>
      <c r="BD2732" s="11"/>
      <c r="BE2732" s="11"/>
      <c r="BF2732" s="11"/>
      <c r="BG2732" s="11"/>
      <c r="BH2732" s="11"/>
      <c r="BI2732" s="11"/>
      <c r="BJ2732" s="11"/>
      <c r="BK2732" s="11"/>
      <c r="BL2732" s="11"/>
      <c r="BM2732" s="11"/>
      <c r="BN2732" s="11"/>
      <c r="BO2732" s="11"/>
      <c r="BP2732" s="11"/>
      <c r="BQ2732" s="11"/>
      <c r="BR2732" s="11"/>
      <c r="BS2732" s="11"/>
      <c r="BT2732" s="11"/>
      <c r="BU2732" s="11"/>
      <c r="BV2732" s="11"/>
      <c r="BW2732" s="11"/>
      <c r="BX2732"/>
      <c r="BY2732"/>
      <c r="BZ2732"/>
    </row>
    <row r="2733" spans="1:78" s="10" customFormat="1" x14ac:dyDescent="0.2">
      <c r="A2733" s="11" t="s">
        <v>1700</v>
      </c>
      <c r="B2733" s="11"/>
      <c r="C2733" s="11" t="s">
        <v>1482</v>
      </c>
      <c r="D2733" s="11" t="s">
        <v>64</v>
      </c>
      <c r="E2733" s="11" t="s">
        <v>1513</v>
      </c>
      <c r="F2733" s="11"/>
      <c r="G2733" s="11" t="s">
        <v>1513</v>
      </c>
      <c r="H2733" s="11"/>
      <c r="I2733" s="11"/>
      <c r="J2733" s="11"/>
      <c r="K2733" s="11"/>
      <c r="L2733" s="11"/>
      <c r="M2733" s="11"/>
      <c r="N2733" s="11"/>
      <c r="O2733" s="11"/>
      <c r="P2733" s="11"/>
      <c r="Q2733" s="11"/>
      <c r="R2733" s="11"/>
      <c r="S2733" s="11"/>
      <c r="T2733" s="11"/>
      <c r="U2733" s="11"/>
      <c r="V2733" s="11"/>
      <c r="W2733" s="11"/>
      <c r="X2733" s="11"/>
      <c r="Y2733" s="11"/>
      <c r="Z2733" s="11"/>
      <c r="AA2733" s="11"/>
      <c r="AB2733" s="11"/>
      <c r="AC2733" s="11"/>
      <c r="AD2733" s="11"/>
      <c r="AE2733" s="11"/>
      <c r="AF2733" s="11"/>
      <c r="AG2733" s="11"/>
      <c r="AH2733" s="11"/>
      <c r="AI2733" s="11"/>
      <c r="AJ2733" s="11"/>
      <c r="AK2733" s="11"/>
      <c r="AL2733" s="11"/>
      <c r="AM2733" s="11"/>
      <c r="AN2733" s="11"/>
      <c r="AO2733" s="11"/>
      <c r="AP2733" s="11"/>
      <c r="AQ2733" s="11"/>
      <c r="AR2733" s="11"/>
      <c r="AS2733" s="11"/>
      <c r="AT2733" s="11"/>
      <c r="AU2733" s="11"/>
      <c r="AV2733" s="11"/>
      <c r="AW2733" s="11"/>
      <c r="AX2733" s="11"/>
      <c r="AY2733" s="11"/>
      <c r="AZ2733" s="11"/>
      <c r="BA2733" s="11"/>
      <c r="BB2733" s="11"/>
      <c r="BC2733" s="11"/>
      <c r="BD2733" s="11"/>
      <c r="BE2733" s="11"/>
      <c r="BF2733" s="11"/>
      <c r="BG2733" s="11"/>
      <c r="BH2733" s="11"/>
      <c r="BI2733" s="11"/>
      <c r="BJ2733" s="11"/>
      <c r="BK2733" s="11"/>
      <c r="BL2733" s="11"/>
      <c r="BM2733" s="11"/>
      <c r="BN2733" s="11"/>
      <c r="BO2733" s="11"/>
      <c r="BP2733" s="11"/>
      <c r="BQ2733" s="11"/>
      <c r="BR2733" s="11"/>
      <c r="BS2733" s="11"/>
      <c r="BT2733" s="11"/>
      <c r="BU2733" s="11"/>
      <c r="BV2733" s="11"/>
      <c r="BW2733" s="11"/>
      <c r="BX2733"/>
      <c r="BY2733"/>
      <c r="BZ2733"/>
    </row>
    <row r="2734" spans="1:78" s="10" customFormat="1" x14ac:dyDescent="0.2">
      <c r="A2734" s="19" t="s">
        <v>1700</v>
      </c>
      <c r="B2734" s="19"/>
      <c r="C2734" s="19" t="s">
        <v>1482</v>
      </c>
      <c r="D2734" s="19" t="s">
        <v>64</v>
      </c>
      <c r="E2734" s="19" t="s">
        <v>1525</v>
      </c>
      <c r="F2734" s="19" t="s">
        <v>1526</v>
      </c>
      <c r="G2734" s="19" t="s">
        <v>1525</v>
      </c>
      <c r="H2734" s="19" t="s">
        <v>1526</v>
      </c>
      <c r="I2734" s="19"/>
      <c r="J2734" s="19"/>
      <c r="K2734" s="19"/>
      <c r="L2734" s="19"/>
      <c r="M2734" s="19"/>
      <c r="N2734" s="19"/>
      <c r="O2734" s="19"/>
      <c r="P2734" s="19"/>
      <c r="Q2734" s="19"/>
      <c r="R2734" s="19"/>
      <c r="S2734" s="19"/>
      <c r="T2734" s="19"/>
      <c r="U2734" s="19"/>
      <c r="V2734" s="19"/>
      <c r="W2734" s="19"/>
      <c r="X2734" s="19"/>
      <c r="Y2734" s="19"/>
      <c r="Z2734" s="19"/>
      <c r="AA2734" s="19"/>
      <c r="AB2734" s="19"/>
      <c r="AC2734" s="19"/>
      <c r="AD2734" s="19"/>
      <c r="AE2734" s="19"/>
      <c r="AF2734" s="19"/>
      <c r="AG2734" s="19"/>
      <c r="AH2734" s="19"/>
      <c r="AI2734" s="19"/>
      <c r="AJ2734" s="19"/>
      <c r="AK2734" s="19"/>
      <c r="AL2734" s="19"/>
      <c r="AM2734" s="19"/>
      <c r="AN2734" s="19"/>
      <c r="AO2734" s="19"/>
      <c r="AP2734" s="19"/>
      <c r="AQ2734" s="19"/>
      <c r="AR2734" s="19"/>
      <c r="AS2734" s="19"/>
      <c r="AT2734" s="19"/>
      <c r="AU2734" s="19"/>
      <c r="AV2734" s="19"/>
      <c r="AW2734" s="19"/>
      <c r="AX2734" s="19"/>
      <c r="AY2734" s="19"/>
      <c r="AZ2734" s="19"/>
      <c r="BA2734" s="19"/>
      <c r="BB2734" s="19"/>
      <c r="BC2734" s="19"/>
      <c r="BD2734" s="19"/>
      <c r="BE2734" s="19"/>
      <c r="BF2734" s="19"/>
      <c r="BG2734" s="19"/>
      <c r="BH2734" s="19"/>
      <c r="BI2734" s="19"/>
      <c r="BJ2734" s="19"/>
      <c r="BK2734" s="19"/>
      <c r="BL2734" s="19"/>
      <c r="BM2734" s="19"/>
      <c r="BN2734" s="19"/>
      <c r="BO2734" s="19"/>
      <c r="BP2734" s="19"/>
      <c r="BQ2734" s="19"/>
      <c r="BR2734" s="19"/>
      <c r="BS2734" s="19"/>
      <c r="BT2734" s="19"/>
      <c r="BU2734" s="19"/>
      <c r="BV2734" s="19"/>
      <c r="BW2734" s="19"/>
      <c r="BX2734"/>
      <c r="BY2734"/>
      <c r="BZ2734"/>
    </row>
    <row r="2735" spans="1:78" s="10" customFormat="1" x14ac:dyDescent="0.2">
      <c r="A2735" s="19" t="s">
        <v>1700</v>
      </c>
      <c r="B2735" s="19"/>
      <c r="C2735" s="19" t="s">
        <v>1482</v>
      </c>
      <c r="D2735" s="19" t="s">
        <v>64</v>
      </c>
      <c r="E2735" s="19" t="s">
        <v>1525</v>
      </c>
      <c r="F2735" s="19"/>
      <c r="G2735" s="19" t="s">
        <v>1525</v>
      </c>
      <c r="H2735" s="19"/>
      <c r="I2735" s="19"/>
      <c r="J2735" s="19"/>
      <c r="K2735" s="19"/>
      <c r="L2735" s="19"/>
      <c r="M2735" s="19"/>
      <c r="N2735" s="19"/>
      <c r="O2735" s="19"/>
      <c r="P2735" s="19"/>
      <c r="Q2735" s="19"/>
      <c r="R2735" s="19"/>
      <c r="S2735" s="19"/>
      <c r="T2735" s="19"/>
      <c r="U2735" s="19"/>
      <c r="V2735" s="19"/>
      <c r="W2735" s="19"/>
      <c r="X2735" s="19"/>
      <c r="Y2735" s="19"/>
      <c r="Z2735" s="19"/>
      <c r="AA2735" s="19"/>
      <c r="AB2735" s="19"/>
      <c r="AC2735" s="19"/>
      <c r="AD2735" s="19"/>
      <c r="AE2735" s="19"/>
      <c r="AF2735" s="19"/>
      <c r="AG2735" s="19"/>
      <c r="AH2735" s="19"/>
      <c r="AI2735" s="19"/>
      <c r="AJ2735" s="19"/>
      <c r="AK2735" s="19"/>
      <c r="AL2735" s="19"/>
      <c r="AM2735" s="19"/>
      <c r="AN2735" s="19"/>
      <c r="AO2735" s="19"/>
      <c r="AP2735" s="19"/>
      <c r="AQ2735" s="19"/>
      <c r="AR2735" s="19"/>
      <c r="AS2735" s="19"/>
      <c r="AT2735" s="19"/>
      <c r="AU2735" s="19"/>
      <c r="AV2735" s="19"/>
      <c r="AW2735" s="19"/>
      <c r="AX2735" s="19"/>
      <c r="AY2735" s="19"/>
      <c r="AZ2735" s="19"/>
      <c r="BA2735" s="19"/>
      <c r="BB2735" s="19"/>
      <c r="BC2735" s="19"/>
      <c r="BD2735" s="19"/>
      <c r="BE2735" s="19"/>
      <c r="BF2735" s="19"/>
      <c r="BG2735" s="19"/>
      <c r="BH2735" s="19"/>
      <c r="BI2735" s="19"/>
      <c r="BJ2735" s="19"/>
      <c r="BK2735" s="19"/>
      <c r="BL2735" s="19"/>
      <c r="BM2735" s="19"/>
      <c r="BN2735" s="19"/>
      <c r="BO2735" s="19"/>
      <c r="BP2735" s="19"/>
      <c r="BQ2735" s="19"/>
      <c r="BR2735" s="19"/>
      <c r="BS2735" s="19"/>
      <c r="BT2735" s="19"/>
      <c r="BU2735" s="19"/>
      <c r="BV2735" s="19"/>
      <c r="BW2735" s="19"/>
      <c r="BX2735"/>
      <c r="BY2735"/>
      <c r="BZ2735"/>
    </row>
    <row r="2736" spans="1:78" s="10" customFormat="1" x14ac:dyDescent="0.2">
      <c r="A2736" s="11" t="s">
        <v>1700</v>
      </c>
      <c r="B2736" s="11"/>
      <c r="C2736" s="11" t="s">
        <v>1482</v>
      </c>
      <c r="D2736" s="11" t="s">
        <v>64</v>
      </c>
      <c r="E2736" s="11" t="s">
        <v>1517</v>
      </c>
      <c r="F2736" s="11" t="s">
        <v>1519</v>
      </c>
      <c r="G2736" s="11" t="s">
        <v>1517</v>
      </c>
      <c r="H2736" s="11" t="s">
        <v>1519</v>
      </c>
      <c r="I2736" s="11"/>
      <c r="J2736" s="11"/>
      <c r="K2736" s="11"/>
      <c r="L2736" s="11"/>
      <c r="M2736" s="11"/>
      <c r="N2736" s="11"/>
      <c r="O2736" s="11"/>
      <c r="P2736" s="11"/>
      <c r="Q2736" s="11"/>
      <c r="R2736" s="11"/>
      <c r="S2736" s="11"/>
      <c r="T2736" s="11"/>
      <c r="U2736" s="11"/>
      <c r="V2736" s="11"/>
      <c r="W2736" s="11"/>
      <c r="X2736" s="11"/>
      <c r="Y2736" s="11"/>
      <c r="Z2736" s="11"/>
      <c r="AA2736" s="11"/>
      <c r="AB2736" s="11"/>
      <c r="AC2736" s="11"/>
      <c r="AD2736" s="11"/>
      <c r="AE2736" s="11"/>
      <c r="AF2736" s="11"/>
      <c r="AG2736" s="11"/>
      <c r="AH2736" s="11"/>
      <c r="AI2736" s="11"/>
      <c r="AJ2736" s="11"/>
      <c r="AK2736" s="11"/>
      <c r="AL2736" s="11"/>
      <c r="AM2736" s="11"/>
      <c r="AN2736" s="11"/>
      <c r="AO2736" s="11"/>
      <c r="AP2736" s="11"/>
      <c r="AQ2736" s="11"/>
      <c r="AR2736" s="11"/>
      <c r="AS2736" s="11"/>
      <c r="AT2736" s="11"/>
      <c r="AU2736" s="11"/>
      <c r="AV2736" s="11"/>
      <c r="AW2736" s="11"/>
      <c r="AX2736" s="11"/>
      <c r="AY2736" s="11"/>
      <c r="AZ2736" s="11"/>
      <c r="BA2736" s="11"/>
      <c r="BB2736" s="11"/>
      <c r="BC2736" s="11"/>
      <c r="BD2736" s="11"/>
      <c r="BE2736" s="11"/>
      <c r="BF2736" s="11"/>
      <c r="BG2736" s="11"/>
      <c r="BH2736" s="11"/>
      <c r="BI2736" s="11"/>
      <c r="BJ2736" s="11"/>
      <c r="BK2736" s="11"/>
      <c r="BL2736" s="11"/>
      <c r="BM2736" s="11"/>
      <c r="BN2736" s="11"/>
      <c r="BO2736" s="11"/>
      <c r="BP2736" s="11"/>
      <c r="BQ2736" s="11"/>
      <c r="BR2736" s="11"/>
      <c r="BS2736" s="11"/>
      <c r="BT2736" s="11"/>
      <c r="BU2736" s="11"/>
      <c r="BV2736" s="11"/>
      <c r="BW2736" s="11"/>
      <c r="BX2736"/>
      <c r="BY2736"/>
      <c r="BZ2736"/>
    </row>
    <row r="2737" spans="1:78" s="10" customFormat="1" x14ac:dyDescent="0.2">
      <c r="A2737" t="s">
        <v>2137</v>
      </c>
      <c r="B2737"/>
      <c r="C2737" t="s">
        <v>1482</v>
      </c>
      <c r="D2737" t="s">
        <v>64</v>
      </c>
      <c r="E2737" t="s">
        <v>1517</v>
      </c>
      <c r="F2737" t="s">
        <v>1519</v>
      </c>
      <c r="G2737" t="s">
        <v>1517</v>
      </c>
      <c r="H2737" t="s">
        <v>1519</v>
      </c>
      <c r="I2737"/>
      <c r="J2737"/>
      <c r="K2737"/>
      <c r="L2737"/>
      <c r="M2737"/>
      <c r="N2737"/>
      <c r="O2737"/>
      <c r="P2737"/>
      <c r="Q2737"/>
      <c r="R2737"/>
      <c r="S2737"/>
      <c r="T2737"/>
      <c r="U2737"/>
      <c r="V2737"/>
      <c r="W2737"/>
      <c r="X2737"/>
      <c r="Y2737"/>
      <c r="Z2737"/>
      <c r="AA2737"/>
      <c r="AB2737"/>
      <c r="AC2737"/>
      <c r="AD2737"/>
      <c r="AE2737"/>
      <c r="AF2737"/>
      <c r="AG2737"/>
      <c r="AH2737"/>
      <c r="AI2737"/>
      <c r="AJ2737"/>
      <c r="AK2737"/>
      <c r="AL2737"/>
      <c r="AM2737"/>
      <c r="AN2737"/>
      <c r="AO2737">
        <v>5.6</v>
      </c>
      <c r="AP2737"/>
      <c r="AQ2737"/>
      <c r="AR2737">
        <v>4.8</v>
      </c>
      <c r="AS2737">
        <v>5.9</v>
      </c>
      <c r="AT2737"/>
      <c r="AU2737"/>
      <c r="AV2737"/>
      <c r="AW2737">
        <v>6.6</v>
      </c>
      <c r="AX2737"/>
      <c r="AY2737"/>
      <c r="AZ2737">
        <v>5.6</v>
      </c>
      <c r="BA2737">
        <v>7.2</v>
      </c>
      <c r="BB2737"/>
      <c r="BC2737"/>
      <c r="BD2737">
        <v>6</v>
      </c>
      <c r="BE2737">
        <v>9</v>
      </c>
      <c r="BF2737"/>
      <c r="BG2737"/>
      <c r="BH2737">
        <v>5.7</v>
      </c>
      <c r="BI2737"/>
      <c r="BJ2737"/>
      <c r="BK2737"/>
      <c r="BL2737"/>
      <c r="BM2737"/>
      <c r="BN2737"/>
      <c r="BO2737"/>
      <c r="BP2737"/>
      <c r="BQ2737" t="s">
        <v>2141</v>
      </c>
      <c r="BR2737" t="s">
        <v>67</v>
      </c>
      <c r="BS2737" s="1">
        <v>44819</v>
      </c>
      <c r="BT2737" t="s">
        <v>2140</v>
      </c>
      <c r="BU2737">
        <v>1639</v>
      </c>
      <c r="BV2737" t="s">
        <v>60</v>
      </c>
      <c r="BW2737" t="s">
        <v>2140</v>
      </c>
      <c r="BX2737"/>
      <c r="BY2737"/>
      <c r="BZ2737"/>
    </row>
    <row r="2738" spans="1:78" s="10" customFormat="1" x14ac:dyDescent="0.2">
      <c r="A2738" t="s">
        <v>2138</v>
      </c>
      <c r="B2738"/>
      <c r="C2738" t="s">
        <v>1482</v>
      </c>
      <c r="D2738" t="s">
        <v>64</v>
      </c>
      <c r="E2738" t="s">
        <v>1517</v>
      </c>
      <c r="F2738" t="s">
        <v>1519</v>
      </c>
      <c r="G2738" t="s">
        <v>1517</v>
      </c>
      <c r="H2738" t="s">
        <v>1519</v>
      </c>
      <c r="I2738"/>
      <c r="J2738"/>
      <c r="K2738"/>
      <c r="L2738"/>
      <c r="M2738"/>
      <c r="N2738"/>
      <c r="O2738"/>
      <c r="P2738"/>
      <c r="Q2738"/>
      <c r="R2738"/>
      <c r="S2738"/>
      <c r="T2738"/>
      <c r="U2738"/>
      <c r="V2738"/>
      <c r="W2738"/>
      <c r="X2738"/>
      <c r="Y2738"/>
      <c r="Z2738"/>
      <c r="AA2738"/>
      <c r="AB2738"/>
      <c r="AC2738"/>
      <c r="AD2738"/>
      <c r="AE2738"/>
      <c r="AF2738"/>
      <c r="AG2738"/>
      <c r="AH2738"/>
      <c r="AI2738"/>
      <c r="AJ2738"/>
      <c r="AK2738"/>
      <c r="AL2738"/>
      <c r="AM2738"/>
      <c r="AN2738"/>
      <c r="AO2738"/>
      <c r="AP2738"/>
      <c r="AQ2738"/>
      <c r="AR2738"/>
      <c r="AS2738"/>
      <c r="AT2738"/>
      <c r="AU2738"/>
      <c r="AV2738"/>
      <c r="AW2738"/>
      <c r="AX2738"/>
      <c r="AY2738"/>
      <c r="AZ2738"/>
      <c r="BA2738">
        <v>7.8</v>
      </c>
      <c r="BB2738"/>
      <c r="BC2738"/>
      <c r="BD2738">
        <v>6.1</v>
      </c>
      <c r="BE2738">
        <v>9.8000000000000007</v>
      </c>
      <c r="BF2738"/>
      <c r="BG2738"/>
      <c r="BH2738">
        <v>5.8</v>
      </c>
      <c r="BI2738"/>
      <c r="BJ2738"/>
      <c r="BK2738"/>
      <c r="BL2738"/>
      <c r="BM2738"/>
      <c r="BN2738"/>
      <c r="BO2738"/>
      <c r="BP2738"/>
      <c r="BQ2738" t="s">
        <v>2141</v>
      </c>
      <c r="BR2738" t="s">
        <v>67</v>
      </c>
      <c r="BS2738" s="1">
        <v>44819</v>
      </c>
      <c r="BT2738" t="s">
        <v>2140</v>
      </c>
      <c r="BU2738">
        <v>1639</v>
      </c>
      <c r="BV2738"/>
      <c r="BW2738"/>
      <c r="BX2738"/>
      <c r="BY2738"/>
      <c r="BZ2738"/>
    </row>
    <row r="2739" spans="1:78" s="10" customFormat="1" x14ac:dyDescent="0.2">
      <c r="A2739" t="s">
        <v>2136</v>
      </c>
      <c r="B2739" t="s">
        <v>322</v>
      </c>
      <c r="C2739" t="s">
        <v>1482</v>
      </c>
      <c r="D2739" t="s">
        <v>64</v>
      </c>
      <c r="E2739" t="s">
        <v>1517</v>
      </c>
      <c r="F2739" t="s">
        <v>1519</v>
      </c>
      <c r="G2739" t="s">
        <v>1517</v>
      </c>
      <c r="H2739" t="s">
        <v>1519</v>
      </c>
      <c r="I2739"/>
      <c r="J2739"/>
      <c r="K2739"/>
      <c r="L2739"/>
      <c r="M2739"/>
      <c r="N2739"/>
      <c r="O2739"/>
      <c r="P2739"/>
      <c r="Q2739">
        <v>5</v>
      </c>
      <c r="R2739"/>
      <c r="S2739"/>
      <c r="T2739">
        <v>4.7</v>
      </c>
      <c r="U2739">
        <v>5</v>
      </c>
      <c r="V2739"/>
      <c r="W2739"/>
      <c r="X2739">
        <v>6.2</v>
      </c>
      <c r="Y2739">
        <v>7.4</v>
      </c>
      <c r="Z2739"/>
      <c r="AA2739"/>
      <c r="AB2739">
        <v>8.3000000000000007</v>
      </c>
      <c r="AC2739">
        <v>7.7</v>
      </c>
      <c r="AD2739"/>
      <c r="AE2739"/>
      <c r="AF2739">
        <v>10.7</v>
      </c>
      <c r="AG2739">
        <v>5.7</v>
      </c>
      <c r="AH2739"/>
      <c r="AI2739"/>
      <c r="AJ2739">
        <v>9.1999999999999993</v>
      </c>
      <c r="AK2739">
        <v>4.9000000000000004</v>
      </c>
      <c r="AL2739"/>
      <c r="AM2739"/>
      <c r="AN2739">
        <v>3.7</v>
      </c>
      <c r="AO2739">
        <v>5.5</v>
      </c>
      <c r="AP2739"/>
      <c r="AQ2739"/>
      <c r="AR2739">
        <v>4.0999999999999996</v>
      </c>
      <c r="AS2739">
        <v>5.4</v>
      </c>
      <c r="AT2739"/>
      <c r="AU2739"/>
      <c r="AV2739">
        <v>4.5999999999999996</v>
      </c>
      <c r="AW2739">
        <v>6.7</v>
      </c>
      <c r="AX2739"/>
      <c r="AY2739"/>
      <c r="AZ2739">
        <v>5.2</v>
      </c>
      <c r="BA2739">
        <v>7.5</v>
      </c>
      <c r="BB2739"/>
      <c r="BC2739"/>
      <c r="BD2739">
        <v>6.3</v>
      </c>
      <c r="BE2739">
        <v>8.5</v>
      </c>
      <c r="BF2739"/>
      <c r="BG2739"/>
      <c r="BH2739">
        <v>5.5</v>
      </c>
      <c r="BI2739"/>
      <c r="BJ2739"/>
      <c r="BK2739"/>
      <c r="BL2739"/>
      <c r="BM2739"/>
      <c r="BN2739"/>
      <c r="BO2739"/>
      <c r="BP2739"/>
      <c r="BQ2739" t="s">
        <v>2141</v>
      </c>
      <c r="BR2739" t="s">
        <v>67</v>
      </c>
      <c r="BS2739" s="1">
        <v>44819</v>
      </c>
      <c r="BT2739" t="s">
        <v>2140</v>
      </c>
      <c r="BU2739">
        <v>1639</v>
      </c>
      <c r="BV2739" t="s">
        <v>60</v>
      </c>
      <c r="BW2739" t="s">
        <v>2140</v>
      </c>
      <c r="BX2739"/>
      <c r="BY2739"/>
      <c r="BZ2739"/>
    </row>
    <row r="2740" spans="1:78" s="10" customFormat="1" x14ac:dyDescent="0.2">
      <c r="A2740" t="s">
        <v>2136</v>
      </c>
      <c r="B2740" t="s">
        <v>322</v>
      </c>
      <c r="C2740" t="s">
        <v>1482</v>
      </c>
      <c r="D2740" t="s">
        <v>64</v>
      </c>
      <c r="E2740" t="s">
        <v>1517</v>
      </c>
      <c r="F2740" t="s">
        <v>1519</v>
      </c>
      <c r="G2740" t="s">
        <v>1517</v>
      </c>
      <c r="H2740" t="s">
        <v>1519</v>
      </c>
      <c r="I2740" t="b">
        <v>0</v>
      </c>
      <c r="J2740"/>
      <c r="K2740"/>
      <c r="L2740"/>
      <c r="M2740"/>
      <c r="N2740"/>
      <c r="O2740"/>
      <c r="P2740"/>
      <c r="Q2740"/>
      <c r="R2740"/>
      <c r="S2740"/>
      <c r="T2740"/>
      <c r="U2740"/>
      <c r="V2740"/>
      <c r="W2740"/>
      <c r="X2740"/>
      <c r="Y2740">
        <v>7.4</v>
      </c>
      <c r="Z2740"/>
      <c r="AA2740"/>
      <c r="AB2740">
        <v>8.3000000000000007</v>
      </c>
      <c r="AC2740"/>
      <c r="AD2740"/>
      <c r="AE2740"/>
      <c r="AF2740"/>
      <c r="AG2740"/>
      <c r="AH2740"/>
      <c r="AI2740"/>
      <c r="AJ2740"/>
      <c r="AK2740"/>
      <c r="AL2740"/>
      <c r="AM2740"/>
      <c r="AN2740"/>
      <c r="AO2740"/>
      <c r="AP2740"/>
      <c r="AQ2740"/>
      <c r="AR2740"/>
      <c r="AS2740"/>
      <c r="AT2740"/>
      <c r="AU2740"/>
      <c r="AV2740"/>
      <c r="AW2740"/>
      <c r="AX2740"/>
      <c r="AY2740"/>
      <c r="AZ2740"/>
      <c r="BA2740"/>
      <c r="BB2740"/>
      <c r="BC2740"/>
      <c r="BD2740"/>
      <c r="BE2740"/>
      <c r="BF2740"/>
      <c r="BG2740"/>
      <c r="BH2740"/>
      <c r="BI2740"/>
      <c r="BJ2740"/>
      <c r="BK2740"/>
      <c r="BL2740"/>
      <c r="BM2740"/>
      <c r="BN2740"/>
      <c r="BO2740"/>
      <c r="BP2740"/>
      <c r="BQ2740" t="s">
        <v>2447</v>
      </c>
      <c r="BR2740" t="s">
        <v>67</v>
      </c>
      <c r="BS2740" s="1">
        <v>44825</v>
      </c>
      <c r="BT2740" t="s">
        <v>2426</v>
      </c>
      <c r="BU2740">
        <v>79420</v>
      </c>
      <c r="BV2740"/>
      <c r="BW2740"/>
      <c r="BX2740"/>
      <c r="BY2740"/>
      <c r="BZ2740"/>
    </row>
    <row r="2741" spans="1:78" s="10" customFormat="1" x14ac:dyDescent="0.2">
      <c r="A2741" t="s">
        <v>2441</v>
      </c>
      <c r="B2741"/>
      <c r="C2741" t="s">
        <v>1482</v>
      </c>
      <c r="D2741" t="s">
        <v>64</v>
      </c>
      <c r="E2741" t="s">
        <v>1517</v>
      </c>
      <c r="F2741" t="s">
        <v>1519</v>
      </c>
      <c r="G2741" t="s">
        <v>1517</v>
      </c>
      <c r="H2741" t="s">
        <v>1519</v>
      </c>
      <c r="I2741" t="b">
        <v>0</v>
      </c>
      <c r="J2741"/>
      <c r="K2741"/>
      <c r="L2741"/>
      <c r="M2741"/>
      <c r="N2741"/>
      <c r="O2741"/>
      <c r="P2741"/>
      <c r="Q2741"/>
      <c r="R2741"/>
      <c r="S2741"/>
      <c r="T2741"/>
      <c r="U2741"/>
      <c r="V2741"/>
      <c r="W2741"/>
      <c r="X2741"/>
      <c r="Y2741">
        <v>6.9</v>
      </c>
      <c r="Z2741"/>
      <c r="AA2741"/>
      <c r="AB2741">
        <v>6.9</v>
      </c>
      <c r="AC2741"/>
      <c r="AD2741"/>
      <c r="AE2741"/>
      <c r="AF2741"/>
      <c r="AG2741"/>
      <c r="AH2741"/>
      <c r="AI2741"/>
      <c r="AJ2741"/>
      <c r="AK2741"/>
      <c r="AL2741"/>
      <c r="AM2741"/>
      <c r="AN2741"/>
      <c r="AO2741"/>
      <c r="AP2741"/>
      <c r="AQ2741"/>
      <c r="AR2741"/>
      <c r="AS2741"/>
      <c r="AT2741"/>
      <c r="AU2741"/>
      <c r="AV2741"/>
      <c r="AW2741"/>
      <c r="AX2741"/>
      <c r="AY2741"/>
      <c r="AZ2741"/>
      <c r="BA2741"/>
      <c r="BB2741"/>
      <c r="BC2741"/>
      <c r="BD2741"/>
      <c r="BE2741"/>
      <c r="BF2741"/>
      <c r="BG2741"/>
      <c r="BH2741"/>
      <c r="BI2741"/>
      <c r="BJ2741"/>
      <c r="BK2741"/>
      <c r="BL2741"/>
      <c r="BM2741"/>
      <c r="BN2741"/>
      <c r="BO2741"/>
      <c r="BP2741"/>
      <c r="BQ2741" t="s">
        <v>2446</v>
      </c>
      <c r="BR2741" t="s">
        <v>67</v>
      </c>
      <c r="BS2741" s="1">
        <v>44825</v>
      </c>
      <c r="BT2741" t="s">
        <v>2426</v>
      </c>
      <c r="BU2741">
        <v>79420</v>
      </c>
      <c r="BV2741"/>
      <c r="BW2741"/>
      <c r="BX2741"/>
      <c r="BY2741"/>
      <c r="BZ2741"/>
    </row>
    <row r="2742" spans="1:78" s="10" customFormat="1" x14ac:dyDescent="0.2">
      <c r="A2742" t="s">
        <v>2740</v>
      </c>
      <c r="B2742"/>
      <c r="C2742" t="s">
        <v>1482</v>
      </c>
      <c r="D2742" t="s">
        <v>64</v>
      </c>
      <c r="E2742" t="s">
        <v>1517</v>
      </c>
      <c r="F2742" t="s">
        <v>1519</v>
      </c>
      <c r="G2742" t="s">
        <v>1517</v>
      </c>
      <c r="H2742" t="s">
        <v>1519</v>
      </c>
      <c r="I2742"/>
      <c r="J2742"/>
      <c r="K2742"/>
      <c r="L2742" t="s">
        <v>2739</v>
      </c>
      <c r="M2742"/>
      <c r="N2742"/>
      <c r="O2742"/>
      <c r="P2742"/>
      <c r="Q2742"/>
      <c r="R2742"/>
      <c r="S2742"/>
      <c r="T2742"/>
      <c r="U2742"/>
      <c r="V2742"/>
      <c r="W2742"/>
      <c r="X2742"/>
      <c r="Y2742"/>
      <c r="Z2742"/>
      <c r="AA2742"/>
      <c r="AB2742"/>
      <c r="AC2742"/>
      <c r="AD2742"/>
      <c r="AE2742"/>
      <c r="AF2742"/>
      <c r="AG2742"/>
      <c r="AH2742"/>
      <c r="AI2742"/>
      <c r="AJ2742"/>
      <c r="AK2742"/>
      <c r="AL2742"/>
      <c r="AM2742"/>
      <c r="AN2742"/>
      <c r="AO2742">
        <v>5.8</v>
      </c>
      <c r="AP2742"/>
      <c r="AQ2742"/>
      <c r="AR2742">
        <v>4.5</v>
      </c>
      <c r="AS2742">
        <v>6.2</v>
      </c>
      <c r="AT2742"/>
      <c r="AU2742"/>
      <c r="AV2742">
        <v>4.5999999999999996</v>
      </c>
      <c r="AW2742"/>
      <c r="AX2742"/>
      <c r="AY2742"/>
      <c r="AZ2742">
        <v>5.5</v>
      </c>
      <c r="BA2742">
        <v>7.8</v>
      </c>
      <c r="BB2742"/>
      <c r="BC2742"/>
      <c r="BD2742">
        <v>6</v>
      </c>
      <c r="BE2742">
        <v>9.5</v>
      </c>
      <c r="BF2742"/>
      <c r="BG2742"/>
      <c r="BH2742">
        <v>5.4</v>
      </c>
      <c r="BI2742"/>
      <c r="BJ2742"/>
      <c r="BK2742"/>
      <c r="BL2742"/>
      <c r="BM2742"/>
      <c r="BN2742"/>
      <c r="BO2742"/>
      <c r="BP2742"/>
      <c r="BQ2742"/>
      <c r="BR2742" t="s">
        <v>67</v>
      </c>
      <c r="BS2742" s="1">
        <v>44830</v>
      </c>
      <c r="BT2742" t="s">
        <v>2657</v>
      </c>
      <c r="BU2742">
        <v>63104</v>
      </c>
      <c r="BV2742"/>
      <c r="BW2742"/>
      <c r="BX2742"/>
      <c r="BY2742"/>
      <c r="BZ2742"/>
    </row>
    <row r="2743" spans="1:78" s="10" customFormat="1" x14ac:dyDescent="0.2">
      <c r="A2743" t="s">
        <v>2440</v>
      </c>
      <c r="B2743"/>
      <c r="C2743" t="s">
        <v>1482</v>
      </c>
      <c r="D2743" t="s">
        <v>64</v>
      </c>
      <c r="E2743" t="s">
        <v>1517</v>
      </c>
      <c r="F2743" t="s">
        <v>1519</v>
      </c>
      <c r="G2743" t="s">
        <v>1517</v>
      </c>
      <c r="H2743" t="s">
        <v>1519</v>
      </c>
      <c r="I2743" t="b">
        <v>0</v>
      </c>
      <c r="J2743"/>
      <c r="K2743"/>
      <c r="L2743"/>
      <c r="M2743"/>
      <c r="N2743"/>
      <c r="O2743"/>
      <c r="P2743"/>
      <c r="Q2743"/>
      <c r="R2743"/>
      <c r="S2743"/>
      <c r="T2743"/>
      <c r="U2743"/>
      <c r="V2743"/>
      <c r="W2743"/>
      <c r="X2743"/>
      <c r="Y2743">
        <v>6.8</v>
      </c>
      <c r="Z2743"/>
      <c r="AA2743"/>
      <c r="AB2743">
        <v>7.3</v>
      </c>
      <c r="AC2743"/>
      <c r="AD2743"/>
      <c r="AE2743"/>
      <c r="AF2743"/>
      <c r="AG2743"/>
      <c r="AH2743"/>
      <c r="AI2743"/>
      <c r="AJ2743"/>
      <c r="AK2743"/>
      <c r="AL2743"/>
      <c r="AM2743"/>
      <c r="AN2743"/>
      <c r="AO2743"/>
      <c r="AP2743"/>
      <c r="AQ2743"/>
      <c r="AR2743"/>
      <c r="AS2743"/>
      <c r="AT2743"/>
      <c r="AU2743"/>
      <c r="AV2743"/>
      <c r="AW2743"/>
      <c r="AX2743"/>
      <c r="AY2743"/>
      <c r="AZ2743"/>
      <c r="BA2743"/>
      <c r="BB2743"/>
      <c r="BC2743"/>
      <c r="BD2743"/>
      <c r="BE2743"/>
      <c r="BF2743"/>
      <c r="BG2743"/>
      <c r="BH2743"/>
      <c r="BI2743"/>
      <c r="BJ2743"/>
      <c r="BK2743"/>
      <c r="BL2743"/>
      <c r="BM2743"/>
      <c r="BN2743"/>
      <c r="BO2743"/>
      <c r="BP2743"/>
      <c r="BQ2743" t="s">
        <v>2445</v>
      </c>
      <c r="BR2743" t="s">
        <v>67</v>
      </c>
      <c r="BS2743" s="1">
        <v>44825</v>
      </c>
      <c r="BT2743" t="s">
        <v>2426</v>
      </c>
      <c r="BU2743">
        <v>79420</v>
      </c>
      <c r="BV2743"/>
      <c r="BW2743"/>
      <c r="BX2743"/>
      <c r="BY2743"/>
      <c r="BZ2743"/>
    </row>
    <row r="2744" spans="1:78" x14ac:dyDescent="0.2">
      <c r="A2744" t="s">
        <v>2439</v>
      </c>
      <c r="C2744" t="s">
        <v>1482</v>
      </c>
      <c r="D2744" t="s">
        <v>64</v>
      </c>
      <c r="E2744" t="s">
        <v>1517</v>
      </c>
      <c r="F2744" t="s">
        <v>1519</v>
      </c>
      <c r="G2744" t="s">
        <v>1517</v>
      </c>
      <c r="H2744" t="s">
        <v>1519</v>
      </c>
      <c r="I2744" t="b">
        <v>0</v>
      </c>
      <c r="Y2744">
        <v>7.1</v>
      </c>
      <c r="AB2744">
        <v>7.5</v>
      </c>
      <c r="BQ2744" t="s">
        <v>2448</v>
      </c>
      <c r="BR2744" t="s">
        <v>67</v>
      </c>
      <c r="BS2744" s="1">
        <v>44825</v>
      </c>
      <c r="BT2744" t="s">
        <v>2426</v>
      </c>
      <c r="BU2744">
        <v>79420</v>
      </c>
    </row>
    <row r="2745" spans="1:78" s="10" customFormat="1" x14ac:dyDescent="0.2">
      <c r="A2745" t="s">
        <v>2743</v>
      </c>
      <c r="B2745"/>
      <c r="C2745" t="s">
        <v>1482</v>
      </c>
      <c r="D2745" t="s">
        <v>64</v>
      </c>
      <c r="E2745" t="s">
        <v>1517</v>
      </c>
      <c r="F2745" t="s">
        <v>1519</v>
      </c>
      <c r="G2745" t="s">
        <v>1517</v>
      </c>
      <c r="H2745" t="s">
        <v>1519</v>
      </c>
      <c r="I2745"/>
      <c r="J2745"/>
      <c r="K2745"/>
      <c r="L2745" t="s">
        <v>2748</v>
      </c>
      <c r="M2745"/>
      <c r="N2745"/>
      <c r="O2745"/>
      <c r="P2745"/>
      <c r="Q2745"/>
      <c r="R2745"/>
      <c r="S2745"/>
      <c r="T2745"/>
      <c r="U2745"/>
      <c r="V2745"/>
      <c r="W2745"/>
      <c r="X2745"/>
      <c r="Y2745"/>
      <c r="Z2745"/>
      <c r="AA2745"/>
      <c r="AB2745"/>
      <c r="AC2745"/>
      <c r="AD2745"/>
      <c r="AE2745"/>
      <c r="AF2745"/>
      <c r="AG2745"/>
      <c r="AH2745"/>
      <c r="AI2745"/>
      <c r="AJ2745"/>
      <c r="AK2745"/>
      <c r="AL2745"/>
      <c r="AM2745"/>
      <c r="AN2745"/>
      <c r="AO2745">
        <v>5.6</v>
      </c>
      <c r="AP2745"/>
      <c r="AQ2745"/>
      <c r="AR2745">
        <v>4.8</v>
      </c>
      <c r="AS2745">
        <v>6.3</v>
      </c>
      <c r="AT2745"/>
      <c r="AU2745"/>
      <c r="AV2745"/>
      <c r="AW2745">
        <v>7.1</v>
      </c>
      <c r="AX2745"/>
      <c r="AY2745"/>
      <c r="AZ2745">
        <v>5.7</v>
      </c>
      <c r="BA2745">
        <v>7.5</v>
      </c>
      <c r="BB2745"/>
      <c r="BC2745"/>
      <c r="BD2745">
        <v>6.2</v>
      </c>
      <c r="BE2745">
        <v>9.1</v>
      </c>
      <c r="BF2745"/>
      <c r="BG2745"/>
      <c r="BH2745">
        <v>5.9</v>
      </c>
      <c r="BI2745"/>
      <c r="BJ2745"/>
      <c r="BK2745"/>
      <c r="BL2745"/>
      <c r="BM2745"/>
      <c r="BN2745"/>
      <c r="BO2745"/>
      <c r="BP2745"/>
      <c r="BQ2745" t="s">
        <v>2749</v>
      </c>
      <c r="BR2745" t="s">
        <v>67</v>
      </c>
      <c r="BS2745" s="1">
        <v>44830</v>
      </c>
      <c r="BT2745" t="s">
        <v>2657</v>
      </c>
      <c r="BU2745">
        <v>63104</v>
      </c>
      <c r="BV2745"/>
      <c r="BW2745"/>
    </row>
    <row r="2746" spans="1:78" s="10" customFormat="1" x14ac:dyDescent="0.2">
      <c r="A2746" t="s">
        <v>2744</v>
      </c>
      <c r="B2746" t="s">
        <v>322</v>
      </c>
      <c r="C2746" t="s">
        <v>1482</v>
      </c>
      <c r="D2746" t="s">
        <v>64</v>
      </c>
      <c r="E2746" t="s">
        <v>1517</v>
      </c>
      <c r="F2746" t="s">
        <v>1519</v>
      </c>
      <c r="G2746" t="s">
        <v>1517</v>
      </c>
      <c r="H2746" t="s">
        <v>1519</v>
      </c>
      <c r="I2746"/>
      <c r="J2746"/>
      <c r="K2746"/>
      <c r="L2746" t="s">
        <v>2745</v>
      </c>
      <c r="M2746"/>
      <c r="N2746"/>
      <c r="O2746"/>
      <c r="P2746"/>
      <c r="Q2746">
        <v>5</v>
      </c>
      <c r="R2746"/>
      <c r="S2746"/>
      <c r="T2746">
        <v>4.5999999999999996</v>
      </c>
      <c r="U2746"/>
      <c r="V2746"/>
      <c r="W2746"/>
      <c r="X2746">
        <v>6.2</v>
      </c>
      <c r="Y2746">
        <v>7.6</v>
      </c>
      <c r="Z2746"/>
      <c r="AA2746"/>
      <c r="AB2746">
        <v>8.4</v>
      </c>
      <c r="AC2746">
        <v>7.8</v>
      </c>
      <c r="AD2746"/>
      <c r="AE2746"/>
      <c r="AF2746">
        <v>10.5</v>
      </c>
      <c r="AG2746">
        <v>5.7</v>
      </c>
      <c r="AH2746"/>
      <c r="AI2746"/>
      <c r="AJ2746">
        <v>9.1</v>
      </c>
      <c r="AK2746">
        <v>4.7</v>
      </c>
      <c r="AL2746"/>
      <c r="AM2746"/>
      <c r="AN2746">
        <v>3.6</v>
      </c>
      <c r="AO2746">
        <v>5.4</v>
      </c>
      <c r="AP2746"/>
      <c r="AQ2746"/>
      <c r="AR2746">
        <v>4</v>
      </c>
      <c r="AS2746">
        <v>5.7</v>
      </c>
      <c r="AT2746"/>
      <c r="AU2746"/>
      <c r="AV2746">
        <v>4.5</v>
      </c>
      <c r="AW2746">
        <v>7.3</v>
      </c>
      <c r="AX2746"/>
      <c r="AY2746"/>
      <c r="AZ2746">
        <v>5.3</v>
      </c>
      <c r="BA2746">
        <v>8.3000000000000007</v>
      </c>
      <c r="BB2746"/>
      <c r="BC2746"/>
      <c r="BD2746">
        <v>6.3</v>
      </c>
      <c r="BE2746">
        <v>8.6999999999999993</v>
      </c>
      <c r="BF2746"/>
      <c r="BG2746"/>
      <c r="BH2746">
        <v>5.5</v>
      </c>
      <c r="BI2746"/>
      <c r="BJ2746"/>
      <c r="BK2746"/>
      <c r="BL2746"/>
      <c r="BM2746"/>
      <c r="BN2746"/>
      <c r="BO2746"/>
      <c r="BP2746"/>
      <c r="BQ2746"/>
      <c r="BR2746" t="s">
        <v>67</v>
      </c>
      <c r="BS2746" s="1">
        <v>44830</v>
      </c>
      <c r="BT2746" t="s">
        <v>2657</v>
      </c>
      <c r="BU2746">
        <v>63104</v>
      </c>
      <c r="BV2746"/>
      <c r="BW2746"/>
    </row>
    <row r="2747" spans="1:78" x14ac:dyDescent="0.2">
      <c r="A2747" t="s">
        <v>2444</v>
      </c>
      <c r="C2747" t="s">
        <v>1482</v>
      </c>
      <c r="D2747" t="s">
        <v>64</v>
      </c>
      <c r="E2747" t="s">
        <v>1517</v>
      </c>
      <c r="F2747" t="s">
        <v>1520</v>
      </c>
      <c r="G2747" t="s">
        <v>1517</v>
      </c>
      <c r="H2747" t="s">
        <v>2436</v>
      </c>
      <c r="Y2747">
        <v>7.3</v>
      </c>
      <c r="AB2747">
        <v>8.5</v>
      </c>
      <c r="BR2747" t="s">
        <v>67</v>
      </c>
      <c r="BS2747" s="1">
        <v>44825</v>
      </c>
      <c r="BT2747" t="s">
        <v>2426</v>
      </c>
      <c r="BU2747">
        <v>79420</v>
      </c>
      <c r="BV2747" t="s">
        <v>60</v>
      </c>
      <c r="BW2747" t="s">
        <v>2426</v>
      </c>
    </row>
    <row r="2748" spans="1:78" x14ac:dyDescent="0.2">
      <c r="A2748" t="s">
        <v>2499</v>
      </c>
      <c r="C2748" t="s">
        <v>1482</v>
      </c>
      <c r="D2748" t="s">
        <v>64</v>
      </c>
      <c r="E2748" t="s">
        <v>1517</v>
      </c>
      <c r="F2748" t="s">
        <v>1520</v>
      </c>
      <c r="G2748" t="s">
        <v>1517</v>
      </c>
      <c r="H2748" t="s">
        <v>2436</v>
      </c>
      <c r="BR2748" t="s">
        <v>67</v>
      </c>
      <c r="BS2748" s="1">
        <v>44825</v>
      </c>
      <c r="BT2748" t="s">
        <v>2426</v>
      </c>
      <c r="BU2748">
        <v>79420</v>
      </c>
      <c r="BV2748" t="s">
        <v>60</v>
      </c>
      <c r="BW2748" t="s">
        <v>2426</v>
      </c>
    </row>
    <row r="2749" spans="1:78" x14ac:dyDescent="0.2">
      <c r="A2749" s="11" t="s">
        <v>1700</v>
      </c>
      <c r="B2749" s="11"/>
      <c r="C2749" s="11" t="s">
        <v>1482</v>
      </c>
      <c r="D2749" s="11" t="s">
        <v>64</v>
      </c>
      <c r="E2749" s="11" t="s">
        <v>1517</v>
      </c>
      <c r="F2749" s="11" t="s">
        <v>1520</v>
      </c>
      <c r="G2749" s="11" t="s">
        <v>1517</v>
      </c>
      <c r="H2749" s="11" t="s">
        <v>1520</v>
      </c>
      <c r="I2749" s="11"/>
      <c r="J2749" s="11"/>
      <c r="K2749" s="11"/>
      <c r="L2749" s="11"/>
      <c r="M2749" s="11"/>
      <c r="N2749" s="11"/>
      <c r="O2749" s="11"/>
      <c r="P2749" s="11"/>
      <c r="Q2749" s="11"/>
      <c r="R2749" s="11"/>
      <c r="S2749" s="11"/>
      <c r="T2749" s="11"/>
      <c r="U2749" s="11"/>
      <c r="V2749" s="11"/>
      <c r="W2749" s="11"/>
      <c r="X2749" s="11"/>
      <c r="Y2749" s="11"/>
      <c r="Z2749" s="11"/>
      <c r="AA2749" s="11"/>
      <c r="AB2749" s="11"/>
      <c r="AC2749" s="11"/>
      <c r="AD2749" s="11"/>
      <c r="AE2749" s="11"/>
      <c r="AF2749" s="11"/>
      <c r="AG2749" s="11"/>
      <c r="AH2749" s="11"/>
      <c r="AI2749" s="11"/>
      <c r="AJ2749" s="11"/>
      <c r="AK2749" s="11"/>
      <c r="AL2749" s="11"/>
      <c r="AM2749" s="11"/>
      <c r="AN2749" s="11"/>
      <c r="AO2749" s="11"/>
      <c r="AP2749" s="11"/>
      <c r="AQ2749" s="11"/>
      <c r="AR2749" s="11"/>
      <c r="AS2749" s="11"/>
      <c r="AT2749" s="11"/>
      <c r="AU2749" s="11"/>
      <c r="AV2749" s="11"/>
      <c r="AW2749" s="11"/>
      <c r="AX2749" s="11"/>
      <c r="AY2749" s="11"/>
      <c r="AZ2749" s="11"/>
      <c r="BA2749" s="11"/>
      <c r="BB2749" s="11"/>
      <c r="BC2749" s="11"/>
      <c r="BD2749" s="11"/>
      <c r="BE2749" s="11"/>
      <c r="BF2749" s="11"/>
      <c r="BG2749" s="11"/>
      <c r="BH2749" s="11"/>
      <c r="BI2749" s="11"/>
      <c r="BJ2749" s="11"/>
      <c r="BK2749" s="11"/>
      <c r="BL2749" s="11"/>
      <c r="BM2749" s="11"/>
      <c r="BN2749" s="11"/>
      <c r="BO2749" s="11"/>
      <c r="BP2749" s="11"/>
      <c r="BQ2749" s="11"/>
      <c r="BR2749" s="11"/>
      <c r="BS2749" s="11"/>
      <c r="BT2749" s="11"/>
      <c r="BU2749" s="11"/>
      <c r="BV2749" s="11"/>
      <c r="BW2749" s="11"/>
    </row>
    <row r="2750" spans="1:78" x14ac:dyDescent="0.2">
      <c r="A2750" t="s">
        <v>2623</v>
      </c>
      <c r="C2750" t="s">
        <v>1482</v>
      </c>
      <c r="D2750" t="s">
        <v>64</v>
      </c>
      <c r="E2750" t="s">
        <v>1517</v>
      </c>
      <c r="F2750" t="s">
        <v>1520</v>
      </c>
      <c r="G2750" t="s">
        <v>1517</v>
      </c>
      <c r="H2750" t="s">
        <v>1520</v>
      </c>
      <c r="L2750" t="s">
        <v>2736</v>
      </c>
      <c r="U2750">
        <v>6.29</v>
      </c>
      <c r="X2750">
        <v>7.08</v>
      </c>
      <c r="Y2750">
        <v>7.72</v>
      </c>
      <c r="AB2750">
        <v>8.5</v>
      </c>
      <c r="AC2750">
        <v>8.3800000000000008</v>
      </c>
      <c r="AF2750">
        <v>10.77</v>
      </c>
      <c r="AG2750">
        <v>6.74</v>
      </c>
      <c r="AJ2750">
        <v>9.4600000000000009</v>
      </c>
      <c r="AO2750">
        <v>5.53</v>
      </c>
      <c r="AR2750">
        <v>4.2699999999999996</v>
      </c>
      <c r="AS2750">
        <v>6.57</v>
      </c>
      <c r="AV2750">
        <v>4.8600000000000003</v>
      </c>
      <c r="BA2750">
        <v>8.5399999999999991</v>
      </c>
      <c r="BD2750">
        <v>6.18</v>
      </c>
      <c r="BE2750">
        <v>9.27</v>
      </c>
      <c r="BH2750">
        <v>5.61</v>
      </c>
      <c r="BR2750" t="s">
        <v>67</v>
      </c>
      <c r="BS2750" s="1">
        <v>44830</v>
      </c>
      <c r="BT2750" t="s">
        <v>2657</v>
      </c>
      <c r="BU2750">
        <v>63104</v>
      </c>
    </row>
    <row r="2751" spans="1:78" x14ac:dyDescent="0.2">
      <c r="A2751" t="s">
        <v>2623</v>
      </c>
      <c r="C2751" t="s">
        <v>1482</v>
      </c>
      <c r="D2751" t="s">
        <v>64</v>
      </c>
      <c r="E2751" t="s">
        <v>1517</v>
      </c>
      <c r="F2751" t="s">
        <v>1520</v>
      </c>
      <c r="G2751" t="s">
        <v>1517</v>
      </c>
      <c r="H2751" t="s">
        <v>1520</v>
      </c>
      <c r="I2751" t="b">
        <v>0</v>
      </c>
      <c r="L2751" t="s">
        <v>2751</v>
      </c>
      <c r="U2751">
        <v>5.76</v>
      </c>
      <c r="X2751">
        <v>6.83</v>
      </c>
      <c r="Y2751">
        <v>7.45</v>
      </c>
      <c r="AB2751">
        <v>7.91</v>
      </c>
      <c r="AC2751">
        <v>8.2100000000000009</v>
      </c>
      <c r="AF2751">
        <v>10.130000000000001</v>
      </c>
      <c r="AO2751">
        <v>5.5</v>
      </c>
      <c r="AR2751">
        <v>4.29</v>
      </c>
      <c r="AS2751">
        <v>5.8</v>
      </c>
      <c r="AV2751">
        <v>4.2300000000000004</v>
      </c>
      <c r="BA2751">
        <v>8.44</v>
      </c>
      <c r="BD2751">
        <v>6.14</v>
      </c>
      <c r="BQ2751" t="s">
        <v>2752</v>
      </c>
      <c r="BR2751" t="s">
        <v>67</v>
      </c>
      <c r="BS2751" s="1">
        <v>44830</v>
      </c>
      <c r="BT2751" t="s">
        <v>2657</v>
      </c>
      <c r="BU2751">
        <v>63104</v>
      </c>
    </row>
    <row r="2752" spans="1:78" x14ac:dyDescent="0.2">
      <c r="A2752" t="s">
        <v>2443</v>
      </c>
      <c r="C2752" t="s">
        <v>1482</v>
      </c>
      <c r="D2752" t="s">
        <v>64</v>
      </c>
      <c r="E2752" t="s">
        <v>1517</v>
      </c>
      <c r="F2752" t="s">
        <v>1520</v>
      </c>
      <c r="G2752" t="s">
        <v>1517</v>
      </c>
      <c r="H2752" t="s">
        <v>1520</v>
      </c>
      <c r="I2752" t="b">
        <v>0</v>
      </c>
      <c r="Y2752">
        <v>7.7</v>
      </c>
      <c r="AB2752">
        <v>8.9</v>
      </c>
      <c r="BQ2752" t="s">
        <v>2450</v>
      </c>
      <c r="BR2752" t="s">
        <v>67</v>
      </c>
      <c r="BS2752" s="1">
        <v>44825</v>
      </c>
      <c r="BT2752" t="s">
        <v>2426</v>
      </c>
      <c r="BU2752">
        <v>79420</v>
      </c>
    </row>
    <row r="2753" spans="1:78" x14ac:dyDescent="0.2">
      <c r="A2753" t="s">
        <v>2442</v>
      </c>
      <c r="B2753" t="s">
        <v>322</v>
      </c>
      <c r="C2753" t="s">
        <v>1482</v>
      </c>
      <c r="D2753" t="s">
        <v>64</v>
      </c>
      <c r="E2753" t="s">
        <v>1517</v>
      </c>
      <c r="F2753" t="s">
        <v>1520</v>
      </c>
      <c r="G2753" t="s">
        <v>1517</v>
      </c>
      <c r="H2753" t="s">
        <v>1520</v>
      </c>
      <c r="I2753" t="b">
        <v>0</v>
      </c>
      <c r="Y2753">
        <v>7.5</v>
      </c>
      <c r="AB2753">
        <v>8.8000000000000007</v>
      </c>
      <c r="BQ2753" t="s">
        <v>2449</v>
      </c>
      <c r="BR2753" t="s">
        <v>67</v>
      </c>
      <c r="BS2753" s="1">
        <v>44825</v>
      </c>
      <c r="BT2753" t="s">
        <v>2426</v>
      </c>
      <c r="BU2753">
        <v>79420</v>
      </c>
    </row>
    <row r="2754" spans="1:78" s="10" customFormat="1" x14ac:dyDescent="0.2">
      <c r="A2754" t="s">
        <v>2437</v>
      </c>
      <c r="B2754"/>
      <c r="C2754" t="s">
        <v>1482</v>
      </c>
      <c r="D2754" t="s">
        <v>64</v>
      </c>
      <c r="E2754" t="s">
        <v>1517</v>
      </c>
      <c r="F2754" t="s">
        <v>1520</v>
      </c>
      <c r="G2754" t="s">
        <v>1517</v>
      </c>
      <c r="H2754" t="s">
        <v>1520</v>
      </c>
      <c r="I2754" t="b">
        <v>0</v>
      </c>
      <c r="J2754"/>
      <c r="K2754"/>
      <c r="L2754"/>
      <c r="M2754"/>
      <c r="N2754"/>
      <c r="O2754"/>
      <c r="P2754"/>
      <c r="Q2754"/>
      <c r="R2754"/>
      <c r="S2754"/>
      <c r="T2754"/>
      <c r="U2754"/>
      <c r="V2754"/>
      <c r="W2754"/>
      <c r="X2754"/>
      <c r="Y2754">
        <v>7.7</v>
      </c>
      <c r="Z2754"/>
      <c r="AA2754"/>
      <c r="AB2754">
        <v>8.1</v>
      </c>
      <c r="AC2754"/>
      <c r="AD2754"/>
      <c r="AE2754"/>
      <c r="AF2754"/>
      <c r="AG2754"/>
      <c r="AH2754"/>
      <c r="AI2754"/>
      <c r="AJ2754"/>
      <c r="AK2754"/>
      <c r="AL2754"/>
      <c r="AM2754"/>
      <c r="AN2754"/>
      <c r="AO2754"/>
      <c r="AP2754"/>
      <c r="AQ2754"/>
      <c r="AR2754"/>
      <c r="AS2754"/>
      <c r="AT2754"/>
      <c r="AU2754"/>
      <c r="AV2754"/>
      <c r="AW2754"/>
      <c r="AX2754"/>
      <c r="AY2754"/>
      <c r="AZ2754"/>
      <c r="BA2754"/>
      <c r="BB2754"/>
      <c r="BC2754"/>
      <c r="BD2754"/>
      <c r="BE2754"/>
      <c r="BF2754"/>
      <c r="BG2754"/>
      <c r="BH2754"/>
      <c r="BI2754"/>
      <c r="BJ2754"/>
      <c r="BK2754"/>
      <c r="BL2754"/>
      <c r="BM2754"/>
      <c r="BN2754"/>
      <c r="BO2754"/>
      <c r="BP2754"/>
      <c r="BQ2754" t="s">
        <v>2450</v>
      </c>
      <c r="BR2754" t="s">
        <v>67</v>
      </c>
      <c r="BS2754" s="1">
        <v>44825</v>
      </c>
      <c r="BT2754" t="s">
        <v>2426</v>
      </c>
      <c r="BU2754">
        <v>79420</v>
      </c>
      <c r="BV2754"/>
      <c r="BW2754"/>
      <c r="BX2754"/>
      <c r="BY2754"/>
      <c r="BZ2754"/>
    </row>
    <row r="2755" spans="1:78" s="10" customFormat="1" x14ac:dyDescent="0.2">
      <c r="A2755" s="11" t="s">
        <v>1700</v>
      </c>
      <c r="B2755" s="11"/>
      <c r="C2755" s="11" t="s">
        <v>1482</v>
      </c>
      <c r="D2755" s="11" t="s">
        <v>64</v>
      </c>
      <c r="E2755" s="11" t="s">
        <v>1517</v>
      </c>
      <c r="F2755" s="11" t="s">
        <v>1518</v>
      </c>
      <c r="G2755" s="11" t="s">
        <v>1517</v>
      </c>
      <c r="H2755" s="11" t="s">
        <v>1518</v>
      </c>
      <c r="I2755" s="11"/>
      <c r="J2755" s="11"/>
      <c r="K2755" s="11"/>
      <c r="L2755" s="11"/>
      <c r="M2755" s="11"/>
      <c r="N2755" s="11"/>
      <c r="O2755" s="11"/>
      <c r="P2755" s="11"/>
      <c r="Q2755" s="11"/>
      <c r="R2755" s="11"/>
      <c r="S2755" s="11"/>
      <c r="T2755" s="11"/>
      <c r="U2755" s="11"/>
      <c r="V2755" s="11"/>
      <c r="W2755" s="11"/>
      <c r="X2755" s="11"/>
      <c r="Y2755" s="11"/>
      <c r="Z2755" s="11"/>
      <c r="AA2755" s="11"/>
      <c r="AB2755" s="11"/>
      <c r="AC2755" s="11"/>
      <c r="AD2755" s="11"/>
      <c r="AE2755" s="11"/>
      <c r="AF2755" s="11"/>
      <c r="AG2755" s="11"/>
      <c r="AH2755" s="11"/>
      <c r="AI2755" s="11"/>
      <c r="AJ2755" s="11"/>
      <c r="AK2755" s="11"/>
      <c r="AL2755" s="11"/>
      <c r="AM2755" s="11"/>
      <c r="AN2755" s="11"/>
      <c r="AO2755" s="11"/>
      <c r="AP2755" s="11"/>
      <c r="AQ2755" s="11"/>
      <c r="AR2755" s="11"/>
      <c r="AS2755" s="11"/>
      <c r="AT2755" s="11"/>
      <c r="AU2755" s="11"/>
      <c r="AV2755" s="11"/>
      <c r="AW2755" s="11"/>
      <c r="AX2755" s="11"/>
      <c r="AY2755" s="11"/>
      <c r="AZ2755" s="11"/>
      <c r="BA2755" s="11"/>
      <c r="BB2755" s="11"/>
      <c r="BC2755" s="11"/>
      <c r="BD2755" s="11"/>
      <c r="BE2755" s="11"/>
      <c r="BF2755" s="11"/>
      <c r="BG2755" s="11"/>
      <c r="BH2755" s="11"/>
      <c r="BI2755" s="11"/>
      <c r="BJ2755" s="11"/>
      <c r="BK2755" s="11"/>
      <c r="BL2755" s="11"/>
      <c r="BM2755" s="11"/>
      <c r="BN2755" s="11"/>
      <c r="BO2755" s="11"/>
      <c r="BP2755" s="11"/>
      <c r="BQ2755" s="11"/>
      <c r="BR2755" s="11"/>
      <c r="BS2755" s="11"/>
      <c r="BT2755" s="11"/>
      <c r="BU2755" s="11"/>
      <c r="BV2755" s="11"/>
      <c r="BW2755" s="11"/>
      <c r="BX2755"/>
      <c r="BY2755"/>
      <c r="BZ2755"/>
    </row>
    <row r="2756" spans="1:78" s="10" customFormat="1" x14ac:dyDescent="0.2">
      <c r="A2756" t="s">
        <v>2139</v>
      </c>
      <c r="B2756" t="s">
        <v>322</v>
      </c>
      <c r="C2756" t="s">
        <v>1482</v>
      </c>
      <c r="D2756" t="s">
        <v>64</v>
      </c>
      <c r="E2756" t="s">
        <v>1517</v>
      </c>
      <c r="F2756" t="s">
        <v>1518</v>
      </c>
      <c r="G2756" t="s">
        <v>1517</v>
      </c>
      <c r="H2756" t="s">
        <v>1518</v>
      </c>
      <c r="I2756" t="b">
        <v>0</v>
      </c>
      <c r="J2756"/>
      <c r="K2756"/>
      <c r="L2756"/>
      <c r="M2756"/>
      <c r="N2756"/>
      <c r="O2756"/>
      <c r="P2756"/>
      <c r="Q2756"/>
      <c r="R2756"/>
      <c r="S2756"/>
      <c r="T2756"/>
      <c r="U2756"/>
      <c r="V2756"/>
      <c r="W2756"/>
      <c r="X2756"/>
      <c r="Y2756"/>
      <c r="Z2756"/>
      <c r="AA2756"/>
      <c r="AB2756"/>
      <c r="AC2756"/>
      <c r="AD2756"/>
      <c r="AE2756"/>
      <c r="AF2756"/>
      <c r="AG2756"/>
      <c r="AH2756"/>
      <c r="AI2756"/>
      <c r="AJ2756"/>
      <c r="AK2756"/>
      <c r="AL2756"/>
      <c r="AM2756"/>
      <c r="AN2756"/>
      <c r="AO2756"/>
      <c r="AP2756"/>
      <c r="AQ2756"/>
      <c r="AR2756"/>
      <c r="AS2756">
        <v>5.5</v>
      </c>
      <c r="AT2756"/>
      <c r="AU2756"/>
      <c r="AV2756">
        <v>3.9</v>
      </c>
      <c r="AW2756">
        <v>6</v>
      </c>
      <c r="AX2756"/>
      <c r="AY2756"/>
      <c r="AZ2756">
        <v>4</v>
      </c>
      <c r="BA2756"/>
      <c r="BB2756"/>
      <c r="BC2756"/>
      <c r="BD2756"/>
      <c r="BE2756"/>
      <c r="BF2756"/>
      <c r="BG2756"/>
      <c r="BH2756"/>
      <c r="BI2756"/>
      <c r="BJ2756"/>
      <c r="BK2756"/>
      <c r="BL2756"/>
      <c r="BM2756"/>
      <c r="BN2756"/>
      <c r="BO2756"/>
      <c r="BP2756"/>
      <c r="BQ2756"/>
      <c r="BR2756" t="s">
        <v>67</v>
      </c>
      <c r="BS2756" s="1">
        <v>44819</v>
      </c>
      <c r="BT2756" t="s">
        <v>2140</v>
      </c>
      <c r="BU2756">
        <v>1639</v>
      </c>
      <c r="BV2756" t="s">
        <v>60</v>
      </c>
      <c r="BW2756" t="s">
        <v>2140</v>
      </c>
      <c r="BX2756"/>
      <c r="BY2756"/>
      <c r="BZ2756"/>
    </row>
    <row r="2757" spans="1:78" s="10" customFormat="1" x14ac:dyDescent="0.2">
      <c r="A2757" t="s">
        <v>2438</v>
      </c>
      <c r="B2757"/>
      <c r="C2757" t="s">
        <v>1482</v>
      </c>
      <c r="D2757" t="s">
        <v>64</v>
      </c>
      <c r="E2757" t="s">
        <v>1517</v>
      </c>
      <c r="F2757" t="s">
        <v>1518</v>
      </c>
      <c r="G2757" t="s">
        <v>1517</v>
      </c>
      <c r="H2757" t="s">
        <v>1518</v>
      </c>
      <c r="I2757"/>
      <c r="J2757"/>
      <c r="K2757"/>
      <c r="L2757"/>
      <c r="M2757"/>
      <c r="N2757"/>
      <c r="O2757"/>
      <c r="P2757"/>
      <c r="Q2757"/>
      <c r="R2757"/>
      <c r="S2757"/>
      <c r="T2757"/>
      <c r="U2757"/>
      <c r="V2757"/>
      <c r="W2757"/>
      <c r="X2757"/>
      <c r="Y2757">
        <v>6.86</v>
      </c>
      <c r="Z2757"/>
      <c r="AA2757"/>
      <c r="AB2757">
        <v>7.87</v>
      </c>
      <c r="AC2757"/>
      <c r="AD2757"/>
      <c r="AE2757"/>
      <c r="AF2757"/>
      <c r="AG2757"/>
      <c r="AH2757"/>
      <c r="AI2757"/>
      <c r="AJ2757"/>
      <c r="AK2757"/>
      <c r="AL2757"/>
      <c r="AM2757"/>
      <c r="AN2757"/>
      <c r="AO2757"/>
      <c r="AP2757"/>
      <c r="AQ2757"/>
      <c r="AR2757"/>
      <c r="AS2757"/>
      <c r="AT2757"/>
      <c r="AU2757"/>
      <c r="AV2757"/>
      <c r="AW2757"/>
      <c r="AX2757"/>
      <c r="AY2757"/>
      <c r="AZ2757"/>
      <c r="BA2757"/>
      <c r="BB2757"/>
      <c r="BC2757"/>
      <c r="BD2757"/>
      <c r="BE2757"/>
      <c r="BF2757"/>
      <c r="BG2757"/>
      <c r="BH2757"/>
      <c r="BI2757"/>
      <c r="BJ2757"/>
      <c r="BK2757"/>
      <c r="BL2757"/>
      <c r="BM2757"/>
      <c r="BN2757"/>
      <c r="BO2757"/>
      <c r="BP2757"/>
      <c r="BQ2757"/>
      <c r="BR2757" t="s">
        <v>67</v>
      </c>
      <c r="BS2757" s="1">
        <v>44825</v>
      </c>
      <c r="BT2757" t="s">
        <v>2426</v>
      </c>
      <c r="BU2757">
        <v>79420</v>
      </c>
      <c r="BV2757"/>
      <c r="BW2757"/>
      <c r="BX2757"/>
      <c r="BY2757"/>
      <c r="BZ2757"/>
    </row>
    <row r="2758" spans="1:78" s="11" customFormat="1" x14ac:dyDescent="0.2">
      <c r="A2758" t="s">
        <v>2139</v>
      </c>
      <c r="B2758" t="s">
        <v>322</v>
      </c>
      <c r="C2758" t="s">
        <v>1482</v>
      </c>
      <c r="D2758" t="s">
        <v>64</v>
      </c>
      <c r="E2758" t="s">
        <v>1517</v>
      </c>
      <c r="F2758" t="s">
        <v>1518</v>
      </c>
      <c r="G2758" t="s">
        <v>859</v>
      </c>
      <c r="H2758" t="s">
        <v>1518</v>
      </c>
      <c r="I2758"/>
      <c r="J2758"/>
      <c r="K2758"/>
      <c r="L2758"/>
      <c r="M2758"/>
      <c r="N2758"/>
      <c r="O2758"/>
      <c r="P2758"/>
      <c r="Q2758"/>
      <c r="R2758"/>
      <c r="S2758"/>
      <c r="T2758"/>
      <c r="U2758"/>
      <c r="V2758"/>
      <c r="W2758"/>
      <c r="X2758"/>
      <c r="Y2758"/>
      <c r="Z2758"/>
      <c r="AA2758"/>
      <c r="AB2758"/>
      <c r="AC2758"/>
      <c r="AD2758"/>
      <c r="AE2758"/>
      <c r="AF2758"/>
      <c r="AG2758"/>
      <c r="AH2758"/>
      <c r="AI2758"/>
      <c r="AJ2758"/>
      <c r="AK2758"/>
      <c r="AL2758"/>
      <c r="AM2758"/>
      <c r="AN2758"/>
      <c r="AO2758"/>
      <c r="AP2758"/>
      <c r="AQ2758"/>
      <c r="AR2758"/>
      <c r="AS2758">
        <v>5.5</v>
      </c>
      <c r="AT2758"/>
      <c r="AU2758"/>
      <c r="AV2758">
        <v>3.9</v>
      </c>
      <c r="AW2758">
        <v>6</v>
      </c>
      <c r="AX2758"/>
      <c r="AY2758"/>
      <c r="AZ2758">
        <v>4</v>
      </c>
      <c r="BA2758"/>
      <c r="BB2758"/>
      <c r="BC2758"/>
      <c r="BD2758"/>
      <c r="BE2758"/>
      <c r="BF2758"/>
      <c r="BG2758"/>
      <c r="BH2758"/>
      <c r="BI2758"/>
      <c r="BJ2758"/>
      <c r="BK2758"/>
      <c r="BL2758"/>
      <c r="BM2758"/>
      <c r="BN2758"/>
      <c r="BO2758"/>
      <c r="BP2758"/>
      <c r="BQ2758"/>
      <c r="BR2758" t="s">
        <v>67</v>
      </c>
      <c r="BS2758" s="1">
        <v>44819</v>
      </c>
      <c r="BT2758" t="s">
        <v>2143</v>
      </c>
      <c r="BU2758">
        <v>1637</v>
      </c>
      <c r="BV2758"/>
      <c r="BW2758"/>
      <c r="BX2758"/>
      <c r="BY2758"/>
      <c r="BZ2758"/>
    </row>
    <row r="2759" spans="1:78" s="11" customFormat="1" x14ac:dyDescent="0.2">
      <c r="A2759" t="s">
        <v>2144</v>
      </c>
      <c r="B2759"/>
      <c r="C2759" t="s">
        <v>1482</v>
      </c>
      <c r="D2759" t="s">
        <v>64</v>
      </c>
      <c r="E2759" t="s">
        <v>1517</v>
      </c>
      <c r="F2759" t="s">
        <v>1518</v>
      </c>
      <c r="G2759" t="s">
        <v>859</v>
      </c>
      <c r="H2759" t="s">
        <v>1518</v>
      </c>
      <c r="I2759"/>
      <c r="J2759"/>
      <c r="K2759"/>
      <c r="L2759"/>
      <c r="M2759"/>
      <c r="N2759"/>
      <c r="O2759"/>
      <c r="P2759"/>
      <c r="Q2759"/>
      <c r="R2759"/>
      <c r="S2759"/>
      <c r="T2759"/>
      <c r="U2759"/>
      <c r="V2759"/>
      <c r="W2759"/>
      <c r="X2759"/>
      <c r="Y2759"/>
      <c r="Z2759"/>
      <c r="AA2759"/>
      <c r="AB2759"/>
      <c r="AC2759"/>
      <c r="AD2759"/>
      <c r="AE2759"/>
      <c r="AF2759"/>
      <c r="AG2759"/>
      <c r="AH2759"/>
      <c r="AI2759"/>
      <c r="AJ2759"/>
      <c r="AK2759"/>
      <c r="AL2759"/>
      <c r="AM2759"/>
      <c r="AN2759"/>
      <c r="AO2759"/>
      <c r="AP2759"/>
      <c r="AQ2759"/>
      <c r="AR2759"/>
      <c r="AS2759"/>
      <c r="AT2759"/>
      <c r="AU2759"/>
      <c r="AV2759"/>
      <c r="AW2759">
        <v>5.9</v>
      </c>
      <c r="AX2759"/>
      <c r="AY2759"/>
      <c r="AZ2759">
        <v>4</v>
      </c>
      <c r="BA2759">
        <v>6.5</v>
      </c>
      <c r="BB2759"/>
      <c r="BC2759"/>
      <c r="BD2759"/>
      <c r="BE2759">
        <v>8.1999999999999993</v>
      </c>
      <c r="BF2759"/>
      <c r="BG2759"/>
      <c r="BH2759"/>
      <c r="BI2759"/>
      <c r="BJ2759"/>
      <c r="BK2759"/>
      <c r="BL2759"/>
      <c r="BM2759"/>
      <c r="BN2759"/>
      <c r="BO2759"/>
      <c r="BP2759"/>
      <c r="BQ2759" t="s">
        <v>3422</v>
      </c>
      <c r="BR2759" t="s">
        <v>67</v>
      </c>
      <c r="BS2759" s="1">
        <v>44819</v>
      </c>
      <c r="BT2759" t="s">
        <v>2143</v>
      </c>
      <c r="BU2759">
        <v>1637</v>
      </c>
      <c r="BV2759"/>
      <c r="BW2759"/>
      <c r="BX2759"/>
      <c r="BY2759"/>
      <c r="BZ2759"/>
    </row>
    <row r="2760" spans="1:78" s="11" customFormat="1" x14ac:dyDescent="0.2">
      <c r="A2760" t="s">
        <v>2741</v>
      </c>
      <c r="B2760"/>
      <c r="C2760" t="s">
        <v>1482</v>
      </c>
      <c r="D2760" t="s">
        <v>64</v>
      </c>
      <c r="E2760" t="s">
        <v>1517</v>
      </c>
      <c r="F2760" t="s">
        <v>267</v>
      </c>
      <c r="G2760" t="s">
        <v>1517</v>
      </c>
      <c r="H2760" t="s">
        <v>267</v>
      </c>
      <c r="I2760"/>
      <c r="J2760"/>
      <c r="K2760"/>
      <c r="L2760" t="s">
        <v>2747</v>
      </c>
      <c r="M2760"/>
      <c r="N2760"/>
      <c r="O2760"/>
      <c r="P2760"/>
      <c r="Q2760"/>
      <c r="R2760"/>
      <c r="S2760"/>
      <c r="T2760"/>
      <c r="U2760"/>
      <c r="V2760"/>
      <c r="W2760"/>
      <c r="X2760"/>
      <c r="Y2760"/>
      <c r="Z2760"/>
      <c r="AA2760"/>
      <c r="AB2760"/>
      <c r="AC2760"/>
      <c r="AD2760"/>
      <c r="AE2760"/>
      <c r="AF2760"/>
      <c r="AG2760">
        <v>6</v>
      </c>
      <c r="AH2760"/>
      <c r="AI2760"/>
      <c r="AJ2760">
        <v>7.8</v>
      </c>
      <c r="AK2760"/>
      <c r="AL2760"/>
      <c r="AM2760"/>
      <c r="AN2760"/>
      <c r="AO2760"/>
      <c r="AP2760"/>
      <c r="AQ2760"/>
      <c r="AR2760"/>
      <c r="AS2760"/>
      <c r="AT2760"/>
      <c r="AU2760"/>
      <c r="AV2760"/>
      <c r="AW2760"/>
      <c r="AX2760"/>
      <c r="AY2760"/>
      <c r="AZ2760"/>
      <c r="BA2760"/>
      <c r="BB2760"/>
      <c r="BC2760"/>
      <c r="BD2760"/>
      <c r="BE2760"/>
      <c r="BF2760"/>
      <c r="BG2760"/>
      <c r="BH2760"/>
      <c r="BI2760"/>
      <c r="BJ2760"/>
      <c r="BK2760"/>
      <c r="BL2760"/>
      <c r="BM2760"/>
      <c r="BN2760"/>
      <c r="BO2760"/>
      <c r="BP2760"/>
      <c r="BQ2760"/>
      <c r="BR2760" t="s">
        <v>67</v>
      </c>
      <c r="BS2760" s="1">
        <v>44830</v>
      </c>
      <c r="BT2760" t="s">
        <v>2657</v>
      </c>
      <c r="BU2760">
        <v>63104</v>
      </c>
      <c r="BV2760"/>
      <c r="BW2760"/>
      <c r="BX2760"/>
      <c r="BY2760"/>
      <c r="BZ2760"/>
    </row>
    <row r="2761" spans="1:78" s="11" customFormat="1" x14ac:dyDescent="0.2">
      <c r="A2761" s="2" t="s">
        <v>2742</v>
      </c>
      <c r="B2761" s="2"/>
      <c r="C2761" s="2" t="s">
        <v>1482</v>
      </c>
      <c r="D2761" s="2" t="s">
        <v>64</v>
      </c>
      <c r="E2761" s="2" t="s">
        <v>1517</v>
      </c>
      <c r="F2761" s="2" t="s">
        <v>267</v>
      </c>
      <c r="G2761" s="2" t="s">
        <v>1517</v>
      </c>
      <c r="H2761" s="2" t="s">
        <v>267</v>
      </c>
      <c r="I2761" s="2"/>
      <c r="J2761" s="2"/>
      <c r="K2761" s="2"/>
      <c r="L2761" s="2" t="s">
        <v>2746</v>
      </c>
      <c r="M2761" s="2"/>
      <c r="N2761" s="2"/>
      <c r="O2761" s="2"/>
      <c r="P2761" s="2"/>
      <c r="Q2761" s="2"/>
      <c r="R2761" s="2"/>
      <c r="S2761" s="2"/>
      <c r="T2761" s="2"/>
      <c r="U2761" s="2"/>
      <c r="V2761" s="2"/>
      <c r="W2761" s="2"/>
      <c r="X2761" s="2"/>
      <c r="Y2761" s="2"/>
      <c r="Z2761" s="2"/>
      <c r="AA2761" s="2"/>
      <c r="AB2761" s="2"/>
      <c r="AC2761" s="2"/>
      <c r="AD2761" s="2"/>
      <c r="AE2761" s="2"/>
      <c r="AF2761" s="2"/>
      <c r="AG2761" s="2"/>
      <c r="AH2761" s="2"/>
      <c r="AI2761" s="2"/>
      <c r="AJ2761" s="2"/>
      <c r="AK2761" s="2"/>
      <c r="AL2761" s="2"/>
      <c r="AM2761" s="2"/>
      <c r="AN2761" s="2"/>
      <c r="AO2761" s="2"/>
      <c r="AP2761" s="2"/>
      <c r="AQ2761" s="2"/>
      <c r="AR2761" s="2"/>
      <c r="AS2761" s="2"/>
      <c r="AT2761" s="2"/>
      <c r="AU2761" s="2"/>
      <c r="AV2761" s="2"/>
      <c r="AW2761" s="2"/>
      <c r="AX2761" s="2"/>
      <c r="AY2761" s="2"/>
      <c r="AZ2761" s="2"/>
      <c r="BA2761" s="2"/>
      <c r="BB2761" s="2"/>
      <c r="BC2761" s="2"/>
      <c r="BD2761" s="2"/>
      <c r="BE2761" s="2"/>
      <c r="BF2761" s="2"/>
      <c r="BG2761" s="2"/>
      <c r="BH2761" s="2"/>
      <c r="BI2761" s="2"/>
      <c r="BJ2761" s="2"/>
      <c r="BK2761" s="2"/>
      <c r="BL2761" s="2"/>
      <c r="BM2761" s="2"/>
      <c r="BN2761" s="2"/>
      <c r="BO2761" s="2"/>
      <c r="BP2761" s="2"/>
      <c r="BQ2761" s="2" t="s">
        <v>2750</v>
      </c>
      <c r="BR2761" s="2" t="s">
        <v>67</v>
      </c>
      <c r="BS2761" s="3">
        <v>44830</v>
      </c>
      <c r="BT2761" s="2" t="s">
        <v>2657</v>
      </c>
      <c r="BU2761" s="2">
        <v>63104</v>
      </c>
      <c r="BV2761" s="2"/>
      <c r="BW2761" s="2"/>
      <c r="BX2761"/>
      <c r="BY2761"/>
      <c r="BZ2761"/>
    </row>
    <row r="2762" spans="1:78" s="11" customFormat="1" x14ac:dyDescent="0.2">
      <c r="A2762" t="s">
        <v>2132</v>
      </c>
      <c r="B2762"/>
      <c r="C2762" t="s">
        <v>1482</v>
      </c>
      <c r="D2762" t="s">
        <v>64</v>
      </c>
      <c r="E2762" t="s">
        <v>1517</v>
      </c>
      <c r="F2762" t="s">
        <v>267</v>
      </c>
      <c r="G2762" t="s">
        <v>1517</v>
      </c>
      <c r="H2762" t="s">
        <v>267</v>
      </c>
      <c r="I2762"/>
      <c r="J2762"/>
      <c r="K2762"/>
      <c r="L2762"/>
      <c r="M2762"/>
      <c r="N2762"/>
      <c r="O2762"/>
      <c r="P2762"/>
      <c r="Q2762"/>
      <c r="R2762"/>
      <c r="S2762"/>
      <c r="T2762"/>
      <c r="U2762"/>
      <c r="V2762"/>
      <c r="W2762"/>
      <c r="X2762"/>
      <c r="Y2762"/>
      <c r="Z2762"/>
      <c r="AA2762"/>
      <c r="AB2762"/>
      <c r="AC2762"/>
      <c r="AD2762"/>
      <c r="AE2762"/>
      <c r="AF2762"/>
      <c r="AG2762"/>
      <c r="AH2762"/>
      <c r="AI2762"/>
      <c r="AJ2762"/>
      <c r="AK2762"/>
      <c r="AL2762"/>
      <c r="AM2762"/>
      <c r="AN2762"/>
      <c r="AO2762">
        <v>5.3</v>
      </c>
      <c r="AP2762"/>
      <c r="AQ2762"/>
      <c r="AR2762">
        <v>4.3</v>
      </c>
      <c r="AS2762"/>
      <c r="AT2762"/>
      <c r="AU2762"/>
      <c r="AV2762"/>
      <c r="AW2762"/>
      <c r="AX2762"/>
      <c r="AY2762"/>
      <c r="AZ2762"/>
      <c r="BA2762"/>
      <c r="BB2762"/>
      <c r="BC2762"/>
      <c r="BD2762"/>
      <c r="BE2762"/>
      <c r="BF2762"/>
      <c r="BG2762"/>
      <c r="BH2762"/>
      <c r="BI2762"/>
      <c r="BJ2762"/>
      <c r="BK2762"/>
      <c r="BL2762"/>
      <c r="BM2762"/>
      <c r="BN2762"/>
      <c r="BO2762"/>
      <c r="BP2762"/>
      <c r="BQ2762" t="s">
        <v>2133</v>
      </c>
      <c r="BR2762" t="s">
        <v>67</v>
      </c>
      <c r="BS2762" s="1">
        <v>44819</v>
      </c>
      <c r="BT2762" t="s">
        <v>2140</v>
      </c>
      <c r="BU2762">
        <v>1639</v>
      </c>
      <c r="BV2762"/>
      <c r="BW2762"/>
      <c r="BX2762"/>
      <c r="BY2762"/>
      <c r="BZ2762"/>
    </row>
    <row r="2763" spans="1:78" s="11" customFormat="1" x14ac:dyDescent="0.2">
      <c r="A2763" t="s">
        <v>2134</v>
      </c>
      <c r="B2763"/>
      <c r="C2763" t="s">
        <v>1482</v>
      </c>
      <c r="D2763" t="s">
        <v>64</v>
      </c>
      <c r="E2763" t="s">
        <v>1517</v>
      </c>
      <c r="F2763" t="s">
        <v>267</v>
      </c>
      <c r="G2763" t="s">
        <v>1517</v>
      </c>
      <c r="H2763" t="s">
        <v>267</v>
      </c>
      <c r="I2763"/>
      <c r="J2763"/>
      <c r="K2763"/>
      <c r="L2763"/>
      <c r="M2763"/>
      <c r="N2763"/>
      <c r="O2763"/>
      <c r="P2763"/>
      <c r="Q2763"/>
      <c r="R2763"/>
      <c r="S2763"/>
      <c r="T2763"/>
      <c r="U2763">
        <v>5.4</v>
      </c>
      <c r="V2763"/>
      <c r="W2763"/>
      <c r="X2763">
        <v>6.3</v>
      </c>
      <c r="Y2763"/>
      <c r="Z2763"/>
      <c r="AA2763"/>
      <c r="AB2763"/>
      <c r="AC2763"/>
      <c r="AD2763"/>
      <c r="AE2763"/>
      <c r="AF2763"/>
      <c r="AG2763"/>
      <c r="AH2763"/>
      <c r="AI2763"/>
      <c r="AJ2763"/>
      <c r="AK2763"/>
      <c r="AL2763"/>
      <c r="AM2763"/>
      <c r="AN2763"/>
      <c r="AO2763"/>
      <c r="AP2763"/>
      <c r="AQ2763"/>
      <c r="AR2763"/>
      <c r="AS2763"/>
      <c r="AT2763"/>
      <c r="AU2763"/>
      <c r="AV2763"/>
      <c r="AW2763"/>
      <c r="AX2763"/>
      <c r="AY2763"/>
      <c r="AZ2763"/>
      <c r="BA2763"/>
      <c r="BB2763"/>
      <c r="BC2763"/>
      <c r="BD2763"/>
      <c r="BE2763"/>
      <c r="BF2763"/>
      <c r="BG2763"/>
      <c r="BH2763"/>
      <c r="BI2763"/>
      <c r="BJ2763"/>
      <c r="BK2763"/>
      <c r="BL2763"/>
      <c r="BM2763"/>
      <c r="BN2763"/>
      <c r="BO2763"/>
      <c r="BP2763"/>
      <c r="BQ2763"/>
      <c r="BR2763" t="s">
        <v>67</v>
      </c>
      <c r="BS2763" s="1">
        <v>44819</v>
      </c>
      <c r="BT2763" t="s">
        <v>2140</v>
      </c>
      <c r="BU2763">
        <v>1639</v>
      </c>
      <c r="BV2763"/>
      <c r="BW2763"/>
      <c r="BX2763" s="10"/>
      <c r="BY2763" s="10"/>
      <c r="BZ2763" s="10"/>
    </row>
    <row r="2764" spans="1:78" x14ac:dyDescent="0.2">
      <c r="A2764" t="s">
        <v>2134</v>
      </c>
      <c r="C2764" t="s">
        <v>1482</v>
      </c>
      <c r="D2764" t="s">
        <v>64</v>
      </c>
      <c r="E2764" t="s">
        <v>1517</v>
      </c>
      <c r="F2764" t="s">
        <v>267</v>
      </c>
      <c r="G2764" t="s">
        <v>1517</v>
      </c>
      <c r="H2764" t="s">
        <v>267</v>
      </c>
      <c r="U2764">
        <v>6.1</v>
      </c>
      <c r="X2764">
        <v>7.5</v>
      </c>
      <c r="BR2764" t="s">
        <v>67</v>
      </c>
      <c r="BS2764" s="1">
        <v>44819</v>
      </c>
      <c r="BT2764" t="s">
        <v>2140</v>
      </c>
      <c r="BU2764">
        <v>1639</v>
      </c>
      <c r="BX2764" s="10"/>
      <c r="BY2764" s="10"/>
      <c r="BZ2764" s="10"/>
    </row>
    <row r="2765" spans="1:78" s="45" customFormat="1" ht="18" x14ac:dyDescent="0.2">
      <c r="A2765" t="s">
        <v>2134</v>
      </c>
      <c r="B2765"/>
      <c r="C2765" t="s">
        <v>1482</v>
      </c>
      <c r="D2765" t="s">
        <v>64</v>
      </c>
      <c r="E2765" t="s">
        <v>1517</v>
      </c>
      <c r="F2765" t="s">
        <v>267</v>
      </c>
      <c r="G2765" t="s">
        <v>1517</v>
      </c>
      <c r="H2765" t="s">
        <v>267</v>
      </c>
      <c r="I2765"/>
      <c r="J2765"/>
      <c r="K2765"/>
      <c r="L2765"/>
      <c r="M2765"/>
      <c r="N2765"/>
      <c r="O2765"/>
      <c r="P2765"/>
      <c r="Q2765"/>
      <c r="R2765"/>
      <c r="S2765"/>
      <c r="T2765"/>
      <c r="U2765"/>
      <c r="V2765"/>
      <c r="W2765"/>
      <c r="X2765"/>
      <c r="Y2765"/>
      <c r="Z2765"/>
      <c r="AA2765"/>
      <c r="AB2765"/>
      <c r="AC2765">
        <v>7.6</v>
      </c>
      <c r="AD2765"/>
      <c r="AE2765"/>
      <c r="AF2765">
        <v>10.1</v>
      </c>
      <c r="AG2765"/>
      <c r="AH2765"/>
      <c r="AI2765"/>
      <c r="AJ2765"/>
      <c r="AK2765"/>
      <c r="AL2765"/>
      <c r="AM2765"/>
      <c r="AN2765"/>
      <c r="AO2765"/>
      <c r="AP2765"/>
      <c r="AQ2765"/>
      <c r="AR2765"/>
      <c r="AS2765"/>
      <c r="AT2765"/>
      <c r="AU2765"/>
      <c r="AV2765"/>
      <c r="AW2765"/>
      <c r="AX2765"/>
      <c r="AY2765"/>
      <c r="AZ2765"/>
      <c r="BA2765"/>
      <c r="BB2765"/>
      <c r="BC2765"/>
      <c r="BD2765"/>
      <c r="BE2765"/>
      <c r="BF2765"/>
      <c r="BG2765"/>
      <c r="BH2765"/>
      <c r="BI2765"/>
      <c r="BJ2765"/>
      <c r="BK2765"/>
      <c r="BL2765"/>
      <c r="BM2765"/>
      <c r="BN2765"/>
      <c r="BO2765"/>
      <c r="BP2765"/>
      <c r="BQ2765" t="s">
        <v>2135</v>
      </c>
      <c r="BR2765" t="s">
        <v>67</v>
      </c>
      <c r="BS2765" s="1">
        <v>44819</v>
      </c>
      <c r="BT2765" t="s">
        <v>2140</v>
      </c>
      <c r="BU2765">
        <v>1639</v>
      </c>
      <c r="BV2765"/>
      <c r="BW2765"/>
      <c r="BX2765"/>
      <c r="BY2765"/>
      <c r="BZ2765"/>
    </row>
    <row r="2766" spans="1:78" s="45" customFormat="1" ht="18" x14ac:dyDescent="0.2">
      <c r="A2766" t="s">
        <v>2737</v>
      </c>
      <c r="B2766"/>
      <c r="C2766" t="s">
        <v>1482</v>
      </c>
      <c r="D2766" t="s">
        <v>64</v>
      </c>
      <c r="E2766" t="s">
        <v>1517</v>
      </c>
      <c r="F2766" t="s">
        <v>267</v>
      </c>
      <c r="G2766" t="s">
        <v>1517</v>
      </c>
      <c r="H2766" t="s">
        <v>267</v>
      </c>
      <c r="I2766"/>
      <c r="J2766"/>
      <c r="K2766"/>
      <c r="L2766" t="s">
        <v>2738</v>
      </c>
      <c r="M2766"/>
      <c r="N2766"/>
      <c r="O2766"/>
      <c r="P2766"/>
      <c r="Q2766"/>
      <c r="R2766"/>
      <c r="S2766"/>
      <c r="T2766"/>
      <c r="U2766"/>
      <c r="V2766"/>
      <c r="W2766"/>
      <c r="X2766"/>
      <c r="Y2766"/>
      <c r="Z2766"/>
      <c r="AA2766"/>
      <c r="AB2766"/>
      <c r="AC2766">
        <v>8.1</v>
      </c>
      <c r="AD2766"/>
      <c r="AE2766"/>
      <c r="AF2766">
        <v>9.8000000000000007</v>
      </c>
      <c r="AG2766"/>
      <c r="AH2766"/>
      <c r="AI2766"/>
      <c r="AJ2766"/>
      <c r="AK2766"/>
      <c r="AL2766"/>
      <c r="AM2766"/>
      <c r="AN2766"/>
      <c r="AO2766"/>
      <c r="AP2766"/>
      <c r="AQ2766"/>
      <c r="AR2766"/>
      <c r="AS2766"/>
      <c r="AT2766"/>
      <c r="AU2766"/>
      <c r="AV2766"/>
      <c r="AW2766"/>
      <c r="AX2766"/>
      <c r="AY2766"/>
      <c r="AZ2766"/>
      <c r="BA2766"/>
      <c r="BB2766"/>
      <c r="BC2766"/>
      <c r="BD2766"/>
      <c r="BE2766"/>
      <c r="BF2766"/>
      <c r="BG2766"/>
      <c r="BH2766"/>
      <c r="BI2766"/>
      <c r="BJ2766"/>
      <c r="BK2766"/>
      <c r="BL2766"/>
      <c r="BM2766"/>
      <c r="BN2766"/>
      <c r="BO2766"/>
      <c r="BP2766"/>
      <c r="BQ2766"/>
      <c r="BR2766" t="s">
        <v>67</v>
      </c>
      <c r="BS2766" s="1">
        <v>44830</v>
      </c>
      <c r="BT2766" t="s">
        <v>2657</v>
      </c>
      <c r="BU2766">
        <v>63104</v>
      </c>
      <c r="BV2766"/>
      <c r="BW2766"/>
      <c r="BX2766"/>
      <c r="BY2766"/>
      <c r="BZ2766"/>
    </row>
    <row r="2767" spans="1:78" s="45" customFormat="1" x14ac:dyDescent="0.2">
      <c r="A2767" t="s">
        <v>2131</v>
      </c>
      <c r="B2767"/>
      <c r="C2767" t="s">
        <v>1482</v>
      </c>
      <c r="D2767" t="s">
        <v>64</v>
      </c>
      <c r="E2767" t="s">
        <v>1517</v>
      </c>
      <c r="F2767" t="s">
        <v>267</v>
      </c>
      <c r="G2767" t="s">
        <v>1517</v>
      </c>
      <c r="H2767" t="s">
        <v>267</v>
      </c>
      <c r="I2767"/>
      <c r="J2767"/>
      <c r="K2767"/>
      <c r="L2767"/>
      <c r="M2767"/>
      <c r="N2767"/>
      <c r="O2767"/>
      <c r="P2767"/>
      <c r="Q2767"/>
      <c r="R2767"/>
      <c r="S2767"/>
      <c r="T2767"/>
      <c r="U2767"/>
      <c r="V2767"/>
      <c r="W2767"/>
      <c r="X2767"/>
      <c r="Y2767"/>
      <c r="Z2767"/>
      <c r="AA2767"/>
      <c r="AB2767"/>
      <c r="AC2767"/>
      <c r="AD2767"/>
      <c r="AE2767"/>
      <c r="AF2767"/>
      <c r="AG2767"/>
      <c r="AH2767"/>
      <c r="AI2767"/>
      <c r="AJ2767"/>
      <c r="AK2767"/>
      <c r="AL2767"/>
      <c r="AM2767"/>
      <c r="AN2767"/>
      <c r="AO2767"/>
      <c r="AP2767"/>
      <c r="AQ2767"/>
      <c r="AR2767"/>
      <c r="AS2767"/>
      <c r="AT2767"/>
      <c r="AU2767"/>
      <c r="AV2767"/>
      <c r="AW2767"/>
      <c r="AX2767"/>
      <c r="AY2767"/>
      <c r="AZ2767"/>
      <c r="BA2767"/>
      <c r="BB2767"/>
      <c r="BC2767"/>
      <c r="BD2767"/>
      <c r="BE2767">
        <v>10.1</v>
      </c>
      <c r="BF2767"/>
      <c r="BG2767"/>
      <c r="BH2767">
        <v>6.6</v>
      </c>
      <c r="BI2767"/>
      <c r="BJ2767"/>
      <c r="BK2767"/>
      <c r="BL2767"/>
      <c r="BM2767"/>
      <c r="BN2767"/>
      <c r="BO2767"/>
      <c r="BP2767"/>
      <c r="BQ2767"/>
      <c r="BR2767" t="s">
        <v>67</v>
      </c>
      <c r="BS2767" s="1">
        <v>44819</v>
      </c>
      <c r="BT2767" t="s">
        <v>2140</v>
      </c>
      <c r="BU2767">
        <v>1639</v>
      </c>
      <c r="BV2767" t="s">
        <v>60</v>
      </c>
      <c r="BW2767" t="s">
        <v>2140</v>
      </c>
      <c r="BX2767"/>
      <c r="BY2767"/>
      <c r="BZ2767"/>
    </row>
    <row r="2768" spans="1:78" s="45" customFormat="1" x14ac:dyDescent="0.2">
      <c r="A2768" s="11" t="s">
        <v>1700</v>
      </c>
      <c r="B2768" s="11"/>
      <c r="C2768" s="11" t="s">
        <v>1482</v>
      </c>
      <c r="D2768" s="11" t="s">
        <v>64</v>
      </c>
      <c r="E2768" s="11" t="s">
        <v>1517</v>
      </c>
      <c r="F2768" s="11"/>
      <c r="G2768" s="11" t="s">
        <v>1517</v>
      </c>
      <c r="H2768" s="11"/>
      <c r="I2768" s="11"/>
      <c r="J2768" s="11"/>
      <c r="K2768" s="11"/>
      <c r="L2768" s="11"/>
      <c r="M2768" s="11"/>
      <c r="N2768" s="11"/>
      <c r="O2768" s="11"/>
      <c r="P2768" s="11"/>
      <c r="Q2768" s="11"/>
      <c r="R2768" s="11"/>
      <c r="S2768" s="11"/>
      <c r="T2768" s="11"/>
      <c r="U2768" s="11"/>
      <c r="V2768" s="11"/>
      <c r="W2768" s="11"/>
      <c r="X2768" s="11"/>
      <c r="Y2768" s="11"/>
      <c r="Z2768" s="11"/>
      <c r="AA2768" s="11"/>
      <c r="AB2768" s="11"/>
      <c r="AC2768" s="11"/>
      <c r="AD2768" s="11"/>
      <c r="AE2768" s="11"/>
      <c r="AF2768" s="11"/>
      <c r="AG2768" s="11"/>
      <c r="AH2768" s="11"/>
      <c r="AI2768" s="11"/>
      <c r="AJ2768" s="11"/>
      <c r="AK2768" s="11"/>
      <c r="AL2768" s="11"/>
      <c r="AM2768" s="11"/>
      <c r="AN2768" s="11"/>
      <c r="AO2768" s="11"/>
      <c r="AP2768" s="11"/>
      <c r="AQ2768" s="11"/>
      <c r="AR2768" s="11"/>
      <c r="AS2768" s="11"/>
      <c r="AT2768" s="11"/>
      <c r="AU2768" s="11"/>
      <c r="AV2768" s="11"/>
      <c r="AW2768" s="11"/>
      <c r="AX2768" s="11"/>
      <c r="AY2768" s="11"/>
      <c r="AZ2768" s="11"/>
      <c r="BA2768" s="11"/>
      <c r="BB2768" s="11"/>
      <c r="BC2768" s="11"/>
      <c r="BD2768" s="11"/>
      <c r="BE2768" s="11"/>
      <c r="BF2768" s="11"/>
      <c r="BG2768" s="11"/>
      <c r="BH2768" s="11"/>
      <c r="BI2768" s="11"/>
      <c r="BJ2768" s="11"/>
      <c r="BK2768" s="11"/>
      <c r="BL2768" s="11"/>
      <c r="BM2768" s="11"/>
      <c r="BN2768" s="11"/>
      <c r="BO2768" s="11"/>
      <c r="BP2768" s="11"/>
      <c r="BQ2768" s="11"/>
      <c r="BR2768" s="11"/>
      <c r="BS2768" s="11"/>
      <c r="BT2768" s="11"/>
      <c r="BU2768" s="11"/>
      <c r="BV2768" s="11"/>
      <c r="BW2768" s="11"/>
      <c r="BX2768"/>
      <c r="BY2768"/>
      <c r="BZ2768"/>
    </row>
    <row r="2769" spans="1:78" s="45" customFormat="1" x14ac:dyDescent="0.2">
      <c r="A2769" s="19" t="s">
        <v>1700</v>
      </c>
      <c r="B2769" s="19"/>
      <c r="C2769" s="19" t="s">
        <v>1482</v>
      </c>
      <c r="D2769" s="19" t="s">
        <v>64</v>
      </c>
      <c r="E2769" s="19" t="s">
        <v>1509</v>
      </c>
      <c r="F2769" s="19" t="s">
        <v>1511</v>
      </c>
      <c r="G2769" s="19" t="s">
        <v>1509</v>
      </c>
      <c r="H2769" s="19" t="s">
        <v>1511</v>
      </c>
      <c r="I2769" s="19"/>
      <c r="J2769" s="19"/>
      <c r="K2769" s="19"/>
      <c r="L2769" s="19"/>
      <c r="M2769" s="19"/>
      <c r="N2769" s="19"/>
      <c r="O2769" s="19"/>
      <c r="P2769" s="19"/>
      <c r="Q2769" s="19"/>
      <c r="R2769" s="19"/>
      <c r="S2769" s="19"/>
      <c r="T2769" s="19"/>
      <c r="U2769" s="19"/>
      <c r="V2769" s="19"/>
      <c r="W2769" s="19"/>
      <c r="X2769" s="19"/>
      <c r="Y2769" s="19"/>
      <c r="Z2769" s="19"/>
      <c r="AA2769" s="19"/>
      <c r="AB2769" s="19"/>
      <c r="AC2769" s="19"/>
      <c r="AD2769" s="19"/>
      <c r="AE2769" s="19"/>
      <c r="AF2769" s="19"/>
      <c r="AG2769" s="19"/>
      <c r="AH2769" s="19"/>
      <c r="AI2769" s="19"/>
      <c r="AJ2769" s="19"/>
      <c r="AK2769" s="19"/>
      <c r="AL2769" s="19"/>
      <c r="AM2769" s="19"/>
      <c r="AN2769" s="19"/>
      <c r="AO2769" s="19"/>
      <c r="AP2769" s="19"/>
      <c r="AQ2769" s="19"/>
      <c r="AR2769" s="19"/>
      <c r="AS2769" s="19"/>
      <c r="AT2769" s="19"/>
      <c r="AU2769" s="19"/>
      <c r="AV2769" s="19"/>
      <c r="AW2769" s="19"/>
      <c r="AX2769" s="19"/>
      <c r="AY2769" s="19"/>
      <c r="AZ2769" s="19"/>
      <c r="BA2769" s="19"/>
      <c r="BB2769" s="19"/>
      <c r="BC2769" s="19"/>
      <c r="BD2769" s="19"/>
      <c r="BE2769" s="19"/>
      <c r="BF2769" s="19"/>
      <c r="BG2769" s="19"/>
      <c r="BH2769" s="19"/>
      <c r="BI2769" s="19"/>
      <c r="BJ2769" s="19"/>
      <c r="BK2769" s="19"/>
      <c r="BL2769" s="19"/>
      <c r="BM2769" s="19"/>
      <c r="BN2769" s="19"/>
      <c r="BO2769" s="19"/>
      <c r="BP2769" s="19"/>
      <c r="BQ2769" s="19"/>
      <c r="BR2769" s="19"/>
      <c r="BS2769" s="19"/>
      <c r="BT2769" s="19"/>
      <c r="BU2769" s="19"/>
      <c r="BV2769" s="19"/>
      <c r="BW2769" s="19"/>
      <c r="BX2769"/>
      <c r="BY2769"/>
      <c r="BZ2769"/>
    </row>
    <row r="2770" spans="1:78" s="45" customFormat="1" x14ac:dyDescent="0.2">
      <c r="A2770" s="19" t="s">
        <v>1700</v>
      </c>
      <c r="B2770" s="19"/>
      <c r="C2770" s="19" t="s">
        <v>1482</v>
      </c>
      <c r="D2770" s="19" t="s">
        <v>64</v>
      </c>
      <c r="E2770" s="19" t="s">
        <v>1509</v>
      </c>
      <c r="F2770" s="19" t="s">
        <v>1510</v>
      </c>
      <c r="G2770" s="19" t="s">
        <v>1509</v>
      </c>
      <c r="H2770" s="19" t="s">
        <v>1510</v>
      </c>
      <c r="I2770" s="19"/>
      <c r="J2770" s="19"/>
      <c r="K2770" s="19"/>
      <c r="L2770" s="19"/>
      <c r="M2770" s="19"/>
      <c r="N2770" s="19"/>
      <c r="O2770" s="19"/>
      <c r="P2770" s="19"/>
      <c r="Q2770" s="19"/>
      <c r="R2770" s="19"/>
      <c r="S2770" s="19"/>
      <c r="T2770" s="19"/>
      <c r="U2770" s="19"/>
      <c r="V2770" s="19"/>
      <c r="W2770" s="19"/>
      <c r="X2770" s="19"/>
      <c r="Y2770" s="19"/>
      <c r="Z2770" s="19"/>
      <c r="AA2770" s="19"/>
      <c r="AB2770" s="19"/>
      <c r="AC2770" s="19"/>
      <c r="AD2770" s="19"/>
      <c r="AE2770" s="19"/>
      <c r="AF2770" s="19"/>
      <c r="AG2770" s="19"/>
      <c r="AH2770" s="19"/>
      <c r="AI2770" s="19"/>
      <c r="AJ2770" s="19"/>
      <c r="AK2770" s="19"/>
      <c r="AL2770" s="19"/>
      <c r="AM2770" s="19"/>
      <c r="AN2770" s="19"/>
      <c r="AO2770" s="19"/>
      <c r="AP2770" s="19"/>
      <c r="AQ2770" s="19"/>
      <c r="AR2770" s="19"/>
      <c r="AS2770" s="19"/>
      <c r="AT2770" s="19"/>
      <c r="AU2770" s="19"/>
      <c r="AV2770" s="19"/>
      <c r="AW2770" s="19"/>
      <c r="AX2770" s="19"/>
      <c r="AY2770" s="19"/>
      <c r="AZ2770" s="19"/>
      <c r="BA2770" s="19"/>
      <c r="BB2770" s="19"/>
      <c r="BC2770" s="19"/>
      <c r="BD2770" s="19"/>
      <c r="BE2770" s="19"/>
      <c r="BF2770" s="19"/>
      <c r="BG2770" s="19"/>
      <c r="BH2770" s="19"/>
      <c r="BI2770" s="19"/>
      <c r="BJ2770" s="19"/>
      <c r="BK2770" s="19"/>
      <c r="BL2770" s="19"/>
      <c r="BM2770" s="19"/>
      <c r="BN2770" s="19"/>
      <c r="BO2770" s="19"/>
      <c r="BP2770" s="19"/>
      <c r="BQ2770" s="19"/>
      <c r="BR2770" s="19"/>
      <c r="BS2770" s="19"/>
      <c r="BT2770" s="19"/>
      <c r="BU2770" s="19"/>
      <c r="BV2770" s="19"/>
      <c r="BW2770" s="19"/>
      <c r="BX2770"/>
      <c r="BY2770"/>
      <c r="BZ2770"/>
    </row>
    <row r="2771" spans="1:78" s="45" customFormat="1" x14ac:dyDescent="0.2">
      <c r="A2771" s="19" t="s">
        <v>1700</v>
      </c>
      <c r="B2771" s="19"/>
      <c r="C2771" s="19" t="s">
        <v>1482</v>
      </c>
      <c r="D2771" s="19" t="s">
        <v>64</v>
      </c>
      <c r="E2771" s="19" t="s">
        <v>1509</v>
      </c>
      <c r="F2771" s="19" t="s">
        <v>1512</v>
      </c>
      <c r="G2771" s="19" t="s">
        <v>1509</v>
      </c>
      <c r="H2771" s="19" t="s">
        <v>1512</v>
      </c>
      <c r="I2771" s="19"/>
      <c r="J2771" s="19"/>
      <c r="K2771" s="19"/>
      <c r="L2771" s="19"/>
      <c r="M2771" s="19"/>
      <c r="N2771" s="19"/>
      <c r="O2771" s="19"/>
      <c r="P2771" s="19"/>
      <c r="Q2771" s="19"/>
      <c r="R2771" s="19"/>
      <c r="S2771" s="19"/>
      <c r="T2771" s="19"/>
      <c r="U2771" s="19"/>
      <c r="V2771" s="19"/>
      <c r="W2771" s="19"/>
      <c r="X2771" s="19"/>
      <c r="Y2771" s="19"/>
      <c r="Z2771" s="19"/>
      <c r="AA2771" s="19"/>
      <c r="AB2771" s="19"/>
      <c r="AC2771" s="19"/>
      <c r="AD2771" s="19"/>
      <c r="AE2771" s="19"/>
      <c r="AF2771" s="19"/>
      <c r="AG2771" s="19"/>
      <c r="AH2771" s="19"/>
      <c r="AI2771" s="19"/>
      <c r="AJ2771" s="19"/>
      <c r="AK2771" s="19"/>
      <c r="AL2771" s="19"/>
      <c r="AM2771" s="19"/>
      <c r="AN2771" s="19"/>
      <c r="AO2771" s="19"/>
      <c r="AP2771" s="19"/>
      <c r="AQ2771" s="19"/>
      <c r="AR2771" s="19"/>
      <c r="AS2771" s="19"/>
      <c r="AT2771" s="19"/>
      <c r="AU2771" s="19"/>
      <c r="AV2771" s="19"/>
      <c r="AW2771" s="19"/>
      <c r="AX2771" s="19"/>
      <c r="AY2771" s="19"/>
      <c r="AZ2771" s="19"/>
      <c r="BA2771" s="19"/>
      <c r="BB2771" s="19"/>
      <c r="BC2771" s="19"/>
      <c r="BD2771" s="19"/>
      <c r="BE2771" s="19"/>
      <c r="BF2771" s="19"/>
      <c r="BG2771" s="19"/>
      <c r="BH2771" s="19"/>
      <c r="BI2771" s="19"/>
      <c r="BJ2771" s="19"/>
      <c r="BK2771" s="19"/>
      <c r="BL2771" s="19"/>
      <c r="BM2771" s="19"/>
      <c r="BN2771" s="19"/>
      <c r="BO2771" s="19"/>
      <c r="BP2771" s="19"/>
      <c r="BQ2771" s="19"/>
      <c r="BR2771" s="19"/>
      <c r="BS2771" s="19"/>
      <c r="BT2771" s="19"/>
      <c r="BU2771" s="19"/>
      <c r="BV2771" s="19"/>
      <c r="BW2771" s="19"/>
      <c r="BX2771"/>
      <c r="BY2771"/>
      <c r="BZ2771"/>
    </row>
    <row r="2772" spans="1:78" s="45" customFormat="1" x14ac:dyDescent="0.2">
      <c r="A2772" s="19" t="s">
        <v>1700</v>
      </c>
      <c r="B2772" s="19"/>
      <c r="C2772" s="19" t="s">
        <v>1482</v>
      </c>
      <c r="D2772" s="19" t="s">
        <v>64</v>
      </c>
      <c r="E2772" s="19" t="s">
        <v>1509</v>
      </c>
      <c r="F2772" s="19"/>
      <c r="G2772" s="19" t="s">
        <v>1509</v>
      </c>
      <c r="H2772" s="19"/>
      <c r="I2772" s="19"/>
      <c r="J2772" s="19"/>
      <c r="K2772" s="19"/>
      <c r="L2772" s="19"/>
      <c r="M2772" s="19"/>
      <c r="N2772" s="19"/>
      <c r="O2772" s="19"/>
      <c r="P2772" s="19"/>
      <c r="Q2772" s="19"/>
      <c r="R2772" s="19"/>
      <c r="S2772" s="19"/>
      <c r="T2772" s="19"/>
      <c r="U2772" s="19"/>
      <c r="V2772" s="19"/>
      <c r="W2772" s="19"/>
      <c r="X2772" s="19"/>
      <c r="Y2772" s="19"/>
      <c r="Z2772" s="19"/>
      <c r="AA2772" s="19"/>
      <c r="AB2772" s="19"/>
      <c r="AC2772" s="19"/>
      <c r="AD2772" s="19"/>
      <c r="AE2772" s="19"/>
      <c r="AF2772" s="19"/>
      <c r="AG2772" s="19"/>
      <c r="AH2772" s="19"/>
      <c r="AI2772" s="19"/>
      <c r="AJ2772" s="19"/>
      <c r="AK2772" s="19"/>
      <c r="AL2772" s="19"/>
      <c r="AM2772" s="19"/>
      <c r="AN2772" s="19"/>
      <c r="AO2772" s="19"/>
      <c r="AP2772" s="19"/>
      <c r="AQ2772" s="19"/>
      <c r="AR2772" s="19"/>
      <c r="AS2772" s="19"/>
      <c r="AT2772" s="19"/>
      <c r="AU2772" s="19"/>
      <c r="AV2772" s="19"/>
      <c r="AW2772" s="19"/>
      <c r="AX2772" s="19"/>
      <c r="AY2772" s="19"/>
      <c r="AZ2772" s="19"/>
      <c r="BA2772" s="19"/>
      <c r="BB2772" s="19"/>
      <c r="BC2772" s="19"/>
      <c r="BD2772" s="19"/>
      <c r="BE2772" s="19"/>
      <c r="BF2772" s="19"/>
      <c r="BG2772" s="19"/>
      <c r="BH2772" s="19"/>
      <c r="BI2772" s="19"/>
      <c r="BJ2772" s="19"/>
      <c r="BK2772" s="19"/>
      <c r="BL2772" s="19"/>
      <c r="BM2772" s="19"/>
      <c r="BN2772" s="19"/>
      <c r="BO2772" s="19"/>
      <c r="BP2772" s="19"/>
      <c r="BQ2772" s="19"/>
      <c r="BR2772" s="19"/>
      <c r="BS2772" s="19"/>
      <c r="BT2772" s="19"/>
      <c r="BU2772" s="19"/>
      <c r="BV2772" s="19"/>
      <c r="BW2772" s="19"/>
      <c r="BX2772"/>
      <c r="BY2772"/>
      <c r="BZ2772"/>
    </row>
    <row r="2773" spans="1:78" s="45" customFormat="1" x14ac:dyDescent="0.2">
      <c r="A2773" s="11" t="s">
        <v>1700</v>
      </c>
      <c r="B2773" s="11"/>
      <c r="C2773" s="11" t="s">
        <v>1482</v>
      </c>
      <c r="D2773" s="11" t="s">
        <v>64</v>
      </c>
      <c r="E2773" s="11" t="s">
        <v>1547</v>
      </c>
      <c r="F2773" s="11"/>
      <c r="G2773" s="11" t="s">
        <v>1547</v>
      </c>
      <c r="H2773" s="11"/>
      <c r="I2773" s="11"/>
      <c r="J2773" s="11"/>
      <c r="K2773" s="11"/>
      <c r="L2773" s="11"/>
      <c r="M2773" s="11"/>
      <c r="N2773" s="11"/>
      <c r="O2773" s="11"/>
      <c r="P2773" s="11"/>
      <c r="Q2773" s="11"/>
      <c r="R2773" s="11"/>
      <c r="S2773" s="11"/>
      <c r="T2773" s="11"/>
      <c r="U2773" s="11"/>
      <c r="V2773" s="11"/>
      <c r="W2773" s="11"/>
      <c r="X2773" s="11"/>
      <c r="Y2773" s="11"/>
      <c r="Z2773" s="11"/>
      <c r="AA2773" s="11"/>
      <c r="AB2773" s="11"/>
      <c r="AC2773" s="11"/>
      <c r="AD2773" s="11"/>
      <c r="AE2773" s="11"/>
      <c r="AF2773" s="11"/>
      <c r="AG2773" s="11"/>
      <c r="AH2773" s="11"/>
      <c r="AI2773" s="11"/>
      <c r="AJ2773" s="11"/>
      <c r="AK2773" s="11"/>
      <c r="AL2773" s="11"/>
      <c r="AM2773" s="11"/>
      <c r="AN2773" s="11"/>
      <c r="AO2773" s="11"/>
      <c r="AP2773" s="11"/>
      <c r="AQ2773" s="11"/>
      <c r="AR2773" s="11"/>
      <c r="AS2773" s="11"/>
      <c r="AT2773" s="11"/>
      <c r="AU2773" s="11"/>
      <c r="AV2773" s="11"/>
      <c r="AW2773" s="11"/>
      <c r="AX2773" s="11"/>
      <c r="AY2773" s="11"/>
      <c r="AZ2773" s="11"/>
      <c r="BA2773" s="11"/>
      <c r="BB2773" s="11"/>
      <c r="BC2773" s="11"/>
      <c r="BD2773" s="11"/>
      <c r="BE2773" s="11"/>
      <c r="BF2773" s="11"/>
      <c r="BG2773" s="11"/>
      <c r="BH2773" s="11"/>
      <c r="BI2773" s="11"/>
      <c r="BJ2773" s="11"/>
      <c r="BK2773" s="11"/>
      <c r="BL2773" s="11"/>
      <c r="BM2773" s="11"/>
      <c r="BN2773" s="11"/>
      <c r="BO2773" s="11"/>
      <c r="BP2773" s="11"/>
      <c r="BQ2773" s="11"/>
      <c r="BR2773" s="11"/>
      <c r="BS2773" s="11"/>
      <c r="BT2773" s="11"/>
      <c r="BU2773" s="11"/>
      <c r="BV2773" s="11"/>
      <c r="BW2773" s="11"/>
      <c r="BX2773"/>
      <c r="BY2773"/>
      <c r="BZ2773"/>
    </row>
    <row r="2774" spans="1:78" s="45" customFormat="1" x14ac:dyDescent="0.2">
      <c r="A2774" s="11" t="s">
        <v>1700</v>
      </c>
      <c r="B2774" s="11"/>
      <c r="C2774" s="11" t="s">
        <v>1482</v>
      </c>
      <c r="D2774" s="11" t="s">
        <v>64</v>
      </c>
      <c r="E2774" s="11" t="s">
        <v>851</v>
      </c>
      <c r="F2774" s="11" t="s">
        <v>1557</v>
      </c>
      <c r="G2774" s="11" t="s">
        <v>851</v>
      </c>
      <c r="H2774" s="11" t="s">
        <v>1557</v>
      </c>
      <c r="I2774" s="11"/>
      <c r="J2774" s="11"/>
      <c r="K2774" s="11"/>
      <c r="L2774" s="11"/>
      <c r="M2774" s="11"/>
      <c r="N2774" s="11"/>
      <c r="O2774" s="11"/>
      <c r="P2774" s="11"/>
      <c r="Q2774" s="11"/>
      <c r="R2774" s="11"/>
      <c r="S2774" s="11"/>
      <c r="T2774" s="11"/>
      <c r="U2774" s="11"/>
      <c r="V2774" s="11"/>
      <c r="W2774" s="11"/>
      <c r="X2774" s="11"/>
      <c r="Y2774" s="11"/>
      <c r="Z2774" s="11"/>
      <c r="AA2774" s="11"/>
      <c r="AB2774" s="11"/>
      <c r="AC2774" s="11"/>
      <c r="AD2774" s="11"/>
      <c r="AE2774" s="11"/>
      <c r="AF2774" s="11"/>
      <c r="AG2774" s="11"/>
      <c r="AH2774" s="11"/>
      <c r="AI2774" s="11"/>
      <c r="AJ2774" s="11"/>
      <c r="AK2774" s="11"/>
      <c r="AL2774" s="11"/>
      <c r="AM2774" s="11"/>
      <c r="AN2774" s="11"/>
      <c r="AO2774" s="11"/>
      <c r="AP2774" s="11"/>
      <c r="AQ2774" s="11"/>
      <c r="AR2774" s="11"/>
      <c r="AS2774" s="11"/>
      <c r="AT2774" s="11"/>
      <c r="AU2774" s="11"/>
      <c r="AV2774" s="11"/>
      <c r="AW2774" s="11"/>
      <c r="AX2774" s="11"/>
      <c r="AY2774" s="11"/>
      <c r="AZ2774" s="11"/>
      <c r="BA2774" s="11"/>
      <c r="BB2774" s="11"/>
      <c r="BC2774" s="11"/>
      <c r="BD2774" s="11"/>
      <c r="BE2774" s="11"/>
      <c r="BF2774" s="11"/>
      <c r="BG2774" s="11"/>
      <c r="BH2774" s="11"/>
      <c r="BI2774" s="11"/>
      <c r="BJ2774" s="11"/>
      <c r="BK2774" s="11"/>
      <c r="BL2774" s="11"/>
      <c r="BM2774" s="11"/>
      <c r="BN2774" s="11"/>
      <c r="BO2774" s="11"/>
      <c r="BP2774" s="11"/>
      <c r="BQ2774" s="11"/>
      <c r="BR2774" s="11"/>
      <c r="BS2774" s="11"/>
      <c r="BT2774" s="11"/>
      <c r="BU2774" s="11"/>
      <c r="BV2774" s="11"/>
      <c r="BW2774" s="11"/>
      <c r="BX2774"/>
      <c r="BY2774"/>
      <c r="BZ2774"/>
    </row>
    <row r="2775" spans="1:78" s="45" customFormat="1" x14ac:dyDescent="0.2">
      <c r="A2775" t="s">
        <v>2213</v>
      </c>
      <c r="B2775"/>
      <c r="C2775" t="s">
        <v>1482</v>
      </c>
      <c r="D2775" t="s">
        <v>64</v>
      </c>
      <c r="E2775" t="s">
        <v>851</v>
      </c>
      <c r="F2775" t="s">
        <v>1557</v>
      </c>
      <c r="G2775" t="s">
        <v>855</v>
      </c>
      <c r="H2775" t="s">
        <v>1557</v>
      </c>
      <c r="I2775"/>
      <c r="J2775"/>
      <c r="K2775"/>
      <c r="L2775"/>
      <c r="M2775"/>
      <c r="N2775"/>
      <c r="O2775"/>
      <c r="P2775"/>
      <c r="Q2775"/>
      <c r="R2775"/>
      <c r="S2775"/>
      <c r="T2775"/>
      <c r="U2775"/>
      <c r="V2775"/>
      <c r="W2775"/>
      <c r="X2775"/>
      <c r="Y2775"/>
      <c r="Z2775"/>
      <c r="AA2775"/>
      <c r="AB2775"/>
      <c r="AC2775"/>
      <c r="AD2775"/>
      <c r="AE2775"/>
      <c r="AF2775"/>
      <c r="AG2775"/>
      <c r="AH2775"/>
      <c r="AI2775"/>
      <c r="AJ2775"/>
      <c r="AK2775"/>
      <c r="AL2775"/>
      <c r="AM2775"/>
      <c r="AN2775"/>
      <c r="AO2775"/>
      <c r="AP2775"/>
      <c r="AQ2775"/>
      <c r="AR2775"/>
      <c r="AS2775"/>
      <c r="AT2775"/>
      <c r="AU2775"/>
      <c r="AV2775"/>
      <c r="AW2775">
        <v>5.25</v>
      </c>
      <c r="AX2775">
        <v>4.7</v>
      </c>
      <c r="AY2775">
        <v>4.3499999999999996</v>
      </c>
      <c r="AZ2775">
        <v>4.7</v>
      </c>
      <c r="BA2775">
        <v>5.4</v>
      </c>
      <c r="BB2775">
        <v>4.95</v>
      </c>
      <c r="BC2775">
        <v>4.5999999999999996</v>
      </c>
      <c r="BD2775">
        <v>4.95</v>
      </c>
      <c r="BE2775"/>
      <c r="BF2775"/>
      <c r="BG2775"/>
      <c r="BH2775"/>
      <c r="BI2775"/>
      <c r="BJ2775"/>
      <c r="BK2775"/>
      <c r="BL2775"/>
      <c r="BM2775"/>
      <c r="BN2775"/>
      <c r="BO2775"/>
      <c r="BP2775"/>
      <c r="BQ2775"/>
      <c r="BR2775" t="s">
        <v>67</v>
      </c>
      <c r="BS2775" s="1">
        <v>44820</v>
      </c>
      <c r="BT2775" t="s">
        <v>2196</v>
      </c>
      <c r="BU2775">
        <v>2905</v>
      </c>
      <c r="BV2775"/>
      <c r="BW2775"/>
      <c r="BX2775"/>
      <c r="BY2775"/>
      <c r="BZ2775"/>
    </row>
    <row r="2776" spans="1:78" s="45" customFormat="1" x14ac:dyDescent="0.2">
      <c r="A2776" s="10" t="s">
        <v>2235</v>
      </c>
      <c r="B2776" s="10"/>
      <c r="C2776" s="10" t="s">
        <v>1482</v>
      </c>
      <c r="D2776" s="10" t="s">
        <v>64</v>
      </c>
      <c r="E2776" s="10" t="s">
        <v>851</v>
      </c>
      <c r="F2776" s="10" t="s">
        <v>1557</v>
      </c>
      <c r="G2776" s="10" t="s">
        <v>855</v>
      </c>
      <c r="H2776" s="10" t="s">
        <v>1557</v>
      </c>
      <c r="I2776" s="10"/>
      <c r="J2776" s="10"/>
      <c r="K2776" s="10"/>
      <c r="L2776" s="10"/>
      <c r="M2776" s="10"/>
      <c r="N2776" s="10"/>
      <c r="O2776" s="10"/>
      <c r="P2776" s="10"/>
      <c r="Q2776" s="10"/>
      <c r="R2776" s="10"/>
      <c r="S2776" s="10"/>
      <c r="T2776" s="10"/>
      <c r="U2776" s="10"/>
      <c r="V2776" s="10"/>
      <c r="W2776" s="10"/>
      <c r="X2776" s="10"/>
      <c r="Y2776" s="10"/>
      <c r="Z2776" s="10"/>
      <c r="AA2776" s="10"/>
      <c r="AB2776" s="10"/>
      <c r="AC2776" s="10"/>
      <c r="AD2776" s="10"/>
      <c r="AE2776" s="10"/>
      <c r="AF2776" s="10"/>
      <c r="AG2776" s="10"/>
      <c r="AH2776" s="10"/>
      <c r="AI2776" s="10"/>
      <c r="AJ2776" s="10"/>
      <c r="AK2776" s="10"/>
      <c r="AL2776" s="10"/>
      <c r="AM2776" s="10"/>
      <c r="AN2776" s="10"/>
      <c r="AO2776" s="10"/>
      <c r="AP2776" s="10"/>
      <c r="AQ2776" s="10"/>
      <c r="AR2776" s="10"/>
      <c r="AS2776" s="10"/>
      <c r="AT2776" s="10"/>
      <c r="AU2776" s="10"/>
      <c r="AV2776" s="10"/>
      <c r="AW2776" s="10"/>
      <c r="AX2776" s="10"/>
      <c r="AY2776" s="10"/>
      <c r="AZ2776" s="10"/>
      <c r="BA2776" s="10"/>
      <c r="BB2776" s="10"/>
      <c r="BC2776" s="10"/>
      <c r="BD2776" s="10"/>
      <c r="BE2776" s="10"/>
      <c r="BF2776" s="10"/>
      <c r="BG2776" s="10"/>
      <c r="BH2776" s="10"/>
      <c r="BI2776" s="10"/>
      <c r="BJ2776" s="10"/>
      <c r="BK2776" s="10"/>
      <c r="BL2776" s="10"/>
      <c r="BM2776" s="10"/>
      <c r="BN2776" s="10"/>
      <c r="BO2776" s="10"/>
      <c r="BP2776" s="10"/>
      <c r="BQ2776" s="10"/>
      <c r="BR2776" s="10" t="s">
        <v>67</v>
      </c>
      <c r="BS2776" s="12">
        <v>44820</v>
      </c>
      <c r="BT2776" s="10" t="s">
        <v>2196</v>
      </c>
      <c r="BU2776" s="10">
        <v>2905</v>
      </c>
      <c r="BV2776" s="10" t="s">
        <v>60</v>
      </c>
      <c r="BW2776" s="10" t="s">
        <v>2196</v>
      </c>
      <c r="BX2776"/>
      <c r="BY2776"/>
      <c r="BZ2776"/>
    </row>
    <row r="2777" spans="1:78" s="45" customFormat="1" x14ac:dyDescent="0.2">
      <c r="A2777" t="s">
        <v>1759</v>
      </c>
      <c r="B2777"/>
      <c r="C2777" t="s">
        <v>1482</v>
      </c>
      <c r="D2777" t="s">
        <v>64</v>
      </c>
      <c r="E2777" t="s">
        <v>851</v>
      </c>
      <c r="F2777" t="s">
        <v>852</v>
      </c>
      <c r="G2777" t="s">
        <v>851</v>
      </c>
      <c r="H2777" t="s">
        <v>1760</v>
      </c>
      <c r="I2777"/>
      <c r="J2777"/>
      <c r="K2777"/>
      <c r="L2777" t="s">
        <v>1762</v>
      </c>
      <c r="M2777"/>
      <c r="N2777"/>
      <c r="O2777"/>
      <c r="P2777"/>
      <c r="Q2777"/>
      <c r="R2777"/>
      <c r="S2777"/>
      <c r="T2777"/>
      <c r="U2777"/>
      <c r="V2777"/>
      <c r="W2777"/>
      <c r="X2777"/>
      <c r="Y2777"/>
      <c r="Z2777"/>
      <c r="AA2777"/>
      <c r="AB2777"/>
      <c r="AC2777"/>
      <c r="AD2777"/>
      <c r="AE2777"/>
      <c r="AF2777"/>
      <c r="AG2777"/>
      <c r="AH2777"/>
      <c r="AI2777"/>
      <c r="AJ2777"/>
      <c r="AK2777"/>
      <c r="AL2777"/>
      <c r="AM2777"/>
      <c r="AN2777"/>
      <c r="AO2777"/>
      <c r="AP2777"/>
      <c r="AQ2777"/>
      <c r="AR2777"/>
      <c r="AS2777"/>
      <c r="AT2777"/>
      <c r="AU2777"/>
      <c r="AV2777"/>
      <c r="AW2777"/>
      <c r="AX2777"/>
      <c r="AY2777"/>
      <c r="AZ2777"/>
      <c r="BA2777"/>
      <c r="BB2777"/>
      <c r="BC2777"/>
      <c r="BD2777"/>
      <c r="BE2777">
        <v>12.25</v>
      </c>
      <c r="BF2777">
        <v>9.5</v>
      </c>
      <c r="BG2777">
        <v>8.6</v>
      </c>
      <c r="BH2777">
        <v>9.5</v>
      </c>
      <c r="BI2777"/>
      <c r="BJ2777"/>
      <c r="BK2777"/>
      <c r="BL2777"/>
      <c r="BM2777"/>
      <c r="BN2777"/>
      <c r="BO2777"/>
      <c r="BP2777"/>
      <c r="BQ2777" t="s">
        <v>1763</v>
      </c>
      <c r="BR2777" t="s">
        <v>67</v>
      </c>
      <c r="BS2777" s="1">
        <v>44812</v>
      </c>
      <c r="BT2777" t="s">
        <v>1701</v>
      </c>
      <c r="BU2777">
        <v>1420</v>
      </c>
      <c r="BV2777"/>
      <c r="BW2777"/>
      <c r="BX2777"/>
      <c r="BY2777"/>
      <c r="BZ2777"/>
    </row>
    <row r="2778" spans="1:78" s="45" customFormat="1" x14ac:dyDescent="0.2">
      <c r="A2778" s="11" t="s">
        <v>1700</v>
      </c>
      <c r="B2778" s="11"/>
      <c r="C2778" s="11" t="s">
        <v>1482</v>
      </c>
      <c r="D2778" s="11" t="s">
        <v>64</v>
      </c>
      <c r="E2778" s="11" t="s">
        <v>851</v>
      </c>
      <c r="F2778" s="11" t="s">
        <v>852</v>
      </c>
      <c r="G2778" s="11" t="s">
        <v>851</v>
      </c>
      <c r="H2778" s="11" t="s">
        <v>852</v>
      </c>
      <c r="I2778" s="11"/>
      <c r="J2778" s="11"/>
      <c r="K2778" s="11"/>
      <c r="L2778" s="11"/>
      <c r="M2778" s="11"/>
      <c r="N2778" s="11"/>
      <c r="O2778" s="11"/>
      <c r="P2778" s="11"/>
      <c r="Q2778" s="11"/>
      <c r="R2778" s="11"/>
      <c r="S2778" s="11"/>
      <c r="T2778" s="11"/>
      <c r="U2778" s="11"/>
      <c r="V2778" s="11"/>
      <c r="W2778" s="11"/>
      <c r="X2778" s="11"/>
      <c r="Y2778" s="11"/>
      <c r="Z2778" s="11"/>
      <c r="AA2778" s="11"/>
      <c r="AB2778" s="11"/>
      <c r="AC2778" s="11"/>
      <c r="AD2778" s="11"/>
      <c r="AE2778" s="11"/>
      <c r="AF2778" s="11"/>
      <c r="AG2778" s="11"/>
      <c r="AH2778" s="11"/>
      <c r="AI2778" s="11"/>
      <c r="AJ2778" s="11"/>
      <c r="AK2778" s="11"/>
      <c r="AL2778" s="11"/>
      <c r="AM2778" s="11"/>
      <c r="AN2778" s="11"/>
      <c r="AO2778" s="11"/>
      <c r="AP2778" s="11"/>
      <c r="AQ2778" s="11"/>
      <c r="AR2778" s="11"/>
      <c r="AS2778" s="11"/>
      <c r="AT2778" s="11"/>
      <c r="AU2778" s="11"/>
      <c r="AV2778" s="11"/>
      <c r="AW2778" s="11"/>
      <c r="AX2778" s="11"/>
      <c r="AY2778" s="11"/>
      <c r="AZ2778" s="11"/>
      <c r="BA2778" s="11"/>
      <c r="BB2778" s="11"/>
      <c r="BC2778" s="11"/>
      <c r="BD2778" s="11"/>
      <c r="BE2778" s="11"/>
      <c r="BF2778" s="11"/>
      <c r="BG2778" s="11"/>
      <c r="BH2778" s="11"/>
      <c r="BI2778" s="11"/>
      <c r="BJ2778" s="11"/>
      <c r="BK2778" s="11"/>
      <c r="BL2778" s="11"/>
      <c r="BM2778" s="11"/>
      <c r="BN2778" s="11"/>
      <c r="BO2778" s="11"/>
      <c r="BP2778" s="11"/>
      <c r="BQ2778" s="11"/>
      <c r="BR2778" s="11"/>
      <c r="BS2778" s="11"/>
      <c r="BT2778" s="11"/>
      <c r="BU2778" s="11"/>
      <c r="BV2778" s="11"/>
      <c r="BW2778" s="11"/>
      <c r="BX2778"/>
      <c r="BY2778"/>
      <c r="BZ2778"/>
    </row>
    <row r="2779" spans="1:78" s="45" customFormat="1" x14ac:dyDescent="0.2">
      <c r="A2779" t="s">
        <v>853</v>
      </c>
      <c r="B2779"/>
      <c r="C2779" t="s">
        <v>1482</v>
      </c>
      <c r="D2779" t="s">
        <v>64</v>
      </c>
      <c r="E2779" t="s">
        <v>851</v>
      </c>
      <c r="F2779" t="s">
        <v>852</v>
      </c>
      <c r="G2779" t="s">
        <v>851</v>
      </c>
      <c r="H2779" t="s">
        <v>852</v>
      </c>
      <c r="I2779"/>
      <c r="J2779"/>
      <c r="K2779"/>
      <c r="L2779"/>
      <c r="M2779"/>
      <c r="N2779"/>
      <c r="O2779"/>
      <c r="P2779"/>
      <c r="Q2779"/>
      <c r="R2779"/>
      <c r="S2779"/>
      <c r="T2779"/>
      <c r="U2779"/>
      <c r="V2779"/>
      <c r="W2779"/>
      <c r="X2779"/>
      <c r="Y2779"/>
      <c r="Z2779"/>
      <c r="AA2779"/>
      <c r="AB2779"/>
      <c r="AC2779"/>
      <c r="AD2779"/>
      <c r="AE2779"/>
      <c r="AF2779"/>
      <c r="AG2779"/>
      <c r="AH2779"/>
      <c r="AI2779"/>
      <c r="AJ2779"/>
      <c r="AK2779"/>
      <c r="AL2779"/>
      <c r="AM2779"/>
      <c r="AN2779"/>
      <c r="AO2779"/>
      <c r="AP2779"/>
      <c r="AQ2779"/>
      <c r="AR2779"/>
      <c r="AS2779"/>
      <c r="AT2779"/>
      <c r="AU2779"/>
      <c r="AV2779"/>
      <c r="AW2779">
        <v>10.199999999999999</v>
      </c>
      <c r="AX2779">
        <v>7.4</v>
      </c>
      <c r="AY2779">
        <v>8.6</v>
      </c>
      <c r="AZ2779">
        <v>8.6</v>
      </c>
      <c r="BA2779"/>
      <c r="BB2779"/>
      <c r="BC2779"/>
      <c r="BD2779"/>
      <c r="BE2779"/>
      <c r="BF2779"/>
      <c r="BG2779"/>
      <c r="BH2779"/>
      <c r="BI2779"/>
      <c r="BJ2779"/>
      <c r="BK2779"/>
      <c r="BL2779"/>
      <c r="BM2779"/>
      <c r="BN2779"/>
      <c r="BO2779"/>
      <c r="BP2779"/>
      <c r="BQ2779"/>
      <c r="BR2779" t="s">
        <v>67</v>
      </c>
      <c r="BS2779"/>
      <c r="BT2779" t="s">
        <v>275</v>
      </c>
      <c r="BU2779">
        <v>17228</v>
      </c>
      <c r="BV2779" t="s">
        <v>60</v>
      </c>
      <c r="BW2779" t="s">
        <v>275</v>
      </c>
      <c r="BX2779"/>
      <c r="BY2779"/>
      <c r="BZ2779"/>
    </row>
    <row r="2780" spans="1:78" s="45" customFormat="1" ht="18" x14ac:dyDescent="0.2">
      <c r="A2780" t="s">
        <v>1755</v>
      </c>
      <c r="B2780" t="s">
        <v>322</v>
      </c>
      <c r="C2780" t="s">
        <v>1482</v>
      </c>
      <c r="D2780" t="s">
        <v>64</v>
      </c>
      <c r="E2780" t="s">
        <v>851</v>
      </c>
      <c r="F2780" t="s">
        <v>852</v>
      </c>
      <c r="G2780" t="s">
        <v>851</v>
      </c>
      <c r="H2780" t="s">
        <v>852</v>
      </c>
      <c r="I2780"/>
      <c r="J2780"/>
      <c r="K2780"/>
      <c r="L2780" t="s">
        <v>1756</v>
      </c>
      <c r="M2780"/>
      <c r="N2780"/>
      <c r="O2780"/>
      <c r="P2780"/>
      <c r="Q2780"/>
      <c r="R2780"/>
      <c r="S2780"/>
      <c r="T2780"/>
      <c r="U2780"/>
      <c r="V2780"/>
      <c r="W2780"/>
      <c r="X2780"/>
      <c r="Y2780"/>
      <c r="Z2780"/>
      <c r="AA2780"/>
      <c r="AB2780"/>
      <c r="AC2780"/>
      <c r="AD2780"/>
      <c r="AE2780"/>
      <c r="AF2780"/>
      <c r="AG2780"/>
      <c r="AH2780"/>
      <c r="AI2780"/>
      <c r="AJ2780"/>
      <c r="AK2780"/>
      <c r="AL2780"/>
      <c r="AM2780"/>
      <c r="AN2780"/>
      <c r="AO2780"/>
      <c r="AP2780"/>
      <c r="AQ2780"/>
      <c r="AR2780"/>
      <c r="AS2780">
        <v>10.073</v>
      </c>
      <c r="AT2780">
        <v>5.9660000000000002</v>
      </c>
      <c r="AU2780"/>
      <c r="AV2780">
        <v>5.9660000000000002</v>
      </c>
      <c r="AW2780"/>
      <c r="AX2780"/>
      <c r="AY2780"/>
      <c r="AZ2780"/>
      <c r="BA2780">
        <v>10.715999999999999</v>
      </c>
      <c r="BB2780">
        <v>9.5909999999999993</v>
      </c>
      <c r="BC2780">
        <v>9.1199999999999992</v>
      </c>
      <c r="BD2780">
        <v>9.5909999999999993</v>
      </c>
      <c r="BE2780">
        <v>12.145</v>
      </c>
      <c r="BF2780">
        <v>9.1289999999999996</v>
      </c>
      <c r="BG2780">
        <v>7.29</v>
      </c>
      <c r="BH2780">
        <v>9.1289999999999996</v>
      </c>
      <c r="BI2780"/>
      <c r="BJ2780"/>
      <c r="BK2780"/>
      <c r="BL2780"/>
      <c r="BM2780"/>
      <c r="BN2780"/>
      <c r="BO2780"/>
      <c r="BP2780"/>
      <c r="BQ2780"/>
      <c r="BR2780" t="s">
        <v>67</v>
      </c>
      <c r="BS2780" s="1">
        <v>44812</v>
      </c>
      <c r="BT2780" t="s">
        <v>1701</v>
      </c>
      <c r="BU2780">
        <v>1420</v>
      </c>
      <c r="BV2780" t="s">
        <v>60</v>
      </c>
      <c r="BW2780" t="s">
        <v>1701</v>
      </c>
      <c r="BX2780"/>
      <c r="BY2780"/>
      <c r="BZ2780"/>
    </row>
    <row r="2781" spans="1:78" s="45" customFormat="1" ht="18" x14ac:dyDescent="0.2">
      <c r="A2781" t="s">
        <v>1758</v>
      </c>
      <c r="B2781"/>
      <c r="C2781" t="s">
        <v>1482</v>
      </c>
      <c r="D2781" t="s">
        <v>64</v>
      </c>
      <c r="E2781" t="s">
        <v>851</v>
      </c>
      <c r="F2781" t="s">
        <v>852</v>
      </c>
      <c r="G2781" t="s">
        <v>851</v>
      </c>
      <c r="H2781" t="s">
        <v>852</v>
      </c>
      <c r="I2781"/>
      <c r="J2781"/>
      <c r="K2781"/>
      <c r="L2781" t="s">
        <v>1761</v>
      </c>
      <c r="M2781"/>
      <c r="N2781"/>
      <c r="O2781"/>
      <c r="P2781"/>
      <c r="Q2781"/>
      <c r="R2781"/>
      <c r="S2781"/>
      <c r="T2781"/>
      <c r="U2781"/>
      <c r="V2781"/>
      <c r="W2781"/>
      <c r="X2781"/>
      <c r="Y2781"/>
      <c r="Z2781"/>
      <c r="AA2781"/>
      <c r="AB2781"/>
      <c r="AC2781"/>
      <c r="AD2781"/>
      <c r="AE2781"/>
      <c r="AF2781"/>
      <c r="AG2781"/>
      <c r="AH2781"/>
      <c r="AI2781"/>
      <c r="AJ2781"/>
      <c r="AK2781"/>
      <c r="AL2781"/>
      <c r="AM2781"/>
      <c r="AN2781"/>
      <c r="AO2781"/>
      <c r="AP2781"/>
      <c r="AQ2781"/>
      <c r="AR2781"/>
      <c r="AS2781"/>
      <c r="AT2781"/>
      <c r="AU2781"/>
      <c r="AV2781"/>
      <c r="AW2781"/>
      <c r="AX2781"/>
      <c r="AY2781"/>
      <c r="AZ2781"/>
      <c r="BA2781">
        <v>11.811</v>
      </c>
      <c r="BB2781">
        <v>9.85</v>
      </c>
      <c r="BC2781">
        <v>958</v>
      </c>
      <c r="BD2781">
        <v>9.85</v>
      </c>
      <c r="BE2781">
        <v>12.4</v>
      </c>
      <c r="BF2781">
        <v>9</v>
      </c>
      <c r="BG2781">
        <v>7.1</v>
      </c>
      <c r="BH2781"/>
      <c r="BI2781"/>
      <c r="BJ2781"/>
      <c r="BK2781"/>
      <c r="BL2781"/>
      <c r="BM2781"/>
      <c r="BN2781"/>
      <c r="BO2781"/>
      <c r="BP2781"/>
      <c r="BQ2781" t="s">
        <v>1757</v>
      </c>
      <c r="BR2781" t="s">
        <v>67</v>
      </c>
      <c r="BS2781" s="1">
        <v>44812</v>
      </c>
      <c r="BT2781" t="s">
        <v>1701</v>
      </c>
      <c r="BU2781">
        <v>1420</v>
      </c>
      <c r="BV2781"/>
      <c r="BW2781"/>
      <c r="BX2781"/>
      <c r="BY2781"/>
      <c r="BZ2781"/>
    </row>
    <row r="2782" spans="1:78" s="45" customFormat="1" x14ac:dyDescent="0.2">
      <c r="A2782" s="11" t="s">
        <v>1700</v>
      </c>
      <c r="B2782" s="11"/>
      <c r="C2782" s="11" t="s">
        <v>1482</v>
      </c>
      <c r="D2782" s="11" t="s">
        <v>64</v>
      </c>
      <c r="E2782" s="11" t="s">
        <v>851</v>
      </c>
      <c r="F2782" s="11" t="s">
        <v>574</v>
      </c>
      <c r="G2782" s="11" t="s">
        <v>851</v>
      </c>
      <c r="H2782" s="11" t="s">
        <v>574</v>
      </c>
      <c r="I2782" s="11"/>
      <c r="J2782" s="11"/>
      <c r="K2782" s="11"/>
      <c r="L2782" s="11"/>
      <c r="M2782" s="11"/>
      <c r="N2782" s="11"/>
      <c r="O2782" s="11"/>
      <c r="P2782" s="11"/>
      <c r="Q2782" s="11"/>
      <c r="R2782" s="11"/>
      <c r="S2782" s="11"/>
      <c r="T2782" s="11"/>
      <c r="U2782" s="11"/>
      <c r="V2782" s="11"/>
      <c r="W2782" s="11"/>
      <c r="X2782" s="11"/>
      <c r="Y2782" s="11"/>
      <c r="Z2782" s="11"/>
      <c r="AA2782" s="11"/>
      <c r="AB2782" s="11"/>
      <c r="AC2782" s="11"/>
      <c r="AD2782" s="11"/>
      <c r="AE2782" s="11"/>
      <c r="AF2782" s="11"/>
      <c r="AG2782" s="11"/>
      <c r="AH2782" s="11"/>
      <c r="AI2782" s="11"/>
      <c r="AJ2782" s="11"/>
      <c r="AK2782" s="11"/>
      <c r="AL2782" s="11"/>
      <c r="AM2782" s="11"/>
      <c r="AN2782" s="11"/>
      <c r="AO2782" s="11"/>
      <c r="AP2782" s="11"/>
      <c r="AQ2782" s="11"/>
      <c r="AR2782" s="11"/>
      <c r="AS2782" s="11"/>
      <c r="AT2782" s="11"/>
      <c r="AU2782" s="11"/>
      <c r="AV2782" s="11"/>
      <c r="AW2782" s="11"/>
      <c r="AX2782" s="11"/>
      <c r="AY2782" s="11"/>
      <c r="AZ2782" s="11"/>
      <c r="BA2782" s="11"/>
      <c r="BB2782" s="11"/>
      <c r="BC2782" s="11"/>
      <c r="BD2782" s="11"/>
      <c r="BE2782" s="11"/>
      <c r="BF2782" s="11"/>
      <c r="BG2782" s="11"/>
      <c r="BH2782" s="11"/>
      <c r="BI2782" s="11"/>
      <c r="BJ2782" s="11"/>
      <c r="BK2782" s="11"/>
      <c r="BL2782" s="11"/>
      <c r="BM2782" s="11"/>
      <c r="BN2782" s="11"/>
      <c r="BO2782" s="11"/>
      <c r="BP2782" s="11"/>
      <c r="BQ2782" s="11"/>
      <c r="BR2782" s="11"/>
      <c r="BS2782" s="11"/>
      <c r="BT2782" s="11"/>
      <c r="BU2782" s="11"/>
      <c r="BV2782" s="11"/>
      <c r="BW2782" s="11"/>
      <c r="BX2782"/>
      <c r="BY2782"/>
      <c r="BZ2782"/>
    </row>
    <row r="2783" spans="1:78" s="45" customFormat="1" x14ac:dyDescent="0.2">
      <c r="A2783" t="s">
        <v>854</v>
      </c>
      <c r="B2783" t="s">
        <v>154</v>
      </c>
      <c r="C2783" t="s">
        <v>1482</v>
      </c>
      <c r="D2783" t="s">
        <v>64</v>
      </c>
      <c r="E2783" t="s">
        <v>851</v>
      </c>
      <c r="F2783" t="s">
        <v>574</v>
      </c>
      <c r="G2783" t="s">
        <v>855</v>
      </c>
      <c r="H2783" t="s">
        <v>574</v>
      </c>
      <c r="I2783"/>
      <c r="J2783"/>
      <c r="K2783"/>
      <c r="L2783"/>
      <c r="M2783"/>
      <c r="N2783"/>
      <c r="O2783"/>
      <c r="P2783"/>
      <c r="Q2783"/>
      <c r="R2783"/>
      <c r="S2783"/>
      <c r="T2783"/>
      <c r="U2783"/>
      <c r="V2783"/>
      <c r="W2783"/>
      <c r="X2783"/>
      <c r="Y2783"/>
      <c r="Z2783"/>
      <c r="AA2783"/>
      <c r="AB2783"/>
      <c r="AC2783"/>
      <c r="AD2783"/>
      <c r="AE2783"/>
      <c r="AF2783"/>
      <c r="AG2783"/>
      <c r="AH2783"/>
      <c r="AI2783"/>
      <c r="AJ2783"/>
      <c r="AK2783"/>
      <c r="AL2783"/>
      <c r="AM2783"/>
      <c r="AN2783"/>
      <c r="AO2783"/>
      <c r="AP2783"/>
      <c r="AQ2783"/>
      <c r="AR2783"/>
      <c r="AS2783">
        <v>7.5</v>
      </c>
      <c r="AT2783"/>
      <c r="AU2783"/>
      <c r="AV2783">
        <v>5.5</v>
      </c>
      <c r="AW2783">
        <v>8.5</v>
      </c>
      <c r="AX2783"/>
      <c r="AY2783"/>
      <c r="AZ2783">
        <v>7.5</v>
      </c>
      <c r="BA2783">
        <v>10</v>
      </c>
      <c r="BB2783"/>
      <c r="BC2783"/>
      <c r="BD2783">
        <v>9</v>
      </c>
      <c r="BE2783">
        <v>10.5</v>
      </c>
      <c r="BF2783"/>
      <c r="BG2783"/>
      <c r="BH2783">
        <v>7.5</v>
      </c>
      <c r="BI2783"/>
      <c r="BJ2783"/>
      <c r="BK2783"/>
      <c r="BL2783"/>
      <c r="BM2783"/>
      <c r="BN2783"/>
      <c r="BO2783"/>
      <c r="BP2783"/>
      <c r="BQ2783"/>
      <c r="BR2783" t="s">
        <v>67</v>
      </c>
      <c r="BS2783"/>
      <c r="BT2783" t="s">
        <v>345</v>
      </c>
      <c r="BU2783">
        <v>3142</v>
      </c>
      <c r="BV2783" t="s">
        <v>69</v>
      </c>
      <c r="BW2783" t="s">
        <v>345</v>
      </c>
      <c r="BX2783"/>
      <c r="BY2783"/>
      <c r="BZ2783"/>
    </row>
    <row r="2784" spans="1:78" s="45" customFormat="1" x14ac:dyDescent="0.2">
      <c r="A2784" s="6"/>
      <c r="B2784" s="6"/>
      <c r="C2784" s="6" t="s">
        <v>1482</v>
      </c>
      <c r="D2784" s="6" t="s">
        <v>64</v>
      </c>
      <c r="E2784" s="6" t="s">
        <v>851</v>
      </c>
      <c r="F2784" s="6" t="s">
        <v>857</v>
      </c>
      <c r="G2784" s="6" t="s">
        <v>343</v>
      </c>
      <c r="H2784" s="6" t="s">
        <v>857</v>
      </c>
      <c r="I2784" s="6"/>
      <c r="J2784" s="6"/>
      <c r="K2784" s="6"/>
      <c r="L2784" s="6"/>
      <c r="M2784" s="6"/>
      <c r="N2784" s="6"/>
      <c r="O2784" s="6"/>
      <c r="P2784" s="6"/>
      <c r="Q2784" s="6"/>
      <c r="R2784" s="6"/>
      <c r="S2784" s="6"/>
      <c r="T2784" s="6"/>
      <c r="U2784" s="6"/>
      <c r="V2784" s="6"/>
      <c r="W2784" s="6"/>
      <c r="X2784" s="6"/>
      <c r="Y2784" s="6"/>
      <c r="Z2784" s="6"/>
      <c r="AA2784" s="6"/>
      <c r="AB2784" s="6"/>
      <c r="AC2784" s="6"/>
      <c r="AD2784" s="6"/>
      <c r="AE2784" s="6"/>
      <c r="AF2784" s="6"/>
      <c r="AG2784" s="6"/>
      <c r="AH2784" s="6"/>
      <c r="AI2784" s="6"/>
      <c r="AJ2784" s="6"/>
      <c r="AK2784" s="6"/>
      <c r="AL2784" s="6"/>
      <c r="AM2784" s="6"/>
      <c r="AN2784" s="6"/>
      <c r="AO2784" s="6"/>
      <c r="AP2784" s="6"/>
      <c r="AQ2784" s="6"/>
      <c r="AR2784" s="6"/>
      <c r="AS2784" s="6"/>
      <c r="AT2784" s="6"/>
      <c r="AU2784" s="6"/>
      <c r="AV2784" s="6"/>
      <c r="AW2784" s="6"/>
      <c r="AX2784" s="6"/>
      <c r="AY2784" s="6"/>
      <c r="AZ2784" s="6"/>
      <c r="BA2784" s="6"/>
      <c r="BB2784" s="6"/>
      <c r="BC2784" s="6"/>
      <c r="BD2784" s="6"/>
      <c r="BE2784" s="6"/>
      <c r="BF2784" s="6"/>
      <c r="BG2784" s="6"/>
      <c r="BH2784" s="6"/>
      <c r="BI2784" s="6">
        <v>16.5</v>
      </c>
      <c r="BJ2784" s="6"/>
      <c r="BK2784" s="6"/>
      <c r="BL2784" s="6"/>
      <c r="BM2784" s="6"/>
      <c r="BN2784" s="6"/>
      <c r="BO2784" s="6"/>
      <c r="BP2784" s="6"/>
      <c r="BQ2784" s="6"/>
      <c r="BR2784" s="6" t="s">
        <v>67</v>
      </c>
      <c r="BS2784" s="7">
        <v>44964</v>
      </c>
      <c r="BT2784" s="6" t="s">
        <v>3669</v>
      </c>
      <c r="BU2784" s="57" t="s">
        <v>3702</v>
      </c>
      <c r="BV2784" s="6"/>
      <c r="BW2784" s="6"/>
      <c r="BX2784" s="6"/>
      <c r="BY2784" s="6"/>
      <c r="BZ2784" s="6"/>
    </row>
    <row r="2785" spans="1:78" s="45" customFormat="1" x14ac:dyDescent="0.2">
      <c r="A2785" s="11" t="s">
        <v>1700</v>
      </c>
      <c r="B2785" s="11"/>
      <c r="C2785" s="11" t="s">
        <v>1482</v>
      </c>
      <c r="D2785" s="11" t="s">
        <v>64</v>
      </c>
      <c r="E2785" s="11" t="s">
        <v>851</v>
      </c>
      <c r="F2785" s="11" t="s">
        <v>857</v>
      </c>
      <c r="G2785" s="11" t="s">
        <v>851</v>
      </c>
      <c r="H2785" s="11" t="s">
        <v>1554</v>
      </c>
      <c r="I2785" s="11"/>
      <c r="J2785" s="11"/>
      <c r="K2785" s="11"/>
      <c r="L2785" s="11"/>
      <c r="M2785" s="11"/>
      <c r="N2785" s="11"/>
      <c r="O2785" s="11"/>
      <c r="P2785" s="11"/>
      <c r="Q2785" s="11"/>
      <c r="R2785" s="11"/>
      <c r="S2785" s="11"/>
      <c r="T2785" s="11"/>
      <c r="U2785" s="11"/>
      <c r="V2785" s="11"/>
      <c r="W2785" s="11"/>
      <c r="X2785" s="11"/>
      <c r="Y2785" s="11"/>
      <c r="Z2785" s="11"/>
      <c r="AA2785" s="11"/>
      <c r="AB2785" s="11"/>
      <c r="AC2785" s="11"/>
      <c r="AD2785" s="11"/>
      <c r="AE2785" s="11"/>
      <c r="AF2785" s="11"/>
      <c r="AG2785" s="11"/>
      <c r="AH2785" s="11"/>
      <c r="AI2785" s="11"/>
      <c r="AJ2785" s="11"/>
      <c r="AK2785" s="11"/>
      <c r="AL2785" s="11"/>
      <c r="AM2785" s="11"/>
      <c r="AN2785" s="11"/>
      <c r="AO2785" s="11"/>
      <c r="AP2785" s="11"/>
      <c r="AQ2785" s="11"/>
      <c r="AR2785" s="11"/>
      <c r="AS2785" s="11"/>
      <c r="AT2785" s="11"/>
      <c r="AU2785" s="11"/>
      <c r="AV2785" s="11"/>
      <c r="AW2785" s="11"/>
      <c r="AX2785" s="11"/>
      <c r="AY2785" s="11"/>
      <c r="AZ2785" s="11"/>
      <c r="BA2785" s="11"/>
      <c r="BB2785" s="11"/>
      <c r="BC2785" s="11"/>
      <c r="BD2785" s="11"/>
      <c r="BE2785" s="11"/>
      <c r="BF2785" s="11"/>
      <c r="BG2785" s="11"/>
      <c r="BH2785" s="11"/>
      <c r="BI2785" s="11"/>
      <c r="BJ2785" s="11"/>
      <c r="BK2785" s="11"/>
      <c r="BL2785" s="11"/>
      <c r="BM2785" s="11"/>
      <c r="BN2785" s="11"/>
      <c r="BO2785" s="11"/>
      <c r="BP2785" s="11"/>
      <c r="BQ2785" s="11"/>
      <c r="BR2785" s="11"/>
      <c r="BS2785" s="11"/>
      <c r="BT2785" s="11"/>
      <c r="BU2785" s="11"/>
      <c r="BV2785" s="11"/>
      <c r="BW2785" s="11"/>
      <c r="BX2785"/>
      <c r="BY2785"/>
      <c r="BZ2785"/>
    </row>
    <row r="2786" spans="1:78" s="45" customFormat="1" x14ac:dyDescent="0.2">
      <c r="A2786" s="6" t="s">
        <v>3674</v>
      </c>
      <c r="B2786" s="6" t="s">
        <v>63</v>
      </c>
      <c r="C2786" s="6" t="s">
        <v>1482</v>
      </c>
      <c r="D2786" s="6" t="s">
        <v>64</v>
      </c>
      <c r="E2786" s="6" t="s">
        <v>851</v>
      </c>
      <c r="F2786" s="6" t="s">
        <v>857</v>
      </c>
      <c r="G2786" s="6" t="s">
        <v>851</v>
      </c>
      <c r="H2786" s="6" t="s">
        <v>1554</v>
      </c>
      <c r="I2786" s="6"/>
      <c r="J2786" s="6"/>
      <c r="K2786" s="6"/>
      <c r="L2786" s="6"/>
      <c r="M2786" s="6"/>
      <c r="N2786" s="6"/>
      <c r="O2786" s="6"/>
      <c r="P2786" s="6"/>
      <c r="Q2786" s="6"/>
      <c r="R2786" s="6"/>
      <c r="S2786" s="6"/>
      <c r="T2786" s="6"/>
      <c r="U2786" s="6"/>
      <c r="V2786" s="6"/>
      <c r="W2786" s="6"/>
      <c r="X2786" s="6"/>
      <c r="Y2786" s="6"/>
      <c r="Z2786" s="6"/>
      <c r="AA2786" s="6"/>
      <c r="AB2786" s="6"/>
      <c r="AC2786" s="6"/>
      <c r="AD2786" s="6"/>
      <c r="AE2786" s="6"/>
      <c r="AF2786" s="6"/>
      <c r="AG2786" s="6"/>
      <c r="AH2786" s="6"/>
      <c r="AI2786" s="6"/>
      <c r="AJ2786" s="6"/>
      <c r="AK2786" s="6"/>
      <c r="AL2786" s="6"/>
      <c r="AM2786" s="6"/>
      <c r="AN2786" s="6"/>
      <c r="AO2786" s="6"/>
      <c r="AP2786" s="6"/>
      <c r="AQ2786" s="6"/>
      <c r="AR2786" s="6"/>
      <c r="AS2786" s="6"/>
      <c r="AT2786" s="6"/>
      <c r="AU2786" s="6"/>
      <c r="AV2786" s="6"/>
      <c r="AW2786" s="6"/>
      <c r="AX2786" s="6"/>
      <c r="AY2786" s="6"/>
      <c r="AZ2786" s="6"/>
      <c r="BA2786" s="6"/>
      <c r="BB2786" s="6"/>
      <c r="BC2786" s="6"/>
      <c r="BD2786" s="6"/>
      <c r="BE2786" s="6"/>
      <c r="BF2786" s="6"/>
      <c r="BG2786" s="6"/>
      <c r="BH2786" s="6"/>
      <c r="BI2786" s="6">
        <v>16</v>
      </c>
      <c r="BJ2786" s="6"/>
      <c r="BK2786" s="6"/>
      <c r="BL2786" s="6"/>
      <c r="BM2786" s="6"/>
      <c r="BN2786" s="6"/>
      <c r="BO2786" s="6"/>
      <c r="BP2786" s="6"/>
      <c r="BQ2786" s="6" t="s">
        <v>3675</v>
      </c>
      <c r="BR2786" s="6" t="s">
        <v>67</v>
      </c>
      <c r="BS2786" s="7">
        <v>44964</v>
      </c>
      <c r="BT2786" s="6" t="s">
        <v>2256</v>
      </c>
      <c r="BU2786" s="6">
        <v>82637</v>
      </c>
      <c r="BV2786" s="6"/>
      <c r="BW2786" s="6"/>
      <c r="BX2786" s="6"/>
      <c r="BY2786" s="6"/>
      <c r="BZ2786" s="6"/>
    </row>
    <row r="2787" spans="1:78" s="45" customFormat="1" x14ac:dyDescent="0.2">
      <c r="A2787" t="s">
        <v>2022</v>
      </c>
      <c r="B2787"/>
      <c r="C2787" t="s">
        <v>1482</v>
      </c>
      <c r="D2787" t="s">
        <v>64</v>
      </c>
      <c r="E2787" t="s">
        <v>851</v>
      </c>
      <c r="F2787" t="s">
        <v>857</v>
      </c>
      <c r="G2787" t="s">
        <v>851</v>
      </c>
      <c r="H2787" t="s">
        <v>1754</v>
      </c>
      <c r="I2787"/>
      <c r="J2787"/>
      <c r="K2787"/>
      <c r="L2787"/>
      <c r="M2787"/>
      <c r="N2787"/>
      <c r="O2787"/>
      <c r="P2787"/>
      <c r="Q2787"/>
      <c r="R2787"/>
      <c r="S2787"/>
      <c r="T2787"/>
      <c r="U2787"/>
      <c r="V2787"/>
      <c r="W2787"/>
      <c r="X2787"/>
      <c r="Y2787"/>
      <c r="Z2787"/>
      <c r="AA2787"/>
      <c r="AB2787"/>
      <c r="AC2787"/>
      <c r="AD2787"/>
      <c r="AE2787"/>
      <c r="AF2787"/>
      <c r="AG2787"/>
      <c r="AH2787"/>
      <c r="AI2787"/>
      <c r="AJ2787"/>
      <c r="AK2787"/>
      <c r="AL2787"/>
      <c r="AM2787"/>
      <c r="AN2787"/>
      <c r="AO2787"/>
      <c r="AP2787"/>
      <c r="AQ2787"/>
      <c r="AR2787"/>
      <c r="AS2787"/>
      <c r="AT2787"/>
      <c r="AU2787"/>
      <c r="AV2787"/>
      <c r="AW2787">
        <v>5.8</v>
      </c>
      <c r="AX2787">
        <v>4.3</v>
      </c>
      <c r="AY2787">
        <v>4.7</v>
      </c>
      <c r="AZ2787">
        <v>4.7</v>
      </c>
      <c r="BA2787">
        <v>6.4</v>
      </c>
      <c r="BB2787">
        <v>5.6</v>
      </c>
      <c r="BC2787">
        <v>5.3</v>
      </c>
      <c r="BD2787">
        <v>5.6</v>
      </c>
      <c r="BE2787"/>
      <c r="BF2787"/>
      <c r="BG2787"/>
      <c r="BH2787"/>
      <c r="BI2787"/>
      <c r="BJ2787"/>
      <c r="BK2787"/>
      <c r="BL2787"/>
      <c r="BM2787"/>
      <c r="BN2787"/>
      <c r="BO2787"/>
      <c r="BP2787"/>
      <c r="BQ2787"/>
      <c r="BR2787" t="s">
        <v>67</v>
      </c>
      <c r="BS2787" s="1">
        <v>44816</v>
      </c>
      <c r="BT2787" t="s">
        <v>1910</v>
      </c>
      <c r="BU2787">
        <v>2585</v>
      </c>
      <c r="BV2787"/>
      <c r="BW2787"/>
      <c r="BX2787"/>
      <c r="BY2787"/>
      <c r="BZ2787"/>
    </row>
    <row r="2788" spans="1:78" s="45" customFormat="1" x14ac:dyDescent="0.2">
      <c r="A2788" t="s">
        <v>1750</v>
      </c>
      <c r="B2788"/>
      <c r="C2788" t="s">
        <v>1482</v>
      </c>
      <c r="D2788" t="s">
        <v>64</v>
      </c>
      <c r="E2788" t="s">
        <v>851</v>
      </c>
      <c r="F2788" t="s">
        <v>857</v>
      </c>
      <c r="G2788" t="s">
        <v>851</v>
      </c>
      <c r="H2788" t="s">
        <v>1754</v>
      </c>
      <c r="I2788"/>
      <c r="J2788"/>
      <c r="K2788"/>
      <c r="L2788" t="s">
        <v>1742</v>
      </c>
      <c r="M2788"/>
      <c r="N2788"/>
      <c r="O2788"/>
      <c r="P2788"/>
      <c r="Q2788"/>
      <c r="R2788"/>
      <c r="S2788"/>
      <c r="T2788"/>
      <c r="U2788"/>
      <c r="V2788"/>
      <c r="W2788"/>
      <c r="X2788"/>
      <c r="Y2788"/>
      <c r="Z2788"/>
      <c r="AA2788"/>
      <c r="AB2788"/>
      <c r="AC2788"/>
      <c r="AD2788"/>
      <c r="AE2788"/>
      <c r="AF2788"/>
      <c r="AG2788"/>
      <c r="AH2788"/>
      <c r="AI2788"/>
      <c r="AJ2788"/>
      <c r="AK2788"/>
      <c r="AL2788"/>
      <c r="AM2788"/>
      <c r="AN2788"/>
      <c r="AO2788"/>
      <c r="AP2788"/>
      <c r="AQ2788"/>
      <c r="AR2788"/>
      <c r="AS2788"/>
      <c r="AT2788"/>
      <c r="AU2788"/>
      <c r="AV2788"/>
      <c r="AW2788"/>
      <c r="AX2788"/>
      <c r="AY2788"/>
      <c r="AZ2788"/>
      <c r="BA2788"/>
      <c r="BB2788"/>
      <c r="BC2788"/>
      <c r="BD2788"/>
      <c r="BE2788"/>
      <c r="BF2788">
        <v>3.74</v>
      </c>
      <c r="BG2788"/>
      <c r="BH2788">
        <v>3.74</v>
      </c>
      <c r="BI2788"/>
      <c r="BJ2788"/>
      <c r="BK2788"/>
      <c r="BL2788"/>
      <c r="BM2788"/>
      <c r="BN2788"/>
      <c r="BO2788"/>
      <c r="BP2788"/>
      <c r="BQ2788"/>
      <c r="BR2788" t="s">
        <v>67</v>
      </c>
      <c r="BS2788" s="1">
        <v>44812</v>
      </c>
      <c r="BT2788" t="s">
        <v>1701</v>
      </c>
      <c r="BU2788">
        <v>1420</v>
      </c>
      <c r="BV2788"/>
      <c r="BW2788"/>
      <c r="BX2788"/>
      <c r="BY2788"/>
      <c r="BZ2788"/>
    </row>
    <row r="2789" spans="1:78" s="45" customFormat="1" x14ac:dyDescent="0.2">
      <c r="A2789" t="s">
        <v>1752</v>
      </c>
      <c r="B2789"/>
      <c r="C2789" t="s">
        <v>1482</v>
      </c>
      <c r="D2789" t="s">
        <v>64</v>
      </c>
      <c r="E2789" t="s">
        <v>851</v>
      </c>
      <c r="F2789" t="s">
        <v>857</v>
      </c>
      <c r="G2789" t="s">
        <v>851</v>
      </c>
      <c r="H2789" t="s">
        <v>1754</v>
      </c>
      <c r="I2789"/>
      <c r="J2789"/>
      <c r="K2789"/>
      <c r="L2789" t="s">
        <v>1753</v>
      </c>
      <c r="M2789"/>
      <c r="N2789"/>
      <c r="O2789"/>
      <c r="P2789"/>
      <c r="Q2789"/>
      <c r="R2789"/>
      <c r="S2789"/>
      <c r="T2789"/>
      <c r="U2789"/>
      <c r="V2789"/>
      <c r="W2789"/>
      <c r="X2789"/>
      <c r="Y2789"/>
      <c r="Z2789"/>
      <c r="AA2789"/>
      <c r="AB2789"/>
      <c r="AC2789"/>
      <c r="AD2789"/>
      <c r="AE2789"/>
      <c r="AF2789"/>
      <c r="AG2789"/>
      <c r="AH2789"/>
      <c r="AI2789"/>
      <c r="AJ2789"/>
      <c r="AK2789"/>
      <c r="AL2789"/>
      <c r="AM2789"/>
      <c r="AN2789"/>
      <c r="AO2789"/>
      <c r="AP2789"/>
      <c r="AQ2789"/>
      <c r="AR2789"/>
      <c r="AS2789"/>
      <c r="AT2789"/>
      <c r="AU2789"/>
      <c r="AV2789"/>
      <c r="AW2789"/>
      <c r="AX2789"/>
      <c r="AY2789"/>
      <c r="AZ2789"/>
      <c r="BA2789">
        <v>5.1379999999999999</v>
      </c>
      <c r="BB2789">
        <v>4.585</v>
      </c>
      <c r="BC2789">
        <v>4.6559999999999997</v>
      </c>
      <c r="BD2789">
        <v>4.6559999999999997</v>
      </c>
      <c r="BE2789"/>
      <c r="BF2789"/>
      <c r="BG2789"/>
      <c r="BH2789"/>
      <c r="BI2789"/>
      <c r="BJ2789"/>
      <c r="BK2789"/>
      <c r="BL2789"/>
      <c r="BM2789"/>
      <c r="BN2789"/>
      <c r="BO2789"/>
      <c r="BP2789"/>
      <c r="BQ2789"/>
      <c r="BR2789" t="s">
        <v>67</v>
      </c>
      <c r="BS2789" s="1">
        <v>44812</v>
      </c>
      <c r="BT2789" t="s">
        <v>1701</v>
      </c>
      <c r="BU2789">
        <v>1420</v>
      </c>
      <c r="BV2789"/>
      <c r="BW2789"/>
      <c r="BX2789"/>
      <c r="BY2789"/>
      <c r="BZ2789"/>
    </row>
    <row r="2790" spans="1:78" s="45" customFormat="1" x14ac:dyDescent="0.2">
      <c r="A2790" s="11" t="s">
        <v>1700</v>
      </c>
      <c r="B2790" s="11"/>
      <c r="C2790" s="11" t="s">
        <v>1482</v>
      </c>
      <c r="D2790" s="11" t="s">
        <v>64</v>
      </c>
      <c r="E2790" s="11" t="s">
        <v>851</v>
      </c>
      <c r="F2790" s="11" t="s">
        <v>857</v>
      </c>
      <c r="G2790" s="11" t="s">
        <v>851</v>
      </c>
      <c r="H2790" s="11" t="s">
        <v>857</v>
      </c>
      <c r="I2790" s="11"/>
      <c r="J2790" s="11"/>
      <c r="K2790" s="11"/>
      <c r="L2790" s="11"/>
      <c r="M2790" s="11"/>
      <c r="N2790" s="11"/>
      <c r="O2790" s="11"/>
      <c r="P2790" s="11"/>
      <c r="Q2790" s="11"/>
      <c r="R2790" s="11"/>
      <c r="S2790" s="11"/>
      <c r="T2790" s="11"/>
      <c r="U2790" s="11"/>
      <c r="V2790" s="11"/>
      <c r="W2790" s="11"/>
      <c r="X2790" s="11"/>
      <c r="Y2790" s="11"/>
      <c r="Z2790" s="11"/>
      <c r="AA2790" s="11"/>
      <c r="AB2790" s="11"/>
      <c r="AC2790" s="11"/>
      <c r="AD2790" s="11"/>
      <c r="AE2790" s="11"/>
      <c r="AF2790" s="11"/>
      <c r="AG2790" s="11"/>
      <c r="AH2790" s="11"/>
      <c r="AI2790" s="11"/>
      <c r="AJ2790" s="11"/>
      <c r="AK2790" s="11"/>
      <c r="AL2790" s="11"/>
      <c r="AM2790" s="11"/>
      <c r="AN2790" s="11"/>
      <c r="AO2790" s="11"/>
      <c r="AP2790" s="11"/>
      <c r="AQ2790" s="11"/>
      <c r="AR2790" s="11"/>
      <c r="AS2790" s="11"/>
      <c r="AT2790" s="11"/>
      <c r="AU2790" s="11"/>
      <c r="AV2790" s="11"/>
      <c r="AW2790" s="11"/>
      <c r="AX2790" s="11"/>
      <c r="AY2790" s="11"/>
      <c r="AZ2790" s="11"/>
      <c r="BA2790" s="11"/>
      <c r="BB2790" s="11"/>
      <c r="BC2790" s="11"/>
      <c r="BD2790" s="11"/>
      <c r="BE2790" s="11"/>
      <c r="BF2790" s="11"/>
      <c r="BG2790" s="11"/>
      <c r="BH2790" s="11"/>
      <c r="BI2790" s="11"/>
      <c r="BJ2790" s="11"/>
      <c r="BK2790" s="11"/>
      <c r="BL2790" s="11"/>
      <c r="BM2790" s="11"/>
      <c r="BN2790" s="11"/>
      <c r="BO2790" s="11"/>
      <c r="BP2790" s="11"/>
      <c r="BQ2790" s="11"/>
      <c r="BR2790" s="11"/>
      <c r="BS2790" s="11"/>
      <c r="BT2790" s="11"/>
      <c r="BU2790" s="11"/>
      <c r="BV2790" s="11"/>
      <c r="BW2790" s="11"/>
      <c r="BX2790"/>
      <c r="BY2790"/>
      <c r="BZ2790"/>
    </row>
    <row r="2791" spans="1:78" s="45" customFormat="1" x14ac:dyDescent="0.2">
      <c r="A2791" t="s">
        <v>856</v>
      </c>
      <c r="B2791"/>
      <c r="C2791" t="s">
        <v>1482</v>
      </c>
      <c r="D2791" t="s">
        <v>64</v>
      </c>
      <c r="E2791" t="s">
        <v>851</v>
      </c>
      <c r="F2791" t="s">
        <v>857</v>
      </c>
      <c r="G2791" t="s">
        <v>851</v>
      </c>
      <c r="H2791" t="s">
        <v>857</v>
      </c>
      <c r="I2791"/>
      <c r="J2791"/>
      <c r="K2791"/>
      <c r="L2791"/>
      <c r="M2791"/>
      <c r="N2791"/>
      <c r="O2791"/>
      <c r="P2791"/>
      <c r="Q2791"/>
      <c r="R2791"/>
      <c r="S2791"/>
      <c r="T2791"/>
      <c r="U2791"/>
      <c r="V2791"/>
      <c r="W2791"/>
      <c r="X2791"/>
      <c r="Y2791"/>
      <c r="Z2791"/>
      <c r="AA2791"/>
      <c r="AB2791"/>
      <c r="AC2791"/>
      <c r="AD2791"/>
      <c r="AE2791"/>
      <c r="AF2791"/>
      <c r="AG2791"/>
      <c r="AH2791"/>
      <c r="AI2791"/>
      <c r="AJ2791"/>
      <c r="AK2791"/>
      <c r="AL2791"/>
      <c r="AM2791"/>
      <c r="AN2791"/>
      <c r="AO2791"/>
      <c r="AP2791"/>
      <c r="AQ2791"/>
      <c r="AR2791"/>
      <c r="AS2791"/>
      <c r="AT2791"/>
      <c r="AU2791"/>
      <c r="AV2791"/>
      <c r="AW2791">
        <v>5.5</v>
      </c>
      <c r="AX2791">
        <v>3.7</v>
      </c>
      <c r="AY2791">
        <v>4.3</v>
      </c>
      <c r="AZ2791">
        <v>4.3</v>
      </c>
      <c r="BA2791">
        <v>5.8</v>
      </c>
      <c r="BB2791">
        <v>4.5999999999999996</v>
      </c>
      <c r="BC2791">
        <v>4.7</v>
      </c>
      <c r="BD2791">
        <v>4.7</v>
      </c>
      <c r="BE2791">
        <v>6.1</v>
      </c>
      <c r="BF2791">
        <v>3.8</v>
      </c>
      <c r="BG2791">
        <v>3.6</v>
      </c>
      <c r="BH2791">
        <v>3.8</v>
      </c>
      <c r="BI2791"/>
      <c r="BJ2791"/>
      <c r="BK2791"/>
      <c r="BL2791"/>
      <c r="BM2791"/>
      <c r="BN2791"/>
      <c r="BO2791"/>
      <c r="BP2791"/>
      <c r="BQ2791"/>
      <c r="BR2791" t="s">
        <v>67</v>
      </c>
      <c r="BS2791" s="1">
        <v>44798</v>
      </c>
      <c r="BT2791" t="s">
        <v>498</v>
      </c>
      <c r="BU2791">
        <v>831</v>
      </c>
      <c r="BV2791"/>
      <c r="BW2791"/>
      <c r="BX2791"/>
      <c r="BY2791"/>
      <c r="BZ2791"/>
    </row>
    <row r="2792" spans="1:78" s="45" customFormat="1" x14ac:dyDescent="0.2">
      <c r="A2792" t="s">
        <v>2020</v>
      </c>
      <c r="B2792"/>
      <c r="C2792" t="s">
        <v>1482</v>
      </c>
      <c r="D2792" t="s">
        <v>64</v>
      </c>
      <c r="E2792" t="s">
        <v>851</v>
      </c>
      <c r="F2792" t="s">
        <v>857</v>
      </c>
      <c r="G2792" t="s">
        <v>851</v>
      </c>
      <c r="H2792" t="s">
        <v>857</v>
      </c>
      <c r="I2792"/>
      <c r="J2792"/>
      <c r="K2792"/>
      <c r="L2792"/>
      <c r="M2792"/>
      <c r="N2792"/>
      <c r="O2792"/>
      <c r="P2792"/>
      <c r="Q2792"/>
      <c r="R2792"/>
      <c r="S2792"/>
      <c r="T2792"/>
      <c r="U2792"/>
      <c r="V2792"/>
      <c r="W2792"/>
      <c r="X2792"/>
      <c r="Y2792"/>
      <c r="Z2792"/>
      <c r="AA2792"/>
      <c r="AB2792"/>
      <c r="AC2792"/>
      <c r="AD2792"/>
      <c r="AE2792"/>
      <c r="AF2792"/>
      <c r="AG2792"/>
      <c r="AH2792"/>
      <c r="AI2792"/>
      <c r="AJ2792"/>
      <c r="AK2792"/>
      <c r="AL2792"/>
      <c r="AM2792"/>
      <c r="AN2792"/>
      <c r="AO2792"/>
      <c r="AP2792"/>
      <c r="AQ2792"/>
      <c r="AR2792"/>
      <c r="AS2792"/>
      <c r="AT2792"/>
      <c r="AU2792"/>
      <c r="AV2792"/>
      <c r="AW2792"/>
      <c r="AX2792"/>
      <c r="AY2792"/>
      <c r="AZ2792"/>
      <c r="BA2792">
        <v>6.5</v>
      </c>
      <c r="BB2792">
        <v>5</v>
      </c>
      <c r="BC2792">
        <v>5.3</v>
      </c>
      <c r="BD2792">
        <v>5.3</v>
      </c>
      <c r="BE2792"/>
      <c r="BF2792"/>
      <c r="BG2792"/>
      <c r="BH2792"/>
      <c r="BI2792"/>
      <c r="BJ2792"/>
      <c r="BK2792"/>
      <c r="BL2792"/>
      <c r="BM2792"/>
      <c r="BN2792"/>
      <c r="BO2792"/>
      <c r="BP2792"/>
      <c r="BQ2792"/>
      <c r="BR2792" t="s">
        <v>67</v>
      </c>
      <c r="BS2792" s="1">
        <v>44816</v>
      </c>
      <c r="BT2792" t="s">
        <v>1910</v>
      </c>
      <c r="BU2792">
        <v>2585</v>
      </c>
      <c r="BV2792"/>
      <c r="BW2792"/>
      <c r="BX2792"/>
      <c r="BY2792"/>
      <c r="BZ2792"/>
    </row>
    <row r="2793" spans="1:78" s="45" customFormat="1" x14ac:dyDescent="0.2">
      <c r="A2793" t="s">
        <v>2021</v>
      </c>
      <c r="B2793"/>
      <c r="C2793" t="s">
        <v>1482</v>
      </c>
      <c r="D2793" t="s">
        <v>64</v>
      </c>
      <c r="E2793" t="s">
        <v>851</v>
      </c>
      <c r="F2793" t="s">
        <v>857</v>
      </c>
      <c r="G2793" t="s">
        <v>851</v>
      </c>
      <c r="H2793" t="s">
        <v>857</v>
      </c>
      <c r="I2793"/>
      <c r="J2793"/>
      <c r="K2793"/>
      <c r="L2793"/>
      <c r="M2793"/>
      <c r="N2793"/>
      <c r="O2793"/>
      <c r="P2793"/>
      <c r="Q2793"/>
      <c r="R2793"/>
      <c r="S2793"/>
      <c r="T2793"/>
      <c r="U2793"/>
      <c r="V2793"/>
      <c r="W2793"/>
      <c r="X2793"/>
      <c r="Y2793"/>
      <c r="Z2793"/>
      <c r="AA2793"/>
      <c r="AB2793"/>
      <c r="AC2793"/>
      <c r="AD2793"/>
      <c r="AE2793"/>
      <c r="AF2793"/>
      <c r="AG2793"/>
      <c r="AH2793"/>
      <c r="AI2793"/>
      <c r="AJ2793"/>
      <c r="AK2793"/>
      <c r="AL2793"/>
      <c r="AM2793"/>
      <c r="AN2793"/>
      <c r="AO2793"/>
      <c r="AP2793"/>
      <c r="AQ2793"/>
      <c r="AR2793"/>
      <c r="AS2793"/>
      <c r="AT2793"/>
      <c r="AU2793"/>
      <c r="AV2793"/>
      <c r="AW2793">
        <v>5.7</v>
      </c>
      <c r="AX2793">
        <v>3.8</v>
      </c>
      <c r="AY2793">
        <v>3.9</v>
      </c>
      <c r="AZ2793">
        <v>3.9</v>
      </c>
      <c r="BA2793">
        <v>5.6</v>
      </c>
      <c r="BB2793">
        <v>4.4000000000000004</v>
      </c>
      <c r="BC2793">
        <v>4.3</v>
      </c>
      <c r="BD2793">
        <v>4.4000000000000004</v>
      </c>
      <c r="BE2793">
        <v>5.8</v>
      </c>
      <c r="BF2793">
        <v>3.7</v>
      </c>
      <c r="BG2793">
        <v>3.3</v>
      </c>
      <c r="BH2793">
        <v>3.7</v>
      </c>
      <c r="BI2793"/>
      <c r="BJ2793"/>
      <c r="BK2793"/>
      <c r="BL2793"/>
      <c r="BM2793"/>
      <c r="BN2793"/>
      <c r="BO2793"/>
      <c r="BP2793"/>
      <c r="BQ2793"/>
      <c r="BR2793" t="s">
        <v>67</v>
      </c>
      <c r="BS2793" s="1">
        <v>44816</v>
      </c>
      <c r="BT2793" t="s">
        <v>1910</v>
      </c>
      <c r="BU2793">
        <v>2585</v>
      </c>
      <c r="BV2793"/>
      <c r="BW2793"/>
      <c r="BX2793"/>
      <c r="BY2793"/>
      <c r="BZ2793"/>
    </row>
    <row r="2794" spans="1:78" s="45" customFormat="1" x14ac:dyDescent="0.2">
      <c r="A2794" t="s">
        <v>861</v>
      </c>
      <c r="B2794"/>
      <c r="C2794" t="s">
        <v>1482</v>
      </c>
      <c r="D2794" t="s">
        <v>64</v>
      </c>
      <c r="E2794" t="s">
        <v>851</v>
      </c>
      <c r="F2794" t="s">
        <v>857</v>
      </c>
      <c r="G2794" t="s">
        <v>851</v>
      </c>
      <c r="H2794" t="s">
        <v>857</v>
      </c>
      <c r="I2794"/>
      <c r="J2794"/>
      <c r="K2794"/>
      <c r="L2794"/>
      <c r="M2794"/>
      <c r="N2794"/>
      <c r="O2794"/>
      <c r="P2794"/>
      <c r="Q2794"/>
      <c r="R2794"/>
      <c r="S2794"/>
      <c r="T2794"/>
      <c r="U2794"/>
      <c r="V2794"/>
      <c r="W2794"/>
      <c r="X2794"/>
      <c r="Y2794"/>
      <c r="Z2794"/>
      <c r="AA2794"/>
      <c r="AB2794"/>
      <c r="AC2794"/>
      <c r="AD2794"/>
      <c r="AE2794"/>
      <c r="AF2794"/>
      <c r="AG2794"/>
      <c r="AH2794"/>
      <c r="AI2794"/>
      <c r="AJ2794"/>
      <c r="AK2794"/>
      <c r="AL2794"/>
      <c r="AM2794"/>
      <c r="AN2794"/>
      <c r="AO2794"/>
      <c r="AP2794"/>
      <c r="AQ2794"/>
      <c r="AR2794"/>
      <c r="AS2794"/>
      <c r="AT2794"/>
      <c r="AU2794"/>
      <c r="AV2794"/>
      <c r="AW2794"/>
      <c r="AX2794"/>
      <c r="AY2794"/>
      <c r="AZ2794">
        <v>4.5999999999999996</v>
      </c>
      <c r="BA2794">
        <v>6.2</v>
      </c>
      <c r="BB2794">
        <v>5.5</v>
      </c>
      <c r="BC2794">
        <v>5.4</v>
      </c>
      <c r="BD2794">
        <v>5.5</v>
      </c>
      <c r="BE2794">
        <v>6.5</v>
      </c>
      <c r="BF2794">
        <v>4.3</v>
      </c>
      <c r="BG2794"/>
      <c r="BH2794">
        <v>4.3</v>
      </c>
      <c r="BI2794"/>
      <c r="BJ2794"/>
      <c r="BK2794"/>
      <c r="BL2794"/>
      <c r="BM2794"/>
      <c r="BN2794"/>
      <c r="BO2794"/>
      <c r="BP2794"/>
      <c r="BQ2794" t="s">
        <v>862</v>
      </c>
      <c r="BR2794" t="s">
        <v>67</v>
      </c>
      <c r="BS2794" s="1">
        <v>44798</v>
      </c>
      <c r="BT2794" t="s">
        <v>498</v>
      </c>
      <c r="BU2794">
        <v>831</v>
      </c>
      <c r="BV2794" t="s">
        <v>60</v>
      </c>
      <c r="BW2794" t="s">
        <v>498</v>
      </c>
      <c r="BX2794"/>
      <c r="BY2794"/>
      <c r="BZ2794"/>
    </row>
    <row r="2795" spans="1:78" s="45" customFormat="1" x14ac:dyDescent="0.2">
      <c r="A2795" s="11" t="s">
        <v>1700</v>
      </c>
      <c r="B2795" s="11"/>
      <c r="C2795" s="11" t="s">
        <v>1482</v>
      </c>
      <c r="D2795" s="11" t="s">
        <v>64</v>
      </c>
      <c r="E2795" s="11" t="s">
        <v>851</v>
      </c>
      <c r="F2795" s="11" t="s">
        <v>857</v>
      </c>
      <c r="G2795" s="11" t="s">
        <v>859</v>
      </c>
      <c r="H2795" s="11" t="s">
        <v>860</v>
      </c>
      <c r="I2795" s="11"/>
      <c r="J2795" s="11"/>
      <c r="K2795" s="11"/>
      <c r="L2795" s="11"/>
      <c r="M2795" s="11"/>
      <c r="N2795" s="11"/>
      <c r="O2795" s="11"/>
      <c r="P2795" s="11"/>
      <c r="Q2795" s="11"/>
      <c r="R2795" s="11"/>
      <c r="S2795" s="11"/>
      <c r="T2795" s="11"/>
      <c r="U2795" s="11"/>
      <c r="V2795" s="11"/>
      <c r="W2795" s="11"/>
      <c r="X2795" s="11"/>
      <c r="Y2795" s="11"/>
      <c r="Z2795" s="11"/>
      <c r="AA2795" s="11"/>
      <c r="AB2795" s="11"/>
      <c r="AC2795" s="11"/>
      <c r="AD2795" s="11"/>
      <c r="AE2795" s="11"/>
      <c r="AF2795" s="11"/>
      <c r="AG2795" s="11"/>
      <c r="AH2795" s="11"/>
      <c r="AI2795" s="11"/>
      <c r="AJ2795" s="11"/>
      <c r="AK2795" s="11"/>
      <c r="AL2795" s="11"/>
      <c r="AM2795" s="11"/>
      <c r="AN2795" s="11"/>
      <c r="AO2795" s="11"/>
      <c r="AP2795" s="11"/>
      <c r="AQ2795" s="11"/>
      <c r="AR2795" s="11"/>
      <c r="AS2795" s="11"/>
      <c r="AT2795" s="11"/>
      <c r="AU2795" s="11"/>
      <c r="AV2795" s="11"/>
      <c r="AW2795" s="11"/>
      <c r="AX2795" s="11"/>
      <c r="AY2795" s="11"/>
      <c r="AZ2795" s="11"/>
      <c r="BA2795" s="11"/>
      <c r="BB2795" s="11"/>
      <c r="BC2795" s="11"/>
      <c r="BD2795" s="11"/>
      <c r="BE2795" s="11"/>
      <c r="BF2795" s="11"/>
      <c r="BG2795" s="11"/>
      <c r="BH2795" s="11"/>
      <c r="BI2795" s="11"/>
      <c r="BJ2795" s="11"/>
      <c r="BK2795" s="11"/>
      <c r="BL2795" s="11"/>
      <c r="BM2795" s="11"/>
      <c r="BN2795" s="11"/>
      <c r="BO2795" s="11"/>
      <c r="BP2795" s="11"/>
      <c r="BQ2795" s="11"/>
      <c r="BR2795" s="11"/>
      <c r="BS2795" s="11"/>
      <c r="BT2795" s="11"/>
      <c r="BU2795" s="11"/>
      <c r="BV2795" s="11"/>
      <c r="BW2795" s="11"/>
      <c r="BX2795"/>
      <c r="BY2795"/>
      <c r="BZ2795"/>
    </row>
    <row r="2796" spans="1:78" s="45" customFormat="1" x14ac:dyDescent="0.2">
      <c r="A2796" t="s">
        <v>858</v>
      </c>
      <c r="B2796" t="s">
        <v>322</v>
      </c>
      <c r="C2796" t="s">
        <v>1482</v>
      </c>
      <c r="D2796" t="s">
        <v>64</v>
      </c>
      <c r="E2796" t="s">
        <v>851</v>
      </c>
      <c r="F2796" t="s">
        <v>857</v>
      </c>
      <c r="G2796" t="s">
        <v>859</v>
      </c>
      <c r="H2796" t="s">
        <v>860</v>
      </c>
      <c r="I2796"/>
      <c r="J2796"/>
      <c r="K2796"/>
      <c r="L2796"/>
      <c r="M2796"/>
      <c r="N2796"/>
      <c r="O2796"/>
      <c r="P2796"/>
      <c r="Q2796"/>
      <c r="R2796"/>
      <c r="S2796"/>
      <c r="T2796"/>
      <c r="U2796"/>
      <c r="V2796"/>
      <c r="W2796"/>
      <c r="X2796"/>
      <c r="Y2796"/>
      <c r="Z2796"/>
      <c r="AA2796"/>
      <c r="AB2796"/>
      <c r="AC2796"/>
      <c r="AD2796"/>
      <c r="AE2796"/>
      <c r="AF2796"/>
      <c r="AG2796"/>
      <c r="AH2796"/>
      <c r="AI2796"/>
      <c r="AJ2796"/>
      <c r="AK2796"/>
      <c r="AL2796"/>
      <c r="AM2796"/>
      <c r="AN2796"/>
      <c r="AO2796"/>
      <c r="AP2796"/>
      <c r="AQ2796"/>
      <c r="AR2796"/>
      <c r="AS2796"/>
      <c r="AT2796"/>
      <c r="AU2796"/>
      <c r="AV2796"/>
      <c r="AW2796"/>
      <c r="AX2796"/>
      <c r="AY2796"/>
      <c r="AZ2796"/>
      <c r="BA2796"/>
      <c r="BB2796"/>
      <c r="BC2796">
        <v>3.8</v>
      </c>
      <c r="BD2796">
        <v>3.8</v>
      </c>
      <c r="BE2796">
        <v>5.5</v>
      </c>
      <c r="BF2796">
        <v>3.6</v>
      </c>
      <c r="BG2796">
        <v>3.2</v>
      </c>
      <c r="BH2796">
        <v>3.6</v>
      </c>
      <c r="BI2796"/>
      <c r="BJ2796"/>
      <c r="BK2796"/>
      <c r="BL2796"/>
      <c r="BM2796"/>
      <c r="BN2796"/>
      <c r="BO2796"/>
      <c r="BP2796"/>
      <c r="BQ2796"/>
      <c r="BR2796" t="s">
        <v>58</v>
      </c>
      <c r="BS2796" s="1">
        <v>44819</v>
      </c>
      <c r="BT2796" t="s">
        <v>59</v>
      </c>
      <c r="BU2796">
        <v>3485</v>
      </c>
      <c r="BV2796" t="s">
        <v>60</v>
      </c>
      <c r="BW2796" t="s">
        <v>59</v>
      </c>
      <c r="BX2796"/>
      <c r="BY2796"/>
      <c r="BZ2796"/>
    </row>
    <row r="2797" spans="1:78" s="45" customFormat="1" x14ac:dyDescent="0.2">
      <c r="A2797" s="11" t="s">
        <v>1700</v>
      </c>
      <c r="B2797" s="11"/>
      <c r="C2797" s="11" t="s">
        <v>1482</v>
      </c>
      <c r="D2797" s="11" t="s">
        <v>64</v>
      </c>
      <c r="E2797" s="11" t="s">
        <v>851</v>
      </c>
      <c r="F2797" s="11" t="s">
        <v>857</v>
      </c>
      <c r="G2797" s="11" t="s">
        <v>1255</v>
      </c>
      <c r="H2797" s="11" t="s">
        <v>1553</v>
      </c>
      <c r="I2797" s="11"/>
      <c r="J2797" s="11"/>
      <c r="K2797" s="11"/>
      <c r="L2797" s="11"/>
      <c r="M2797" s="11"/>
      <c r="N2797" s="11"/>
      <c r="O2797" s="11"/>
      <c r="P2797" s="11"/>
      <c r="Q2797" s="11"/>
      <c r="R2797" s="11"/>
      <c r="S2797" s="11"/>
      <c r="T2797" s="11"/>
      <c r="U2797" s="11"/>
      <c r="V2797" s="11"/>
      <c r="W2797" s="11"/>
      <c r="X2797" s="11"/>
      <c r="Y2797" s="11"/>
      <c r="Z2797" s="11"/>
      <c r="AA2797" s="11"/>
      <c r="AB2797" s="11"/>
      <c r="AC2797" s="11"/>
      <c r="AD2797" s="11"/>
      <c r="AE2797" s="11"/>
      <c r="AF2797" s="11"/>
      <c r="AG2797" s="11"/>
      <c r="AH2797" s="11"/>
      <c r="AI2797" s="11"/>
      <c r="AJ2797" s="11"/>
      <c r="AK2797" s="11"/>
      <c r="AL2797" s="11"/>
      <c r="AM2797" s="11"/>
      <c r="AN2797" s="11"/>
      <c r="AO2797" s="11"/>
      <c r="AP2797" s="11"/>
      <c r="AQ2797" s="11"/>
      <c r="AR2797" s="11"/>
      <c r="AS2797" s="11"/>
      <c r="AT2797" s="11"/>
      <c r="AU2797" s="11"/>
      <c r="AV2797" s="11"/>
      <c r="AW2797" s="11"/>
      <c r="AX2797" s="11"/>
      <c r="AY2797" s="11"/>
      <c r="AZ2797" s="11"/>
      <c r="BA2797" s="11"/>
      <c r="BB2797" s="11"/>
      <c r="BC2797" s="11"/>
      <c r="BD2797" s="11"/>
      <c r="BE2797" s="11"/>
      <c r="BF2797" s="11"/>
      <c r="BG2797" s="11"/>
      <c r="BH2797" s="11"/>
      <c r="BI2797" s="11"/>
      <c r="BJ2797" s="11"/>
      <c r="BK2797" s="11"/>
      <c r="BL2797" s="11"/>
      <c r="BM2797" s="11"/>
      <c r="BN2797" s="11"/>
      <c r="BO2797" s="11"/>
      <c r="BP2797" s="11"/>
      <c r="BQ2797" s="11"/>
      <c r="BR2797" s="11"/>
      <c r="BS2797" s="11"/>
      <c r="BT2797" s="11"/>
      <c r="BU2797" s="11"/>
      <c r="BV2797" s="11"/>
      <c r="BW2797" s="11"/>
      <c r="BX2797"/>
      <c r="BY2797"/>
      <c r="BZ2797"/>
    </row>
    <row r="2798" spans="1:78" s="45" customFormat="1" x14ac:dyDescent="0.2">
      <c r="A2798" s="6" t="s">
        <v>2253</v>
      </c>
      <c r="B2798" s="6" t="s">
        <v>322</v>
      </c>
      <c r="C2798" s="6" t="s">
        <v>1482</v>
      </c>
      <c r="D2798" s="6" t="s">
        <v>64</v>
      </c>
      <c r="E2798" s="6" t="s">
        <v>851</v>
      </c>
      <c r="F2798" s="6" t="s">
        <v>857</v>
      </c>
      <c r="G2798" s="6" t="s">
        <v>1255</v>
      </c>
      <c r="H2798" s="6" t="s">
        <v>1553</v>
      </c>
      <c r="I2798" s="6"/>
      <c r="J2798" s="6"/>
      <c r="K2798" s="6"/>
      <c r="L2798" s="6"/>
      <c r="M2798" s="6"/>
      <c r="N2798" s="6"/>
      <c r="O2798" s="6"/>
      <c r="P2798" s="6"/>
      <c r="Q2798" s="6"/>
      <c r="R2798" s="6"/>
      <c r="S2798" s="6"/>
      <c r="T2798" s="6"/>
      <c r="U2798" s="6"/>
      <c r="V2798" s="6"/>
      <c r="W2798" s="6"/>
      <c r="X2798" s="6"/>
      <c r="Y2798" s="6"/>
      <c r="Z2798" s="6"/>
      <c r="AA2798" s="6"/>
      <c r="AB2798" s="6"/>
      <c r="AC2798" s="6"/>
      <c r="AD2798" s="6"/>
      <c r="AE2798" s="6"/>
      <c r="AF2798" s="6"/>
      <c r="AG2798" s="6"/>
      <c r="AH2798" s="6"/>
      <c r="AI2798" s="6"/>
      <c r="AJ2798" s="6"/>
      <c r="AK2798" s="6"/>
      <c r="AL2798" s="6"/>
      <c r="AM2798" s="6"/>
      <c r="AN2798" s="6"/>
      <c r="AO2798" s="6"/>
      <c r="AP2798" s="6"/>
      <c r="AQ2798" s="6"/>
      <c r="AR2798" s="6"/>
      <c r="AS2798" s="6"/>
      <c r="AT2798" s="6"/>
      <c r="AU2798" s="6"/>
      <c r="AV2798" s="6"/>
      <c r="AW2798" s="6"/>
      <c r="AX2798" s="6"/>
      <c r="AY2798" s="6"/>
      <c r="AZ2798" s="6"/>
      <c r="BA2798" s="6"/>
      <c r="BB2798" s="6"/>
      <c r="BC2798" s="6"/>
      <c r="BD2798" s="6"/>
      <c r="BE2798" s="6"/>
      <c r="BF2798" s="6"/>
      <c r="BG2798" s="6"/>
      <c r="BH2798" s="6"/>
      <c r="BI2798" s="6"/>
      <c r="BJ2798" s="6"/>
      <c r="BK2798" s="6"/>
      <c r="BL2798" s="6"/>
      <c r="BM2798" s="6"/>
      <c r="BN2798" s="6"/>
      <c r="BO2798" s="6"/>
      <c r="BP2798" s="6"/>
      <c r="BQ2798" s="6" t="s">
        <v>3673</v>
      </c>
      <c r="BR2798" s="6" t="s">
        <v>67</v>
      </c>
      <c r="BS2798" s="7">
        <v>44820</v>
      </c>
      <c r="BT2798" s="6" t="s">
        <v>2256</v>
      </c>
      <c r="BU2798" s="28">
        <v>82637</v>
      </c>
      <c r="BV2798" s="6"/>
      <c r="BW2798" s="6"/>
      <c r="BX2798"/>
      <c r="BY2798"/>
      <c r="BZ2798"/>
    </row>
    <row r="2799" spans="1:78" s="45" customFormat="1" x14ac:dyDescent="0.2">
      <c r="A2799" s="6" t="s">
        <v>2255</v>
      </c>
      <c r="B2799" s="6" t="s">
        <v>322</v>
      </c>
      <c r="C2799" s="6" t="s">
        <v>1482</v>
      </c>
      <c r="D2799" s="6" t="s">
        <v>64</v>
      </c>
      <c r="E2799" s="6" t="s">
        <v>851</v>
      </c>
      <c r="F2799" s="6" t="s">
        <v>857</v>
      </c>
      <c r="G2799" s="6" t="s">
        <v>1255</v>
      </c>
      <c r="H2799" s="6" t="s">
        <v>857</v>
      </c>
      <c r="I2799" s="6"/>
      <c r="J2799" s="6"/>
      <c r="K2799" s="6"/>
      <c r="L2799" s="6"/>
      <c r="M2799" s="6"/>
      <c r="N2799" s="6"/>
      <c r="O2799" s="6"/>
      <c r="P2799" s="6"/>
      <c r="Q2799" s="6"/>
      <c r="R2799" s="6"/>
      <c r="S2799" s="6"/>
      <c r="T2799" s="6"/>
      <c r="U2799" s="6"/>
      <c r="V2799" s="6"/>
      <c r="W2799" s="6"/>
      <c r="X2799" s="6"/>
      <c r="Y2799" s="6"/>
      <c r="Z2799" s="6"/>
      <c r="AA2799" s="6"/>
      <c r="AB2799" s="6"/>
      <c r="AC2799" s="6"/>
      <c r="AD2799" s="6"/>
      <c r="AE2799" s="6"/>
      <c r="AF2799" s="6"/>
      <c r="AG2799" s="6"/>
      <c r="AH2799" s="6"/>
      <c r="AI2799" s="6"/>
      <c r="AJ2799" s="6"/>
      <c r="AK2799" s="6"/>
      <c r="AL2799" s="6"/>
      <c r="AM2799" s="6"/>
      <c r="AN2799" s="6"/>
      <c r="AO2799" s="6"/>
      <c r="AP2799" s="6"/>
      <c r="AQ2799" s="6"/>
      <c r="AR2799" s="6"/>
      <c r="AS2799" s="6"/>
      <c r="AT2799" s="6"/>
      <c r="AU2799" s="6"/>
      <c r="AV2799" s="6"/>
      <c r="AW2799" s="6"/>
      <c r="AX2799" s="6"/>
      <c r="AY2799" s="6"/>
      <c r="AZ2799" s="6"/>
      <c r="BA2799" s="6"/>
      <c r="BB2799" s="6"/>
      <c r="BC2799" s="6"/>
      <c r="BD2799" s="6"/>
      <c r="BE2799" s="6"/>
      <c r="BF2799" s="6"/>
      <c r="BG2799" s="6"/>
      <c r="BH2799" s="6"/>
      <c r="BI2799" s="6"/>
      <c r="BJ2799" s="6"/>
      <c r="BK2799" s="6"/>
      <c r="BL2799" s="6"/>
      <c r="BM2799" s="6"/>
      <c r="BN2799" s="6"/>
      <c r="BO2799" s="6"/>
      <c r="BP2799" s="6"/>
      <c r="BQ2799" s="6"/>
      <c r="BR2799" s="6" t="s">
        <v>67</v>
      </c>
      <c r="BS2799" s="7">
        <v>44820</v>
      </c>
      <c r="BT2799" s="6" t="s">
        <v>2256</v>
      </c>
      <c r="BU2799" s="28">
        <v>82637</v>
      </c>
      <c r="BV2799" s="6" t="s">
        <v>60</v>
      </c>
      <c r="BW2799" s="6" t="s">
        <v>2256</v>
      </c>
      <c r="BX2799"/>
      <c r="BY2799"/>
      <c r="BZ2799"/>
    </row>
    <row r="2800" spans="1:78" s="45" customFormat="1" x14ac:dyDescent="0.2">
      <c r="A2800" s="6" t="s">
        <v>2257</v>
      </c>
      <c r="B2800" s="6"/>
      <c r="C2800" s="6" t="s">
        <v>1482</v>
      </c>
      <c r="D2800" s="6" t="s">
        <v>64</v>
      </c>
      <c r="E2800" s="6" t="s">
        <v>851</v>
      </c>
      <c r="F2800" s="6" t="s">
        <v>857</v>
      </c>
      <c r="G2800" s="6" t="s">
        <v>1255</v>
      </c>
      <c r="H2800" s="6" t="s">
        <v>857</v>
      </c>
      <c r="I2800" s="6"/>
      <c r="J2800" s="6"/>
      <c r="K2800" s="6"/>
      <c r="L2800" s="6"/>
      <c r="M2800" s="6"/>
      <c r="N2800" s="6"/>
      <c r="O2800" s="6"/>
      <c r="P2800" s="6"/>
      <c r="Q2800" s="6"/>
      <c r="R2800" s="6"/>
      <c r="S2800" s="6"/>
      <c r="T2800" s="6"/>
      <c r="U2800" s="6"/>
      <c r="V2800" s="6"/>
      <c r="W2800" s="6"/>
      <c r="X2800" s="6"/>
      <c r="Y2800" s="6"/>
      <c r="Z2800" s="6"/>
      <c r="AA2800" s="6"/>
      <c r="AB2800" s="6"/>
      <c r="AC2800" s="6"/>
      <c r="AD2800" s="6"/>
      <c r="AE2800" s="6"/>
      <c r="AF2800" s="6"/>
      <c r="AG2800" s="6"/>
      <c r="AH2800" s="6"/>
      <c r="AI2800" s="6"/>
      <c r="AJ2800" s="6"/>
      <c r="AK2800" s="6"/>
      <c r="AL2800" s="6"/>
      <c r="AM2800" s="6"/>
      <c r="AN2800" s="6"/>
      <c r="AO2800" s="6"/>
      <c r="AP2800" s="6"/>
      <c r="AQ2800" s="6"/>
      <c r="AR2800" s="6"/>
      <c r="AS2800" s="6"/>
      <c r="AT2800" s="6"/>
      <c r="AU2800" s="6"/>
      <c r="AV2800" s="6"/>
      <c r="AW2800" s="6"/>
      <c r="AX2800" s="6"/>
      <c r="AY2800" s="6"/>
      <c r="AZ2800" s="6"/>
      <c r="BA2800" s="6"/>
      <c r="BB2800" s="6"/>
      <c r="BC2800" s="6"/>
      <c r="BD2800" s="6"/>
      <c r="BE2800" s="6"/>
      <c r="BF2800" s="6"/>
      <c r="BG2800" s="6"/>
      <c r="BH2800" s="6"/>
      <c r="BI2800" s="6"/>
      <c r="BJ2800" s="6"/>
      <c r="BK2800" s="6"/>
      <c r="BL2800" s="6"/>
      <c r="BM2800" s="6"/>
      <c r="BN2800" s="6"/>
      <c r="BO2800" s="6"/>
      <c r="BP2800" s="6"/>
      <c r="BQ2800" s="6"/>
      <c r="BR2800" s="6" t="s">
        <v>67</v>
      </c>
      <c r="BS2800" s="7">
        <v>44820</v>
      </c>
      <c r="BT2800" s="6" t="s">
        <v>2256</v>
      </c>
      <c r="BU2800" s="28">
        <v>82637</v>
      </c>
      <c r="BV2800" s="6" t="s">
        <v>60</v>
      </c>
      <c r="BW2800" s="6" t="s">
        <v>2256</v>
      </c>
      <c r="BX2800"/>
      <c r="BY2800"/>
      <c r="BZ2800"/>
    </row>
    <row r="2801" spans="1:78" s="45" customFormat="1" x14ac:dyDescent="0.2">
      <c r="A2801" s="10" t="s">
        <v>2153</v>
      </c>
      <c r="B2801" s="10"/>
      <c r="C2801" s="10" t="s">
        <v>1482</v>
      </c>
      <c r="D2801" s="10" t="s">
        <v>64</v>
      </c>
      <c r="E2801" s="10" t="s">
        <v>851</v>
      </c>
      <c r="F2801" s="10" t="s">
        <v>1556</v>
      </c>
      <c r="G2801" s="10" t="s">
        <v>2152</v>
      </c>
      <c r="H2801" s="10" t="s">
        <v>1556</v>
      </c>
      <c r="I2801" s="10"/>
      <c r="J2801" s="10"/>
      <c r="K2801" s="10"/>
      <c r="L2801" s="10"/>
      <c r="M2801" s="10"/>
      <c r="N2801" s="10"/>
      <c r="O2801" s="10"/>
      <c r="P2801" s="10"/>
      <c r="Q2801" s="10"/>
      <c r="R2801" s="10"/>
      <c r="S2801" s="10"/>
      <c r="T2801" s="10"/>
      <c r="U2801" s="10"/>
      <c r="V2801" s="10"/>
      <c r="W2801" s="10"/>
      <c r="X2801" s="10"/>
      <c r="Y2801" s="10"/>
      <c r="Z2801" s="10"/>
      <c r="AA2801" s="10"/>
      <c r="AB2801" s="10"/>
      <c r="AC2801" s="10"/>
      <c r="AD2801" s="10"/>
      <c r="AE2801" s="10"/>
      <c r="AF2801" s="10"/>
      <c r="AG2801" s="10"/>
      <c r="AH2801" s="10"/>
      <c r="AI2801" s="10"/>
      <c r="AJ2801" s="10"/>
      <c r="AK2801" s="10"/>
      <c r="AL2801" s="10"/>
      <c r="AM2801" s="10"/>
      <c r="AN2801" s="10"/>
      <c r="AO2801" s="10"/>
      <c r="AP2801" s="10"/>
      <c r="AQ2801" s="10"/>
      <c r="AR2801" s="10"/>
      <c r="AS2801" s="10"/>
      <c r="AT2801" s="10"/>
      <c r="AU2801" s="10"/>
      <c r="AV2801" s="10"/>
      <c r="AW2801" s="10"/>
      <c r="AX2801" s="10"/>
      <c r="AY2801" s="10"/>
      <c r="AZ2801" s="10"/>
      <c r="BA2801" s="10"/>
      <c r="BB2801" s="10"/>
      <c r="BC2801" s="10"/>
      <c r="BD2801" s="10"/>
      <c r="BE2801" s="10"/>
      <c r="BF2801" s="10"/>
      <c r="BG2801" s="10"/>
      <c r="BH2801" s="10"/>
      <c r="BI2801" s="10"/>
      <c r="BJ2801" s="10"/>
      <c r="BK2801" s="10"/>
      <c r="BL2801" s="10"/>
      <c r="BM2801" s="10"/>
      <c r="BN2801" s="10"/>
      <c r="BO2801" s="10"/>
      <c r="BP2801" s="10"/>
      <c r="BQ2801" s="10"/>
      <c r="BR2801" s="10" t="s">
        <v>67</v>
      </c>
      <c r="BS2801" s="12">
        <v>44819</v>
      </c>
      <c r="BT2801" s="10" t="s">
        <v>200</v>
      </c>
      <c r="BU2801" s="10">
        <v>7016</v>
      </c>
      <c r="BV2801" s="10" t="s">
        <v>69</v>
      </c>
      <c r="BW2801" s="10" t="s">
        <v>200</v>
      </c>
      <c r="BX2801"/>
      <c r="BY2801"/>
      <c r="BZ2801"/>
    </row>
    <row r="2802" spans="1:78" s="45" customFormat="1" x14ac:dyDescent="0.2">
      <c r="A2802" t="s">
        <v>853</v>
      </c>
      <c r="B2802"/>
      <c r="C2802" t="s">
        <v>1482</v>
      </c>
      <c r="D2802" t="s">
        <v>64</v>
      </c>
      <c r="E2802" t="s">
        <v>851</v>
      </c>
      <c r="F2802" t="s">
        <v>1556</v>
      </c>
      <c r="G2802" t="s">
        <v>851</v>
      </c>
      <c r="H2802" t="s">
        <v>2023</v>
      </c>
      <c r="I2802"/>
      <c r="J2802"/>
      <c r="K2802"/>
      <c r="L2802"/>
      <c r="M2802"/>
      <c r="N2802"/>
      <c r="O2802"/>
      <c r="P2802"/>
      <c r="Q2802"/>
      <c r="R2802"/>
      <c r="S2802"/>
      <c r="T2802"/>
      <c r="U2802"/>
      <c r="V2802"/>
      <c r="W2802"/>
      <c r="X2802"/>
      <c r="Y2802"/>
      <c r="Z2802"/>
      <c r="AA2802"/>
      <c r="AB2802"/>
      <c r="AC2802"/>
      <c r="AD2802"/>
      <c r="AE2802"/>
      <c r="AF2802"/>
      <c r="AG2802"/>
      <c r="AH2802"/>
      <c r="AI2802"/>
      <c r="AJ2802"/>
      <c r="AK2802"/>
      <c r="AL2802"/>
      <c r="AM2802"/>
      <c r="AN2802"/>
      <c r="AO2802"/>
      <c r="AP2802"/>
      <c r="AQ2802"/>
      <c r="AR2802"/>
      <c r="AS2802"/>
      <c r="AT2802"/>
      <c r="AU2802"/>
      <c r="AV2802"/>
      <c r="AW2802">
        <v>10.3</v>
      </c>
      <c r="AX2802">
        <v>7.4</v>
      </c>
      <c r="AY2802">
        <v>8.6999999999999993</v>
      </c>
      <c r="AZ2802">
        <v>8.6999999999999993</v>
      </c>
      <c r="BA2802"/>
      <c r="BB2802"/>
      <c r="BC2802"/>
      <c r="BD2802"/>
      <c r="BE2802"/>
      <c r="BF2802"/>
      <c r="BG2802"/>
      <c r="BH2802"/>
      <c r="BI2802"/>
      <c r="BJ2802"/>
      <c r="BK2802"/>
      <c r="BL2802"/>
      <c r="BM2802"/>
      <c r="BN2802"/>
      <c r="BO2802"/>
      <c r="BP2802"/>
      <c r="BQ2802"/>
      <c r="BR2802" t="s">
        <v>67</v>
      </c>
      <c r="BS2802" s="1">
        <v>44816</v>
      </c>
      <c r="BT2802" t="s">
        <v>1910</v>
      </c>
      <c r="BU2802">
        <v>2585</v>
      </c>
      <c r="BV2802"/>
      <c r="BW2802"/>
      <c r="BX2802"/>
      <c r="BY2802"/>
      <c r="BZ2802"/>
    </row>
    <row r="2803" spans="1:78" s="45" customFormat="1" x14ac:dyDescent="0.2">
      <c r="A2803" s="11" t="s">
        <v>1700</v>
      </c>
      <c r="B2803" s="11"/>
      <c r="C2803" s="11" t="s">
        <v>1482</v>
      </c>
      <c r="D2803" s="11" t="s">
        <v>64</v>
      </c>
      <c r="E2803" s="11" t="s">
        <v>851</v>
      </c>
      <c r="F2803" s="11" t="s">
        <v>1556</v>
      </c>
      <c r="G2803" s="11" t="s">
        <v>851</v>
      </c>
      <c r="H2803" s="11" t="s">
        <v>1556</v>
      </c>
      <c r="I2803" s="11"/>
      <c r="J2803" s="11"/>
      <c r="K2803" s="11"/>
      <c r="L2803" s="11"/>
      <c r="M2803" s="11"/>
      <c r="N2803" s="11"/>
      <c r="O2803" s="11"/>
      <c r="P2803" s="11"/>
      <c r="Q2803" s="11"/>
      <c r="R2803" s="11"/>
      <c r="S2803" s="11"/>
      <c r="T2803" s="11"/>
      <c r="U2803" s="11"/>
      <c r="V2803" s="11"/>
      <c r="W2803" s="11"/>
      <c r="X2803" s="11"/>
      <c r="Y2803" s="11"/>
      <c r="Z2803" s="11"/>
      <c r="AA2803" s="11"/>
      <c r="AB2803" s="11"/>
      <c r="AC2803" s="11"/>
      <c r="AD2803" s="11"/>
      <c r="AE2803" s="11"/>
      <c r="AF2803" s="11"/>
      <c r="AG2803" s="11"/>
      <c r="AH2803" s="11"/>
      <c r="AI2803" s="11"/>
      <c r="AJ2803" s="11"/>
      <c r="AK2803" s="11"/>
      <c r="AL2803" s="11"/>
      <c r="AM2803" s="11"/>
      <c r="AN2803" s="11"/>
      <c r="AO2803" s="11"/>
      <c r="AP2803" s="11"/>
      <c r="AQ2803" s="11"/>
      <c r="AR2803" s="11"/>
      <c r="AS2803" s="11"/>
      <c r="AT2803" s="11"/>
      <c r="AU2803" s="11"/>
      <c r="AV2803" s="11"/>
      <c r="AW2803" s="11"/>
      <c r="AX2803" s="11"/>
      <c r="AY2803" s="11"/>
      <c r="AZ2803" s="11"/>
      <c r="BA2803" s="11"/>
      <c r="BB2803" s="11"/>
      <c r="BC2803" s="11"/>
      <c r="BD2803" s="11"/>
      <c r="BE2803" s="11"/>
      <c r="BF2803" s="11"/>
      <c r="BG2803" s="11"/>
      <c r="BH2803" s="11"/>
      <c r="BI2803" s="11"/>
      <c r="BJ2803" s="11"/>
      <c r="BK2803" s="11"/>
      <c r="BL2803" s="11"/>
      <c r="BM2803" s="11"/>
      <c r="BN2803" s="11"/>
      <c r="BO2803" s="11"/>
      <c r="BP2803" s="11"/>
      <c r="BQ2803" s="11"/>
      <c r="BR2803" s="11"/>
      <c r="BS2803" s="11"/>
      <c r="BT2803" s="11"/>
      <c r="BU2803" s="11"/>
      <c r="BV2803" s="11"/>
      <c r="BW2803" s="11"/>
      <c r="BX2803"/>
      <c r="BY2803"/>
      <c r="BZ2803"/>
    </row>
    <row r="2804" spans="1:78" s="45" customFormat="1" x14ac:dyDescent="0.2">
      <c r="A2804" s="11" t="s">
        <v>1700</v>
      </c>
      <c r="B2804" s="11"/>
      <c r="C2804" s="11" t="s">
        <v>1482</v>
      </c>
      <c r="D2804" s="11" t="s">
        <v>64</v>
      </c>
      <c r="E2804" s="11" t="s">
        <v>851</v>
      </c>
      <c r="F2804" s="11" t="s">
        <v>864</v>
      </c>
      <c r="G2804" s="11" t="s">
        <v>343</v>
      </c>
      <c r="H2804" s="11" t="s">
        <v>1558</v>
      </c>
      <c r="I2804" s="11"/>
      <c r="J2804" s="11"/>
      <c r="K2804" s="11"/>
      <c r="L2804" s="11"/>
      <c r="M2804" s="11"/>
      <c r="N2804" s="11"/>
      <c r="O2804" s="11"/>
      <c r="P2804" s="11"/>
      <c r="Q2804" s="11"/>
      <c r="R2804" s="11"/>
      <c r="S2804" s="11"/>
      <c r="T2804" s="11"/>
      <c r="U2804" s="11"/>
      <c r="V2804" s="11"/>
      <c r="W2804" s="11"/>
      <c r="X2804" s="11"/>
      <c r="Y2804" s="11"/>
      <c r="Z2804" s="11"/>
      <c r="AA2804" s="11"/>
      <c r="AB2804" s="11"/>
      <c r="AC2804" s="11"/>
      <c r="AD2804" s="11"/>
      <c r="AE2804" s="11"/>
      <c r="AF2804" s="11"/>
      <c r="AG2804" s="11"/>
      <c r="AH2804" s="11"/>
      <c r="AI2804" s="11"/>
      <c r="AJ2804" s="11"/>
      <c r="AK2804" s="11"/>
      <c r="AL2804" s="11"/>
      <c r="AM2804" s="11"/>
      <c r="AN2804" s="11"/>
      <c r="AO2804" s="11"/>
      <c r="AP2804" s="11"/>
      <c r="AQ2804" s="11"/>
      <c r="AR2804" s="11"/>
      <c r="AS2804" s="11"/>
      <c r="AT2804" s="11"/>
      <c r="AU2804" s="11"/>
      <c r="AV2804" s="11"/>
      <c r="AW2804" s="11"/>
      <c r="AX2804" s="11"/>
      <c r="AY2804" s="11"/>
      <c r="AZ2804" s="11"/>
      <c r="BA2804" s="11"/>
      <c r="BB2804" s="11"/>
      <c r="BC2804" s="11"/>
      <c r="BD2804" s="11"/>
      <c r="BE2804" s="11"/>
      <c r="BF2804" s="11"/>
      <c r="BG2804" s="11"/>
      <c r="BH2804" s="11"/>
      <c r="BI2804" s="11"/>
      <c r="BJ2804" s="11"/>
      <c r="BK2804" s="11"/>
      <c r="BL2804" s="11"/>
      <c r="BM2804" s="11"/>
      <c r="BN2804" s="11"/>
      <c r="BO2804" s="11"/>
      <c r="BP2804" s="11"/>
      <c r="BQ2804" s="11"/>
      <c r="BR2804" s="11"/>
      <c r="BS2804" s="11"/>
      <c r="BT2804" s="11"/>
      <c r="BU2804" s="11"/>
      <c r="BV2804" s="11"/>
      <c r="BW2804" s="11"/>
      <c r="BX2804"/>
      <c r="BY2804"/>
      <c r="BZ2804"/>
    </row>
    <row r="2805" spans="1:78" s="45" customFormat="1" x14ac:dyDescent="0.2">
      <c r="A2805" s="6"/>
      <c r="B2805" s="6"/>
      <c r="C2805" s="6" t="s">
        <v>1482</v>
      </c>
      <c r="D2805" s="6" t="s">
        <v>64</v>
      </c>
      <c r="E2805" s="6" t="s">
        <v>851</v>
      </c>
      <c r="F2805" s="6" t="s">
        <v>864</v>
      </c>
      <c r="G2805" s="6" t="s">
        <v>343</v>
      </c>
      <c r="H2805" s="6" t="s">
        <v>1558</v>
      </c>
      <c r="I2805" s="6"/>
      <c r="J2805" s="6"/>
      <c r="K2805" s="6"/>
      <c r="L2805" s="6"/>
      <c r="M2805" s="6"/>
      <c r="N2805" s="6"/>
      <c r="O2805" s="6"/>
      <c r="P2805" s="6"/>
      <c r="Q2805" s="6"/>
      <c r="R2805" s="6"/>
      <c r="S2805" s="6"/>
      <c r="T2805" s="6"/>
      <c r="U2805" s="6"/>
      <c r="V2805" s="6"/>
      <c r="W2805" s="6"/>
      <c r="X2805" s="6"/>
      <c r="Y2805" s="6"/>
      <c r="Z2805" s="6"/>
      <c r="AA2805" s="6"/>
      <c r="AB2805" s="6"/>
      <c r="AC2805" s="6"/>
      <c r="AD2805" s="6"/>
      <c r="AE2805" s="6"/>
      <c r="AF2805" s="6"/>
      <c r="AG2805" s="6"/>
      <c r="AH2805" s="6"/>
      <c r="AI2805" s="6"/>
      <c r="AJ2805" s="6"/>
      <c r="AK2805" s="6"/>
      <c r="AL2805" s="6"/>
      <c r="AM2805" s="6"/>
      <c r="AN2805" s="6"/>
      <c r="AO2805" s="6"/>
      <c r="AP2805" s="6"/>
      <c r="AQ2805" s="6"/>
      <c r="AR2805" s="6"/>
      <c r="AS2805" s="6"/>
      <c r="AT2805" s="6"/>
      <c r="AU2805" s="6"/>
      <c r="AV2805" s="6"/>
      <c r="AW2805" s="6">
        <v>9</v>
      </c>
      <c r="AX2805" s="6"/>
      <c r="AY2805" s="6"/>
      <c r="AZ2805" s="6">
        <v>5</v>
      </c>
      <c r="BA2805" s="6"/>
      <c r="BB2805" s="6"/>
      <c r="BC2805" s="6"/>
      <c r="BD2805" s="6"/>
      <c r="BE2805" s="6">
        <v>10</v>
      </c>
      <c r="BF2805" s="6"/>
      <c r="BG2805" s="6"/>
      <c r="BH2805" s="6">
        <v>5.5</v>
      </c>
      <c r="BI2805" s="6"/>
      <c r="BJ2805" s="6">
        <v>28.5</v>
      </c>
      <c r="BK2805" s="6"/>
      <c r="BL2805" s="6"/>
      <c r="BM2805" s="6"/>
      <c r="BN2805" s="6"/>
      <c r="BO2805" s="6"/>
      <c r="BP2805" s="6"/>
      <c r="BQ2805" s="6"/>
      <c r="BR2805" s="6" t="s">
        <v>67</v>
      </c>
      <c r="BS2805" s="7">
        <v>44964</v>
      </c>
      <c r="BT2805" s="6" t="s">
        <v>3669</v>
      </c>
      <c r="BU2805" s="57" t="s">
        <v>3702</v>
      </c>
      <c r="BV2805" s="6"/>
      <c r="BW2805" s="6"/>
      <c r="BX2805" s="6"/>
      <c r="BY2805" s="6"/>
      <c r="BZ2805" s="6"/>
    </row>
    <row r="2806" spans="1:78" s="45" customFormat="1" x14ac:dyDescent="0.2">
      <c r="A2806" s="11" t="s">
        <v>1700</v>
      </c>
      <c r="B2806" s="11"/>
      <c r="C2806" s="11" t="s">
        <v>1482</v>
      </c>
      <c r="D2806" s="11" t="s">
        <v>64</v>
      </c>
      <c r="E2806" s="11" t="s">
        <v>851</v>
      </c>
      <c r="F2806" s="11" t="s">
        <v>864</v>
      </c>
      <c r="G2806" s="11" t="s">
        <v>851</v>
      </c>
      <c r="H2806" s="11" t="s">
        <v>864</v>
      </c>
      <c r="I2806" s="11"/>
      <c r="J2806" s="11"/>
      <c r="K2806" s="11"/>
      <c r="L2806" s="11"/>
      <c r="M2806" s="11"/>
      <c r="N2806" s="11"/>
      <c r="O2806" s="11"/>
      <c r="P2806" s="11"/>
      <c r="Q2806" s="11"/>
      <c r="R2806" s="11"/>
      <c r="S2806" s="11"/>
      <c r="T2806" s="11"/>
      <c r="U2806" s="11"/>
      <c r="V2806" s="11"/>
      <c r="W2806" s="11"/>
      <c r="X2806" s="11"/>
      <c r="Y2806" s="11"/>
      <c r="Z2806" s="11"/>
      <c r="AA2806" s="11"/>
      <c r="AB2806" s="11"/>
      <c r="AC2806" s="11"/>
      <c r="AD2806" s="11"/>
      <c r="AE2806" s="11"/>
      <c r="AF2806" s="11"/>
      <c r="AG2806" s="11"/>
      <c r="AH2806" s="11"/>
      <c r="AI2806" s="11"/>
      <c r="AJ2806" s="11"/>
      <c r="AK2806" s="11"/>
      <c r="AL2806" s="11"/>
      <c r="AM2806" s="11"/>
      <c r="AN2806" s="11"/>
      <c r="AO2806" s="11"/>
      <c r="AP2806" s="11"/>
      <c r="AQ2806" s="11"/>
      <c r="AR2806" s="11"/>
      <c r="AS2806" s="11"/>
      <c r="AT2806" s="11"/>
      <c r="AU2806" s="11"/>
      <c r="AV2806" s="11"/>
      <c r="AW2806" s="11"/>
      <c r="AX2806" s="11"/>
      <c r="AY2806" s="11"/>
      <c r="AZ2806" s="11"/>
      <c r="BA2806" s="11"/>
      <c r="BB2806" s="11"/>
      <c r="BC2806" s="11"/>
      <c r="BD2806" s="11"/>
      <c r="BE2806" s="11"/>
      <c r="BF2806" s="11"/>
      <c r="BG2806" s="11"/>
      <c r="BH2806" s="11"/>
      <c r="BI2806" s="11"/>
      <c r="BJ2806" s="11"/>
      <c r="BK2806" s="11"/>
      <c r="BL2806" s="11"/>
      <c r="BM2806" s="11"/>
      <c r="BN2806" s="11"/>
      <c r="BO2806" s="11"/>
      <c r="BP2806" s="11"/>
      <c r="BQ2806" s="11"/>
      <c r="BR2806" s="11"/>
      <c r="BS2806" s="11"/>
      <c r="BT2806" s="11"/>
      <c r="BU2806" s="11"/>
      <c r="BV2806" s="11"/>
      <c r="BW2806" s="11"/>
      <c r="BX2806"/>
      <c r="BY2806"/>
      <c r="BZ2806"/>
    </row>
    <row r="2807" spans="1:78" s="45" customFormat="1" x14ac:dyDescent="0.2">
      <c r="A2807" t="s">
        <v>863</v>
      </c>
      <c r="B2807" t="s">
        <v>322</v>
      </c>
      <c r="C2807" t="s">
        <v>1482</v>
      </c>
      <c r="D2807" t="s">
        <v>64</v>
      </c>
      <c r="E2807" t="s">
        <v>851</v>
      </c>
      <c r="F2807" t="s">
        <v>864</v>
      </c>
      <c r="G2807" t="s">
        <v>851</v>
      </c>
      <c r="H2807" t="s">
        <v>864</v>
      </c>
      <c r="I2807"/>
      <c r="J2807"/>
      <c r="K2807"/>
      <c r="L2807"/>
      <c r="M2807"/>
      <c r="N2807"/>
      <c r="O2807"/>
      <c r="P2807"/>
      <c r="Q2807"/>
      <c r="R2807"/>
      <c r="S2807"/>
      <c r="T2807"/>
      <c r="U2807"/>
      <c r="V2807"/>
      <c r="W2807"/>
      <c r="X2807"/>
      <c r="Y2807"/>
      <c r="Z2807"/>
      <c r="AA2807"/>
      <c r="AB2807"/>
      <c r="AC2807"/>
      <c r="AD2807"/>
      <c r="AE2807"/>
      <c r="AF2807"/>
      <c r="AG2807"/>
      <c r="AH2807"/>
      <c r="AI2807"/>
      <c r="AJ2807"/>
      <c r="AK2807"/>
      <c r="AL2807"/>
      <c r="AM2807"/>
      <c r="AN2807"/>
      <c r="AO2807"/>
      <c r="AP2807"/>
      <c r="AQ2807"/>
      <c r="AR2807"/>
      <c r="AS2807"/>
      <c r="AT2807"/>
      <c r="AU2807"/>
      <c r="AV2807"/>
      <c r="AW2807">
        <v>9.3000000000000007</v>
      </c>
      <c r="AX2807">
        <v>7.5</v>
      </c>
      <c r="AY2807">
        <v>8.5</v>
      </c>
      <c r="AZ2807">
        <v>8.5</v>
      </c>
      <c r="BA2807"/>
      <c r="BB2807"/>
      <c r="BC2807"/>
      <c r="BD2807"/>
      <c r="BE2807"/>
      <c r="BF2807"/>
      <c r="BG2807"/>
      <c r="BH2807"/>
      <c r="BI2807"/>
      <c r="BJ2807"/>
      <c r="BK2807"/>
      <c r="BL2807"/>
      <c r="BM2807"/>
      <c r="BN2807"/>
      <c r="BO2807"/>
      <c r="BP2807"/>
      <c r="BQ2807"/>
      <c r="BR2807" t="s">
        <v>67</v>
      </c>
      <c r="BS2807" s="1">
        <v>44798</v>
      </c>
      <c r="BT2807" t="s">
        <v>498</v>
      </c>
      <c r="BU2807">
        <v>831</v>
      </c>
      <c r="BV2807"/>
      <c r="BW2807"/>
      <c r="BX2807"/>
      <c r="BY2807"/>
      <c r="BZ2807"/>
    </row>
    <row r="2808" spans="1:78" s="45" customFormat="1" x14ac:dyDescent="0.2">
      <c r="A2808" t="s">
        <v>2377</v>
      </c>
      <c r="B2808"/>
      <c r="C2808" t="s">
        <v>1482</v>
      </c>
      <c r="D2808" t="s">
        <v>64</v>
      </c>
      <c r="E2808" t="s">
        <v>851</v>
      </c>
      <c r="F2808" t="s">
        <v>864</v>
      </c>
      <c r="G2808" t="s">
        <v>851</v>
      </c>
      <c r="H2808" t="s">
        <v>864</v>
      </c>
      <c r="I2808"/>
      <c r="J2808"/>
      <c r="K2808"/>
      <c r="L2808"/>
      <c r="M2808"/>
      <c r="N2808"/>
      <c r="O2808"/>
      <c r="P2808"/>
      <c r="Q2808"/>
      <c r="R2808"/>
      <c r="S2808"/>
      <c r="T2808"/>
      <c r="U2808"/>
      <c r="V2808"/>
      <c r="W2808"/>
      <c r="X2808"/>
      <c r="Y2808"/>
      <c r="Z2808"/>
      <c r="AA2808"/>
      <c r="AB2808"/>
      <c r="AC2808"/>
      <c r="AD2808"/>
      <c r="AE2808"/>
      <c r="AF2808"/>
      <c r="AG2808"/>
      <c r="AH2808"/>
      <c r="AI2808"/>
      <c r="AJ2808"/>
      <c r="AK2808"/>
      <c r="AL2808"/>
      <c r="AM2808"/>
      <c r="AN2808"/>
      <c r="AO2808"/>
      <c r="AP2808"/>
      <c r="AQ2808"/>
      <c r="AR2808"/>
      <c r="AS2808"/>
      <c r="AT2808"/>
      <c r="AU2808"/>
      <c r="AV2808"/>
      <c r="AW2808"/>
      <c r="AX2808"/>
      <c r="AY2808"/>
      <c r="AZ2808"/>
      <c r="BA2808">
        <v>9.9</v>
      </c>
      <c r="BB2808">
        <v>8.15</v>
      </c>
      <c r="BC2808">
        <v>8.6999999999999993</v>
      </c>
      <c r="BD2808">
        <v>8.6999999999999993</v>
      </c>
      <c r="BE2808"/>
      <c r="BF2808"/>
      <c r="BG2808"/>
      <c r="BH2808"/>
      <c r="BI2808"/>
      <c r="BJ2808"/>
      <c r="BK2808"/>
      <c r="BL2808"/>
      <c r="BM2808"/>
      <c r="BN2808"/>
      <c r="BO2808"/>
      <c r="BP2808"/>
      <c r="BQ2808"/>
      <c r="BR2808" t="s">
        <v>67</v>
      </c>
      <c r="BS2808" s="1">
        <v>44824</v>
      </c>
      <c r="BT2808" t="s">
        <v>2329</v>
      </c>
      <c r="BU2808">
        <v>2930</v>
      </c>
      <c r="BV2808" t="s">
        <v>60</v>
      </c>
      <c r="BW2808" t="s">
        <v>2329</v>
      </c>
      <c r="BX2808"/>
      <c r="BY2808"/>
      <c r="BZ2808"/>
    </row>
    <row r="2809" spans="1:78" s="45" customFormat="1" x14ac:dyDescent="0.2">
      <c r="A2809" t="s">
        <v>2375</v>
      </c>
      <c r="B2809"/>
      <c r="C2809" t="s">
        <v>1482</v>
      </c>
      <c r="D2809" t="s">
        <v>64</v>
      </c>
      <c r="E2809" t="s">
        <v>851</v>
      </c>
      <c r="F2809" t="s">
        <v>864</v>
      </c>
      <c r="G2809" t="s">
        <v>851</v>
      </c>
      <c r="H2809" t="s">
        <v>864</v>
      </c>
      <c r="I2809"/>
      <c r="J2809"/>
      <c r="K2809"/>
      <c r="L2809"/>
      <c r="M2809"/>
      <c r="N2809"/>
      <c r="O2809"/>
      <c r="P2809"/>
      <c r="Q2809"/>
      <c r="R2809"/>
      <c r="S2809"/>
      <c r="T2809"/>
      <c r="U2809"/>
      <c r="V2809"/>
      <c r="W2809"/>
      <c r="X2809"/>
      <c r="Y2809"/>
      <c r="Z2809"/>
      <c r="AA2809"/>
      <c r="AB2809"/>
      <c r="AC2809"/>
      <c r="AD2809"/>
      <c r="AE2809"/>
      <c r="AF2809"/>
      <c r="AG2809"/>
      <c r="AH2809"/>
      <c r="AI2809"/>
      <c r="AJ2809"/>
      <c r="AK2809"/>
      <c r="AL2809"/>
      <c r="AM2809"/>
      <c r="AN2809"/>
      <c r="AO2809"/>
      <c r="AP2809"/>
      <c r="AQ2809"/>
      <c r="AR2809"/>
      <c r="AS2809"/>
      <c r="AT2809"/>
      <c r="AU2809"/>
      <c r="AV2809"/>
      <c r="AW2809"/>
      <c r="AX2809"/>
      <c r="AY2809">
        <v>8.4499999999999993</v>
      </c>
      <c r="AZ2809">
        <v>8.4499999999999993</v>
      </c>
      <c r="BA2809"/>
      <c r="BB2809">
        <v>9</v>
      </c>
      <c r="BC2809">
        <v>9.75</v>
      </c>
      <c r="BD2809"/>
      <c r="BE2809"/>
      <c r="BF2809"/>
      <c r="BG2809"/>
      <c r="BH2809"/>
      <c r="BI2809"/>
      <c r="BJ2809"/>
      <c r="BK2809"/>
      <c r="BL2809"/>
      <c r="BM2809"/>
      <c r="BN2809"/>
      <c r="BO2809"/>
      <c r="BP2809"/>
      <c r="BQ2809"/>
      <c r="BR2809" t="s">
        <v>67</v>
      </c>
      <c r="BS2809" s="1">
        <v>44824</v>
      </c>
      <c r="BT2809" t="s">
        <v>2329</v>
      </c>
      <c r="BU2809">
        <v>2930</v>
      </c>
      <c r="BV2809"/>
      <c r="BW2809"/>
      <c r="BX2809"/>
      <c r="BY2809"/>
      <c r="BZ2809"/>
    </row>
    <row r="2810" spans="1:78" s="45" customFormat="1" x14ac:dyDescent="0.2">
      <c r="A2810" t="s">
        <v>2374</v>
      </c>
      <c r="B2810"/>
      <c r="C2810" t="s">
        <v>1482</v>
      </c>
      <c r="D2810" t="s">
        <v>64</v>
      </c>
      <c r="E2810" t="s">
        <v>851</v>
      </c>
      <c r="F2810" t="s">
        <v>864</v>
      </c>
      <c r="G2810" t="s">
        <v>851</v>
      </c>
      <c r="H2810" t="s">
        <v>864</v>
      </c>
      <c r="I2810"/>
      <c r="J2810"/>
      <c r="K2810"/>
      <c r="L2810"/>
      <c r="M2810"/>
      <c r="N2810"/>
      <c r="O2810"/>
      <c r="P2810"/>
      <c r="Q2810"/>
      <c r="R2810"/>
      <c r="S2810"/>
      <c r="T2810"/>
      <c r="U2810"/>
      <c r="V2810"/>
      <c r="W2810"/>
      <c r="X2810"/>
      <c r="Y2810"/>
      <c r="Z2810"/>
      <c r="AA2810"/>
      <c r="AB2810"/>
      <c r="AC2810"/>
      <c r="AD2810"/>
      <c r="AE2810"/>
      <c r="AF2810"/>
      <c r="AG2810"/>
      <c r="AH2810"/>
      <c r="AI2810"/>
      <c r="AJ2810"/>
      <c r="AK2810"/>
      <c r="AL2810"/>
      <c r="AM2810"/>
      <c r="AN2810"/>
      <c r="AO2810"/>
      <c r="AP2810"/>
      <c r="AQ2810"/>
      <c r="AR2810"/>
      <c r="AS2810"/>
      <c r="AT2810"/>
      <c r="AU2810"/>
      <c r="AV2810"/>
      <c r="AW2810">
        <v>9.4</v>
      </c>
      <c r="AX2810">
        <v>6.7</v>
      </c>
      <c r="AY2810">
        <v>8</v>
      </c>
      <c r="AZ2810">
        <v>8</v>
      </c>
      <c r="BA2810">
        <v>10</v>
      </c>
      <c r="BB2810">
        <v>8.85</v>
      </c>
      <c r="BC2810">
        <v>9.5500000000000007</v>
      </c>
      <c r="BD2810">
        <v>9.5500000000000007</v>
      </c>
      <c r="BE2810">
        <v>9.5</v>
      </c>
      <c r="BF2810">
        <v>7.65</v>
      </c>
      <c r="BG2810">
        <v>6.9</v>
      </c>
      <c r="BH2810">
        <v>7.65</v>
      </c>
      <c r="BI2810"/>
      <c r="BJ2810"/>
      <c r="BK2810"/>
      <c r="BL2810"/>
      <c r="BM2810"/>
      <c r="BN2810"/>
      <c r="BO2810"/>
      <c r="BP2810"/>
      <c r="BQ2810"/>
      <c r="BR2810" t="s">
        <v>67</v>
      </c>
      <c r="BS2810" s="1">
        <v>44824</v>
      </c>
      <c r="BT2810" t="s">
        <v>2329</v>
      </c>
      <c r="BU2810">
        <v>2930</v>
      </c>
      <c r="BV2810" t="s">
        <v>60</v>
      </c>
      <c r="BW2810" t="s">
        <v>2329</v>
      </c>
      <c r="BX2810"/>
      <c r="BY2810"/>
      <c r="BZ2810"/>
    </row>
    <row r="2811" spans="1:78" s="45" customFormat="1" x14ac:dyDescent="0.2">
      <c r="A2811" t="s">
        <v>2376</v>
      </c>
      <c r="B2811"/>
      <c r="C2811" t="s">
        <v>1482</v>
      </c>
      <c r="D2811" t="s">
        <v>64</v>
      </c>
      <c r="E2811" t="s">
        <v>851</v>
      </c>
      <c r="F2811" t="s">
        <v>864</v>
      </c>
      <c r="G2811" t="s">
        <v>851</v>
      </c>
      <c r="H2811" t="s">
        <v>864</v>
      </c>
      <c r="I2811"/>
      <c r="J2811"/>
      <c r="K2811"/>
      <c r="L2811"/>
      <c r="M2811"/>
      <c r="N2811"/>
      <c r="O2811"/>
      <c r="P2811"/>
      <c r="Q2811"/>
      <c r="R2811"/>
      <c r="S2811"/>
      <c r="T2811"/>
      <c r="U2811">
        <v>6.2</v>
      </c>
      <c r="V2811"/>
      <c r="W2811"/>
      <c r="X2811">
        <v>7.6</v>
      </c>
      <c r="Y2811">
        <v>8.0500000000000007</v>
      </c>
      <c r="Z2811"/>
      <c r="AA2811"/>
      <c r="AB2811">
        <v>8.5500000000000007</v>
      </c>
      <c r="AC2811"/>
      <c r="AD2811"/>
      <c r="AE2811"/>
      <c r="AF2811"/>
      <c r="AG2811"/>
      <c r="AH2811"/>
      <c r="AI2811"/>
      <c r="AJ2811"/>
      <c r="AK2811"/>
      <c r="AL2811"/>
      <c r="AM2811"/>
      <c r="AN2811"/>
      <c r="AO2811"/>
      <c r="AP2811"/>
      <c r="AQ2811"/>
      <c r="AR2811"/>
      <c r="AS2811"/>
      <c r="AT2811"/>
      <c r="AU2811"/>
      <c r="AV2811"/>
      <c r="AW2811"/>
      <c r="AX2811"/>
      <c r="AY2811"/>
      <c r="AZ2811"/>
      <c r="BA2811"/>
      <c r="BB2811"/>
      <c r="BC2811"/>
      <c r="BD2811"/>
      <c r="BE2811"/>
      <c r="BF2811"/>
      <c r="BG2811"/>
      <c r="BH2811"/>
      <c r="BI2811"/>
      <c r="BJ2811"/>
      <c r="BK2811"/>
      <c r="BL2811"/>
      <c r="BM2811"/>
      <c r="BN2811"/>
      <c r="BO2811"/>
      <c r="BP2811"/>
      <c r="BQ2811"/>
      <c r="BR2811" t="s">
        <v>67</v>
      </c>
      <c r="BS2811" s="1">
        <v>44824</v>
      </c>
      <c r="BT2811" t="s">
        <v>2329</v>
      </c>
      <c r="BU2811">
        <v>2930</v>
      </c>
      <c r="BV2811"/>
      <c r="BW2811"/>
      <c r="BX2811"/>
      <c r="BY2811"/>
      <c r="BZ2811"/>
    </row>
    <row r="2812" spans="1:78" s="45" customFormat="1" x14ac:dyDescent="0.2">
      <c r="A2812" t="s">
        <v>2378</v>
      </c>
      <c r="B2812"/>
      <c r="C2812" t="s">
        <v>1482</v>
      </c>
      <c r="D2812" t="s">
        <v>64</v>
      </c>
      <c r="E2812" t="s">
        <v>851</v>
      </c>
      <c r="F2812" t="s">
        <v>864</v>
      </c>
      <c r="G2812" t="s">
        <v>851</v>
      </c>
      <c r="H2812" t="s">
        <v>864</v>
      </c>
      <c r="I2812"/>
      <c r="J2812"/>
      <c r="K2812"/>
      <c r="L2812"/>
      <c r="M2812"/>
      <c r="N2812"/>
      <c r="O2812"/>
      <c r="P2812"/>
      <c r="Q2812"/>
      <c r="R2812"/>
      <c r="S2812"/>
      <c r="T2812"/>
      <c r="U2812"/>
      <c r="V2812"/>
      <c r="W2812"/>
      <c r="X2812"/>
      <c r="Y2812"/>
      <c r="Z2812"/>
      <c r="AA2812"/>
      <c r="AB2812"/>
      <c r="AC2812"/>
      <c r="AD2812"/>
      <c r="AE2812"/>
      <c r="AF2812"/>
      <c r="AG2812"/>
      <c r="AH2812"/>
      <c r="AI2812"/>
      <c r="AJ2812"/>
      <c r="AK2812"/>
      <c r="AL2812"/>
      <c r="AM2812"/>
      <c r="AN2812"/>
      <c r="AO2812"/>
      <c r="AP2812"/>
      <c r="AQ2812"/>
      <c r="AR2812"/>
      <c r="AS2812"/>
      <c r="AT2812"/>
      <c r="AU2812"/>
      <c r="AV2812"/>
      <c r="AW2812">
        <v>8.9499999999999993</v>
      </c>
      <c r="AX2812">
        <v>5.85</v>
      </c>
      <c r="AY2812">
        <v>6.5</v>
      </c>
      <c r="AZ2812">
        <v>6.5</v>
      </c>
      <c r="BA2812"/>
      <c r="BB2812">
        <v>7.9</v>
      </c>
      <c r="BC2812">
        <v>8.8000000000000007</v>
      </c>
      <c r="BD2812">
        <v>8.8000000000000007</v>
      </c>
      <c r="BE2812"/>
      <c r="BF2812"/>
      <c r="BG2812"/>
      <c r="BH2812"/>
      <c r="BI2812"/>
      <c r="BJ2812"/>
      <c r="BK2812"/>
      <c r="BL2812"/>
      <c r="BM2812"/>
      <c r="BN2812"/>
      <c r="BO2812"/>
      <c r="BP2812"/>
      <c r="BQ2812"/>
      <c r="BR2812" t="s">
        <v>67</v>
      </c>
      <c r="BS2812" s="1">
        <v>44824</v>
      </c>
      <c r="BT2812" t="s">
        <v>2329</v>
      </c>
      <c r="BU2812">
        <v>2930</v>
      </c>
      <c r="BV2812"/>
      <c r="BW2812"/>
      <c r="BX2812"/>
      <c r="BY2812"/>
      <c r="BZ2812"/>
    </row>
    <row r="2813" spans="1:78" s="45" customFormat="1" x14ac:dyDescent="0.2">
      <c r="A2813" t="s">
        <v>2379</v>
      </c>
      <c r="B2813"/>
      <c r="C2813" t="s">
        <v>1482</v>
      </c>
      <c r="D2813" t="s">
        <v>64</v>
      </c>
      <c r="E2813" t="s">
        <v>851</v>
      </c>
      <c r="F2813" t="s">
        <v>864</v>
      </c>
      <c r="G2813" t="s">
        <v>851</v>
      </c>
      <c r="H2813" t="s">
        <v>864</v>
      </c>
      <c r="I2813"/>
      <c r="J2813"/>
      <c r="K2813"/>
      <c r="L2813"/>
      <c r="M2813"/>
      <c r="N2813"/>
      <c r="O2813"/>
      <c r="P2813"/>
      <c r="Q2813"/>
      <c r="R2813"/>
      <c r="S2813"/>
      <c r="T2813"/>
      <c r="U2813"/>
      <c r="V2813"/>
      <c r="W2813"/>
      <c r="X2813"/>
      <c r="Y2813"/>
      <c r="Z2813"/>
      <c r="AA2813"/>
      <c r="AB2813"/>
      <c r="AC2813"/>
      <c r="AD2813"/>
      <c r="AE2813"/>
      <c r="AF2813"/>
      <c r="AG2813"/>
      <c r="AH2813"/>
      <c r="AI2813"/>
      <c r="AJ2813"/>
      <c r="AK2813"/>
      <c r="AL2813"/>
      <c r="AM2813"/>
      <c r="AN2813"/>
      <c r="AO2813"/>
      <c r="AP2813"/>
      <c r="AQ2813"/>
      <c r="AR2813"/>
      <c r="AS2813"/>
      <c r="AT2813"/>
      <c r="AU2813"/>
      <c r="AV2813"/>
      <c r="AW2813">
        <v>9.9499999999999993</v>
      </c>
      <c r="AX2813">
        <v>7.4</v>
      </c>
      <c r="AY2813">
        <v>6.9</v>
      </c>
      <c r="AZ2813">
        <v>7.4</v>
      </c>
      <c r="BA2813"/>
      <c r="BB2813"/>
      <c r="BC2813"/>
      <c r="BD2813"/>
      <c r="BE2813"/>
      <c r="BF2813"/>
      <c r="BG2813"/>
      <c r="BH2813"/>
      <c r="BI2813"/>
      <c r="BJ2813"/>
      <c r="BK2813"/>
      <c r="BL2813"/>
      <c r="BM2813"/>
      <c r="BN2813"/>
      <c r="BO2813"/>
      <c r="BP2813"/>
      <c r="BQ2813"/>
      <c r="BR2813" t="s">
        <v>67</v>
      </c>
      <c r="BS2813" s="1">
        <v>44824</v>
      </c>
      <c r="BT2813" t="s">
        <v>2329</v>
      </c>
      <c r="BU2813">
        <v>2930</v>
      </c>
      <c r="BV2813"/>
      <c r="BW2813"/>
      <c r="BX2813"/>
      <c r="BY2813"/>
      <c r="BZ2813"/>
    </row>
    <row r="2814" spans="1:78" s="45" customFormat="1" x14ac:dyDescent="0.2">
      <c r="A2814" t="s">
        <v>865</v>
      </c>
      <c r="B2814"/>
      <c r="C2814" t="s">
        <v>1482</v>
      </c>
      <c r="D2814" t="s">
        <v>64</v>
      </c>
      <c r="E2814" t="s">
        <v>851</v>
      </c>
      <c r="F2814" t="s">
        <v>864</v>
      </c>
      <c r="G2814" t="s">
        <v>851</v>
      </c>
      <c r="H2814" t="s">
        <v>864</v>
      </c>
      <c r="I2814"/>
      <c r="J2814"/>
      <c r="K2814"/>
      <c r="L2814"/>
      <c r="M2814"/>
      <c r="N2814"/>
      <c r="O2814"/>
      <c r="P2814"/>
      <c r="Q2814"/>
      <c r="R2814"/>
      <c r="S2814"/>
      <c r="T2814"/>
      <c r="U2814"/>
      <c r="V2814"/>
      <c r="W2814"/>
      <c r="X2814"/>
      <c r="Y2814"/>
      <c r="Z2814"/>
      <c r="AA2814"/>
      <c r="AB2814"/>
      <c r="AC2814"/>
      <c r="AD2814"/>
      <c r="AE2814"/>
      <c r="AF2814"/>
      <c r="AG2814">
        <v>7.1</v>
      </c>
      <c r="AH2814"/>
      <c r="AI2814"/>
      <c r="AJ2814">
        <v>10.3</v>
      </c>
      <c r="AK2814"/>
      <c r="AL2814"/>
      <c r="AM2814"/>
      <c r="AN2814"/>
      <c r="AO2814"/>
      <c r="AP2814"/>
      <c r="AQ2814"/>
      <c r="AR2814"/>
      <c r="AS2814"/>
      <c r="AT2814"/>
      <c r="AU2814"/>
      <c r="AV2814"/>
      <c r="AW2814"/>
      <c r="AX2814"/>
      <c r="AY2814"/>
      <c r="AZ2814"/>
      <c r="BA2814"/>
      <c r="BB2814"/>
      <c r="BC2814"/>
      <c r="BD2814"/>
      <c r="BE2814"/>
      <c r="BF2814"/>
      <c r="BG2814"/>
      <c r="BH2814"/>
      <c r="BI2814"/>
      <c r="BJ2814"/>
      <c r="BK2814"/>
      <c r="BL2814"/>
      <c r="BM2814"/>
      <c r="BN2814"/>
      <c r="BO2814"/>
      <c r="BP2814"/>
      <c r="BQ2814"/>
      <c r="BR2814" t="s">
        <v>67</v>
      </c>
      <c r="BS2814" s="1">
        <v>44798</v>
      </c>
      <c r="BT2814" t="s">
        <v>498</v>
      </c>
      <c r="BU2814">
        <v>831</v>
      </c>
      <c r="BV2814"/>
      <c r="BW2814"/>
      <c r="BX2814"/>
      <c r="BY2814"/>
      <c r="BZ2814"/>
    </row>
    <row r="2815" spans="1:78" s="45" customFormat="1" x14ac:dyDescent="0.2">
      <c r="A2815" t="s">
        <v>866</v>
      </c>
      <c r="B2815"/>
      <c r="C2815" t="s">
        <v>1482</v>
      </c>
      <c r="D2815" t="s">
        <v>64</v>
      </c>
      <c r="E2815" t="s">
        <v>851</v>
      </c>
      <c r="F2815" t="s">
        <v>864</v>
      </c>
      <c r="G2815" t="s">
        <v>851</v>
      </c>
      <c r="H2815" t="s">
        <v>864</v>
      </c>
      <c r="I2815"/>
      <c r="J2815"/>
      <c r="K2815"/>
      <c r="L2815"/>
      <c r="M2815"/>
      <c r="N2815"/>
      <c r="O2815"/>
      <c r="P2815"/>
      <c r="Q2815"/>
      <c r="R2815"/>
      <c r="S2815"/>
      <c r="T2815"/>
      <c r="U2815"/>
      <c r="V2815"/>
      <c r="W2815"/>
      <c r="X2815"/>
      <c r="Y2815"/>
      <c r="Z2815"/>
      <c r="AA2815"/>
      <c r="AB2815"/>
      <c r="AC2815"/>
      <c r="AD2815"/>
      <c r="AE2815"/>
      <c r="AF2815"/>
      <c r="AG2815"/>
      <c r="AH2815"/>
      <c r="AI2815"/>
      <c r="AJ2815"/>
      <c r="AK2815"/>
      <c r="AL2815"/>
      <c r="AM2815"/>
      <c r="AN2815"/>
      <c r="AO2815"/>
      <c r="AP2815"/>
      <c r="AQ2815"/>
      <c r="AR2815"/>
      <c r="AS2815"/>
      <c r="AT2815"/>
      <c r="AU2815"/>
      <c r="AV2815"/>
      <c r="AW2815">
        <v>9.1</v>
      </c>
      <c r="AX2815">
        <v>7.3</v>
      </c>
      <c r="AY2815">
        <v>8.1999999999999993</v>
      </c>
      <c r="AZ2815">
        <v>8.1999999999999993</v>
      </c>
      <c r="BA2815"/>
      <c r="BB2815"/>
      <c r="BC2815"/>
      <c r="BD2815"/>
      <c r="BE2815"/>
      <c r="BF2815"/>
      <c r="BG2815"/>
      <c r="BH2815"/>
      <c r="BI2815"/>
      <c r="BJ2815"/>
      <c r="BK2815"/>
      <c r="BL2815"/>
      <c r="BM2815"/>
      <c r="BN2815"/>
      <c r="BO2815"/>
      <c r="BP2815"/>
      <c r="BQ2815"/>
      <c r="BR2815" t="s">
        <v>67</v>
      </c>
      <c r="BS2815" s="1">
        <v>44798</v>
      </c>
      <c r="BT2815" t="s">
        <v>498</v>
      </c>
      <c r="BU2815">
        <v>831</v>
      </c>
      <c r="BV2815" t="s">
        <v>60</v>
      </c>
      <c r="BW2815" t="s">
        <v>498</v>
      </c>
      <c r="BX2815"/>
      <c r="BY2815"/>
      <c r="BZ2815"/>
    </row>
    <row r="2816" spans="1:78" s="45" customFormat="1" x14ac:dyDescent="0.2">
      <c r="A2816" s="6"/>
      <c r="B2816" s="6"/>
      <c r="C2816" s="6" t="s">
        <v>1482</v>
      </c>
      <c r="D2816" s="6" t="s">
        <v>64</v>
      </c>
      <c r="E2816" s="6" t="s">
        <v>851</v>
      </c>
      <c r="F2816" s="6" t="s">
        <v>864</v>
      </c>
      <c r="G2816" s="6" t="s">
        <v>126</v>
      </c>
      <c r="H2816" s="6" t="s">
        <v>864</v>
      </c>
      <c r="I2816" s="6"/>
      <c r="J2816" s="6"/>
      <c r="K2816" s="6"/>
      <c r="L2816" s="6"/>
      <c r="M2816" s="6"/>
      <c r="N2816" s="6"/>
      <c r="O2816" s="6"/>
      <c r="P2816" s="6"/>
      <c r="Q2816" s="6"/>
      <c r="R2816" s="6"/>
      <c r="S2816" s="6"/>
      <c r="T2816" s="6"/>
      <c r="U2816" s="6"/>
      <c r="V2816" s="6"/>
      <c r="W2816" s="6"/>
      <c r="X2816" s="6"/>
      <c r="Y2816" s="6"/>
      <c r="Z2816" s="6"/>
      <c r="AA2816" s="6"/>
      <c r="AB2816" s="6"/>
      <c r="AC2816" s="6"/>
      <c r="AD2816" s="6"/>
      <c r="AE2816" s="6"/>
      <c r="AF2816" s="6"/>
      <c r="AG2816" s="6"/>
      <c r="AH2816" s="6"/>
      <c r="AI2816" s="6"/>
      <c r="AJ2816" s="6"/>
      <c r="AK2816" s="6"/>
      <c r="AL2816" s="6"/>
      <c r="AM2816" s="6"/>
      <c r="AN2816" s="6"/>
      <c r="AO2816" s="6"/>
      <c r="AP2816" s="6"/>
      <c r="AQ2816" s="6"/>
      <c r="AR2816" s="6"/>
      <c r="AS2816" s="6"/>
      <c r="AT2816" s="6"/>
      <c r="AU2816" s="6"/>
      <c r="AV2816" s="6"/>
      <c r="AW2816" s="6">
        <v>9.6</v>
      </c>
      <c r="AX2816" s="6"/>
      <c r="AY2816" s="6"/>
      <c r="AZ2816" s="6">
        <v>8.3000000000000007</v>
      </c>
      <c r="BA2816" s="6">
        <v>10.5</v>
      </c>
      <c r="BB2816" s="6"/>
      <c r="BC2816" s="6"/>
      <c r="BD2816" s="6">
        <v>9.8000000000000007</v>
      </c>
      <c r="BE2816" s="6">
        <v>10.5</v>
      </c>
      <c r="BF2816" s="6"/>
      <c r="BG2816" s="6"/>
      <c r="BH2816" s="6">
        <v>8.3000000000000007</v>
      </c>
      <c r="BI2816" s="6"/>
      <c r="BJ2816" s="6">
        <v>30</v>
      </c>
      <c r="BK2816" s="6"/>
      <c r="BL2816" s="6"/>
      <c r="BM2816" s="6"/>
      <c r="BN2816" s="6"/>
      <c r="BO2816" s="6"/>
      <c r="BP2816" s="6">
        <v>60</v>
      </c>
      <c r="BQ2816" s="6" t="s">
        <v>3689</v>
      </c>
      <c r="BR2816" s="6" t="s">
        <v>67</v>
      </c>
      <c r="BS2816" s="7">
        <v>44964</v>
      </c>
      <c r="BT2816" s="6" t="s">
        <v>3669</v>
      </c>
      <c r="BU2816" s="57" t="s">
        <v>3702</v>
      </c>
      <c r="BV2816" s="6"/>
      <c r="BW2816" s="6"/>
      <c r="BX2816" s="6"/>
      <c r="BY2816" s="6"/>
      <c r="BZ2816" s="6"/>
    </row>
    <row r="2817" spans="1:78" s="45" customFormat="1" x14ac:dyDescent="0.2">
      <c r="A2817" s="6"/>
      <c r="B2817" s="6"/>
      <c r="C2817" s="6" t="s">
        <v>1482</v>
      </c>
      <c r="D2817" s="6" t="s">
        <v>64</v>
      </c>
      <c r="E2817" s="6" t="s">
        <v>851</v>
      </c>
      <c r="F2817" s="6" t="s">
        <v>314</v>
      </c>
      <c r="G2817" s="6" t="s">
        <v>343</v>
      </c>
      <c r="H2817" s="6" t="s">
        <v>314</v>
      </c>
      <c r="I2817" s="6"/>
      <c r="J2817" s="6"/>
      <c r="K2817" s="6"/>
      <c r="L2817" s="6"/>
      <c r="M2817" s="6"/>
      <c r="N2817" s="6"/>
      <c r="O2817" s="6"/>
      <c r="P2817" s="6"/>
      <c r="Q2817" s="6"/>
      <c r="R2817" s="6"/>
      <c r="S2817" s="6"/>
      <c r="T2817" s="6"/>
      <c r="U2817" s="6"/>
      <c r="V2817" s="6"/>
      <c r="W2817" s="6"/>
      <c r="X2817" s="6"/>
      <c r="Y2817" s="6"/>
      <c r="Z2817" s="6"/>
      <c r="AA2817" s="6"/>
      <c r="AB2817" s="6"/>
      <c r="AC2817" s="6"/>
      <c r="AD2817" s="6"/>
      <c r="AE2817" s="6"/>
      <c r="AF2817" s="6"/>
      <c r="AG2817" s="6"/>
      <c r="AH2817" s="6"/>
      <c r="AI2817" s="6"/>
      <c r="AJ2817" s="6"/>
      <c r="AK2817" s="6"/>
      <c r="AL2817" s="6"/>
      <c r="AM2817" s="6"/>
      <c r="AN2817" s="6"/>
      <c r="AO2817" s="6"/>
      <c r="AP2817" s="6"/>
      <c r="AQ2817" s="6"/>
      <c r="AR2817" s="6"/>
      <c r="AS2817" s="6"/>
      <c r="AT2817" s="6"/>
      <c r="AU2817" s="6"/>
      <c r="AV2817" s="6"/>
      <c r="AW2817" s="6"/>
      <c r="AX2817" s="6"/>
      <c r="AY2817" s="6"/>
      <c r="AZ2817" s="6"/>
      <c r="BA2817" s="6"/>
      <c r="BB2817" s="6"/>
      <c r="BC2817" s="6"/>
      <c r="BD2817" s="6"/>
      <c r="BE2817" s="6"/>
      <c r="BF2817" s="6"/>
      <c r="BG2817" s="6"/>
      <c r="BH2817" s="6"/>
      <c r="BI2817" s="6">
        <v>19.5</v>
      </c>
      <c r="BJ2817" s="6"/>
      <c r="BK2817" s="6"/>
      <c r="BL2817" s="6"/>
      <c r="BM2817" s="6"/>
      <c r="BN2817" s="6"/>
      <c r="BO2817" s="6"/>
      <c r="BP2817" s="6"/>
      <c r="BQ2817" s="6"/>
      <c r="BR2817" s="6" t="s">
        <v>67</v>
      </c>
      <c r="BS2817" s="7">
        <v>44964</v>
      </c>
      <c r="BT2817" s="6" t="s">
        <v>3669</v>
      </c>
      <c r="BU2817" s="57" t="s">
        <v>3702</v>
      </c>
      <c r="BV2817" s="6"/>
      <c r="BW2817" s="6"/>
      <c r="BX2817" s="6"/>
      <c r="BY2817" s="6"/>
      <c r="BZ2817" s="6"/>
    </row>
    <row r="2818" spans="1:78" s="45" customFormat="1" x14ac:dyDescent="0.2">
      <c r="A2818" s="11" t="s">
        <v>1700</v>
      </c>
      <c r="B2818" s="11"/>
      <c r="C2818" s="11" t="s">
        <v>1482</v>
      </c>
      <c r="D2818" s="11" t="s">
        <v>64</v>
      </c>
      <c r="E2818" s="11" t="s">
        <v>851</v>
      </c>
      <c r="F2818" s="11" t="s">
        <v>314</v>
      </c>
      <c r="G2818" s="11" t="s">
        <v>851</v>
      </c>
      <c r="H2818" s="11" t="s">
        <v>314</v>
      </c>
      <c r="I2818" s="11"/>
      <c r="J2818" s="11"/>
      <c r="K2818" s="11"/>
      <c r="L2818" s="11"/>
      <c r="M2818" s="11"/>
      <c r="N2818" s="11"/>
      <c r="O2818" s="11"/>
      <c r="P2818" s="11"/>
      <c r="Q2818" s="11"/>
      <c r="R2818" s="11"/>
      <c r="S2818" s="11"/>
      <c r="T2818" s="11"/>
      <c r="U2818" s="11"/>
      <c r="V2818" s="11"/>
      <c r="W2818" s="11"/>
      <c r="X2818" s="11"/>
      <c r="Y2818" s="11"/>
      <c r="Z2818" s="11"/>
      <c r="AA2818" s="11"/>
      <c r="AB2818" s="11"/>
      <c r="AC2818" s="11"/>
      <c r="AD2818" s="11"/>
      <c r="AE2818" s="11"/>
      <c r="AF2818" s="11"/>
      <c r="AG2818" s="11"/>
      <c r="AH2818" s="11"/>
      <c r="AI2818" s="11"/>
      <c r="AJ2818" s="11"/>
      <c r="AK2818" s="11"/>
      <c r="AL2818" s="11"/>
      <c r="AM2818" s="11"/>
      <c r="AN2818" s="11"/>
      <c r="AO2818" s="11"/>
      <c r="AP2818" s="11"/>
      <c r="AQ2818" s="11"/>
      <c r="AR2818" s="11"/>
      <c r="AS2818" s="11"/>
      <c r="AT2818" s="11"/>
      <c r="AU2818" s="11"/>
      <c r="AV2818" s="11"/>
      <c r="AW2818" s="11"/>
      <c r="AX2818" s="11"/>
      <c r="AY2818" s="11"/>
      <c r="AZ2818" s="11"/>
      <c r="BA2818" s="11"/>
      <c r="BB2818" s="11"/>
      <c r="BC2818" s="11"/>
      <c r="BD2818" s="11"/>
      <c r="BE2818" s="11"/>
      <c r="BF2818" s="11"/>
      <c r="BG2818" s="11"/>
      <c r="BH2818" s="11"/>
      <c r="BI2818" s="11"/>
      <c r="BJ2818" s="11"/>
      <c r="BK2818" s="11"/>
      <c r="BL2818" s="11"/>
      <c r="BM2818" s="11"/>
      <c r="BN2818" s="11"/>
      <c r="BO2818" s="11"/>
      <c r="BP2818" s="11"/>
      <c r="BQ2818" s="11"/>
      <c r="BR2818" s="11"/>
      <c r="BS2818" s="11"/>
      <c r="BT2818" s="11"/>
      <c r="BU2818" s="11"/>
      <c r="BV2818" s="11"/>
      <c r="BW2818" s="11"/>
      <c r="BX2818"/>
      <c r="BY2818"/>
      <c r="BZ2818"/>
    </row>
    <row r="2819" spans="1:78" s="45" customFormat="1" x14ac:dyDescent="0.2">
      <c r="A2819" t="s">
        <v>867</v>
      </c>
      <c r="B2819"/>
      <c r="C2819" t="s">
        <v>1482</v>
      </c>
      <c r="D2819" t="s">
        <v>64</v>
      </c>
      <c r="E2819" t="s">
        <v>851</v>
      </c>
      <c r="F2819" t="s">
        <v>314</v>
      </c>
      <c r="G2819" t="s">
        <v>851</v>
      </c>
      <c r="H2819" t="s">
        <v>314</v>
      </c>
      <c r="I2819"/>
      <c r="J2819"/>
      <c r="K2819"/>
      <c r="L2819"/>
      <c r="M2819"/>
      <c r="N2819"/>
      <c r="O2819"/>
      <c r="P2819"/>
      <c r="Q2819"/>
      <c r="R2819"/>
      <c r="S2819"/>
      <c r="T2819"/>
      <c r="U2819">
        <v>5.2</v>
      </c>
      <c r="V2819">
        <v>5.9</v>
      </c>
      <c r="W2819"/>
      <c r="X2819">
        <v>5.9</v>
      </c>
      <c r="Y2819">
        <v>6.1</v>
      </c>
      <c r="Z2819">
        <v>7</v>
      </c>
      <c r="AA2819"/>
      <c r="AB2819">
        <v>7</v>
      </c>
      <c r="AC2819">
        <v>6.9</v>
      </c>
      <c r="AD2819">
        <v>8.3000000000000007</v>
      </c>
      <c r="AE2819"/>
      <c r="AF2819">
        <v>8.3000000000000007</v>
      </c>
      <c r="AG2819">
        <v>5.0999999999999996</v>
      </c>
      <c r="AH2819">
        <v>7.5</v>
      </c>
      <c r="AI2819"/>
      <c r="AJ2819">
        <v>7.5</v>
      </c>
      <c r="AK2819">
        <v>6</v>
      </c>
      <c r="AL2819">
        <v>1.8</v>
      </c>
      <c r="AM2819"/>
      <c r="AN2819">
        <v>1.8</v>
      </c>
      <c r="AO2819">
        <v>6</v>
      </c>
      <c r="AP2819">
        <v>2.2999999999999998</v>
      </c>
      <c r="AQ2819"/>
      <c r="AR2819">
        <v>2.2999999999999998</v>
      </c>
      <c r="AS2819">
        <v>6</v>
      </c>
      <c r="AT2819">
        <v>3.6</v>
      </c>
      <c r="AU2819"/>
      <c r="AV2819">
        <v>3.6</v>
      </c>
      <c r="AW2819">
        <v>6.3</v>
      </c>
      <c r="AX2819">
        <v>5.0999999999999996</v>
      </c>
      <c r="AY2819"/>
      <c r="AZ2819">
        <v>5.0999999999999996</v>
      </c>
      <c r="BA2819"/>
      <c r="BB2819"/>
      <c r="BC2819"/>
      <c r="BD2819"/>
      <c r="BE2819">
        <v>7.7</v>
      </c>
      <c r="BF2819">
        <v>5</v>
      </c>
      <c r="BG2819"/>
      <c r="BH2819">
        <v>5</v>
      </c>
      <c r="BI2819"/>
      <c r="BJ2819"/>
      <c r="BK2819"/>
      <c r="BL2819"/>
      <c r="BM2819"/>
      <c r="BN2819"/>
      <c r="BO2819"/>
      <c r="BP2819"/>
      <c r="BQ2819"/>
      <c r="BR2819" t="s">
        <v>67</v>
      </c>
      <c r="BS2819"/>
      <c r="BT2819" t="s">
        <v>200</v>
      </c>
      <c r="BU2819">
        <v>7016</v>
      </c>
      <c r="BV2819"/>
      <c r="BW2819"/>
      <c r="BX2819"/>
      <c r="BY2819"/>
      <c r="BZ2819"/>
    </row>
    <row r="2820" spans="1:78" s="10" customFormat="1" x14ac:dyDescent="0.2">
      <c r="A2820" t="s">
        <v>868</v>
      </c>
      <c r="B2820"/>
      <c r="C2820" t="s">
        <v>1482</v>
      </c>
      <c r="D2820" t="s">
        <v>64</v>
      </c>
      <c r="E2820" t="s">
        <v>851</v>
      </c>
      <c r="F2820" t="s">
        <v>314</v>
      </c>
      <c r="G2820" t="s">
        <v>851</v>
      </c>
      <c r="H2820" t="s">
        <v>314</v>
      </c>
      <c r="I2820"/>
      <c r="J2820"/>
      <c r="K2820"/>
      <c r="L2820"/>
      <c r="M2820"/>
      <c r="N2820"/>
      <c r="O2820"/>
      <c r="P2820"/>
      <c r="Q2820"/>
      <c r="R2820"/>
      <c r="S2820"/>
      <c r="T2820"/>
      <c r="U2820"/>
      <c r="V2820"/>
      <c r="W2820"/>
      <c r="X2820"/>
      <c r="Y2820"/>
      <c r="Z2820"/>
      <c r="AA2820"/>
      <c r="AB2820"/>
      <c r="AC2820"/>
      <c r="AD2820"/>
      <c r="AE2820"/>
      <c r="AF2820"/>
      <c r="AG2820"/>
      <c r="AH2820"/>
      <c r="AI2820"/>
      <c r="AJ2820"/>
      <c r="AK2820"/>
      <c r="AL2820"/>
      <c r="AM2820"/>
      <c r="AN2820"/>
      <c r="AO2820"/>
      <c r="AP2820"/>
      <c r="AQ2820"/>
      <c r="AR2820"/>
      <c r="AS2820"/>
      <c r="AT2820"/>
      <c r="AU2820"/>
      <c r="AV2820"/>
      <c r="AW2820">
        <v>7.3</v>
      </c>
      <c r="AX2820">
        <v>5.6</v>
      </c>
      <c r="AY2820"/>
      <c r="AZ2820">
        <v>5.6</v>
      </c>
      <c r="BA2820">
        <v>7</v>
      </c>
      <c r="BB2820">
        <v>6.5</v>
      </c>
      <c r="BC2820"/>
      <c r="BD2820">
        <v>6.5</v>
      </c>
      <c r="BE2820">
        <v>7.1</v>
      </c>
      <c r="BF2820">
        <v>5</v>
      </c>
      <c r="BG2820"/>
      <c r="BH2820">
        <v>5</v>
      </c>
      <c r="BI2820"/>
      <c r="BJ2820"/>
      <c r="BK2820"/>
      <c r="BL2820"/>
      <c r="BM2820"/>
      <c r="BN2820"/>
      <c r="BO2820"/>
      <c r="BP2820"/>
      <c r="BQ2820"/>
      <c r="BR2820" t="s">
        <v>67</v>
      </c>
      <c r="BS2820"/>
      <c r="BT2820" t="s">
        <v>200</v>
      </c>
      <c r="BU2820">
        <v>7016</v>
      </c>
      <c r="BV2820"/>
      <c r="BW2820"/>
      <c r="BX2820"/>
      <c r="BY2820"/>
      <c r="BZ2820"/>
    </row>
    <row r="2821" spans="1:78" s="45" customFormat="1" x14ac:dyDescent="0.2">
      <c r="A2821" t="s">
        <v>869</v>
      </c>
      <c r="B2821"/>
      <c r="C2821" t="s">
        <v>1482</v>
      </c>
      <c r="D2821" t="s">
        <v>64</v>
      </c>
      <c r="E2821" t="s">
        <v>851</v>
      </c>
      <c r="F2821" t="s">
        <v>314</v>
      </c>
      <c r="G2821" t="s">
        <v>851</v>
      </c>
      <c r="H2821" t="s">
        <v>314</v>
      </c>
      <c r="I2821"/>
      <c r="J2821"/>
      <c r="K2821"/>
      <c r="L2821"/>
      <c r="M2821"/>
      <c r="N2821"/>
      <c r="O2821"/>
      <c r="P2821"/>
      <c r="Q2821"/>
      <c r="R2821"/>
      <c r="S2821"/>
      <c r="T2821"/>
      <c r="U2821"/>
      <c r="V2821"/>
      <c r="W2821"/>
      <c r="X2821"/>
      <c r="Y2821"/>
      <c r="Z2821"/>
      <c r="AA2821"/>
      <c r="AB2821"/>
      <c r="AC2821"/>
      <c r="AD2821"/>
      <c r="AE2821"/>
      <c r="AF2821"/>
      <c r="AG2821"/>
      <c r="AH2821"/>
      <c r="AI2821"/>
      <c r="AJ2821"/>
      <c r="AK2821"/>
      <c r="AL2821"/>
      <c r="AM2821"/>
      <c r="AN2821"/>
      <c r="AO2821"/>
      <c r="AP2821"/>
      <c r="AQ2821"/>
      <c r="AR2821"/>
      <c r="AS2821">
        <v>6</v>
      </c>
      <c r="AT2821">
        <v>3.1</v>
      </c>
      <c r="AU2821"/>
      <c r="AV2821">
        <v>3.1</v>
      </c>
      <c r="AW2821">
        <v>6.9</v>
      </c>
      <c r="AX2821">
        <v>4.3</v>
      </c>
      <c r="AY2821"/>
      <c r="AZ2821">
        <v>4.3</v>
      </c>
      <c r="BA2821">
        <v>7.1</v>
      </c>
      <c r="BB2821">
        <v>5.2</v>
      </c>
      <c r="BC2821"/>
      <c r="BD2821">
        <v>5.2</v>
      </c>
      <c r="BE2821"/>
      <c r="BF2821"/>
      <c r="BG2821"/>
      <c r="BH2821"/>
      <c r="BI2821"/>
      <c r="BJ2821"/>
      <c r="BK2821"/>
      <c r="BL2821"/>
      <c r="BM2821"/>
      <c r="BN2821"/>
      <c r="BO2821"/>
      <c r="BP2821"/>
      <c r="BQ2821"/>
      <c r="BR2821" t="s">
        <v>67</v>
      </c>
      <c r="BS2821"/>
      <c r="BT2821" t="s">
        <v>200</v>
      </c>
      <c r="BU2821">
        <v>7016</v>
      </c>
      <c r="BV2821"/>
      <c r="BW2821"/>
      <c r="BX2821"/>
      <c r="BY2821"/>
      <c r="BZ2821"/>
    </row>
    <row r="2822" spans="1:78" s="45" customFormat="1" x14ac:dyDescent="0.2">
      <c r="A2822" t="s">
        <v>870</v>
      </c>
      <c r="B2822"/>
      <c r="C2822" t="s">
        <v>1482</v>
      </c>
      <c r="D2822" t="s">
        <v>64</v>
      </c>
      <c r="E2822" t="s">
        <v>851</v>
      </c>
      <c r="F2822" t="s">
        <v>314</v>
      </c>
      <c r="G2822" t="s">
        <v>851</v>
      </c>
      <c r="H2822" t="s">
        <v>314</v>
      </c>
      <c r="I2822"/>
      <c r="J2822"/>
      <c r="K2822"/>
      <c r="L2822"/>
      <c r="M2822"/>
      <c r="N2822"/>
      <c r="O2822"/>
      <c r="P2822"/>
      <c r="Q2822"/>
      <c r="R2822"/>
      <c r="S2822"/>
      <c r="T2822"/>
      <c r="U2822"/>
      <c r="V2822"/>
      <c r="W2822"/>
      <c r="X2822"/>
      <c r="Y2822"/>
      <c r="Z2822"/>
      <c r="AA2822"/>
      <c r="AB2822"/>
      <c r="AC2822"/>
      <c r="AD2822"/>
      <c r="AE2822"/>
      <c r="AF2822"/>
      <c r="AG2822"/>
      <c r="AH2822"/>
      <c r="AI2822"/>
      <c r="AJ2822"/>
      <c r="AK2822"/>
      <c r="AL2822"/>
      <c r="AM2822"/>
      <c r="AN2822"/>
      <c r="AO2822"/>
      <c r="AP2822"/>
      <c r="AQ2822"/>
      <c r="AR2822"/>
      <c r="AS2822">
        <v>5.8</v>
      </c>
      <c r="AT2822">
        <v>3.9</v>
      </c>
      <c r="AU2822"/>
      <c r="AV2822">
        <v>3.9</v>
      </c>
      <c r="AW2822">
        <v>6.5</v>
      </c>
      <c r="AX2822">
        <v>4.3</v>
      </c>
      <c r="AY2822"/>
      <c r="AZ2822">
        <v>4.3</v>
      </c>
      <c r="BA2822">
        <v>7.1</v>
      </c>
      <c r="BB2822">
        <v>5.2</v>
      </c>
      <c r="BC2822"/>
      <c r="BD2822">
        <v>5.2</v>
      </c>
      <c r="BE2822"/>
      <c r="BF2822"/>
      <c r="BG2822"/>
      <c r="BH2822"/>
      <c r="BI2822"/>
      <c r="BJ2822"/>
      <c r="BK2822"/>
      <c r="BL2822"/>
      <c r="BM2822"/>
      <c r="BN2822"/>
      <c r="BO2822"/>
      <c r="BP2822"/>
      <c r="BQ2822"/>
      <c r="BR2822" t="s">
        <v>67</v>
      </c>
      <c r="BS2822"/>
      <c r="BT2822" t="s">
        <v>200</v>
      </c>
      <c r="BU2822">
        <v>7016</v>
      </c>
      <c r="BV2822"/>
      <c r="BW2822"/>
      <c r="BX2822"/>
      <c r="BY2822"/>
      <c r="BZ2822"/>
    </row>
    <row r="2823" spans="1:78" s="45" customFormat="1" x14ac:dyDescent="0.2">
      <c r="A2823" t="s">
        <v>871</v>
      </c>
      <c r="B2823" t="s">
        <v>322</v>
      </c>
      <c r="C2823" t="s">
        <v>1482</v>
      </c>
      <c r="D2823" t="s">
        <v>64</v>
      </c>
      <c r="E2823" t="s">
        <v>851</v>
      </c>
      <c r="F2823" t="s">
        <v>314</v>
      </c>
      <c r="G2823" t="s">
        <v>851</v>
      </c>
      <c r="H2823" t="s">
        <v>314</v>
      </c>
      <c r="I2823"/>
      <c r="J2823"/>
      <c r="K2823"/>
      <c r="L2823"/>
      <c r="M2823"/>
      <c r="N2823"/>
      <c r="O2823"/>
      <c r="P2823"/>
      <c r="Q2823"/>
      <c r="R2823"/>
      <c r="S2823"/>
      <c r="T2823"/>
      <c r="U2823"/>
      <c r="V2823"/>
      <c r="W2823"/>
      <c r="X2823"/>
      <c r="Y2823"/>
      <c r="Z2823"/>
      <c r="AA2823"/>
      <c r="AB2823"/>
      <c r="AC2823"/>
      <c r="AD2823"/>
      <c r="AE2823"/>
      <c r="AF2823"/>
      <c r="AG2823"/>
      <c r="AH2823"/>
      <c r="AI2823"/>
      <c r="AJ2823"/>
      <c r="AK2823"/>
      <c r="AL2823"/>
      <c r="AM2823"/>
      <c r="AN2823"/>
      <c r="AO2823"/>
      <c r="AP2823"/>
      <c r="AQ2823"/>
      <c r="AR2823"/>
      <c r="AS2823"/>
      <c r="AT2823"/>
      <c r="AU2823"/>
      <c r="AV2823"/>
      <c r="AW2823">
        <v>6.4</v>
      </c>
      <c r="AX2823">
        <v>4.9000000000000004</v>
      </c>
      <c r="AY2823">
        <v>5.4</v>
      </c>
      <c r="AZ2823">
        <v>5.4</v>
      </c>
      <c r="BA2823">
        <v>7.1</v>
      </c>
      <c r="BB2823">
        <v>6.7</v>
      </c>
      <c r="BC2823">
        <v>6.2</v>
      </c>
      <c r="BD2823">
        <v>6.7</v>
      </c>
      <c r="BE2823"/>
      <c r="BF2823"/>
      <c r="BG2823"/>
      <c r="BH2823"/>
      <c r="BI2823"/>
      <c r="BJ2823"/>
      <c r="BK2823"/>
      <c r="BL2823"/>
      <c r="BM2823"/>
      <c r="BN2823"/>
      <c r="BO2823"/>
      <c r="BP2823"/>
      <c r="BQ2823"/>
      <c r="BR2823" t="s">
        <v>67</v>
      </c>
      <c r="BS2823" s="1">
        <v>44798</v>
      </c>
      <c r="BT2823" t="s">
        <v>498</v>
      </c>
      <c r="BU2823">
        <v>831</v>
      </c>
      <c r="BV2823"/>
      <c r="BW2823"/>
      <c r="BX2823"/>
      <c r="BY2823"/>
      <c r="BZ2823"/>
    </row>
    <row r="2824" spans="1:78" s="45" customFormat="1" x14ac:dyDescent="0.2">
      <c r="A2824" t="s">
        <v>871</v>
      </c>
      <c r="B2824"/>
      <c r="C2824" t="s">
        <v>1482</v>
      </c>
      <c r="D2824" t="s">
        <v>64</v>
      </c>
      <c r="E2824" t="s">
        <v>851</v>
      </c>
      <c r="F2824" t="s">
        <v>314</v>
      </c>
      <c r="G2824" t="s">
        <v>851</v>
      </c>
      <c r="H2824" t="s">
        <v>314</v>
      </c>
      <c r="I2824"/>
      <c r="J2824"/>
      <c r="K2824"/>
      <c r="L2824"/>
      <c r="M2824"/>
      <c r="N2824"/>
      <c r="O2824"/>
      <c r="P2824"/>
      <c r="Q2824">
        <v>6</v>
      </c>
      <c r="R2824">
        <v>4.9000000000000004</v>
      </c>
      <c r="S2824"/>
      <c r="T2824">
        <v>4.9000000000000004</v>
      </c>
      <c r="U2824">
        <v>5.5</v>
      </c>
      <c r="V2824">
        <v>5.7</v>
      </c>
      <c r="W2824"/>
      <c r="X2824">
        <v>5.7</v>
      </c>
      <c r="Y2824">
        <v>6.6</v>
      </c>
      <c r="Z2824">
        <v>6.9</v>
      </c>
      <c r="AA2824"/>
      <c r="AB2824">
        <v>6.9</v>
      </c>
      <c r="AC2824">
        <v>7.2</v>
      </c>
      <c r="AD2824">
        <v>8.8000000000000007</v>
      </c>
      <c r="AE2824"/>
      <c r="AF2824">
        <v>8.8000000000000007</v>
      </c>
      <c r="AG2824">
        <v>5</v>
      </c>
      <c r="AH2824">
        <v>7.7</v>
      </c>
      <c r="AI2824"/>
      <c r="AJ2824">
        <v>7.7</v>
      </c>
      <c r="AK2824"/>
      <c r="AL2824"/>
      <c r="AM2824"/>
      <c r="AN2824"/>
      <c r="AO2824"/>
      <c r="AP2824"/>
      <c r="AQ2824"/>
      <c r="AR2824"/>
      <c r="AS2824"/>
      <c r="AT2824"/>
      <c r="AU2824"/>
      <c r="AV2824"/>
      <c r="AW2824">
        <v>6.5</v>
      </c>
      <c r="AX2824">
        <v>5.8</v>
      </c>
      <c r="AY2824"/>
      <c r="AZ2824">
        <v>5.8</v>
      </c>
      <c r="BA2824">
        <v>7.1</v>
      </c>
      <c r="BB2824">
        <v>6.3</v>
      </c>
      <c r="BC2824"/>
      <c r="BD2824">
        <v>6.3</v>
      </c>
      <c r="BE2824"/>
      <c r="BF2824"/>
      <c r="BG2824"/>
      <c r="BH2824"/>
      <c r="BI2824"/>
      <c r="BJ2824"/>
      <c r="BK2824"/>
      <c r="BL2824"/>
      <c r="BM2824"/>
      <c r="BN2824"/>
      <c r="BO2824"/>
      <c r="BP2824"/>
      <c r="BQ2824"/>
      <c r="BR2824" t="s">
        <v>67</v>
      </c>
      <c r="BS2824"/>
      <c r="BT2824" t="s">
        <v>200</v>
      </c>
      <c r="BU2824">
        <v>7016</v>
      </c>
      <c r="BV2824"/>
      <c r="BW2824"/>
      <c r="BX2824"/>
      <c r="BY2824"/>
      <c r="BZ2824"/>
    </row>
    <row r="2825" spans="1:78" s="45" customFormat="1" x14ac:dyDescent="0.2">
      <c r="A2825" t="s">
        <v>872</v>
      </c>
      <c r="B2825"/>
      <c r="C2825" t="s">
        <v>1482</v>
      </c>
      <c r="D2825" t="s">
        <v>64</v>
      </c>
      <c r="E2825" t="s">
        <v>851</v>
      </c>
      <c r="F2825" t="s">
        <v>314</v>
      </c>
      <c r="G2825" t="s">
        <v>851</v>
      </c>
      <c r="H2825" t="s">
        <v>314</v>
      </c>
      <c r="I2825"/>
      <c r="J2825"/>
      <c r="K2825"/>
      <c r="L2825"/>
      <c r="M2825">
        <v>4.9000000000000004</v>
      </c>
      <c r="N2825">
        <v>4.0999999999999996</v>
      </c>
      <c r="O2825"/>
      <c r="P2825">
        <v>4.0999999999999996</v>
      </c>
      <c r="Q2825"/>
      <c r="R2825"/>
      <c r="S2825"/>
      <c r="T2825"/>
      <c r="U2825"/>
      <c r="V2825"/>
      <c r="W2825"/>
      <c r="X2825"/>
      <c r="Y2825">
        <v>6.2</v>
      </c>
      <c r="Z2825">
        <v>6.9</v>
      </c>
      <c r="AA2825"/>
      <c r="AB2825">
        <v>6.9</v>
      </c>
      <c r="AC2825">
        <v>6.3</v>
      </c>
      <c r="AD2825">
        <v>8.1</v>
      </c>
      <c r="AE2825"/>
      <c r="AF2825">
        <v>8.1</v>
      </c>
      <c r="AG2825">
        <v>5.3</v>
      </c>
      <c r="AH2825">
        <v>7.2</v>
      </c>
      <c r="AI2825"/>
      <c r="AJ2825">
        <v>7.2</v>
      </c>
      <c r="AK2825"/>
      <c r="AL2825"/>
      <c r="AM2825"/>
      <c r="AN2825"/>
      <c r="AO2825"/>
      <c r="AP2825"/>
      <c r="AQ2825"/>
      <c r="AR2825"/>
      <c r="AS2825"/>
      <c r="AT2825"/>
      <c r="AU2825"/>
      <c r="AV2825"/>
      <c r="AW2825">
        <v>6.5</v>
      </c>
      <c r="AX2825">
        <v>5.2</v>
      </c>
      <c r="AY2825"/>
      <c r="AZ2825">
        <v>5.2</v>
      </c>
      <c r="BA2825">
        <v>6.3</v>
      </c>
      <c r="BB2825">
        <v>5.7</v>
      </c>
      <c r="BC2825"/>
      <c r="BD2825">
        <v>5.7</v>
      </c>
      <c r="BE2825">
        <v>7</v>
      </c>
      <c r="BF2825">
        <v>4.8</v>
      </c>
      <c r="BG2825"/>
      <c r="BH2825">
        <v>4.8</v>
      </c>
      <c r="BI2825"/>
      <c r="BJ2825"/>
      <c r="BK2825"/>
      <c r="BL2825"/>
      <c r="BM2825"/>
      <c r="BN2825"/>
      <c r="BO2825"/>
      <c r="BP2825"/>
      <c r="BQ2825"/>
      <c r="BR2825" t="s">
        <v>67</v>
      </c>
      <c r="BS2825"/>
      <c r="BT2825" t="s">
        <v>200</v>
      </c>
      <c r="BU2825">
        <v>7016</v>
      </c>
      <c r="BV2825"/>
      <c r="BW2825"/>
      <c r="BX2825"/>
      <c r="BY2825"/>
      <c r="BZ2825"/>
    </row>
    <row r="2826" spans="1:78" s="45" customFormat="1" x14ac:dyDescent="0.2">
      <c r="A2826" t="s">
        <v>873</v>
      </c>
      <c r="B2826"/>
      <c r="C2826" t="s">
        <v>1482</v>
      </c>
      <c r="D2826" t="s">
        <v>64</v>
      </c>
      <c r="E2826" t="s">
        <v>851</v>
      </c>
      <c r="F2826" t="s">
        <v>314</v>
      </c>
      <c r="G2826" t="s">
        <v>851</v>
      </c>
      <c r="H2826" t="s">
        <v>314</v>
      </c>
      <c r="I2826"/>
      <c r="J2826"/>
      <c r="K2826"/>
      <c r="L2826"/>
      <c r="M2826"/>
      <c r="N2826"/>
      <c r="O2826"/>
      <c r="P2826"/>
      <c r="Q2826"/>
      <c r="R2826"/>
      <c r="S2826"/>
      <c r="T2826"/>
      <c r="U2826"/>
      <c r="V2826"/>
      <c r="W2826"/>
      <c r="X2826"/>
      <c r="Y2826"/>
      <c r="Z2826"/>
      <c r="AA2826"/>
      <c r="AB2826"/>
      <c r="AC2826"/>
      <c r="AD2826"/>
      <c r="AE2826"/>
      <c r="AF2826"/>
      <c r="AG2826"/>
      <c r="AH2826"/>
      <c r="AI2826"/>
      <c r="AJ2826"/>
      <c r="AK2826"/>
      <c r="AL2826"/>
      <c r="AM2826"/>
      <c r="AN2826"/>
      <c r="AO2826"/>
      <c r="AP2826"/>
      <c r="AQ2826"/>
      <c r="AR2826"/>
      <c r="AS2826">
        <v>6.2</v>
      </c>
      <c r="AT2826">
        <v>4</v>
      </c>
      <c r="AU2826"/>
      <c r="AV2826">
        <v>4</v>
      </c>
      <c r="AW2826">
        <v>6.1</v>
      </c>
      <c r="AX2826">
        <v>5</v>
      </c>
      <c r="AY2826"/>
      <c r="AZ2826">
        <v>5</v>
      </c>
      <c r="BA2826">
        <v>7</v>
      </c>
      <c r="BB2826">
        <v>6.5</v>
      </c>
      <c r="BC2826"/>
      <c r="BD2826">
        <v>6.5</v>
      </c>
      <c r="BE2826">
        <v>6.9</v>
      </c>
      <c r="BF2826">
        <v>5.0999999999999996</v>
      </c>
      <c r="BG2826"/>
      <c r="BH2826">
        <v>5.0999999999999996</v>
      </c>
      <c r="BI2826"/>
      <c r="BJ2826"/>
      <c r="BK2826"/>
      <c r="BL2826"/>
      <c r="BM2826"/>
      <c r="BN2826"/>
      <c r="BO2826"/>
      <c r="BP2826"/>
      <c r="BQ2826"/>
      <c r="BR2826" t="s">
        <v>67</v>
      </c>
      <c r="BS2826"/>
      <c r="BT2826" t="s">
        <v>200</v>
      </c>
      <c r="BU2826">
        <v>7016</v>
      </c>
      <c r="BV2826"/>
      <c r="BW2826"/>
      <c r="BX2826"/>
      <c r="BY2826"/>
      <c r="BZ2826"/>
    </row>
    <row r="2827" spans="1:78" s="10" customFormat="1" x14ac:dyDescent="0.2">
      <c r="A2827" t="s">
        <v>874</v>
      </c>
      <c r="B2827"/>
      <c r="C2827" t="s">
        <v>1482</v>
      </c>
      <c r="D2827" t="s">
        <v>64</v>
      </c>
      <c r="E2827" t="s">
        <v>851</v>
      </c>
      <c r="F2827" t="s">
        <v>314</v>
      </c>
      <c r="G2827" t="s">
        <v>851</v>
      </c>
      <c r="H2827" t="s">
        <v>314</v>
      </c>
      <c r="I2827"/>
      <c r="J2827"/>
      <c r="K2827"/>
      <c r="L2827"/>
      <c r="M2827"/>
      <c r="N2827"/>
      <c r="O2827"/>
      <c r="P2827"/>
      <c r="Q2827"/>
      <c r="R2827"/>
      <c r="S2827"/>
      <c r="T2827"/>
      <c r="U2827"/>
      <c r="V2827"/>
      <c r="W2827"/>
      <c r="X2827"/>
      <c r="Y2827">
        <v>7</v>
      </c>
      <c r="Z2827">
        <v>7.4</v>
      </c>
      <c r="AA2827"/>
      <c r="AB2827">
        <v>7.4</v>
      </c>
      <c r="AC2827">
        <v>7.1</v>
      </c>
      <c r="AD2827">
        <v>8.8000000000000007</v>
      </c>
      <c r="AE2827"/>
      <c r="AF2827">
        <v>8.8000000000000007</v>
      </c>
      <c r="AG2827">
        <v>5.2</v>
      </c>
      <c r="AH2827">
        <v>7.3</v>
      </c>
      <c r="AI2827"/>
      <c r="AJ2827">
        <v>7.3</v>
      </c>
      <c r="AK2827"/>
      <c r="AL2827"/>
      <c r="AM2827"/>
      <c r="AN2827"/>
      <c r="AO2827"/>
      <c r="AP2827"/>
      <c r="AQ2827"/>
      <c r="AR2827"/>
      <c r="AS2827"/>
      <c r="AT2827"/>
      <c r="AU2827"/>
      <c r="AV2827"/>
      <c r="AW2827"/>
      <c r="AX2827"/>
      <c r="AY2827"/>
      <c r="AZ2827"/>
      <c r="BA2827"/>
      <c r="BB2827"/>
      <c r="BC2827"/>
      <c r="BD2827"/>
      <c r="BE2827"/>
      <c r="BF2827"/>
      <c r="BG2827"/>
      <c r="BH2827"/>
      <c r="BI2827"/>
      <c r="BJ2827"/>
      <c r="BK2827"/>
      <c r="BL2827"/>
      <c r="BM2827"/>
      <c r="BN2827"/>
      <c r="BO2827"/>
      <c r="BP2827"/>
      <c r="BQ2827"/>
      <c r="BR2827" t="s">
        <v>67</v>
      </c>
      <c r="BS2827"/>
      <c r="BT2827" t="s">
        <v>200</v>
      </c>
      <c r="BU2827">
        <v>7016</v>
      </c>
      <c r="BV2827"/>
      <c r="BW2827"/>
      <c r="BX2827"/>
      <c r="BY2827"/>
      <c r="BZ2827"/>
    </row>
    <row r="2828" spans="1:78" s="45" customFormat="1" x14ac:dyDescent="0.2">
      <c r="A2828" t="s">
        <v>875</v>
      </c>
      <c r="B2828"/>
      <c r="C2828" t="s">
        <v>1482</v>
      </c>
      <c r="D2828" t="s">
        <v>64</v>
      </c>
      <c r="E2828" t="s">
        <v>851</v>
      </c>
      <c r="F2828" t="s">
        <v>314</v>
      </c>
      <c r="G2828" t="s">
        <v>851</v>
      </c>
      <c r="H2828" t="s">
        <v>314</v>
      </c>
      <c r="I2828"/>
      <c r="J2828"/>
      <c r="K2828"/>
      <c r="L2828"/>
      <c r="M2828"/>
      <c r="N2828"/>
      <c r="O2828"/>
      <c r="P2828"/>
      <c r="Q2828"/>
      <c r="R2828"/>
      <c r="S2828"/>
      <c r="T2828"/>
      <c r="U2828"/>
      <c r="V2828"/>
      <c r="W2828"/>
      <c r="X2828"/>
      <c r="Y2828"/>
      <c r="Z2828"/>
      <c r="AA2828"/>
      <c r="AB2828"/>
      <c r="AC2828"/>
      <c r="AD2828"/>
      <c r="AE2828"/>
      <c r="AF2828"/>
      <c r="AG2828"/>
      <c r="AH2828"/>
      <c r="AI2828"/>
      <c r="AJ2828"/>
      <c r="AK2828">
        <v>6.1</v>
      </c>
      <c r="AL2828">
        <v>3</v>
      </c>
      <c r="AM2828"/>
      <c r="AN2828">
        <v>3</v>
      </c>
      <c r="AO2828">
        <v>5.8</v>
      </c>
      <c r="AP2828">
        <v>3.4</v>
      </c>
      <c r="AQ2828"/>
      <c r="AR2828">
        <v>3.4</v>
      </c>
      <c r="AS2828">
        <v>5.5</v>
      </c>
      <c r="AT2828">
        <v>4</v>
      </c>
      <c r="AU2828"/>
      <c r="AV2828">
        <v>4</v>
      </c>
      <c r="AW2828">
        <v>7</v>
      </c>
      <c r="AX2828">
        <v>5.8</v>
      </c>
      <c r="AY2828"/>
      <c r="AZ2828">
        <v>5.8</v>
      </c>
      <c r="BA2828">
        <v>7.5</v>
      </c>
      <c r="BB2828">
        <v>6.7</v>
      </c>
      <c r="BC2828"/>
      <c r="BD2828">
        <v>6.7</v>
      </c>
      <c r="BE2828">
        <v>8</v>
      </c>
      <c r="BF2828">
        <v>5.9</v>
      </c>
      <c r="BG2828"/>
      <c r="BH2828">
        <v>5.9</v>
      </c>
      <c r="BI2828"/>
      <c r="BJ2828"/>
      <c r="BK2828"/>
      <c r="BL2828"/>
      <c r="BM2828"/>
      <c r="BN2828"/>
      <c r="BO2828"/>
      <c r="BP2828"/>
      <c r="BQ2828"/>
      <c r="BR2828" t="s">
        <v>67</v>
      </c>
      <c r="BS2828"/>
      <c r="BT2828" t="s">
        <v>200</v>
      </c>
      <c r="BU2828">
        <v>7016</v>
      </c>
      <c r="BV2828"/>
      <c r="BW2828"/>
      <c r="BX2828"/>
      <c r="BY2828"/>
      <c r="BZ2828"/>
    </row>
    <row r="2829" spans="1:78" s="45" customFormat="1" x14ac:dyDescent="0.2">
      <c r="A2829" t="s">
        <v>876</v>
      </c>
      <c r="B2829"/>
      <c r="C2829" t="s">
        <v>1482</v>
      </c>
      <c r="D2829" t="s">
        <v>64</v>
      </c>
      <c r="E2829" t="s">
        <v>851</v>
      </c>
      <c r="F2829" t="s">
        <v>314</v>
      </c>
      <c r="G2829" t="s">
        <v>851</v>
      </c>
      <c r="H2829" t="s">
        <v>314</v>
      </c>
      <c r="I2829"/>
      <c r="J2829"/>
      <c r="K2829"/>
      <c r="L2829"/>
      <c r="M2829"/>
      <c r="N2829"/>
      <c r="O2829"/>
      <c r="P2829"/>
      <c r="Q2829"/>
      <c r="R2829"/>
      <c r="S2829"/>
      <c r="T2829"/>
      <c r="U2829"/>
      <c r="V2829"/>
      <c r="W2829"/>
      <c r="X2829"/>
      <c r="Y2829"/>
      <c r="Z2829"/>
      <c r="AA2829"/>
      <c r="AB2829"/>
      <c r="AC2829"/>
      <c r="AD2829"/>
      <c r="AE2829"/>
      <c r="AF2829"/>
      <c r="AG2829"/>
      <c r="AH2829"/>
      <c r="AI2829"/>
      <c r="AJ2829"/>
      <c r="AK2829"/>
      <c r="AL2829"/>
      <c r="AM2829"/>
      <c r="AN2829"/>
      <c r="AO2829">
        <v>5.8</v>
      </c>
      <c r="AP2829">
        <v>3.7</v>
      </c>
      <c r="AQ2829"/>
      <c r="AR2829">
        <v>3.7</v>
      </c>
      <c r="AS2829">
        <v>6</v>
      </c>
      <c r="AT2829">
        <v>3.9</v>
      </c>
      <c r="AU2829"/>
      <c r="AV2829">
        <v>3.9</v>
      </c>
      <c r="AW2829">
        <v>7.1</v>
      </c>
      <c r="AX2829">
        <v>5.8</v>
      </c>
      <c r="AY2829"/>
      <c r="AZ2829">
        <v>5.8</v>
      </c>
      <c r="BA2829"/>
      <c r="BB2829"/>
      <c r="BC2829"/>
      <c r="BD2829"/>
      <c r="BE2829">
        <v>8.1999999999999993</v>
      </c>
      <c r="BF2829">
        <v>5.5</v>
      </c>
      <c r="BG2829"/>
      <c r="BH2829">
        <v>5.5</v>
      </c>
      <c r="BI2829"/>
      <c r="BJ2829"/>
      <c r="BK2829"/>
      <c r="BL2829"/>
      <c r="BM2829"/>
      <c r="BN2829"/>
      <c r="BO2829"/>
      <c r="BP2829"/>
      <c r="BQ2829"/>
      <c r="BR2829" t="s">
        <v>67</v>
      </c>
      <c r="BS2829"/>
      <c r="BT2829" t="s">
        <v>200</v>
      </c>
      <c r="BU2829">
        <v>7016</v>
      </c>
      <c r="BV2829"/>
      <c r="BW2829"/>
      <c r="BX2829"/>
      <c r="BY2829"/>
      <c r="BZ2829"/>
    </row>
    <row r="2830" spans="1:78" s="45" customFormat="1" x14ac:dyDescent="0.2">
      <c r="A2830" t="s">
        <v>877</v>
      </c>
      <c r="B2830"/>
      <c r="C2830" t="s">
        <v>1482</v>
      </c>
      <c r="D2830" t="s">
        <v>64</v>
      </c>
      <c r="E2830" t="s">
        <v>851</v>
      </c>
      <c r="F2830" t="s">
        <v>314</v>
      </c>
      <c r="G2830" t="s">
        <v>851</v>
      </c>
      <c r="H2830" t="s">
        <v>314</v>
      </c>
      <c r="I2830"/>
      <c r="J2830"/>
      <c r="K2830"/>
      <c r="L2830"/>
      <c r="M2830"/>
      <c r="N2830"/>
      <c r="O2830"/>
      <c r="P2830"/>
      <c r="Q2830"/>
      <c r="R2830"/>
      <c r="S2830"/>
      <c r="T2830"/>
      <c r="U2830"/>
      <c r="V2830"/>
      <c r="W2830"/>
      <c r="X2830"/>
      <c r="Y2830"/>
      <c r="Z2830"/>
      <c r="AA2830"/>
      <c r="AB2830"/>
      <c r="AC2830"/>
      <c r="AD2830"/>
      <c r="AE2830"/>
      <c r="AF2830"/>
      <c r="AG2830"/>
      <c r="AH2830"/>
      <c r="AI2830"/>
      <c r="AJ2830"/>
      <c r="AK2830">
        <v>5.0999999999999996</v>
      </c>
      <c r="AL2830"/>
      <c r="AM2830"/>
      <c r="AN2830"/>
      <c r="AO2830">
        <v>5.2</v>
      </c>
      <c r="AP2830"/>
      <c r="AQ2830"/>
      <c r="AR2830"/>
      <c r="AS2830">
        <v>5.5</v>
      </c>
      <c r="AT2830">
        <v>3.9</v>
      </c>
      <c r="AU2830"/>
      <c r="AV2830">
        <v>3.9</v>
      </c>
      <c r="AW2830">
        <v>6.1</v>
      </c>
      <c r="AX2830">
        <v>4.8</v>
      </c>
      <c r="AY2830"/>
      <c r="AZ2830">
        <v>4.8</v>
      </c>
      <c r="BA2830"/>
      <c r="BB2830"/>
      <c r="BC2830"/>
      <c r="BD2830"/>
      <c r="BE2830">
        <v>7.3</v>
      </c>
      <c r="BF2830">
        <v>4.8</v>
      </c>
      <c r="BG2830"/>
      <c r="BH2830">
        <v>4.8</v>
      </c>
      <c r="BI2830"/>
      <c r="BJ2830"/>
      <c r="BK2830"/>
      <c r="BL2830"/>
      <c r="BM2830"/>
      <c r="BN2830"/>
      <c r="BO2830"/>
      <c r="BP2830"/>
      <c r="BQ2830"/>
      <c r="BR2830" t="s">
        <v>67</v>
      </c>
      <c r="BS2830"/>
      <c r="BT2830" t="s">
        <v>200</v>
      </c>
      <c r="BU2830">
        <v>7016</v>
      </c>
      <c r="BV2830"/>
      <c r="BW2830"/>
      <c r="BX2830"/>
      <c r="BY2830"/>
      <c r="BZ2830"/>
    </row>
    <row r="2831" spans="1:78" s="45" customFormat="1" x14ac:dyDescent="0.2">
      <c r="A2831" t="s">
        <v>878</v>
      </c>
      <c r="B2831"/>
      <c r="C2831" t="s">
        <v>1482</v>
      </c>
      <c r="D2831" t="s">
        <v>64</v>
      </c>
      <c r="E2831" t="s">
        <v>851</v>
      </c>
      <c r="F2831" t="s">
        <v>314</v>
      </c>
      <c r="G2831" t="s">
        <v>851</v>
      </c>
      <c r="H2831" t="s">
        <v>314</v>
      </c>
      <c r="I2831"/>
      <c r="J2831"/>
      <c r="K2831"/>
      <c r="L2831"/>
      <c r="M2831"/>
      <c r="N2831"/>
      <c r="O2831"/>
      <c r="P2831"/>
      <c r="Q2831"/>
      <c r="R2831"/>
      <c r="S2831"/>
      <c r="T2831"/>
      <c r="U2831"/>
      <c r="V2831"/>
      <c r="W2831"/>
      <c r="X2831"/>
      <c r="Y2831"/>
      <c r="Z2831"/>
      <c r="AA2831"/>
      <c r="AB2831"/>
      <c r="AC2831"/>
      <c r="AD2831"/>
      <c r="AE2831"/>
      <c r="AF2831"/>
      <c r="AG2831"/>
      <c r="AH2831"/>
      <c r="AI2831"/>
      <c r="AJ2831"/>
      <c r="AK2831"/>
      <c r="AL2831"/>
      <c r="AM2831"/>
      <c r="AN2831"/>
      <c r="AO2831"/>
      <c r="AP2831"/>
      <c r="AQ2831"/>
      <c r="AR2831"/>
      <c r="AS2831"/>
      <c r="AT2831"/>
      <c r="AU2831"/>
      <c r="AV2831"/>
      <c r="AW2831">
        <v>6.5</v>
      </c>
      <c r="AX2831">
        <v>4.5</v>
      </c>
      <c r="AY2831">
        <v>5.0999999999999996</v>
      </c>
      <c r="AZ2831">
        <v>5.0999999999999996</v>
      </c>
      <c r="BA2831"/>
      <c r="BB2831"/>
      <c r="BC2831"/>
      <c r="BD2831"/>
      <c r="BE2831"/>
      <c r="BF2831"/>
      <c r="BG2831"/>
      <c r="BH2831"/>
      <c r="BI2831"/>
      <c r="BJ2831"/>
      <c r="BK2831"/>
      <c r="BL2831"/>
      <c r="BM2831"/>
      <c r="BN2831"/>
      <c r="BO2831"/>
      <c r="BP2831"/>
      <c r="BQ2831"/>
      <c r="BR2831" t="s">
        <v>67</v>
      </c>
      <c r="BS2831" s="1">
        <v>44798</v>
      </c>
      <c r="BT2831" t="s">
        <v>498</v>
      </c>
      <c r="BU2831">
        <v>831</v>
      </c>
      <c r="BV2831"/>
      <c r="BW2831"/>
      <c r="BX2831"/>
      <c r="BY2831"/>
      <c r="BZ2831"/>
    </row>
    <row r="2832" spans="1:78" s="45" customFormat="1" x14ac:dyDescent="0.2">
      <c r="A2832" t="s">
        <v>879</v>
      </c>
      <c r="B2832"/>
      <c r="C2832" t="s">
        <v>1482</v>
      </c>
      <c r="D2832" t="s">
        <v>64</v>
      </c>
      <c r="E2832" t="s">
        <v>851</v>
      </c>
      <c r="F2832" t="s">
        <v>314</v>
      </c>
      <c r="G2832" t="s">
        <v>851</v>
      </c>
      <c r="H2832" t="s">
        <v>314</v>
      </c>
      <c r="I2832"/>
      <c r="J2832"/>
      <c r="K2832"/>
      <c r="L2832"/>
      <c r="M2832"/>
      <c r="N2832"/>
      <c r="O2832"/>
      <c r="P2832"/>
      <c r="Q2832"/>
      <c r="R2832"/>
      <c r="S2832"/>
      <c r="T2832"/>
      <c r="U2832"/>
      <c r="V2832"/>
      <c r="W2832"/>
      <c r="X2832"/>
      <c r="Y2832"/>
      <c r="Z2832"/>
      <c r="AA2832"/>
      <c r="AB2832"/>
      <c r="AC2832"/>
      <c r="AD2832"/>
      <c r="AE2832"/>
      <c r="AF2832"/>
      <c r="AG2832"/>
      <c r="AH2832"/>
      <c r="AI2832"/>
      <c r="AJ2832"/>
      <c r="AK2832"/>
      <c r="AL2832"/>
      <c r="AM2832"/>
      <c r="AN2832"/>
      <c r="AO2832"/>
      <c r="AP2832"/>
      <c r="AQ2832"/>
      <c r="AR2832"/>
      <c r="AS2832"/>
      <c r="AT2832"/>
      <c r="AU2832"/>
      <c r="AV2832"/>
      <c r="AW2832"/>
      <c r="AX2832"/>
      <c r="AY2832">
        <v>5.7</v>
      </c>
      <c r="AZ2832">
        <v>5.7</v>
      </c>
      <c r="BA2832">
        <v>7.6</v>
      </c>
      <c r="BB2832">
        <v>6.9</v>
      </c>
      <c r="BC2832">
        <v>6.3</v>
      </c>
      <c r="BD2832">
        <v>6.9</v>
      </c>
      <c r="BE2832">
        <v>8.5</v>
      </c>
      <c r="BF2832">
        <v>5.7</v>
      </c>
      <c r="BG2832">
        <v>4.7</v>
      </c>
      <c r="BH2832">
        <v>5.7</v>
      </c>
      <c r="BI2832"/>
      <c r="BJ2832"/>
      <c r="BK2832"/>
      <c r="BL2832"/>
      <c r="BM2832"/>
      <c r="BN2832"/>
      <c r="BO2832"/>
      <c r="BP2832"/>
      <c r="BQ2832"/>
      <c r="BR2832" t="s">
        <v>67</v>
      </c>
      <c r="BS2832" s="1">
        <v>44798</v>
      </c>
      <c r="BT2832" t="s">
        <v>498</v>
      </c>
      <c r="BU2832">
        <v>831</v>
      </c>
      <c r="BV2832" t="s">
        <v>60</v>
      </c>
      <c r="BW2832" t="s">
        <v>498</v>
      </c>
      <c r="BX2832"/>
      <c r="BY2832"/>
      <c r="BZ2832"/>
    </row>
    <row r="2833" spans="1:78" s="45" customFormat="1" x14ac:dyDescent="0.2">
      <c r="A2833" t="s">
        <v>1749</v>
      </c>
      <c r="B2833"/>
      <c r="C2833" t="s">
        <v>1482</v>
      </c>
      <c r="D2833" t="s">
        <v>64</v>
      </c>
      <c r="E2833" t="s">
        <v>851</v>
      </c>
      <c r="F2833" t="s">
        <v>314</v>
      </c>
      <c r="G2833" t="s">
        <v>851</v>
      </c>
      <c r="H2833" t="s">
        <v>314</v>
      </c>
      <c r="I2833"/>
      <c r="J2833"/>
      <c r="K2833"/>
      <c r="L2833" t="s">
        <v>1751</v>
      </c>
      <c r="M2833"/>
      <c r="N2833"/>
      <c r="O2833"/>
      <c r="P2833"/>
      <c r="Q2833"/>
      <c r="R2833"/>
      <c r="S2833"/>
      <c r="T2833"/>
      <c r="U2833"/>
      <c r="V2833"/>
      <c r="W2833"/>
      <c r="X2833"/>
      <c r="Y2833"/>
      <c r="Z2833"/>
      <c r="AA2833"/>
      <c r="AB2833"/>
      <c r="AC2833"/>
      <c r="AD2833"/>
      <c r="AE2833"/>
      <c r="AF2833"/>
      <c r="AG2833"/>
      <c r="AH2833"/>
      <c r="AI2833"/>
      <c r="AJ2833"/>
      <c r="AK2833">
        <v>4.6900000000000004</v>
      </c>
      <c r="AL2833">
        <v>2.7909999999999999</v>
      </c>
      <c r="AM2833"/>
      <c r="AN2833">
        <v>2.891</v>
      </c>
      <c r="AO2833">
        <v>5.0650000000000004</v>
      </c>
      <c r="AP2833">
        <v>2.8620000000000001</v>
      </c>
      <c r="AQ2833"/>
      <c r="AR2833">
        <v>2.8620000000000001</v>
      </c>
      <c r="AS2833">
        <v>5.2160000000000002</v>
      </c>
      <c r="AT2833">
        <v>3.3759999999999999</v>
      </c>
      <c r="AU2833"/>
      <c r="AV2833">
        <v>3.3759999999999999</v>
      </c>
      <c r="AW2833">
        <v>5.83</v>
      </c>
      <c r="AX2833">
        <v>4.282</v>
      </c>
      <c r="AY2833">
        <v>5.0999999999999996</v>
      </c>
      <c r="AZ2833">
        <v>5.0999999999999996</v>
      </c>
      <c r="BA2833">
        <v>6.1260000000000003</v>
      </c>
      <c r="BB2833">
        <v>5.6929999999999996</v>
      </c>
      <c r="BC2833">
        <v>5.6859999999999999</v>
      </c>
      <c r="BD2833">
        <v>5.6929999999999996</v>
      </c>
      <c r="BE2833">
        <v>6.99</v>
      </c>
      <c r="BF2833">
        <v>4.7549999999999999</v>
      </c>
      <c r="BG2833">
        <v>4.3150000000000004</v>
      </c>
      <c r="BH2833">
        <v>4.7549999999999999</v>
      </c>
      <c r="BI2833"/>
      <c r="BJ2833"/>
      <c r="BK2833"/>
      <c r="BL2833"/>
      <c r="BM2833"/>
      <c r="BN2833"/>
      <c r="BO2833"/>
      <c r="BP2833"/>
      <c r="BQ2833"/>
      <c r="BR2833" t="s">
        <v>67</v>
      </c>
      <c r="BS2833" s="1">
        <v>44812</v>
      </c>
      <c r="BT2833" t="s">
        <v>1701</v>
      </c>
      <c r="BU2833">
        <v>1420</v>
      </c>
      <c r="BV2833" t="s">
        <v>60</v>
      </c>
      <c r="BW2833" t="s">
        <v>1701</v>
      </c>
      <c r="BX2833"/>
      <c r="BY2833"/>
      <c r="BZ2833"/>
    </row>
    <row r="2834" spans="1:78" s="45" customFormat="1" x14ac:dyDescent="0.2">
      <c r="A2834" t="s">
        <v>1750</v>
      </c>
      <c r="B2834"/>
      <c r="C2834" t="s">
        <v>1482</v>
      </c>
      <c r="D2834" t="s">
        <v>64</v>
      </c>
      <c r="E2834" t="s">
        <v>851</v>
      </c>
      <c r="F2834" t="s">
        <v>314</v>
      </c>
      <c r="G2834" t="s">
        <v>851</v>
      </c>
      <c r="H2834" t="s">
        <v>314</v>
      </c>
      <c r="I2834"/>
      <c r="J2834"/>
      <c r="K2834"/>
      <c r="L2834" t="s">
        <v>1742</v>
      </c>
      <c r="M2834"/>
      <c r="N2834"/>
      <c r="O2834"/>
      <c r="P2834"/>
      <c r="Q2834">
        <v>5.3</v>
      </c>
      <c r="R2834"/>
      <c r="S2834"/>
      <c r="T2834">
        <v>4.7060000000000004</v>
      </c>
      <c r="U2834"/>
      <c r="V2834"/>
      <c r="W2834"/>
      <c r="X2834"/>
      <c r="Y2834"/>
      <c r="Z2834"/>
      <c r="AA2834"/>
      <c r="AB2834"/>
      <c r="AC2834"/>
      <c r="AD2834"/>
      <c r="AE2834"/>
      <c r="AF2834"/>
      <c r="AG2834"/>
      <c r="AH2834"/>
      <c r="AI2834"/>
      <c r="AJ2834"/>
      <c r="AK2834"/>
      <c r="AL2834"/>
      <c r="AM2834"/>
      <c r="AN2834"/>
      <c r="AO2834"/>
      <c r="AP2834"/>
      <c r="AQ2834"/>
      <c r="AR2834"/>
      <c r="AS2834"/>
      <c r="AT2834"/>
      <c r="AU2834"/>
      <c r="AV2834"/>
      <c r="AW2834"/>
      <c r="AX2834"/>
      <c r="AY2834"/>
      <c r="AZ2834"/>
      <c r="BA2834"/>
      <c r="BB2834"/>
      <c r="BC2834"/>
      <c r="BD2834"/>
      <c r="BE2834"/>
      <c r="BF2834"/>
      <c r="BG2834"/>
      <c r="BH2834"/>
      <c r="BI2834"/>
      <c r="BJ2834"/>
      <c r="BK2834"/>
      <c r="BL2834"/>
      <c r="BM2834"/>
      <c r="BN2834"/>
      <c r="BO2834"/>
      <c r="BP2834"/>
      <c r="BQ2834"/>
      <c r="BR2834" t="s">
        <v>67</v>
      </c>
      <c r="BS2834" s="1">
        <v>44812</v>
      </c>
      <c r="BT2834" t="s">
        <v>1701</v>
      </c>
      <c r="BU2834">
        <v>1420</v>
      </c>
      <c r="BV2834"/>
      <c r="BW2834"/>
      <c r="BX2834"/>
      <c r="BY2834"/>
      <c r="BZ2834"/>
    </row>
    <row r="2835" spans="1:78" s="45" customFormat="1" x14ac:dyDescent="0.2">
      <c r="A2835" s="6" t="s">
        <v>871</v>
      </c>
      <c r="B2835" s="6" t="s">
        <v>322</v>
      </c>
      <c r="C2835" s="6" t="s">
        <v>1482</v>
      </c>
      <c r="D2835" s="6" t="s">
        <v>64</v>
      </c>
      <c r="E2835" s="6" t="s">
        <v>851</v>
      </c>
      <c r="F2835" s="6" t="s">
        <v>314</v>
      </c>
      <c r="G2835" s="6" t="s">
        <v>1255</v>
      </c>
      <c r="H2835" s="6" t="s">
        <v>314</v>
      </c>
      <c r="I2835" s="6"/>
      <c r="J2835" s="6"/>
      <c r="K2835" s="6"/>
      <c r="L2835" s="6"/>
      <c r="M2835" s="6"/>
      <c r="N2835" s="6"/>
      <c r="O2835" s="6"/>
      <c r="P2835" s="6"/>
      <c r="Q2835" s="6"/>
      <c r="R2835" s="6"/>
      <c r="S2835" s="6"/>
      <c r="T2835" s="6"/>
      <c r="U2835" s="6"/>
      <c r="V2835" s="6"/>
      <c r="W2835" s="6"/>
      <c r="X2835" s="6"/>
      <c r="Y2835" s="6"/>
      <c r="Z2835" s="6"/>
      <c r="AA2835" s="6"/>
      <c r="AB2835" s="6"/>
      <c r="AC2835" s="6"/>
      <c r="AD2835" s="6"/>
      <c r="AE2835" s="6"/>
      <c r="AF2835" s="6"/>
      <c r="AG2835" s="6"/>
      <c r="AH2835" s="6"/>
      <c r="AI2835" s="6"/>
      <c r="AJ2835" s="6"/>
      <c r="AK2835" s="6"/>
      <c r="AL2835" s="6"/>
      <c r="AM2835" s="6"/>
      <c r="AN2835" s="6"/>
      <c r="AO2835" s="6"/>
      <c r="AP2835" s="6"/>
      <c r="AQ2835" s="6"/>
      <c r="AR2835" s="6"/>
      <c r="AS2835" s="6"/>
      <c r="AT2835" s="6"/>
      <c r="AU2835" s="6"/>
      <c r="AV2835" s="6"/>
      <c r="AW2835" s="6"/>
      <c r="AX2835" s="6"/>
      <c r="AY2835" s="6"/>
      <c r="AZ2835" s="6"/>
      <c r="BA2835" s="6"/>
      <c r="BB2835" s="6"/>
      <c r="BC2835" s="6"/>
      <c r="BD2835" s="6"/>
      <c r="BE2835" s="6"/>
      <c r="BF2835" s="6"/>
      <c r="BG2835" s="6"/>
      <c r="BH2835" s="6"/>
      <c r="BI2835" s="6">
        <v>18.5</v>
      </c>
      <c r="BJ2835" s="6"/>
      <c r="BK2835" s="6"/>
      <c r="BL2835" s="6"/>
      <c r="BM2835" s="6"/>
      <c r="BN2835" s="6"/>
      <c r="BO2835" s="6"/>
      <c r="BP2835" s="6"/>
      <c r="BQ2835" s="6" t="s">
        <v>3666</v>
      </c>
      <c r="BR2835" s="6" t="s">
        <v>67</v>
      </c>
      <c r="BS2835" s="7">
        <v>44820</v>
      </c>
      <c r="BT2835" s="6" t="s">
        <v>2256</v>
      </c>
      <c r="BU2835" s="28">
        <v>82637</v>
      </c>
      <c r="BV2835" s="6"/>
      <c r="BW2835" s="6"/>
      <c r="BX2835"/>
      <c r="BY2835"/>
      <c r="BZ2835"/>
    </row>
    <row r="2836" spans="1:78" s="45" customFormat="1" x14ac:dyDescent="0.2">
      <c r="A2836" s="6" t="s">
        <v>2254</v>
      </c>
      <c r="B2836" s="6"/>
      <c r="C2836" s="6" t="s">
        <v>1482</v>
      </c>
      <c r="D2836" s="6" t="s">
        <v>64</v>
      </c>
      <c r="E2836" s="6" t="s">
        <v>851</v>
      </c>
      <c r="F2836" s="6" t="s">
        <v>314</v>
      </c>
      <c r="G2836" s="6" t="s">
        <v>1255</v>
      </c>
      <c r="H2836" s="6" t="s">
        <v>314</v>
      </c>
      <c r="I2836" s="6"/>
      <c r="J2836" s="6"/>
      <c r="K2836" s="6"/>
      <c r="L2836" s="6"/>
      <c r="M2836" s="6"/>
      <c r="N2836" s="6"/>
      <c r="O2836" s="6"/>
      <c r="P2836" s="6"/>
      <c r="Q2836" s="6"/>
      <c r="R2836" s="6"/>
      <c r="S2836" s="6"/>
      <c r="T2836" s="6"/>
      <c r="U2836" s="6"/>
      <c r="V2836" s="6"/>
      <c r="W2836" s="6"/>
      <c r="X2836" s="6"/>
      <c r="Y2836" s="6"/>
      <c r="Z2836" s="6"/>
      <c r="AA2836" s="6"/>
      <c r="AB2836" s="6"/>
      <c r="AC2836" s="6"/>
      <c r="AD2836" s="6"/>
      <c r="AE2836" s="6"/>
      <c r="AF2836" s="6"/>
      <c r="AG2836" s="6"/>
      <c r="AH2836" s="6"/>
      <c r="AI2836" s="6"/>
      <c r="AJ2836" s="6"/>
      <c r="AK2836" s="6"/>
      <c r="AL2836" s="6"/>
      <c r="AM2836" s="6"/>
      <c r="AN2836" s="6"/>
      <c r="AO2836" s="6"/>
      <c r="AP2836" s="6"/>
      <c r="AQ2836" s="6"/>
      <c r="AR2836" s="6"/>
      <c r="AS2836" s="6"/>
      <c r="AT2836" s="6"/>
      <c r="AU2836" s="6"/>
      <c r="AV2836" s="6"/>
      <c r="AW2836" s="6"/>
      <c r="AX2836" s="6"/>
      <c r="AY2836" s="6"/>
      <c r="AZ2836" s="6"/>
      <c r="BA2836" s="6"/>
      <c r="BB2836" s="6"/>
      <c r="BC2836" s="6"/>
      <c r="BD2836" s="6"/>
      <c r="BE2836" s="6"/>
      <c r="BF2836" s="6"/>
      <c r="BG2836" s="6"/>
      <c r="BH2836" s="6"/>
      <c r="BI2836" s="6"/>
      <c r="BJ2836" s="6"/>
      <c r="BK2836" s="6"/>
      <c r="BL2836" s="6"/>
      <c r="BM2836" s="6"/>
      <c r="BN2836" s="6"/>
      <c r="BO2836" s="6"/>
      <c r="BP2836" s="6"/>
      <c r="BQ2836" s="6" t="s">
        <v>3665</v>
      </c>
      <c r="BR2836" s="6" t="s">
        <v>67</v>
      </c>
      <c r="BS2836" s="7">
        <v>44820</v>
      </c>
      <c r="BT2836" s="6" t="s">
        <v>2256</v>
      </c>
      <c r="BU2836" s="28">
        <v>82637</v>
      </c>
      <c r="BV2836" s="6"/>
      <c r="BW2836" s="6"/>
      <c r="BX2836"/>
      <c r="BY2836"/>
      <c r="BZ2836"/>
    </row>
    <row r="2837" spans="1:78" s="45" customFormat="1" x14ac:dyDescent="0.2">
      <c r="A2837" s="11" t="s">
        <v>1700</v>
      </c>
      <c r="B2837" s="11"/>
      <c r="C2837" s="11" t="s">
        <v>1482</v>
      </c>
      <c r="D2837" s="11" t="s">
        <v>64</v>
      </c>
      <c r="E2837" s="11" t="s">
        <v>851</v>
      </c>
      <c r="F2837" s="11" t="s">
        <v>1555</v>
      </c>
      <c r="G2837" s="11" t="s">
        <v>851</v>
      </c>
      <c r="H2837" s="11" t="s">
        <v>1555</v>
      </c>
      <c r="I2837" s="11"/>
      <c r="J2837" s="11"/>
      <c r="K2837" s="11"/>
      <c r="L2837" s="11"/>
      <c r="M2837" s="11"/>
      <c r="N2837" s="11"/>
      <c r="O2837" s="11"/>
      <c r="P2837" s="11"/>
      <c r="Q2837" s="11"/>
      <c r="R2837" s="11"/>
      <c r="S2837" s="11"/>
      <c r="T2837" s="11"/>
      <c r="U2837" s="11"/>
      <c r="V2837" s="11"/>
      <c r="W2837" s="11"/>
      <c r="X2837" s="11"/>
      <c r="Y2837" s="11"/>
      <c r="Z2837" s="11"/>
      <c r="AA2837" s="11"/>
      <c r="AB2837" s="11"/>
      <c r="AC2837" s="11"/>
      <c r="AD2837" s="11"/>
      <c r="AE2837" s="11"/>
      <c r="AF2837" s="11"/>
      <c r="AG2837" s="11"/>
      <c r="AH2837" s="11"/>
      <c r="AI2837" s="11"/>
      <c r="AJ2837" s="11"/>
      <c r="AK2837" s="11"/>
      <c r="AL2837" s="11"/>
      <c r="AM2837" s="11"/>
      <c r="AN2837" s="11"/>
      <c r="AO2837" s="11"/>
      <c r="AP2837" s="11"/>
      <c r="AQ2837" s="11"/>
      <c r="AR2837" s="11"/>
      <c r="AS2837" s="11"/>
      <c r="AT2837" s="11"/>
      <c r="AU2837" s="11"/>
      <c r="AV2837" s="11"/>
      <c r="AW2837" s="11"/>
      <c r="AX2837" s="11"/>
      <c r="AY2837" s="11"/>
      <c r="AZ2837" s="11"/>
      <c r="BA2837" s="11"/>
      <c r="BB2837" s="11"/>
      <c r="BC2837" s="11"/>
      <c r="BD2837" s="11"/>
      <c r="BE2837" s="11"/>
      <c r="BF2837" s="11"/>
      <c r="BG2837" s="11"/>
      <c r="BH2837" s="11"/>
      <c r="BI2837" s="11"/>
      <c r="BJ2837" s="11"/>
      <c r="BK2837" s="11"/>
      <c r="BL2837" s="11"/>
      <c r="BM2837" s="11"/>
      <c r="BN2837" s="11"/>
      <c r="BO2837" s="11"/>
      <c r="BP2837" s="11"/>
      <c r="BQ2837" s="11"/>
      <c r="BR2837" s="11"/>
      <c r="BS2837" s="11"/>
      <c r="BT2837" s="11"/>
      <c r="BU2837" s="11"/>
      <c r="BV2837" s="11"/>
      <c r="BW2837" s="11"/>
      <c r="BX2837"/>
      <c r="BY2837"/>
      <c r="BZ2837"/>
    </row>
    <row r="2838" spans="1:78" s="45" customFormat="1" x14ac:dyDescent="0.2">
      <c r="A2838" t="s">
        <v>2581</v>
      </c>
      <c r="B2838"/>
      <c r="C2838" t="s">
        <v>1482</v>
      </c>
      <c r="D2838" t="s">
        <v>64</v>
      </c>
      <c r="E2838" t="s">
        <v>851</v>
      </c>
      <c r="F2838" t="s">
        <v>1555</v>
      </c>
      <c r="G2838" t="s">
        <v>851</v>
      </c>
      <c r="H2838" t="s">
        <v>1555</v>
      </c>
      <c r="I2838"/>
      <c r="J2838"/>
      <c r="K2838"/>
      <c r="L2838"/>
      <c r="M2838"/>
      <c r="N2838"/>
      <c r="O2838"/>
      <c r="P2838"/>
      <c r="Q2838"/>
      <c r="R2838"/>
      <c r="S2838"/>
      <c r="T2838"/>
      <c r="U2838"/>
      <c r="V2838"/>
      <c r="W2838"/>
      <c r="X2838"/>
      <c r="Y2838"/>
      <c r="Z2838"/>
      <c r="AA2838"/>
      <c r="AB2838"/>
      <c r="AC2838"/>
      <c r="AD2838"/>
      <c r="AE2838"/>
      <c r="AF2838"/>
      <c r="AG2838"/>
      <c r="AH2838"/>
      <c r="AI2838"/>
      <c r="AJ2838"/>
      <c r="AK2838"/>
      <c r="AL2838"/>
      <c r="AM2838"/>
      <c r="AN2838"/>
      <c r="AO2838"/>
      <c r="AP2838"/>
      <c r="AQ2838"/>
      <c r="AR2838"/>
      <c r="AS2838"/>
      <c r="AT2838"/>
      <c r="AU2838"/>
      <c r="AV2838"/>
      <c r="AW2838"/>
      <c r="AX2838"/>
      <c r="AY2838"/>
      <c r="AZ2838"/>
      <c r="BA2838">
        <v>4.7</v>
      </c>
      <c r="BB2838">
        <v>3.5</v>
      </c>
      <c r="BC2838">
        <v>3.4</v>
      </c>
      <c r="BD2838">
        <v>3.5</v>
      </c>
      <c r="BE2838"/>
      <c r="BF2838"/>
      <c r="BG2838"/>
      <c r="BH2838"/>
      <c r="BI2838"/>
      <c r="BJ2838"/>
      <c r="BK2838"/>
      <c r="BL2838"/>
      <c r="BM2838"/>
      <c r="BN2838"/>
      <c r="BO2838"/>
      <c r="BP2838"/>
      <c r="BQ2838"/>
      <c r="BR2838" t="s">
        <v>67</v>
      </c>
      <c r="BS2838" s="1">
        <v>44827</v>
      </c>
      <c r="BT2838" t="s">
        <v>2590</v>
      </c>
      <c r="BU2838">
        <v>1985</v>
      </c>
      <c r="BV2838" t="s">
        <v>60</v>
      </c>
      <c r="BW2838"/>
      <c r="BX2838"/>
      <c r="BY2838"/>
      <c r="BZ2838"/>
    </row>
    <row r="2839" spans="1:78" s="45" customFormat="1" x14ac:dyDescent="0.2">
      <c r="A2839" t="s">
        <v>2583</v>
      </c>
      <c r="B2839"/>
      <c r="C2839" t="s">
        <v>1482</v>
      </c>
      <c r="D2839" t="s">
        <v>64</v>
      </c>
      <c r="E2839" t="s">
        <v>851</v>
      </c>
      <c r="F2839" t="s">
        <v>267</v>
      </c>
      <c r="G2839" t="s">
        <v>2588</v>
      </c>
      <c r="H2839" t="s">
        <v>267</v>
      </c>
      <c r="I2839"/>
      <c r="J2839"/>
      <c r="K2839"/>
      <c r="L2839"/>
      <c r="M2839"/>
      <c r="N2839"/>
      <c r="O2839"/>
      <c r="P2839"/>
      <c r="Q2839"/>
      <c r="R2839"/>
      <c r="S2839"/>
      <c r="T2839"/>
      <c r="U2839"/>
      <c r="V2839"/>
      <c r="W2839"/>
      <c r="X2839"/>
      <c r="Y2839"/>
      <c r="Z2839"/>
      <c r="AA2839"/>
      <c r="AB2839"/>
      <c r="AC2839"/>
      <c r="AD2839"/>
      <c r="AE2839"/>
      <c r="AF2839"/>
      <c r="AG2839"/>
      <c r="AH2839"/>
      <c r="AI2839"/>
      <c r="AJ2839"/>
      <c r="AK2839"/>
      <c r="AL2839"/>
      <c r="AM2839"/>
      <c r="AN2839"/>
      <c r="AO2839"/>
      <c r="AP2839"/>
      <c r="AQ2839"/>
      <c r="AR2839"/>
      <c r="AS2839"/>
      <c r="AT2839"/>
      <c r="AU2839"/>
      <c r="AV2839"/>
      <c r="AW2839">
        <v>3.9</v>
      </c>
      <c r="AX2839">
        <v>2.2000000000000002</v>
      </c>
      <c r="AY2839">
        <v>2.4</v>
      </c>
      <c r="AZ2839">
        <v>2.4</v>
      </c>
      <c r="BA2839">
        <v>3.9</v>
      </c>
      <c r="BB2839">
        <v>2.7</v>
      </c>
      <c r="BC2839">
        <v>2.8</v>
      </c>
      <c r="BD2839">
        <v>2.8</v>
      </c>
      <c r="BE2839"/>
      <c r="BF2839"/>
      <c r="BG2839"/>
      <c r="BH2839"/>
      <c r="BI2839"/>
      <c r="BJ2839"/>
      <c r="BK2839"/>
      <c r="BL2839"/>
      <c r="BM2839"/>
      <c r="BN2839"/>
      <c r="BO2839"/>
      <c r="BP2839"/>
      <c r="BQ2839"/>
      <c r="BR2839" t="s">
        <v>67</v>
      </c>
      <c r="BS2839" s="1">
        <v>44827</v>
      </c>
      <c r="BT2839" t="s">
        <v>2590</v>
      </c>
      <c r="BU2839">
        <v>1985</v>
      </c>
      <c r="BV2839" t="s">
        <v>60</v>
      </c>
      <c r="BW2839"/>
      <c r="BX2839"/>
      <c r="BY2839"/>
      <c r="BZ2839"/>
    </row>
    <row r="2840" spans="1:78" s="45" customFormat="1" x14ac:dyDescent="0.2">
      <c r="A2840" t="s">
        <v>2584</v>
      </c>
      <c r="B2840"/>
      <c r="C2840" t="s">
        <v>1482</v>
      </c>
      <c r="D2840" t="s">
        <v>64</v>
      </c>
      <c r="E2840" t="s">
        <v>851</v>
      </c>
      <c r="F2840" t="s">
        <v>267</v>
      </c>
      <c r="G2840" t="s">
        <v>2588</v>
      </c>
      <c r="H2840" t="s">
        <v>267</v>
      </c>
      <c r="I2840"/>
      <c r="J2840"/>
      <c r="K2840"/>
      <c r="L2840"/>
      <c r="M2840"/>
      <c r="N2840"/>
      <c r="O2840"/>
      <c r="P2840"/>
      <c r="Q2840"/>
      <c r="R2840"/>
      <c r="S2840"/>
      <c r="T2840"/>
      <c r="U2840"/>
      <c r="V2840"/>
      <c r="W2840"/>
      <c r="X2840"/>
      <c r="Y2840"/>
      <c r="Z2840"/>
      <c r="AA2840"/>
      <c r="AB2840"/>
      <c r="AC2840"/>
      <c r="AD2840"/>
      <c r="AE2840"/>
      <c r="AF2840"/>
      <c r="AG2840"/>
      <c r="AH2840"/>
      <c r="AI2840"/>
      <c r="AJ2840"/>
      <c r="AK2840"/>
      <c r="AL2840"/>
      <c r="AM2840"/>
      <c r="AN2840"/>
      <c r="AO2840"/>
      <c r="AP2840"/>
      <c r="AQ2840"/>
      <c r="AR2840"/>
      <c r="AS2840"/>
      <c r="AT2840"/>
      <c r="AU2840"/>
      <c r="AV2840"/>
      <c r="AW2840"/>
      <c r="AX2840"/>
      <c r="AY2840"/>
      <c r="AZ2840"/>
      <c r="BA2840"/>
      <c r="BB2840">
        <v>2.8</v>
      </c>
      <c r="BC2840"/>
      <c r="BD2840">
        <v>2.8</v>
      </c>
      <c r="BE2840"/>
      <c r="BF2840"/>
      <c r="BG2840"/>
      <c r="BH2840"/>
      <c r="BI2840"/>
      <c r="BJ2840"/>
      <c r="BK2840"/>
      <c r="BL2840"/>
      <c r="BM2840"/>
      <c r="BN2840"/>
      <c r="BO2840"/>
      <c r="BP2840"/>
      <c r="BQ2840" t="s">
        <v>2591</v>
      </c>
      <c r="BR2840" t="s">
        <v>67</v>
      </c>
      <c r="BS2840" s="1">
        <v>44827</v>
      </c>
      <c r="BT2840" t="s">
        <v>2590</v>
      </c>
      <c r="BU2840">
        <v>1985</v>
      </c>
      <c r="BV2840"/>
      <c r="BW2840"/>
      <c r="BX2840"/>
      <c r="BY2840"/>
      <c r="BZ2840"/>
    </row>
    <row r="2841" spans="1:78" s="45" customFormat="1" x14ac:dyDescent="0.2">
      <c r="A2841" t="s">
        <v>2582</v>
      </c>
      <c r="B2841"/>
      <c r="C2841" t="s">
        <v>1482</v>
      </c>
      <c r="D2841" t="s">
        <v>64</v>
      </c>
      <c r="E2841" t="s">
        <v>851</v>
      </c>
      <c r="F2841" t="s">
        <v>267</v>
      </c>
      <c r="G2841" t="s">
        <v>2588</v>
      </c>
      <c r="H2841" t="s">
        <v>267</v>
      </c>
      <c r="I2841"/>
      <c r="J2841"/>
      <c r="K2841"/>
      <c r="L2841"/>
      <c r="M2841"/>
      <c r="N2841"/>
      <c r="O2841"/>
      <c r="P2841"/>
      <c r="Q2841"/>
      <c r="R2841"/>
      <c r="S2841"/>
      <c r="T2841"/>
      <c r="U2841"/>
      <c r="V2841"/>
      <c r="W2841"/>
      <c r="X2841"/>
      <c r="Y2841"/>
      <c r="Z2841"/>
      <c r="AA2841"/>
      <c r="AB2841"/>
      <c r="AC2841"/>
      <c r="AD2841"/>
      <c r="AE2841"/>
      <c r="AF2841"/>
      <c r="AG2841"/>
      <c r="AH2841"/>
      <c r="AI2841"/>
      <c r="AJ2841"/>
      <c r="AK2841"/>
      <c r="AL2841"/>
      <c r="AM2841"/>
      <c r="AN2841"/>
      <c r="AO2841"/>
      <c r="AP2841"/>
      <c r="AQ2841"/>
      <c r="AR2841"/>
      <c r="AS2841">
        <v>3.4</v>
      </c>
      <c r="AT2841"/>
      <c r="AU2841"/>
      <c r="AV2841">
        <v>1.9</v>
      </c>
      <c r="AW2841"/>
      <c r="AX2841"/>
      <c r="AY2841"/>
      <c r="AZ2841"/>
      <c r="BA2841"/>
      <c r="BB2841"/>
      <c r="BC2841"/>
      <c r="BD2841"/>
      <c r="BE2841"/>
      <c r="BF2841"/>
      <c r="BG2841"/>
      <c r="BH2841"/>
      <c r="BI2841"/>
      <c r="BJ2841"/>
      <c r="BK2841"/>
      <c r="BL2841"/>
      <c r="BM2841"/>
      <c r="BN2841"/>
      <c r="BO2841"/>
      <c r="BP2841"/>
      <c r="BQ2841"/>
      <c r="BR2841" t="s">
        <v>67</v>
      </c>
      <c r="BS2841" s="1">
        <v>44827</v>
      </c>
      <c r="BT2841" t="s">
        <v>2590</v>
      </c>
      <c r="BU2841">
        <v>1985</v>
      </c>
      <c r="BV2841" t="s">
        <v>60</v>
      </c>
      <c r="BW2841"/>
      <c r="BX2841"/>
      <c r="BY2841"/>
      <c r="BZ2841"/>
    </row>
    <row r="2842" spans="1:78" s="45" customFormat="1" x14ac:dyDescent="0.2">
      <c r="A2842" t="s">
        <v>1764</v>
      </c>
      <c r="B2842"/>
      <c r="C2842" t="s">
        <v>1482</v>
      </c>
      <c r="D2842" t="s">
        <v>64</v>
      </c>
      <c r="E2842" t="s">
        <v>851</v>
      </c>
      <c r="F2842" t="s">
        <v>267</v>
      </c>
      <c r="G2842" t="s">
        <v>2130</v>
      </c>
      <c r="H2842" t="s">
        <v>267</v>
      </c>
      <c r="I2842"/>
      <c r="J2842"/>
      <c r="K2842"/>
      <c r="L2842" t="s">
        <v>1762</v>
      </c>
      <c r="M2842"/>
      <c r="N2842"/>
      <c r="O2842"/>
      <c r="P2842"/>
      <c r="Q2842"/>
      <c r="R2842"/>
      <c r="S2842"/>
      <c r="T2842"/>
      <c r="U2842"/>
      <c r="V2842"/>
      <c r="W2842"/>
      <c r="X2842"/>
      <c r="Y2842"/>
      <c r="Z2842"/>
      <c r="AA2842"/>
      <c r="AB2842"/>
      <c r="AC2842"/>
      <c r="AD2842"/>
      <c r="AE2842"/>
      <c r="AF2842"/>
      <c r="AG2842"/>
      <c r="AH2842"/>
      <c r="AI2842"/>
      <c r="AJ2842"/>
      <c r="AK2842"/>
      <c r="AL2842"/>
      <c r="AM2842"/>
      <c r="AN2842"/>
      <c r="AO2842"/>
      <c r="AP2842"/>
      <c r="AQ2842"/>
      <c r="AR2842"/>
      <c r="AS2842"/>
      <c r="AT2842"/>
      <c r="AU2842"/>
      <c r="AV2842"/>
      <c r="AW2842"/>
      <c r="AX2842"/>
      <c r="AY2842"/>
      <c r="AZ2842"/>
      <c r="BA2842">
        <v>6.02</v>
      </c>
      <c r="BB2842">
        <v>4.5949999999999998</v>
      </c>
      <c r="BC2842">
        <v>4.9180000000000001</v>
      </c>
      <c r="BD2842">
        <v>4.9180000000000001</v>
      </c>
      <c r="BE2842"/>
      <c r="BF2842"/>
      <c r="BG2842"/>
      <c r="BH2842"/>
      <c r="BI2842"/>
      <c r="BJ2842"/>
      <c r="BK2842"/>
      <c r="BL2842"/>
      <c r="BM2842"/>
      <c r="BN2842"/>
      <c r="BO2842"/>
      <c r="BP2842"/>
      <c r="BQ2842"/>
      <c r="BR2842" t="s">
        <v>67</v>
      </c>
      <c r="BS2842" s="1">
        <v>44812</v>
      </c>
      <c r="BT2842" t="s">
        <v>1701</v>
      </c>
      <c r="BU2842">
        <v>1420</v>
      </c>
      <c r="BV2842" t="s">
        <v>60</v>
      </c>
      <c r="BW2842" t="s">
        <v>1701</v>
      </c>
      <c r="BX2842"/>
      <c r="BY2842"/>
      <c r="BZ2842"/>
    </row>
    <row r="2843" spans="1:78" s="45" customFormat="1" x14ac:dyDescent="0.2">
      <c r="A2843" t="s">
        <v>2381</v>
      </c>
      <c r="B2843"/>
      <c r="C2843" t="s">
        <v>1482</v>
      </c>
      <c r="D2843" t="s">
        <v>64</v>
      </c>
      <c r="E2843" t="s">
        <v>851</v>
      </c>
      <c r="F2843" t="s">
        <v>1560</v>
      </c>
      <c r="G2843" t="s">
        <v>851</v>
      </c>
      <c r="H2843" t="s">
        <v>2380</v>
      </c>
      <c r="I2843"/>
      <c r="J2843"/>
      <c r="K2843"/>
      <c r="L2843"/>
      <c r="M2843"/>
      <c r="N2843"/>
      <c r="O2843"/>
      <c r="P2843"/>
      <c r="Q2843"/>
      <c r="R2843"/>
      <c r="S2843"/>
      <c r="T2843"/>
      <c r="U2843"/>
      <c r="V2843"/>
      <c r="W2843"/>
      <c r="X2843"/>
      <c r="Y2843"/>
      <c r="Z2843"/>
      <c r="AA2843"/>
      <c r="AB2843"/>
      <c r="AC2843"/>
      <c r="AD2843"/>
      <c r="AE2843"/>
      <c r="AF2843"/>
      <c r="AG2843"/>
      <c r="AH2843"/>
      <c r="AI2843"/>
      <c r="AJ2843"/>
      <c r="AK2843"/>
      <c r="AL2843"/>
      <c r="AM2843"/>
      <c r="AN2843"/>
      <c r="AO2843"/>
      <c r="AP2843"/>
      <c r="AQ2843"/>
      <c r="AR2843"/>
      <c r="AS2843"/>
      <c r="AT2843"/>
      <c r="AU2843"/>
      <c r="AV2843"/>
      <c r="AW2843"/>
      <c r="AX2843">
        <v>8.4</v>
      </c>
      <c r="AY2843"/>
      <c r="AZ2843"/>
      <c r="BA2843">
        <v>11</v>
      </c>
      <c r="BB2843">
        <v>9</v>
      </c>
      <c r="BC2843">
        <v>9.1999999999999993</v>
      </c>
      <c r="BD2843">
        <v>9.1999999999999993</v>
      </c>
      <c r="BE2843"/>
      <c r="BF2843">
        <v>8.6</v>
      </c>
      <c r="BG2843"/>
      <c r="BH2843">
        <v>8.6</v>
      </c>
      <c r="BI2843"/>
      <c r="BJ2843"/>
      <c r="BK2843"/>
      <c r="BL2843"/>
      <c r="BM2843"/>
      <c r="BN2843"/>
      <c r="BO2843"/>
      <c r="BP2843"/>
      <c r="BQ2843"/>
      <c r="BR2843" t="s">
        <v>67</v>
      </c>
      <c r="BS2843" s="1">
        <v>44824</v>
      </c>
      <c r="BT2843" t="s">
        <v>2329</v>
      </c>
      <c r="BU2843">
        <v>2930</v>
      </c>
      <c r="BV2843"/>
      <c r="BW2843"/>
      <c r="BX2843"/>
      <c r="BY2843"/>
      <c r="BZ2843"/>
    </row>
    <row r="2844" spans="1:78" s="45" customFormat="1" x14ac:dyDescent="0.2">
      <c r="A2844" s="11" t="s">
        <v>1700</v>
      </c>
      <c r="B2844" s="11"/>
      <c r="C2844" s="11" t="s">
        <v>1482</v>
      </c>
      <c r="D2844" s="11" t="s">
        <v>64</v>
      </c>
      <c r="E2844" s="11" t="s">
        <v>851</v>
      </c>
      <c r="F2844" s="11" t="s">
        <v>1560</v>
      </c>
      <c r="G2844" s="11" t="s">
        <v>851</v>
      </c>
      <c r="H2844" s="11" t="s">
        <v>1560</v>
      </c>
      <c r="I2844" s="11"/>
      <c r="J2844" s="11"/>
      <c r="K2844" s="11"/>
      <c r="L2844" s="11"/>
      <c r="M2844" s="11"/>
      <c r="N2844" s="11"/>
      <c r="O2844" s="11"/>
      <c r="P2844" s="11"/>
      <c r="Q2844" s="11"/>
      <c r="R2844" s="11"/>
      <c r="S2844" s="11"/>
      <c r="T2844" s="11"/>
      <c r="U2844" s="11"/>
      <c r="V2844" s="11"/>
      <c r="W2844" s="11"/>
      <c r="X2844" s="11"/>
      <c r="Y2844" s="11"/>
      <c r="Z2844" s="11"/>
      <c r="AA2844" s="11"/>
      <c r="AB2844" s="11"/>
      <c r="AC2844" s="11"/>
      <c r="AD2844" s="11"/>
      <c r="AE2844" s="11"/>
      <c r="AF2844" s="11"/>
      <c r="AG2844" s="11"/>
      <c r="AH2844" s="11"/>
      <c r="AI2844" s="11"/>
      <c r="AJ2844" s="11"/>
      <c r="AK2844" s="11"/>
      <c r="AL2844" s="11"/>
      <c r="AM2844" s="11"/>
      <c r="AN2844" s="11"/>
      <c r="AO2844" s="11"/>
      <c r="AP2844" s="11"/>
      <c r="AQ2844" s="11"/>
      <c r="AR2844" s="11"/>
      <c r="AS2844" s="11"/>
      <c r="AT2844" s="11"/>
      <c r="AU2844" s="11"/>
      <c r="AV2844" s="11"/>
      <c r="AW2844" s="11"/>
      <c r="AX2844" s="11"/>
      <c r="AY2844" s="11"/>
      <c r="AZ2844" s="11"/>
      <c r="BA2844" s="11"/>
      <c r="BB2844" s="11"/>
      <c r="BC2844" s="11"/>
      <c r="BD2844" s="11"/>
      <c r="BE2844" s="11"/>
      <c r="BF2844" s="11"/>
      <c r="BG2844" s="11"/>
      <c r="BH2844" s="11"/>
      <c r="BI2844" s="11"/>
      <c r="BJ2844" s="11"/>
      <c r="BK2844" s="11"/>
      <c r="BL2844" s="11"/>
      <c r="BM2844" s="11"/>
      <c r="BN2844" s="11"/>
      <c r="BO2844" s="11"/>
      <c r="BP2844" s="11"/>
      <c r="BQ2844" s="11"/>
      <c r="BR2844" s="11"/>
      <c r="BS2844" s="11"/>
      <c r="BT2844" s="11"/>
      <c r="BU2844" s="11"/>
      <c r="BV2844" s="11"/>
      <c r="BW2844" s="11"/>
      <c r="BX2844"/>
      <c r="BY2844"/>
      <c r="BZ2844"/>
    </row>
    <row r="2845" spans="1:78" s="45" customFormat="1" x14ac:dyDescent="0.2">
      <c r="A2845" s="11" t="s">
        <v>1700</v>
      </c>
      <c r="B2845" s="11"/>
      <c r="C2845" s="11" t="s">
        <v>1482</v>
      </c>
      <c r="D2845" s="11" t="s">
        <v>64</v>
      </c>
      <c r="E2845" s="11" t="s">
        <v>851</v>
      </c>
      <c r="F2845" s="11" t="s">
        <v>1560</v>
      </c>
      <c r="G2845" s="11" t="s">
        <v>855</v>
      </c>
      <c r="H2845" s="11" t="s">
        <v>1561</v>
      </c>
      <c r="I2845" s="11"/>
      <c r="J2845" s="11"/>
      <c r="K2845" s="11"/>
      <c r="L2845" s="11"/>
      <c r="M2845" s="11"/>
      <c r="N2845" s="11"/>
      <c r="O2845" s="11"/>
      <c r="P2845" s="11"/>
      <c r="Q2845" s="11"/>
      <c r="R2845" s="11"/>
      <c r="S2845" s="11"/>
      <c r="T2845" s="11"/>
      <c r="U2845" s="11"/>
      <c r="V2845" s="11"/>
      <c r="W2845" s="11"/>
      <c r="X2845" s="11"/>
      <c r="Y2845" s="11"/>
      <c r="Z2845" s="11"/>
      <c r="AA2845" s="11"/>
      <c r="AB2845" s="11"/>
      <c r="AC2845" s="11"/>
      <c r="AD2845" s="11"/>
      <c r="AE2845" s="11"/>
      <c r="AF2845" s="11"/>
      <c r="AG2845" s="11"/>
      <c r="AH2845" s="11"/>
      <c r="AI2845" s="11"/>
      <c r="AJ2845" s="11"/>
      <c r="AK2845" s="11"/>
      <c r="AL2845" s="11"/>
      <c r="AM2845" s="11"/>
      <c r="AN2845" s="11"/>
      <c r="AO2845" s="11"/>
      <c r="AP2845" s="11"/>
      <c r="AQ2845" s="11"/>
      <c r="AR2845" s="11"/>
      <c r="AS2845" s="11"/>
      <c r="AT2845" s="11"/>
      <c r="AU2845" s="11"/>
      <c r="AV2845" s="11"/>
      <c r="AW2845" s="11"/>
      <c r="AX2845" s="11"/>
      <c r="AY2845" s="11"/>
      <c r="AZ2845" s="11"/>
      <c r="BA2845" s="11"/>
      <c r="BB2845" s="11"/>
      <c r="BC2845" s="11"/>
      <c r="BD2845" s="11"/>
      <c r="BE2845" s="11"/>
      <c r="BF2845" s="11"/>
      <c r="BG2845" s="11"/>
      <c r="BH2845" s="11"/>
      <c r="BI2845" s="11"/>
      <c r="BJ2845" s="11"/>
      <c r="BK2845" s="11"/>
      <c r="BL2845" s="11"/>
      <c r="BM2845" s="11"/>
      <c r="BN2845" s="11"/>
      <c r="BO2845" s="11"/>
      <c r="BP2845" s="11"/>
      <c r="BQ2845" s="11"/>
      <c r="BR2845" s="11"/>
      <c r="BS2845" s="11"/>
      <c r="BT2845" s="11"/>
      <c r="BU2845" s="11"/>
      <c r="BV2845" s="11"/>
      <c r="BW2845" s="11"/>
      <c r="BX2845"/>
      <c r="BY2845"/>
      <c r="BZ2845"/>
    </row>
    <row r="2846" spans="1:78" s="45" customFormat="1" x14ac:dyDescent="0.2">
      <c r="A2846" s="10" t="s">
        <v>2280</v>
      </c>
      <c r="B2846" s="10" t="s">
        <v>322</v>
      </c>
      <c r="C2846" s="10" t="s">
        <v>1482</v>
      </c>
      <c r="D2846" s="10" t="s">
        <v>64</v>
      </c>
      <c r="E2846" s="10" t="s">
        <v>851</v>
      </c>
      <c r="F2846" s="10" t="s">
        <v>1560</v>
      </c>
      <c r="G2846" s="10" t="s">
        <v>855</v>
      </c>
      <c r="H2846" s="10" t="s">
        <v>1561</v>
      </c>
      <c r="I2846" s="10"/>
      <c r="J2846" s="10"/>
      <c r="K2846" s="10"/>
      <c r="L2846" s="10"/>
      <c r="M2846" s="10"/>
      <c r="N2846" s="10"/>
      <c r="O2846" s="10"/>
      <c r="P2846" s="10"/>
      <c r="Q2846" s="10"/>
      <c r="R2846" s="10"/>
      <c r="S2846" s="10"/>
      <c r="T2846" s="10"/>
      <c r="U2846" s="10"/>
      <c r="V2846" s="10"/>
      <c r="W2846" s="10"/>
      <c r="X2846" s="10"/>
      <c r="Y2846" s="10"/>
      <c r="Z2846" s="10"/>
      <c r="AA2846" s="10"/>
      <c r="AB2846" s="10"/>
      <c r="AC2846" s="10"/>
      <c r="AD2846" s="10"/>
      <c r="AE2846" s="10"/>
      <c r="AF2846" s="10"/>
      <c r="AG2846" s="10"/>
      <c r="AH2846" s="10"/>
      <c r="AI2846" s="10"/>
      <c r="AJ2846" s="10"/>
      <c r="AK2846" s="10"/>
      <c r="AL2846" s="10"/>
      <c r="AM2846" s="10"/>
      <c r="AN2846" s="10"/>
      <c r="AO2846" s="10"/>
      <c r="AP2846" s="10"/>
      <c r="AQ2846" s="10"/>
      <c r="AR2846" s="10"/>
      <c r="AS2846" s="10"/>
      <c r="AT2846" s="10"/>
      <c r="AU2846" s="10"/>
      <c r="AV2846" s="10"/>
      <c r="AW2846" s="10"/>
      <c r="AX2846" s="10"/>
      <c r="AY2846" s="10"/>
      <c r="AZ2846" s="10"/>
      <c r="BA2846" s="10"/>
      <c r="BB2846" s="10"/>
      <c r="BC2846" s="10"/>
      <c r="BD2846" s="10"/>
      <c r="BE2846" s="10"/>
      <c r="BF2846" s="10"/>
      <c r="BG2846" s="10"/>
      <c r="BH2846" s="10"/>
      <c r="BI2846" s="10"/>
      <c r="BJ2846" s="10"/>
      <c r="BK2846" s="10"/>
      <c r="BL2846" s="10"/>
      <c r="BM2846" s="10"/>
      <c r="BN2846" s="10"/>
      <c r="BO2846" s="10"/>
      <c r="BP2846" s="10"/>
      <c r="BQ2846" s="10"/>
      <c r="BR2846" s="10" t="s">
        <v>67</v>
      </c>
      <c r="BS2846" s="12">
        <v>44820</v>
      </c>
      <c r="BT2846" s="10" t="s">
        <v>2276</v>
      </c>
      <c r="BU2846" s="10" t="s">
        <v>2308</v>
      </c>
      <c r="BV2846" s="10" t="s">
        <v>60</v>
      </c>
      <c r="BW2846" s="10" t="s">
        <v>2276</v>
      </c>
      <c r="BX2846"/>
      <c r="BY2846"/>
      <c r="BZ2846"/>
    </row>
    <row r="2847" spans="1:78" s="45" customFormat="1" x14ac:dyDescent="0.2">
      <c r="A2847" t="s">
        <v>2279</v>
      </c>
      <c r="B2847" t="s">
        <v>322</v>
      </c>
      <c r="C2847" t="s">
        <v>1482</v>
      </c>
      <c r="D2847" t="s">
        <v>64</v>
      </c>
      <c r="E2847" t="s">
        <v>851</v>
      </c>
      <c r="F2847" t="s">
        <v>1560</v>
      </c>
      <c r="G2847" t="s">
        <v>2278</v>
      </c>
      <c r="H2847" t="s">
        <v>1560</v>
      </c>
      <c r="I2847"/>
      <c r="J2847"/>
      <c r="K2847"/>
      <c r="L2847"/>
      <c r="M2847"/>
      <c r="N2847"/>
      <c r="O2847"/>
      <c r="P2847"/>
      <c r="Q2847"/>
      <c r="R2847"/>
      <c r="S2847"/>
      <c r="T2847"/>
      <c r="U2847"/>
      <c r="V2847"/>
      <c r="W2847"/>
      <c r="X2847"/>
      <c r="Y2847"/>
      <c r="Z2847"/>
      <c r="AA2847"/>
      <c r="AB2847"/>
      <c r="AC2847"/>
      <c r="AD2847"/>
      <c r="AE2847"/>
      <c r="AF2847"/>
      <c r="AG2847"/>
      <c r="AH2847"/>
      <c r="AI2847"/>
      <c r="AJ2847"/>
      <c r="AK2847"/>
      <c r="AL2847"/>
      <c r="AM2847"/>
      <c r="AN2847"/>
      <c r="AO2847"/>
      <c r="AP2847"/>
      <c r="AQ2847"/>
      <c r="AR2847"/>
      <c r="AS2847"/>
      <c r="AT2847"/>
      <c r="AU2847"/>
      <c r="AV2847"/>
      <c r="AW2847">
        <v>10</v>
      </c>
      <c r="AX2847"/>
      <c r="AY2847"/>
      <c r="AZ2847">
        <v>8</v>
      </c>
      <c r="BA2847">
        <v>11</v>
      </c>
      <c r="BB2847"/>
      <c r="BC2847"/>
      <c r="BD2847">
        <v>9.3000000000000007</v>
      </c>
      <c r="BE2847"/>
      <c r="BF2847"/>
      <c r="BG2847"/>
      <c r="BH2847"/>
      <c r="BI2847"/>
      <c r="BJ2847"/>
      <c r="BK2847"/>
      <c r="BL2847"/>
      <c r="BM2847"/>
      <c r="BN2847"/>
      <c r="BO2847"/>
      <c r="BP2847"/>
      <c r="BQ2847"/>
      <c r="BR2847" t="s">
        <v>67</v>
      </c>
      <c r="BS2847" s="1">
        <v>44823</v>
      </c>
      <c r="BT2847" t="s">
        <v>2310</v>
      </c>
      <c r="BU2847">
        <v>6618</v>
      </c>
      <c r="BV2847" t="s">
        <v>60</v>
      </c>
      <c r="BW2847" t="s">
        <v>2310</v>
      </c>
      <c r="BX2847"/>
      <c r="BY2847"/>
      <c r="BZ2847"/>
    </row>
    <row r="2848" spans="1:78" s="45" customFormat="1" x14ac:dyDescent="0.2">
      <c r="A2848" t="s">
        <v>2279</v>
      </c>
      <c r="B2848" t="s">
        <v>322</v>
      </c>
      <c r="C2848" t="s">
        <v>1482</v>
      </c>
      <c r="D2848" t="s">
        <v>64</v>
      </c>
      <c r="E2848" t="s">
        <v>851</v>
      </c>
      <c r="F2848" t="s">
        <v>1560</v>
      </c>
      <c r="G2848" t="s">
        <v>2278</v>
      </c>
      <c r="H2848" t="s">
        <v>1560</v>
      </c>
      <c r="I2848" t="b">
        <v>0</v>
      </c>
      <c r="J2848"/>
      <c r="K2848"/>
      <c r="L2848"/>
      <c r="M2848"/>
      <c r="N2848"/>
      <c r="O2848"/>
      <c r="P2848"/>
      <c r="Q2848"/>
      <c r="R2848"/>
      <c r="S2848"/>
      <c r="T2848"/>
      <c r="U2848"/>
      <c r="V2848"/>
      <c r="W2848"/>
      <c r="X2848"/>
      <c r="Y2848"/>
      <c r="Z2848"/>
      <c r="AA2848"/>
      <c r="AB2848"/>
      <c r="AC2848"/>
      <c r="AD2848"/>
      <c r="AE2848"/>
      <c r="AF2848"/>
      <c r="AG2848"/>
      <c r="AH2848"/>
      <c r="AI2848"/>
      <c r="AJ2848"/>
      <c r="AK2848"/>
      <c r="AL2848"/>
      <c r="AM2848"/>
      <c r="AN2848"/>
      <c r="AO2848"/>
      <c r="AP2848"/>
      <c r="AQ2848"/>
      <c r="AR2848"/>
      <c r="AS2848"/>
      <c r="AT2848"/>
      <c r="AU2848"/>
      <c r="AV2848"/>
      <c r="AW2848">
        <v>10</v>
      </c>
      <c r="AX2848"/>
      <c r="AY2848"/>
      <c r="AZ2848">
        <v>8</v>
      </c>
      <c r="BA2848">
        <v>11</v>
      </c>
      <c r="BB2848"/>
      <c r="BC2848"/>
      <c r="BD2848">
        <v>9.3000000000000007</v>
      </c>
      <c r="BE2848"/>
      <c r="BF2848"/>
      <c r="BG2848"/>
      <c r="BH2848"/>
      <c r="BI2848"/>
      <c r="BJ2848"/>
      <c r="BK2848"/>
      <c r="BL2848"/>
      <c r="BM2848"/>
      <c r="BN2848"/>
      <c r="BO2848"/>
      <c r="BP2848"/>
      <c r="BQ2848"/>
      <c r="BR2848" t="s">
        <v>67</v>
      </c>
      <c r="BS2848" s="1">
        <v>44820</v>
      </c>
      <c r="BT2848" t="s">
        <v>2276</v>
      </c>
      <c r="BU2848" t="s">
        <v>2308</v>
      </c>
      <c r="BV2848" t="s">
        <v>60</v>
      </c>
      <c r="BW2848" t="s">
        <v>2276</v>
      </c>
      <c r="BX2848" s="2"/>
      <c r="BY2848" s="2"/>
      <c r="BZ2848" s="2"/>
    </row>
    <row r="2849" spans="1:78" s="45" customFormat="1" x14ac:dyDescent="0.2">
      <c r="A2849" s="11" t="s">
        <v>1700</v>
      </c>
      <c r="B2849" s="11"/>
      <c r="C2849" s="11" t="s">
        <v>1482</v>
      </c>
      <c r="D2849" s="11" t="s">
        <v>64</v>
      </c>
      <c r="E2849" s="11" t="s">
        <v>851</v>
      </c>
      <c r="F2849" s="11" t="s">
        <v>1563</v>
      </c>
      <c r="G2849" s="11" t="s">
        <v>851</v>
      </c>
      <c r="H2849" s="11" t="s">
        <v>1563</v>
      </c>
      <c r="I2849" s="11"/>
      <c r="J2849" s="11"/>
      <c r="K2849" s="11"/>
      <c r="L2849" s="11"/>
      <c r="M2849" s="11"/>
      <c r="N2849" s="11"/>
      <c r="O2849" s="11"/>
      <c r="P2849" s="11"/>
      <c r="Q2849" s="11"/>
      <c r="R2849" s="11"/>
      <c r="S2849" s="11"/>
      <c r="T2849" s="11"/>
      <c r="U2849" s="11"/>
      <c r="V2849" s="11"/>
      <c r="W2849" s="11"/>
      <c r="X2849" s="11"/>
      <c r="Y2849" s="11"/>
      <c r="Z2849" s="11"/>
      <c r="AA2849" s="11"/>
      <c r="AB2849" s="11"/>
      <c r="AC2849" s="11"/>
      <c r="AD2849" s="11"/>
      <c r="AE2849" s="11"/>
      <c r="AF2849" s="11"/>
      <c r="AG2849" s="11"/>
      <c r="AH2849" s="11"/>
      <c r="AI2849" s="11"/>
      <c r="AJ2849" s="11"/>
      <c r="AK2849" s="11"/>
      <c r="AL2849" s="11"/>
      <c r="AM2849" s="11"/>
      <c r="AN2849" s="11"/>
      <c r="AO2849" s="11"/>
      <c r="AP2849" s="11"/>
      <c r="AQ2849" s="11"/>
      <c r="AR2849" s="11"/>
      <c r="AS2849" s="11"/>
      <c r="AT2849" s="11"/>
      <c r="AU2849" s="11"/>
      <c r="AV2849" s="11"/>
      <c r="AW2849" s="11"/>
      <c r="AX2849" s="11"/>
      <c r="AY2849" s="11"/>
      <c r="AZ2849" s="11"/>
      <c r="BA2849" s="11"/>
      <c r="BB2849" s="11"/>
      <c r="BC2849" s="11"/>
      <c r="BD2849" s="11"/>
      <c r="BE2849" s="11"/>
      <c r="BF2849" s="11"/>
      <c r="BG2849" s="11"/>
      <c r="BH2849" s="11"/>
      <c r="BI2849" s="11"/>
      <c r="BJ2849" s="11"/>
      <c r="BK2849" s="11"/>
      <c r="BL2849" s="11"/>
      <c r="BM2849" s="11"/>
      <c r="BN2849" s="11"/>
      <c r="BO2849" s="11"/>
      <c r="BP2849" s="11"/>
      <c r="BQ2849" s="11"/>
      <c r="BR2849" s="11"/>
      <c r="BS2849" s="11"/>
      <c r="BT2849" s="11"/>
      <c r="BU2849" s="11"/>
      <c r="BV2849" s="11"/>
      <c r="BW2849" s="11"/>
      <c r="BX2849"/>
      <c r="BY2849"/>
      <c r="BZ2849"/>
    </row>
    <row r="2850" spans="1:78" s="45" customFormat="1" x14ac:dyDescent="0.2">
      <c r="A2850" t="s">
        <v>2265</v>
      </c>
      <c r="B2850" t="s">
        <v>322</v>
      </c>
      <c r="C2850" t="s">
        <v>1482</v>
      </c>
      <c r="D2850" t="s">
        <v>64</v>
      </c>
      <c r="E2850" t="s">
        <v>851</v>
      </c>
      <c r="F2850" t="s">
        <v>1563</v>
      </c>
      <c r="G2850" t="s">
        <v>855</v>
      </c>
      <c r="H2850" t="s">
        <v>1563</v>
      </c>
      <c r="I2850"/>
      <c r="J2850"/>
      <c r="K2850"/>
      <c r="L2850"/>
      <c r="M2850"/>
      <c r="N2850"/>
      <c r="O2850"/>
      <c r="P2850"/>
      <c r="Q2850"/>
      <c r="R2850"/>
      <c r="S2850"/>
      <c r="T2850"/>
      <c r="U2850"/>
      <c r="V2850"/>
      <c r="W2850"/>
      <c r="X2850"/>
      <c r="Y2850"/>
      <c r="Z2850"/>
      <c r="AA2850"/>
      <c r="AB2850"/>
      <c r="AC2850"/>
      <c r="AD2850"/>
      <c r="AE2850"/>
      <c r="AF2850"/>
      <c r="AG2850"/>
      <c r="AH2850"/>
      <c r="AI2850"/>
      <c r="AJ2850"/>
      <c r="AK2850"/>
      <c r="AL2850"/>
      <c r="AM2850"/>
      <c r="AN2850"/>
      <c r="AO2850"/>
      <c r="AP2850"/>
      <c r="AQ2850"/>
      <c r="AR2850"/>
      <c r="AS2850"/>
      <c r="AT2850"/>
      <c r="AU2850"/>
      <c r="AV2850"/>
      <c r="AW2850">
        <f>0.0093*1000</f>
        <v>9.2999999999999989</v>
      </c>
      <c r="AX2850"/>
      <c r="AY2850"/>
      <c r="AZ2850">
        <f>0.0076*1000</f>
        <v>7.6</v>
      </c>
      <c r="BA2850"/>
      <c r="BB2850"/>
      <c r="BC2850"/>
      <c r="BD2850"/>
      <c r="BE2850">
        <f>0.0101*1000</f>
        <v>10.1</v>
      </c>
      <c r="BF2850"/>
      <c r="BG2850"/>
      <c r="BH2850">
        <f>0.0064*1000</f>
        <v>6.4</v>
      </c>
      <c r="BI2850"/>
      <c r="BJ2850">
        <v>29</v>
      </c>
      <c r="BK2850"/>
      <c r="BL2850"/>
      <c r="BM2850"/>
      <c r="BN2850"/>
      <c r="BO2850"/>
      <c r="BP2850"/>
      <c r="BQ2850"/>
      <c r="BR2850" t="s">
        <v>67</v>
      </c>
      <c r="BS2850" s="1">
        <v>44820</v>
      </c>
      <c r="BT2850" t="s">
        <v>2256</v>
      </c>
      <c r="BU2850" s="28">
        <v>82637</v>
      </c>
      <c r="BV2850"/>
      <c r="BW2850"/>
      <c r="BX2850"/>
      <c r="BY2850"/>
      <c r="BZ2850"/>
    </row>
    <row r="2851" spans="1:78" s="45" customFormat="1" x14ac:dyDescent="0.2">
      <c r="A2851" t="s">
        <v>2266</v>
      </c>
      <c r="B2851"/>
      <c r="C2851" t="s">
        <v>1482</v>
      </c>
      <c r="D2851" t="s">
        <v>64</v>
      </c>
      <c r="E2851" t="s">
        <v>851</v>
      </c>
      <c r="F2851" t="s">
        <v>1563</v>
      </c>
      <c r="G2851" t="s">
        <v>855</v>
      </c>
      <c r="H2851" t="s">
        <v>1563</v>
      </c>
      <c r="I2851"/>
      <c r="J2851"/>
      <c r="K2851"/>
      <c r="L2851"/>
      <c r="M2851"/>
      <c r="N2851"/>
      <c r="O2851"/>
      <c r="P2851"/>
      <c r="Q2851"/>
      <c r="R2851"/>
      <c r="S2851"/>
      <c r="T2851"/>
      <c r="U2851"/>
      <c r="V2851"/>
      <c r="W2851"/>
      <c r="X2851"/>
      <c r="Y2851"/>
      <c r="Z2851"/>
      <c r="AA2851"/>
      <c r="AB2851"/>
      <c r="AC2851"/>
      <c r="AD2851"/>
      <c r="AE2851"/>
      <c r="AF2851">
        <f>0.0111*1000</f>
        <v>11.1</v>
      </c>
      <c r="AG2851">
        <f>0.0102*1000</f>
        <v>10.200000000000001</v>
      </c>
      <c r="AH2851"/>
      <c r="AI2851"/>
      <c r="AJ2851">
        <f>0.0069*1000</f>
        <v>6.8999999999999995</v>
      </c>
      <c r="AK2851"/>
      <c r="AL2851"/>
      <c r="AM2851"/>
      <c r="AN2851"/>
      <c r="AO2851"/>
      <c r="AP2851"/>
      <c r="AQ2851"/>
      <c r="AR2851"/>
      <c r="AS2851"/>
      <c r="AT2851"/>
      <c r="AU2851"/>
      <c r="AV2851"/>
      <c r="AW2851"/>
      <c r="AX2851"/>
      <c r="AY2851"/>
      <c r="AZ2851"/>
      <c r="BA2851"/>
      <c r="BB2851"/>
      <c r="BC2851"/>
      <c r="BD2851"/>
      <c r="BE2851"/>
      <c r="BF2851"/>
      <c r="BG2851"/>
      <c r="BH2851"/>
      <c r="BI2851">
        <v>25</v>
      </c>
      <c r="BJ2851"/>
      <c r="BK2851"/>
      <c r="BL2851"/>
      <c r="BM2851">
        <v>40</v>
      </c>
      <c r="BN2851"/>
      <c r="BO2851"/>
      <c r="BP2851"/>
      <c r="BQ2851"/>
      <c r="BR2851" t="s">
        <v>67</v>
      </c>
      <c r="BS2851" s="1">
        <v>44820</v>
      </c>
      <c r="BT2851" t="s">
        <v>2256</v>
      </c>
      <c r="BU2851" s="28">
        <v>82637</v>
      </c>
      <c r="BV2851"/>
      <c r="BW2851"/>
      <c r="BX2851"/>
      <c r="BY2851"/>
      <c r="BZ2851"/>
    </row>
    <row r="2852" spans="1:78" s="45" customFormat="1" x14ac:dyDescent="0.2">
      <c r="A2852" s="11" t="s">
        <v>1700</v>
      </c>
      <c r="B2852" s="11"/>
      <c r="C2852" s="11" t="s">
        <v>1482</v>
      </c>
      <c r="D2852" s="11" t="s">
        <v>64</v>
      </c>
      <c r="E2852" s="11" t="s">
        <v>851</v>
      </c>
      <c r="F2852" s="11"/>
      <c r="G2852" s="11" t="s">
        <v>483</v>
      </c>
      <c r="H2852" s="11" t="s">
        <v>1559</v>
      </c>
      <c r="I2852" s="11"/>
      <c r="J2852" s="11"/>
      <c r="K2852" s="11"/>
      <c r="L2852" s="11"/>
      <c r="M2852" s="11"/>
      <c r="N2852" s="11"/>
      <c r="O2852" s="11"/>
      <c r="P2852" s="11"/>
      <c r="Q2852" s="11"/>
      <c r="R2852" s="11"/>
      <c r="S2852" s="11"/>
      <c r="T2852" s="11"/>
      <c r="U2852" s="11"/>
      <c r="V2852" s="11"/>
      <c r="W2852" s="11"/>
      <c r="X2852" s="11"/>
      <c r="Y2852" s="11"/>
      <c r="Z2852" s="11"/>
      <c r="AA2852" s="11"/>
      <c r="AB2852" s="11"/>
      <c r="AC2852" s="11"/>
      <c r="AD2852" s="11"/>
      <c r="AE2852" s="11"/>
      <c r="AF2852" s="11"/>
      <c r="AG2852" s="11"/>
      <c r="AH2852" s="11"/>
      <c r="AI2852" s="11"/>
      <c r="AJ2852" s="11"/>
      <c r="AK2852" s="11"/>
      <c r="AL2852" s="11"/>
      <c r="AM2852" s="11"/>
      <c r="AN2852" s="11"/>
      <c r="AO2852" s="11"/>
      <c r="AP2852" s="11"/>
      <c r="AQ2852" s="11"/>
      <c r="AR2852" s="11"/>
      <c r="AS2852" s="11"/>
      <c r="AT2852" s="11"/>
      <c r="AU2852" s="11"/>
      <c r="AV2852" s="11"/>
      <c r="AW2852" s="11"/>
      <c r="AX2852" s="11"/>
      <c r="AY2852" s="11"/>
      <c r="AZ2852" s="11"/>
      <c r="BA2852" s="11"/>
      <c r="BB2852" s="11"/>
      <c r="BC2852" s="11"/>
      <c r="BD2852" s="11"/>
      <c r="BE2852" s="11"/>
      <c r="BF2852" s="11"/>
      <c r="BG2852" s="11"/>
      <c r="BH2852" s="11"/>
      <c r="BI2852" s="11"/>
      <c r="BJ2852" s="11"/>
      <c r="BK2852" s="11"/>
      <c r="BL2852" s="11"/>
      <c r="BM2852" s="11"/>
      <c r="BN2852" s="11"/>
      <c r="BO2852" s="11"/>
      <c r="BP2852" s="11"/>
      <c r="BQ2852" s="11"/>
      <c r="BR2852" s="11"/>
      <c r="BS2852" s="11"/>
      <c r="BT2852" s="11"/>
      <c r="BU2852" s="11"/>
      <c r="BV2852" s="11"/>
      <c r="BW2852" s="11"/>
      <c r="BX2852"/>
      <c r="BY2852"/>
      <c r="BZ2852"/>
    </row>
    <row r="2853" spans="1:78" s="45" customFormat="1" x14ac:dyDescent="0.2">
      <c r="A2853" s="11" t="s">
        <v>1700</v>
      </c>
      <c r="B2853" s="11"/>
      <c r="C2853" s="11" t="s">
        <v>1482</v>
      </c>
      <c r="D2853" s="11" t="s">
        <v>64</v>
      </c>
      <c r="E2853" s="11" t="s">
        <v>851</v>
      </c>
      <c r="F2853" s="11"/>
      <c r="G2853" s="11" t="s">
        <v>851</v>
      </c>
      <c r="H2853" s="11"/>
      <c r="I2853" s="11"/>
      <c r="J2853" s="11"/>
      <c r="K2853" s="11"/>
      <c r="L2853" s="11"/>
      <c r="M2853" s="11"/>
      <c r="N2853" s="11"/>
      <c r="O2853" s="11"/>
      <c r="P2853" s="11"/>
      <c r="Q2853" s="11"/>
      <c r="R2853" s="11"/>
      <c r="S2853" s="11"/>
      <c r="T2853" s="11"/>
      <c r="U2853" s="11"/>
      <c r="V2853" s="11"/>
      <c r="W2853" s="11"/>
      <c r="X2853" s="11"/>
      <c r="Y2853" s="11"/>
      <c r="Z2853" s="11"/>
      <c r="AA2853" s="11"/>
      <c r="AB2853" s="11"/>
      <c r="AC2853" s="11"/>
      <c r="AD2853" s="11"/>
      <c r="AE2853" s="11"/>
      <c r="AF2853" s="11"/>
      <c r="AG2853" s="11"/>
      <c r="AH2853" s="11"/>
      <c r="AI2853" s="11"/>
      <c r="AJ2853" s="11"/>
      <c r="AK2853" s="11"/>
      <c r="AL2853" s="11"/>
      <c r="AM2853" s="11"/>
      <c r="AN2853" s="11"/>
      <c r="AO2853" s="11"/>
      <c r="AP2853" s="11"/>
      <c r="AQ2853" s="11"/>
      <c r="AR2853" s="11"/>
      <c r="AS2853" s="11"/>
      <c r="AT2853" s="11"/>
      <c r="AU2853" s="11"/>
      <c r="AV2853" s="11"/>
      <c r="AW2853" s="11"/>
      <c r="AX2853" s="11"/>
      <c r="AY2853" s="11"/>
      <c r="AZ2853" s="11"/>
      <c r="BA2853" s="11"/>
      <c r="BB2853" s="11"/>
      <c r="BC2853" s="11"/>
      <c r="BD2853" s="11"/>
      <c r="BE2853" s="11"/>
      <c r="BF2853" s="11"/>
      <c r="BG2853" s="11"/>
      <c r="BH2853" s="11"/>
      <c r="BI2853" s="11"/>
      <c r="BJ2853" s="11"/>
      <c r="BK2853" s="11"/>
      <c r="BL2853" s="11"/>
      <c r="BM2853" s="11"/>
      <c r="BN2853" s="11"/>
      <c r="BO2853" s="11"/>
      <c r="BP2853" s="11"/>
      <c r="BQ2853" s="11"/>
      <c r="BR2853" s="11"/>
      <c r="BS2853" s="11"/>
      <c r="BT2853" s="11"/>
      <c r="BU2853" s="11"/>
      <c r="BV2853" s="11"/>
      <c r="BW2853" s="11"/>
      <c r="BX2853"/>
      <c r="BY2853"/>
      <c r="BZ2853"/>
    </row>
    <row r="2854" spans="1:78" s="45" customFormat="1" x14ac:dyDescent="0.2">
      <c r="A2854" s="6"/>
      <c r="B2854" s="6"/>
      <c r="C2854" s="6" t="s">
        <v>1482</v>
      </c>
      <c r="D2854" s="6" t="s">
        <v>64</v>
      </c>
      <c r="E2854" s="6" t="s">
        <v>851</v>
      </c>
      <c r="F2854" s="6"/>
      <c r="G2854" s="6" t="s">
        <v>126</v>
      </c>
      <c r="H2854" s="6" t="s">
        <v>3691</v>
      </c>
      <c r="I2854" s="6"/>
      <c r="J2854" s="6"/>
      <c r="K2854" s="6"/>
      <c r="L2854" s="6"/>
      <c r="M2854" s="6"/>
      <c r="N2854" s="6"/>
      <c r="O2854" s="6"/>
      <c r="P2854" s="6"/>
      <c r="Q2854" s="6"/>
      <c r="R2854" s="6"/>
      <c r="S2854" s="6"/>
      <c r="T2854" s="6"/>
      <c r="U2854" s="6"/>
      <c r="V2854" s="6"/>
      <c r="W2854" s="6"/>
      <c r="X2854" s="6"/>
      <c r="Y2854" s="6"/>
      <c r="Z2854" s="6"/>
      <c r="AA2854" s="6"/>
      <c r="AB2854" s="6"/>
      <c r="AC2854" s="6"/>
      <c r="AD2854" s="6"/>
      <c r="AE2854" s="6"/>
      <c r="AF2854" s="6"/>
      <c r="AG2854" s="6"/>
      <c r="AH2854" s="6"/>
      <c r="AI2854" s="6"/>
      <c r="AJ2854" s="6"/>
      <c r="AK2854" s="6"/>
      <c r="AL2854" s="6"/>
      <c r="AM2854" s="6"/>
      <c r="AN2854" s="6"/>
      <c r="AO2854" s="6"/>
      <c r="AP2854" s="6"/>
      <c r="AQ2854" s="6"/>
      <c r="AR2854" s="6"/>
      <c r="AS2854" s="6"/>
      <c r="AT2854" s="6"/>
      <c r="AU2854" s="6"/>
      <c r="AV2854" s="6"/>
      <c r="AW2854" s="6"/>
      <c r="AX2854" s="6"/>
      <c r="AY2854" s="6"/>
      <c r="AZ2854" s="6"/>
      <c r="BA2854" s="6"/>
      <c r="BB2854" s="6"/>
      <c r="BC2854" s="6"/>
      <c r="BD2854" s="6"/>
      <c r="BE2854" s="6"/>
      <c r="BF2854" s="6"/>
      <c r="BG2854" s="6"/>
      <c r="BH2854" s="6"/>
      <c r="BI2854" s="6"/>
      <c r="BJ2854" s="6">
        <v>19</v>
      </c>
      <c r="BK2854" s="6"/>
      <c r="BL2854" s="6"/>
      <c r="BM2854" s="6"/>
      <c r="BN2854" s="6"/>
      <c r="BO2854" s="6"/>
      <c r="BP2854" s="6"/>
      <c r="BQ2854" s="6"/>
      <c r="BR2854" s="6" t="s">
        <v>67</v>
      </c>
      <c r="BS2854" s="7">
        <v>44964</v>
      </c>
      <c r="BT2854" s="6" t="s">
        <v>3669</v>
      </c>
      <c r="BU2854" s="57" t="s">
        <v>3702</v>
      </c>
      <c r="BV2854" s="6"/>
      <c r="BW2854" s="6"/>
      <c r="BX2854" s="6"/>
      <c r="BY2854" s="6"/>
      <c r="BZ2854" s="6"/>
    </row>
    <row r="2855" spans="1:78" s="45" customFormat="1" x14ac:dyDescent="0.2">
      <c r="A2855" s="11" t="s">
        <v>1700</v>
      </c>
      <c r="B2855" s="11"/>
      <c r="C2855" s="11" t="s">
        <v>1482</v>
      </c>
      <c r="D2855" s="11" t="s">
        <v>64</v>
      </c>
      <c r="E2855" s="11" t="s">
        <v>851</v>
      </c>
      <c r="F2855" s="11"/>
      <c r="G2855" s="11" t="s">
        <v>1562</v>
      </c>
      <c r="H2855" s="11"/>
      <c r="I2855" s="11"/>
      <c r="J2855" s="11"/>
      <c r="K2855" s="11"/>
      <c r="L2855" s="11"/>
      <c r="M2855" s="11"/>
      <c r="N2855" s="11"/>
      <c r="O2855" s="11"/>
      <c r="P2855" s="11"/>
      <c r="Q2855" s="11"/>
      <c r="R2855" s="11"/>
      <c r="S2855" s="11"/>
      <c r="T2855" s="11"/>
      <c r="U2855" s="11"/>
      <c r="V2855" s="11"/>
      <c r="W2855" s="11"/>
      <c r="X2855" s="11"/>
      <c r="Y2855" s="11"/>
      <c r="Z2855" s="11"/>
      <c r="AA2855" s="11"/>
      <c r="AB2855" s="11"/>
      <c r="AC2855" s="11"/>
      <c r="AD2855" s="11"/>
      <c r="AE2855" s="11"/>
      <c r="AF2855" s="11"/>
      <c r="AG2855" s="11"/>
      <c r="AH2855" s="11"/>
      <c r="AI2855" s="11"/>
      <c r="AJ2855" s="11"/>
      <c r="AK2855" s="11"/>
      <c r="AL2855" s="11"/>
      <c r="AM2855" s="11"/>
      <c r="AN2855" s="11"/>
      <c r="AO2855" s="11"/>
      <c r="AP2855" s="11"/>
      <c r="AQ2855" s="11"/>
      <c r="AR2855" s="11"/>
      <c r="AS2855" s="11"/>
      <c r="AT2855" s="11"/>
      <c r="AU2855" s="11"/>
      <c r="AV2855" s="11"/>
      <c r="AW2855" s="11"/>
      <c r="AX2855" s="11"/>
      <c r="AY2855" s="11"/>
      <c r="AZ2855" s="11"/>
      <c r="BA2855" s="11"/>
      <c r="BB2855" s="11"/>
      <c r="BC2855" s="11"/>
      <c r="BD2855" s="11"/>
      <c r="BE2855" s="11"/>
      <c r="BF2855" s="11"/>
      <c r="BG2855" s="11"/>
      <c r="BH2855" s="11"/>
      <c r="BI2855" s="11"/>
      <c r="BJ2855" s="11"/>
      <c r="BK2855" s="11"/>
      <c r="BL2855" s="11"/>
      <c r="BM2855" s="11"/>
      <c r="BN2855" s="11"/>
      <c r="BO2855" s="11"/>
      <c r="BP2855" s="11"/>
      <c r="BQ2855" s="11"/>
      <c r="BR2855" s="11"/>
      <c r="BS2855" s="11"/>
      <c r="BT2855" s="11"/>
      <c r="BU2855" s="11"/>
      <c r="BV2855" s="11"/>
      <c r="BW2855" s="11"/>
      <c r="BX2855"/>
      <c r="BY2855"/>
      <c r="BZ2855"/>
    </row>
    <row r="2856" spans="1:78" s="45" customFormat="1" x14ac:dyDescent="0.2">
      <c r="A2856" s="11" t="s">
        <v>1700</v>
      </c>
      <c r="B2856" s="11"/>
      <c r="C2856" s="11" t="s">
        <v>1482</v>
      </c>
      <c r="D2856" s="11" t="s">
        <v>64</v>
      </c>
      <c r="E2856" s="11" t="s">
        <v>851</v>
      </c>
      <c r="F2856" s="11"/>
      <c r="G2856" s="11" t="s">
        <v>1255</v>
      </c>
      <c r="H2856" s="11"/>
      <c r="I2856" s="11"/>
      <c r="J2856" s="11"/>
      <c r="K2856" s="11"/>
      <c r="L2856" s="11"/>
      <c r="M2856" s="11"/>
      <c r="N2856" s="11"/>
      <c r="O2856" s="11"/>
      <c r="P2856" s="11"/>
      <c r="Q2856" s="11"/>
      <c r="R2856" s="11"/>
      <c r="S2856" s="11"/>
      <c r="T2856" s="11"/>
      <c r="U2856" s="11"/>
      <c r="V2856" s="11"/>
      <c r="W2856" s="11"/>
      <c r="X2856" s="11"/>
      <c r="Y2856" s="11"/>
      <c r="Z2856" s="11"/>
      <c r="AA2856" s="11"/>
      <c r="AB2856" s="11"/>
      <c r="AC2856" s="11"/>
      <c r="AD2856" s="11"/>
      <c r="AE2856" s="11"/>
      <c r="AF2856" s="11"/>
      <c r="AG2856" s="11"/>
      <c r="AH2856" s="11"/>
      <c r="AI2856" s="11"/>
      <c r="AJ2856" s="11"/>
      <c r="AK2856" s="11"/>
      <c r="AL2856" s="11"/>
      <c r="AM2856" s="11"/>
      <c r="AN2856" s="11"/>
      <c r="AO2856" s="11"/>
      <c r="AP2856" s="11"/>
      <c r="AQ2856" s="11"/>
      <c r="AR2856" s="11"/>
      <c r="AS2856" s="11"/>
      <c r="AT2856" s="11"/>
      <c r="AU2856" s="11"/>
      <c r="AV2856" s="11"/>
      <c r="AW2856" s="11"/>
      <c r="AX2856" s="11"/>
      <c r="AY2856" s="11"/>
      <c r="AZ2856" s="11"/>
      <c r="BA2856" s="11"/>
      <c r="BB2856" s="11"/>
      <c r="BC2856" s="11"/>
      <c r="BD2856" s="11"/>
      <c r="BE2856" s="11"/>
      <c r="BF2856" s="11"/>
      <c r="BG2856" s="11"/>
      <c r="BH2856" s="11"/>
      <c r="BI2856" s="11"/>
      <c r="BJ2856" s="11"/>
      <c r="BK2856" s="11"/>
      <c r="BL2856" s="11"/>
      <c r="BM2856" s="11"/>
      <c r="BN2856" s="11"/>
      <c r="BO2856" s="11"/>
      <c r="BP2856" s="11"/>
      <c r="BQ2856" s="11"/>
      <c r="BR2856" s="11"/>
      <c r="BS2856" s="11"/>
      <c r="BT2856" s="11"/>
      <c r="BU2856" s="11"/>
      <c r="BV2856" s="11"/>
      <c r="BW2856" s="11"/>
      <c r="BX2856"/>
      <c r="BY2856"/>
      <c r="BZ2856"/>
    </row>
    <row r="2857" spans="1:78" s="45" customFormat="1" x14ac:dyDescent="0.2">
      <c r="A2857" s="11" t="s">
        <v>1700</v>
      </c>
      <c r="B2857" s="11"/>
      <c r="C2857" s="11" t="s">
        <v>1482</v>
      </c>
      <c r="D2857" s="11" t="s">
        <v>64</v>
      </c>
      <c r="E2857" s="11" t="s">
        <v>851</v>
      </c>
      <c r="F2857" s="11"/>
      <c r="G2857" s="11" t="s">
        <v>855</v>
      </c>
      <c r="H2857" s="11"/>
      <c r="I2857" s="11"/>
      <c r="J2857" s="11"/>
      <c r="K2857" s="11"/>
      <c r="L2857" s="11"/>
      <c r="M2857" s="11"/>
      <c r="N2857" s="11"/>
      <c r="O2857" s="11"/>
      <c r="P2857" s="11"/>
      <c r="Q2857" s="11"/>
      <c r="R2857" s="11"/>
      <c r="S2857" s="11"/>
      <c r="T2857" s="11"/>
      <c r="U2857" s="11"/>
      <c r="V2857" s="11"/>
      <c r="W2857" s="11"/>
      <c r="X2857" s="11"/>
      <c r="Y2857" s="11"/>
      <c r="Z2857" s="11"/>
      <c r="AA2857" s="11"/>
      <c r="AB2857" s="11"/>
      <c r="AC2857" s="11"/>
      <c r="AD2857" s="11"/>
      <c r="AE2857" s="11"/>
      <c r="AF2857" s="11"/>
      <c r="AG2857" s="11"/>
      <c r="AH2857" s="11"/>
      <c r="AI2857" s="11"/>
      <c r="AJ2857" s="11"/>
      <c r="AK2857" s="11"/>
      <c r="AL2857" s="11"/>
      <c r="AM2857" s="11"/>
      <c r="AN2857" s="11"/>
      <c r="AO2857" s="11"/>
      <c r="AP2857" s="11"/>
      <c r="AQ2857" s="11"/>
      <c r="AR2857" s="11"/>
      <c r="AS2857" s="11"/>
      <c r="AT2857" s="11"/>
      <c r="AU2857" s="11"/>
      <c r="AV2857" s="11"/>
      <c r="AW2857" s="11"/>
      <c r="AX2857" s="11"/>
      <c r="AY2857" s="11"/>
      <c r="AZ2857" s="11"/>
      <c r="BA2857" s="11"/>
      <c r="BB2857" s="11"/>
      <c r="BC2857" s="11"/>
      <c r="BD2857" s="11"/>
      <c r="BE2857" s="11"/>
      <c r="BF2857" s="11"/>
      <c r="BG2857" s="11"/>
      <c r="BH2857" s="11"/>
      <c r="BI2857" s="11"/>
      <c r="BJ2857" s="11"/>
      <c r="BK2857" s="11"/>
      <c r="BL2857" s="11"/>
      <c r="BM2857" s="11"/>
      <c r="BN2857" s="11"/>
      <c r="BO2857" s="11"/>
      <c r="BP2857" s="11"/>
      <c r="BQ2857" s="11"/>
      <c r="BR2857" s="11"/>
      <c r="BS2857" s="11"/>
      <c r="BT2857" s="11"/>
      <c r="BU2857" s="11"/>
      <c r="BV2857" s="11"/>
      <c r="BW2857" s="11"/>
      <c r="BX2857"/>
      <c r="BY2857"/>
      <c r="BZ2857"/>
    </row>
    <row r="2858" spans="1:78" s="45" customFormat="1" x14ac:dyDescent="0.2">
      <c r="A2858" s="11" t="s">
        <v>1700</v>
      </c>
      <c r="B2858" s="11"/>
      <c r="C2858" s="11" t="s">
        <v>1482</v>
      </c>
      <c r="D2858" s="11" t="s">
        <v>64</v>
      </c>
      <c r="E2858" s="11" t="s">
        <v>1564</v>
      </c>
      <c r="F2858" s="11" t="s">
        <v>1566</v>
      </c>
      <c r="G2858" s="11" t="s">
        <v>1564</v>
      </c>
      <c r="H2858" s="11" t="s">
        <v>1566</v>
      </c>
      <c r="I2858" s="11"/>
      <c r="J2858" s="11"/>
      <c r="K2858" s="11"/>
      <c r="L2858" s="11"/>
      <c r="M2858" s="11"/>
      <c r="N2858" s="11"/>
      <c r="O2858" s="11"/>
      <c r="P2858" s="11"/>
      <c r="Q2858" s="11"/>
      <c r="R2858" s="11"/>
      <c r="S2858" s="11"/>
      <c r="T2858" s="11"/>
      <c r="U2858" s="11"/>
      <c r="V2858" s="11"/>
      <c r="W2858" s="11"/>
      <c r="X2858" s="11"/>
      <c r="Y2858" s="11"/>
      <c r="Z2858" s="11"/>
      <c r="AA2858" s="11"/>
      <c r="AB2858" s="11"/>
      <c r="AC2858" s="11"/>
      <c r="AD2858" s="11"/>
      <c r="AE2858" s="11"/>
      <c r="AF2858" s="11"/>
      <c r="AG2858" s="11"/>
      <c r="AH2858" s="11"/>
      <c r="AI2858" s="11"/>
      <c r="AJ2858" s="11"/>
      <c r="AK2858" s="11"/>
      <c r="AL2858" s="11"/>
      <c r="AM2858" s="11"/>
      <c r="AN2858" s="11"/>
      <c r="AO2858" s="11"/>
      <c r="AP2858" s="11"/>
      <c r="AQ2858" s="11"/>
      <c r="AR2858" s="11"/>
      <c r="AS2858" s="11"/>
      <c r="AT2858" s="11"/>
      <c r="AU2858" s="11"/>
      <c r="AV2858" s="11"/>
      <c r="AW2858" s="11"/>
      <c r="AX2858" s="11"/>
      <c r="AY2858" s="11"/>
      <c r="AZ2858" s="11"/>
      <c r="BA2858" s="11"/>
      <c r="BB2858" s="11"/>
      <c r="BC2858" s="11"/>
      <c r="BD2858" s="11"/>
      <c r="BE2858" s="11"/>
      <c r="BF2858" s="11"/>
      <c r="BG2858" s="11"/>
      <c r="BH2858" s="11"/>
      <c r="BI2858" s="11"/>
      <c r="BJ2858" s="11"/>
      <c r="BK2858" s="11"/>
      <c r="BL2858" s="11"/>
      <c r="BM2858" s="11"/>
      <c r="BN2858" s="11"/>
      <c r="BO2858" s="11"/>
      <c r="BP2858" s="11"/>
      <c r="BQ2858" s="11"/>
      <c r="BR2858" s="11"/>
      <c r="BS2858" s="11"/>
      <c r="BT2858" s="11"/>
      <c r="BU2858" s="11"/>
      <c r="BV2858" s="11"/>
      <c r="BW2858" s="11"/>
      <c r="BX2858"/>
      <c r="BY2858"/>
      <c r="BZ2858"/>
    </row>
    <row r="2859" spans="1:78" s="45" customFormat="1" x14ac:dyDescent="0.2">
      <c r="A2859" t="s">
        <v>1771</v>
      </c>
      <c r="B2859" t="s">
        <v>322</v>
      </c>
      <c r="C2859" t="s">
        <v>1482</v>
      </c>
      <c r="D2859" t="s">
        <v>64</v>
      </c>
      <c r="E2859" t="s">
        <v>1564</v>
      </c>
      <c r="F2859" t="s">
        <v>1566</v>
      </c>
      <c r="G2859" t="s">
        <v>1564</v>
      </c>
      <c r="H2859" t="s">
        <v>1566</v>
      </c>
      <c r="I2859"/>
      <c r="J2859"/>
      <c r="K2859"/>
      <c r="L2859" t="s">
        <v>1714</v>
      </c>
      <c r="M2859"/>
      <c r="N2859"/>
      <c r="O2859"/>
      <c r="P2859"/>
      <c r="Q2859"/>
      <c r="R2859"/>
      <c r="S2859"/>
      <c r="T2859"/>
      <c r="U2859"/>
      <c r="V2859"/>
      <c r="W2859"/>
      <c r="X2859"/>
      <c r="Y2859"/>
      <c r="Z2859"/>
      <c r="AA2859"/>
      <c r="AB2859"/>
      <c r="AC2859"/>
      <c r="AD2859"/>
      <c r="AE2859"/>
      <c r="AF2859"/>
      <c r="AG2859"/>
      <c r="AH2859"/>
      <c r="AI2859"/>
      <c r="AJ2859"/>
      <c r="AK2859"/>
      <c r="AL2859"/>
      <c r="AM2859"/>
      <c r="AN2859"/>
      <c r="AO2859"/>
      <c r="AP2859"/>
      <c r="AQ2859"/>
      <c r="AR2859"/>
      <c r="AS2859">
        <v>4.2880000000000003</v>
      </c>
      <c r="AT2859">
        <v>3.0449999999999999</v>
      </c>
      <c r="AU2859"/>
      <c r="AV2859">
        <v>3.0449999999999999</v>
      </c>
      <c r="AW2859">
        <v>4.1749999999999998</v>
      </c>
      <c r="AX2859">
        <v>3</v>
      </c>
      <c r="AY2859">
        <v>3.2839999999999998</v>
      </c>
      <c r="AZ2859">
        <v>3.2839999999999998</v>
      </c>
      <c r="BA2859"/>
      <c r="BB2859"/>
      <c r="BC2859"/>
      <c r="BD2859"/>
      <c r="BE2859"/>
      <c r="BF2859"/>
      <c r="BG2859"/>
      <c r="BH2859"/>
      <c r="BI2859"/>
      <c r="BJ2859"/>
      <c r="BK2859"/>
      <c r="BL2859"/>
      <c r="BM2859"/>
      <c r="BN2859"/>
      <c r="BO2859"/>
      <c r="BP2859"/>
      <c r="BQ2859"/>
      <c r="BR2859" t="s">
        <v>67</v>
      </c>
      <c r="BS2859" s="1">
        <v>44812</v>
      </c>
      <c r="BT2859" t="s">
        <v>1701</v>
      </c>
      <c r="BU2859">
        <v>1420</v>
      </c>
      <c r="BV2859" t="s">
        <v>60</v>
      </c>
      <c r="BW2859" t="s">
        <v>1701</v>
      </c>
      <c r="BX2859"/>
      <c r="BY2859"/>
      <c r="BZ2859"/>
    </row>
    <row r="2860" spans="1:78" s="45" customFormat="1" x14ac:dyDescent="0.2">
      <c r="A2860" s="11" t="s">
        <v>1700</v>
      </c>
      <c r="B2860" s="11"/>
      <c r="C2860" s="11" t="s">
        <v>1482</v>
      </c>
      <c r="D2860" s="11" t="s">
        <v>64</v>
      </c>
      <c r="E2860" s="11" t="s">
        <v>1564</v>
      </c>
      <c r="F2860" s="11" t="s">
        <v>1565</v>
      </c>
      <c r="G2860" s="11" t="s">
        <v>1564</v>
      </c>
      <c r="H2860" s="11" t="s">
        <v>1565</v>
      </c>
      <c r="I2860" s="11"/>
      <c r="J2860" s="11"/>
      <c r="K2860" s="11"/>
      <c r="L2860" s="11"/>
      <c r="M2860" s="11"/>
      <c r="N2860" s="11"/>
      <c r="O2860" s="11"/>
      <c r="P2860" s="11"/>
      <c r="Q2860" s="11"/>
      <c r="R2860" s="11"/>
      <c r="S2860" s="11"/>
      <c r="T2860" s="11"/>
      <c r="U2860" s="11"/>
      <c r="V2860" s="11"/>
      <c r="W2860" s="11"/>
      <c r="X2860" s="11"/>
      <c r="Y2860" s="11"/>
      <c r="Z2860" s="11"/>
      <c r="AA2860" s="11"/>
      <c r="AB2860" s="11"/>
      <c r="AC2860" s="11"/>
      <c r="AD2860" s="11"/>
      <c r="AE2860" s="11"/>
      <c r="AF2860" s="11"/>
      <c r="AG2860" s="11"/>
      <c r="AH2860" s="11"/>
      <c r="AI2860" s="11"/>
      <c r="AJ2860" s="11"/>
      <c r="AK2860" s="11"/>
      <c r="AL2860" s="11"/>
      <c r="AM2860" s="11"/>
      <c r="AN2860" s="11"/>
      <c r="AO2860" s="11"/>
      <c r="AP2860" s="11"/>
      <c r="AQ2860" s="11"/>
      <c r="AR2860" s="11"/>
      <c r="AS2860" s="11"/>
      <c r="AT2860" s="11"/>
      <c r="AU2860" s="11"/>
      <c r="AV2860" s="11"/>
      <c r="AW2860" s="11"/>
      <c r="AX2860" s="11"/>
      <c r="AY2860" s="11"/>
      <c r="AZ2860" s="11"/>
      <c r="BA2860" s="11"/>
      <c r="BB2860" s="11"/>
      <c r="BC2860" s="11"/>
      <c r="BD2860" s="11"/>
      <c r="BE2860" s="11"/>
      <c r="BF2860" s="11"/>
      <c r="BG2860" s="11"/>
      <c r="BH2860" s="11"/>
      <c r="BI2860" s="11"/>
      <c r="BJ2860" s="11"/>
      <c r="BK2860" s="11"/>
      <c r="BL2860" s="11"/>
      <c r="BM2860" s="11"/>
      <c r="BN2860" s="11"/>
      <c r="BO2860" s="11"/>
      <c r="BP2860" s="11"/>
      <c r="BQ2860" s="11"/>
      <c r="BR2860" s="11"/>
      <c r="BS2860" s="11"/>
      <c r="BT2860" s="11"/>
      <c r="BU2860" s="11"/>
      <c r="BV2860" s="11"/>
      <c r="BW2860" s="11"/>
      <c r="BX2860"/>
      <c r="BY2860"/>
      <c r="BZ2860"/>
    </row>
    <row r="2861" spans="1:78" s="45" customFormat="1" x14ac:dyDescent="0.2">
      <c r="A2861" s="10" t="s">
        <v>1739</v>
      </c>
      <c r="B2861" s="10"/>
      <c r="C2861" s="10" t="s">
        <v>1482</v>
      </c>
      <c r="D2861" s="10" t="s">
        <v>64</v>
      </c>
      <c r="E2861" s="10" t="s">
        <v>1564</v>
      </c>
      <c r="F2861" s="10" t="s">
        <v>1565</v>
      </c>
      <c r="G2861" s="10" t="s">
        <v>1564</v>
      </c>
      <c r="H2861" s="10" t="s">
        <v>1565</v>
      </c>
      <c r="I2861" s="10"/>
      <c r="J2861" s="10"/>
      <c r="K2861" s="10"/>
      <c r="L2861" s="10"/>
      <c r="M2861" s="10"/>
      <c r="N2861" s="10"/>
      <c r="O2861" s="10"/>
      <c r="P2861" s="10"/>
      <c r="Q2861" s="10"/>
      <c r="R2861" s="10"/>
      <c r="S2861" s="10"/>
      <c r="T2861" s="10"/>
      <c r="U2861" s="10"/>
      <c r="V2861" s="10"/>
      <c r="W2861" s="10"/>
      <c r="X2861" s="10"/>
      <c r="Y2861" s="10"/>
      <c r="Z2861" s="10"/>
      <c r="AA2861" s="10"/>
      <c r="AB2861" s="10"/>
      <c r="AC2861" s="10"/>
      <c r="AD2861" s="10"/>
      <c r="AE2861" s="10"/>
      <c r="AF2861" s="10"/>
      <c r="AG2861" s="10"/>
      <c r="AH2861" s="10"/>
      <c r="AI2861" s="10"/>
      <c r="AJ2861" s="10"/>
      <c r="AK2861" s="10"/>
      <c r="AL2861" s="10"/>
      <c r="AM2861" s="10"/>
      <c r="AN2861" s="10"/>
      <c r="AO2861" s="10"/>
      <c r="AP2861" s="10"/>
      <c r="AQ2861" s="10"/>
      <c r="AR2861" s="10"/>
      <c r="AS2861" s="10"/>
      <c r="AT2861" s="10"/>
      <c r="AU2861" s="10"/>
      <c r="AV2861" s="10"/>
      <c r="AW2861" s="10"/>
      <c r="AX2861" s="10"/>
      <c r="AY2861" s="10"/>
      <c r="AZ2861" s="10"/>
      <c r="BA2861" s="10"/>
      <c r="BB2861" s="10"/>
      <c r="BC2861" s="10"/>
      <c r="BD2861" s="10"/>
      <c r="BE2861" s="10"/>
      <c r="BF2861" s="10"/>
      <c r="BG2861" s="10"/>
      <c r="BH2861" s="10"/>
      <c r="BI2861" s="10"/>
      <c r="BJ2861" s="10"/>
      <c r="BK2861" s="10"/>
      <c r="BL2861" s="10"/>
      <c r="BM2861" s="10"/>
      <c r="BN2861" s="10"/>
      <c r="BO2861" s="10"/>
      <c r="BP2861" s="10"/>
      <c r="BQ2861" s="10" t="s">
        <v>1772</v>
      </c>
      <c r="BR2861" s="10" t="s">
        <v>67</v>
      </c>
      <c r="BS2861" s="12">
        <v>44812</v>
      </c>
      <c r="BT2861" s="10" t="s">
        <v>1701</v>
      </c>
      <c r="BU2861" s="10">
        <v>1420</v>
      </c>
      <c r="BV2861" s="10"/>
      <c r="BW2861" s="10"/>
      <c r="BX2861"/>
      <c r="BY2861"/>
      <c r="BZ2861"/>
    </row>
    <row r="2862" spans="1:78" s="45" customFormat="1" x14ac:dyDescent="0.2">
      <c r="A2862" t="s">
        <v>2162</v>
      </c>
      <c r="B2862" t="s">
        <v>322</v>
      </c>
      <c r="C2862" t="s">
        <v>1482</v>
      </c>
      <c r="D2862" t="s">
        <v>64</v>
      </c>
      <c r="E2862" t="s">
        <v>1564</v>
      </c>
      <c r="F2862" t="s">
        <v>1565</v>
      </c>
      <c r="G2862" t="s">
        <v>1564</v>
      </c>
      <c r="H2862" t="s">
        <v>1565</v>
      </c>
      <c r="I2862"/>
      <c r="J2862"/>
      <c r="K2862"/>
      <c r="L2862"/>
      <c r="M2862"/>
      <c r="N2862"/>
      <c r="O2862"/>
      <c r="P2862"/>
      <c r="Q2862"/>
      <c r="R2862"/>
      <c r="S2862"/>
      <c r="T2862"/>
      <c r="U2862"/>
      <c r="V2862"/>
      <c r="W2862"/>
      <c r="X2862"/>
      <c r="Y2862"/>
      <c r="Z2862"/>
      <c r="AA2862"/>
      <c r="AB2862"/>
      <c r="AC2862">
        <v>4.5</v>
      </c>
      <c r="AD2862"/>
      <c r="AE2862"/>
      <c r="AF2862">
        <v>6.2</v>
      </c>
      <c r="AG2862"/>
      <c r="AH2862"/>
      <c r="AI2862"/>
      <c r="AJ2862"/>
      <c r="AK2862"/>
      <c r="AL2862"/>
      <c r="AM2862"/>
      <c r="AN2862"/>
      <c r="AO2862"/>
      <c r="AP2862"/>
      <c r="AQ2862"/>
      <c r="AR2862"/>
      <c r="AS2862"/>
      <c r="AT2862"/>
      <c r="AU2862"/>
      <c r="AV2862"/>
      <c r="AW2862"/>
      <c r="AX2862"/>
      <c r="AY2862"/>
      <c r="AZ2862"/>
      <c r="BA2862"/>
      <c r="BB2862"/>
      <c r="BC2862"/>
      <c r="BD2862"/>
      <c r="BE2862"/>
      <c r="BF2862"/>
      <c r="BG2862"/>
      <c r="BH2862"/>
      <c r="BI2862"/>
      <c r="BJ2862"/>
      <c r="BK2862"/>
      <c r="BL2862"/>
      <c r="BM2862"/>
      <c r="BN2862"/>
      <c r="BO2862"/>
      <c r="BP2862"/>
      <c r="BQ2862"/>
      <c r="BR2862" t="s">
        <v>67</v>
      </c>
      <c r="BS2862" s="1">
        <v>44819</v>
      </c>
      <c r="BT2862" t="s">
        <v>59</v>
      </c>
      <c r="BU2862">
        <v>3485</v>
      </c>
      <c r="BV2862" t="s">
        <v>60</v>
      </c>
      <c r="BW2862" t="s">
        <v>59</v>
      </c>
      <c r="BX2862"/>
      <c r="BY2862"/>
      <c r="BZ2862"/>
    </row>
    <row r="2863" spans="1:78" s="45" customFormat="1" x14ac:dyDescent="0.2">
      <c r="A2863" t="s">
        <v>1864</v>
      </c>
      <c r="B2863"/>
      <c r="C2863" t="s">
        <v>1482</v>
      </c>
      <c r="D2863" t="s">
        <v>64</v>
      </c>
      <c r="E2863" t="s">
        <v>1564</v>
      </c>
      <c r="F2863" t="s">
        <v>1565</v>
      </c>
      <c r="G2863" t="s">
        <v>1564</v>
      </c>
      <c r="H2863" t="s">
        <v>1565</v>
      </c>
      <c r="I2863"/>
      <c r="J2863"/>
      <c r="K2863"/>
      <c r="L2863"/>
      <c r="M2863"/>
      <c r="N2863"/>
      <c r="O2863"/>
      <c r="P2863"/>
      <c r="Q2863"/>
      <c r="R2863"/>
      <c r="S2863"/>
      <c r="T2863"/>
      <c r="U2863"/>
      <c r="V2863"/>
      <c r="W2863"/>
      <c r="X2863"/>
      <c r="Y2863"/>
      <c r="Z2863"/>
      <c r="AA2863"/>
      <c r="AB2863"/>
      <c r="AC2863"/>
      <c r="AD2863"/>
      <c r="AE2863"/>
      <c r="AF2863"/>
      <c r="AG2863"/>
      <c r="AH2863"/>
      <c r="AI2863"/>
      <c r="AJ2863"/>
      <c r="AK2863"/>
      <c r="AL2863"/>
      <c r="AM2863"/>
      <c r="AN2863"/>
      <c r="AO2863"/>
      <c r="AP2863"/>
      <c r="AQ2863"/>
      <c r="AR2863"/>
      <c r="AS2863">
        <v>2.89</v>
      </c>
      <c r="AT2863"/>
      <c r="AU2863"/>
      <c r="AV2863">
        <v>1.77</v>
      </c>
      <c r="AW2863">
        <v>3.35</v>
      </c>
      <c r="AX2863">
        <v>2.33</v>
      </c>
      <c r="AY2863">
        <v>2.1</v>
      </c>
      <c r="AZ2863">
        <v>2.33</v>
      </c>
      <c r="BA2863">
        <v>3.16</v>
      </c>
      <c r="BB2863">
        <v>2.64</v>
      </c>
      <c r="BC2863">
        <v>2.61</v>
      </c>
      <c r="BD2863">
        <v>2.64</v>
      </c>
      <c r="BE2863">
        <v>3.68</v>
      </c>
      <c r="BF2863">
        <v>2.17</v>
      </c>
      <c r="BG2863">
        <v>2.0299999999999998</v>
      </c>
      <c r="BH2863">
        <v>2.17</v>
      </c>
      <c r="BI2863"/>
      <c r="BJ2863"/>
      <c r="BK2863"/>
      <c r="BL2863"/>
      <c r="BM2863"/>
      <c r="BN2863"/>
      <c r="BO2863"/>
      <c r="BP2863"/>
      <c r="BQ2863"/>
      <c r="BR2863" t="s">
        <v>67</v>
      </c>
      <c r="BS2863" s="1">
        <v>44813</v>
      </c>
      <c r="BT2863" t="s">
        <v>1869</v>
      </c>
      <c r="BU2863">
        <v>77694</v>
      </c>
      <c r="BV2863"/>
      <c r="BW2863"/>
      <c r="BX2863"/>
      <c r="BY2863"/>
      <c r="BZ2863"/>
    </row>
    <row r="2864" spans="1:78" s="45" customFormat="1" x14ac:dyDescent="0.2">
      <c r="A2864" t="s">
        <v>1862</v>
      </c>
      <c r="B2864"/>
      <c r="C2864" t="s">
        <v>1482</v>
      </c>
      <c r="D2864" t="s">
        <v>64</v>
      </c>
      <c r="E2864" t="s">
        <v>1564</v>
      </c>
      <c r="F2864" t="s">
        <v>1565</v>
      </c>
      <c r="G2864" t="s">
        <v>1564</v>
      </c>
      <c r="H2864" t="s">
        <v>1565</v>
      </c>
      <c r="I2864"/>
      <c r="J2864"/>
      <c r="K2864"/>
      <c r="L2864"/>
      <c r="M2864"/>
      <c r="N2864"/>
      <c r="O2864"/>
      <c r="P2864"/>
      <c r="Q2864"/>
      <c r="R2864"/>
      <c r="S2864"/>
      <c r="T2864"/>
      <c r="U2864"/>
      <c r="V2864"/>
      <c r="W2864"/>
      <c r="X2864"/>
      <c r="Y2864"/>
      <c r="Z2864"/>
      <c r="AA2864"/>
      <c r="AB2864"/>
      <c r="AC2864"/>
      <c r="AD2864"/>
      <c r="AE2864"/>
      <c r="AF2864"/>
      <c r="AG2864"/>
      <c r="AH2864"/>
      <c r="AI2864"/>
      <c r="AJ2864"/>
      <c r="AK2864"/>
      <c r="AL2864"/>
      <c r="AM2864"/>
      <c r="AN2864"/>
      <c r="AO2864">
        <v>3.1</v>
      </c>
      <c r="AP2864"/>
      <c r="AQ2864"/>
      <c r="AR2864">
        <v>1.68</v>
      </c>
      <c r="AS2864">
        <v>3.42</v>
      </c>
      <c r="AT2864"/>
      <c r="AU2864"/>
      <c r="AV2864">
        <v>2.02</v>
      </c>
      <c r="AW2864">
        <v>3.55</v>
      </c>
      <c r="AX2864">
        <v>2.37</v>
      </c>
      <c r="AY2864">
        <v>2.4700000000000002</v>
      </c>
      <c r="AZ2864">
        <v>2.4700000000000002</v>
      </c>
      <c r="BA2864">
        <v>3.49</v>
      </c>
      <c r="BB2864">
        <v>2.7</v>
      </c>
      <c r="BC2864">
        <v>2.67</v>
      </c>
      <c r="BD2864">
        <v>2.7</v>
      </c>
      <c r="BE2864">
        <v>3.97</v>
      </c>
      <c r="BF2864">
        <v>2.4700000000000002</v>
      </c>
      <c r="BG2864">
        <v>2.1800000000000002</v>
      </c>
      <c r="BH2864">
        <v>2.4700000000000002</v>
      </c>
      <c r="BI2864"/>
      <c r="BJ2864"/>
      <c r="BK2864"/>
      <c r="BL2864"/>
      <c r="BM2864"/>
      <c r="BN2864"/>
      <c r="BO2864"/>
      <c r="BP2864"/>
      <c r="BQ2864"/>
      <c r="BR2864" t="s">
        <v>67</v>
      </c>
      <c r="BS2864" s="1">
        <v>44813</v>
      </c>
      <c r="BT2864" t="s">
        <v>1869</v>
      </c>
      <c r="BU2864">
        <v>77694</v>
      </c>
      <c r="BV2864"/>
      <c r="BW2864"/>
      <c r="BX2864"/>
      <c r="BY2864"/>
      <c r="BZ2864"/>
    </row>
    <row r="2865" spans="1:78" s="45" customFormat="1" x14ac:dyDescent="0.2">
      <c r="A2865" t="s">
        <v>1866</v>
      </c>
      <c r="B2865"/>
      <c r="C2865" t="s">
        <v>1482</v>
      </c>
      <c r="D2865" t="s">
        <v>64</v>
      </c>
      <c r="E2865" t="s">
        <v>1564</v>
      </c>
      <c r="F2865" t="s">
        <v>1565</v>
      </c>
      <c r="G2865" t="s">
        <v>1564</v>
      </c>
      <c r="H2865" t="s">
        <v>1565</v>
      </c>
      <c r="I2865"/>
      <c r="J2865"/>
      <c r="K2865"/>
      <c r="L2865"/>
      <c r="M2865"/>
      <c r="N2865"/>
      <c r="O2865"/>
      <c r="P2865"/>
      <c r="Q2865"/>
      <c r="R2865"/>
      <c r="S2865"/>
      <c r="T2865"/>
      <c r="U2865"/>
      <c r="V2865"/>
      <c r="W2865"/>
      <c r="X2865"/>
      <c r="Y2865"/>
      <c r="Z2865"/>
      <c r="AA2865"/>
      <c r="AB2865"/>
      <c r="AC2865"/>
      <c r="AD2865"/>
      <c r="AE2865"/>
      <c r="AF2865"/>
      <c r="AG2865"/>
      <c r="AH2865"/>
      <c r="AI2865"/>
      <c r="AJ2865"/>
      <c r="AK2865"/>
      <c r="AL2865"/>
      <c r="AM2865"/>
      <c r="AN2865"/>
      <c r="AO2865"/>
      <c r="AP2865"/>
      <c r="AQ2865"/>
      <c r="AR2865"/>
      <c r="AS2865"/>
      <c r="AT2865"/>
      <c r="AU2865"/>
      <c r="AV2865"/>
      <c r="AW2865">
        <v>3.51</v>
      </c>
      <c r="AX2865">
        <v>2.46</v>
      </c>
      <c r="AY2865">
        <v>2.56</v>
      </c>
      <c r="AZ2865">
        <v>2.56</v>
      </c>
      <c r="BA2865">
        <v>3.57</v>
      </c>
      <c r="BB2865">
        <v>2.84</v>
      </c>
      <c r="BC2865">
        <v>2.77</v>
      </c>
      <c r="BD2865">
        <v>2.84</v>
      </c>
      <c r="BE2865">
        <v>4.12</v>
      </c>
      <c r="BF2865">
        <v>2.5</v>
      </c>
      <c r="BG2865">
        <v>2.29</v>
      </c>
      <c r="BH2865">
        <v>2.5</v>
      </c>
      <c r="BI2865"/>
      <c r="BJ2865"/>
      <c r="BK2865"/>
      <c r="BL2865"/>
      <c r="BM2865"/>
      <c r="BN2865"/>
      <c r="BO2865"/>
      <c r="BP2865"/>
      <c r="BQ2865" t="s">
        <v>1868</v>
      </c>
      <c r="BR2865" t="s">
        <v>67</v>
      </c>
      <c r="BS2865" s="1">
        <v>44813</v>
      </c>
      <c r="BT2865" t="s">
        <v>1869</v>
      </c>
      <c r="BU2865">
        <v>77694</v>
      </c>
      <c r="BV2865"/>
      <c r="BW2865"/>
      <c r="BX2865"/>
      <c r="BY2865"/>
      <c r="BZ2865"/>
    </row>
    <row r="2866" spans="1:78" s="45" customFormat="1" x14ac:dyDescent="0.2">
      <c r="A2866" t="s">
        <v>1863</v>
      </c>
      <c r="B2866"/>
      <c r="C2866" t="s">
        <v>1482</v>
      </c>
      <c r="D2866" t="s">
        <v>64</v>
      </c>
      <c r="E2866" t="s">
        <v>1564</v>
      </c>
      <c r="F2866" t="s">
        <v>1565</v>
      </c>
      <c r="G2866" t="s">
        <v>1564</v>
      </c>
      <c r="H2866" t="s">
        <v>1565</v>
      </c>
      <c r="I2866"/>
      <c r="J2866"/>
      <c r="K2866"/>
      <c r="L2866"/>
      <c r="M2866"/>
      <c r="N2866"/>
      <c r="O2866"/>
      <c r="P2866"/>
      <c r="Q2866"/>
      <c r="R2866"/>
      <c r="S2866"/>
      <c r="T2866"/>
      <c r="U2866"/>
      <c r="V2866"/>
      <c r="W2866"/>
      <c r="X2866"/>
      <c r="Y2866"/>
      <c r="Z2866"/>
      <c r="AA2866"/>
      <c r="AB2866"/>
      <c r="AC2866"/>
      <c r="AD2866"/>
      <c r="AE2866"/>
      <c r="AF2866"/>
      <c r="AG2866"/>
      <c r="AH2866"/>
      <c r="AI2866"/>
      <c r="AJ2866"/>
      <c r="AK2866"/>
      <c r="AL2866"/>
      <c r="AM2866"/>
      <c r="AN2866"/>
      <c r="AO2866">
        <v>3.02</v>
      </c>
      <c r="AP2866"/>
      <c r="AQ2866"/>
      <c r="AR2866">
        <v>1.71</v>
      </c>
      <c r="AS2866">
        <v>3.3</v>
      </c>
      <c r="AT2866"/>
      <c r="AU2866"/>
      <c r="AV2866">
        <v>2.13</v>
      </c>
      <c r="AW2866">
        <v>3.47</v>
      </c>
      <c r="AX2866">
        <v>2.5</v>
      </c>
      <c r="AY2866">
        <v>2.7</v>
      </c>
      <c r="AZ2866">
        <v>2.7</v>
      </c>
      <c r="BA2866">
        <v>3.35</v>
      </c>
      <c r="BB2866">
        <v>2.84</v>
      </c>
      <c r="BC2866">
        <v>2.78</v>
      </c>
      <c r="BD2866">
        <v>2.84</v>
      </c>
      <c r="BE2866">
        <v>3.93</v>
      </c>
      <c r="BF2866">
        <v>2.56</v>
      </c>
      <c r="BG2866">
        <v>2.2000000000000002</v>
      </c>
      <c r="BH2866">
        <v>2.56</v>
      </c>
      <c r="BI2866"/>
      <c r="BJ2866"/>
      <c r="BK2866"/>
      <c r="BL2866"/>
      <c r="BM2866"/>
      <c r="BN2866"/>
      <c r="BO2866"/>
      <c r="BP2866"/>
      <c r="BQ2866"/>
      <c r="BR2866" t="s">
        <v>67</v>
      </c>
      <c r="BS2866" s="1">
        <v>44813</v>
      </c>
      <c r="BT2866" t="s">
        <v>1869</v>
      </c>
      <c r="BU2866">
        <v>77694</v>
      </c>
      <c r="BV2866" t="s">
        <v>60</v>
      </c>
      <c r="BW2866" t="s">
        <v>1869</v>
      </c>
      <c r="BX2866"/>
      <c r="BY2866"/>
      <c r="BZ2866"/>
    </row>
    <row r="2867" spans="1:78" s="45" customFormat="1" x14ac:dyDescent="0.2">
      <c r="A2867" t="s">
        <v>1865</v>
      </c>
      <c r="B2867"/>
      <c r="C2867" t="s">
        <v>1482</v>
      </c>
      <c r="D2867" t="s">
        <v>64</v>
      </c>
      <c r="E2867" t="s">
        <v>1564</v>
      </c>
      <c r="F2867" t="s">
        <v>1565</v>
      </c>
      <c r="G2867" t="s">
        <v>1564</v>
      </c>
      <c r="H2867" t="s">
        <v>1565</v>
      </c>
      <c r="I2867"/>
      <c r="J2867"/>
      <c r="K2867"/>
      <c r="L2867"/>
      <c r="M2867"/>
      <c r="N2867"/>
      <c r="O2867"/>
      <c r="P2867"/>
      <c r="Q2867"/>
      <c r="R2867"/>
      <c r="S2867"/>
      <c r="T2867"/>
      <c r="U2867"/>
      <c r="V2867"/>
      <c r="W2867"/>
      <c r="X2867"/>
      <c r="Y2867"/>
      <c r="Z2867"/>
      <c r="AA2867"/>
      <c r="AB2867"/>
      <c r="AC2867"/>
      <c r="AD2867"/>
      <c r="AE2867"/>
      <c r="AF2867"/>
      <c r="AG2867"/>
      <c r="AH2867"/>
      <c r="AI2867"/>
      <c r="AJ2867"/>
      <c r="AK2867"/>
      <c r="AL2867"/>
      <c r="AM2867"/>
      <c r="AN2867"/>
      <c r="AO2867"/>
      <c r="AP2867"/>
      <c r="AQ2867"/>
      <c r="AR2867"/>
      <c r="AS2867"/>
      <c r="AT2867"/>
      <c r="AU2867"/>
      <c r="AV2867"/>
      <c r="AW2867">
        <v>3.67</v>
      </c>
      <c r="AX2867">
        <v>2.37</v>
      </c>
      <c r="AY2867">
        <v>2.66</v>
      </c>
      <c r="AZ2867">
        <v>2.66</v>
      </c>
      <c r="BA2867">
        <v>3.38</v>
      </c>
      <c r="BB2867">
        <v>2.63</v>
      </c>
      <c r="BC2867">
        <v>2.59</v>
      </c>
      <c r="BD2867">
        <v>2.63</v>
      </c>
      <c r="BE2867">
        <v>3.75</v>
      </c>
      <c r="BF2867">
        <v>2.06</v>
      </c>
      <c r="BG2867">
        <v>1.82</v>
      </c>
      <c r="BH2867">
        <v>2.06</v>
      </c>
      <c r="BI2867"/>
      <c r="BJ2867"/>
      <c r="BK2867"/>
      <c r="BL2867"/>
      <c r="BM2867"/>
      <c r="BN2867"/>
      <c r="BO2867"/>
      <c r="BP2867"/>
      <c r="BQ2867"/>
      <c r="BR2867" t="s">
        <v>67</v>
      </c>
      <c r="BS2867" s="1">
        <v>44813</v>
      </c>
      <c r="BT2867" t="s">
        <v>1869</v>
      </c>
      <c r="BU2867">
        <v>77694</v>
      </c>
      <c r="BV2867"/>
      <c r="BW2867"/>
      <c r="BX2867"/>
      <c r="BY2867"/>
      <c r="BZ2867"/>
    </row>
    <row r="2868" spans="1:78" s="45" customFormat="1" x14ac:dyDescent="0.2">
      <c r="A2868" t="s">
        <v>1867</v>
      </c>
      <c r="B2868"/>
      <c r="C2868" t="s">
        <v>1482</v>
      </c>
      <c r="D2868" t="s">
        <v>64</v>
      </c>
      <c r="E2868" t="s">
        <v>1564</v>
      </c>
      <c r="F2868" t="s">
        <v>1565</v>
      </c>
      <c r="G2868" t="s">
        <v>1564</v>
      </c>
      <c r="H2868" t="s">
        <v>1565</v>
      </c>
      <c r="I2868"/>
      <c r="J2868"/>
      <c r="K2868"/>
      <c r="L2868"/>
      <c r="M2868"/>
      <c r="N2868"/>
      <c r="O2868"/>
      <c r="P2868"/>
      <c r="Q2868"/>
      <c r="R2868"/>
      <c r="S2868"/>
      <c r="T2868"/>
      <c r="U2868"/>
      <c r="V2868"/>
      <c r="W2868"/>
      <c r="X2868"/>
      <c r="Y2868"/>
      <c r="Z2868"/>
      <c r="AA2868"/>
      <c r="AB2868"/>
      <c r="AC2868"/>
      <c r="AD2868"/>
      <c r="AE2868"/>
      <c r="AF2868"/>
      <c r="AG2868"/>
      <c r="AH2868"/>
      <c r="AI2868"/>
      <c r="AJ2868"/>
      <c r="AK2868"/>
      <c r="AL2868"/>
      <c r="AM2868"/>
      <c r="AN2868"/>
      <c r="AO2868"/>
      <c r="AP2868"/>
      <c r="AQ2868"/>
      <c r="AR2868"/>
      <c r="AS2868"/>
      <c r="AT2868"/>
      <c r="AU2868"/>
      <c r="AV2868"/>
      <c r="AW2868"/>
      <c r="AX2868"/>
      <c r="AY2868"/>
      <c r="AZ2868"/>
      <c r="BA2868">
        <v>3.33</v>
      </c>
      <c r="BB2868">
        <v>2.4300000000000002</v>
      </c>
      <c r="BC2868">
        <v>2.59</v>
      </c>
      <c r="BD2868">
        <v>2.59</v>
      </c>
      <c r="BE2868">
        <v>3.85</v>
      </c>
      <c r="BF2868">
        <v>2.25</v>
      </c>
      <c r="BG2868">
        <v>2.1</v>
      </c>
      <c r="BH2868">
        <v>2.25</v>
      </c>
      <c r="BI2868"/>
      <c r="BJ2868"/>
      <c r="BK2868"/>
      <c r="BL2868"/>
      <c r="BM2868"/>
      <c r="BN2868"/>
      <c r="BO2868"/>
      <c r="BP2868"/>
      <c r="BQ2868"/>
      <c r="BR2868" t="s">
        <v>67</v>
      </c>
      <c r="BS2868" s="1">
        <v>44813</v>
      </c>
      <c r="BT2868" t="s">
        <v>1869</v>
      </c>
      <c r="BU2868">
        <v>77694</v>
      </c>
      <c r="BV2868" t="s">
        <v>60</v>
      </c>
      <c r="BW2868" t="s">
        <v>1869</v>
      </c>
      <c r="BX2868"/>
      <c r="BY2868"/>
      <c r="BZ2868"/>
    </row>
    <row r="2869" spans="1:78" s="45" customFormat="1" x14ac:dyDescent="0.2">
      <c r="A2869" s="11" t="s">
        <v>1700</v>
      </c>
      <c r="B2869" s="11"/>
      <c r="C2869" s="11" t="s">
        <v>1482</v>
      </c>
      <c r="D2869" s="11" t="s">
        <v>64</v>
      </c>
      <c r="E2869" s="11" t="s">
        <v>1564</v>
      </c>
      <c r="F2869" s="11"/>
      <c r="G2869" s="11" t="s">
        <v>1564</v>
      </c>
      <c r="H2869" s="11"/>
      <c r="I2869" s="11"/>
      <c r="J2869" s="11"/>
      <c r="K2869" s="11"/>
      <c r="L2869" s="11"/>
      <c r="M2869" s="11"/>
      <c r="N2869" s="11"/>
      <c r="O2869" s="11"/>
      <c r="P2869" s="11"/>
      <c r="Q2869" s="11"/>
      <c r="R2869" s="11"/>
      <c r="S2869" s="11"/>
      <c r="T2869" s="11"/>
      <c r="U2869" s="11"/>
      <c r="V2869" s="11"/>
      <c r="W2869" s="11"/>
      <c r="X2869" s="11"/>
      <c r="Y2869" s="11"/>
      <c r="Z2869" s="11"/>
      <c r="AA2869" s="11"/>
      <c r="AB2869" s="11"/>
      <c r="AC2869" s="11"/>
      <c r="AD2869" s="11"/>
      <c r="AE2869" s="11"/>
      <c r="AF2869" s="11"/>
      <c r="AG2869" s="11"/>
      <c r="AH2869" s="11"/>
      <c r="AI2869" s="11"/>
      <c r="AJ2869" s="11"/>
      <c r="AK2869" s="11"/>
      <c r="AL2869" s="11"/>
      <c r="AM2869" s="11"/>
      <c r="AN2869" s="11"/>
      <c r="AO2869" s="11"/>
      <c r="AP2869" s="11"/>
      <c r="AQ2869" s="11"/>
      <c r="AR2869" s="11"/>
      <c r="AS2869" s="11"/>
      <c r="AT2869" s="11"/>
      <c r="AU2869" s="11"/>
      <c r="AV2869" s="11"/>
      <c r="AW2869" s="11"/>
      <c r="AX2869" s="11"/>
      <c r="AY2869" s="11"/>
      <c r="AZ2869" s="11"/>
      <c r="BA2869" s="11"/>
      <c r="BB2869" s="11"/>
      <c r="BC2869" s="11"/>
      <c r="BD2869" s="11"/>
      <c r="BE2869" s="11"/>
      <c r="BF2869" s="11"/>
      <c r="BG2869" s="11"/>
      <c r="BH2869" s="11"/>
      <c r="BI2869" s="11"/>
      <c r="BJ2869" s="11"/>
      <c r="BK2869" s="11"/>
      <c r="BL2869" s="11"/>
      <c r="BM2869" s="11"/>
      <c r="BN2869" s="11"/>
      <c r="BO2869" s="11"/>
      <c r="BP2869" s="11"/>
      <c r="BQ2869" s="11"/>
      <c r="BR2869" s="11"/>
      <c r="BS2869" s="11"/>
      <c r="BT2869" s="11"/>
      <c r="BU2869" s="11"/>
      <c r="BV2869" s="11"/>
      <c r="BW2869" s="11"/>
      <c r="BX2869"/>
      <c r="BY2869"/>
      <c r="BZ2869"/>
    </row>
    <row r="2870" spans="1:78" s="45" customFormat="1" x14ac:dyDescent="0.2">
      <c r="A2870" s="11" t="s">
        <v>1700</v>
      </c>
      <c r="B2870" s="11"/>
      <c r="C2870" s="11" t="s">
        <v>1482</v>
      </c>
      <c r="D2870" s="11" t="s">
        <v>64</v>
      </c>
      <c r="E2870" s="11" t="s">
        <v>1516</v>
      </c>
      <c r="F2870" s="11"/>
      <c r="G2870" s="11" t="s">
        <v>1516</v>
      </c>
      <c r="H2870" s="11"/>
      <c r="I2870" s="11"/>
      <c r="J2870" s="11"/>
      <c r="K2870" s="11"/>
      <c r="L2870" s="11"/>
      <c r="M2870" s="11"/>
      <c r="N2870" s="11"/>
      <c r="O2870" s="11"/>
      <c r="P2870" s="11"/>
      <c r="Q2870" s="11"/>
      <c r="R2870" s="11"/>
      <c r="S2870" s="11"/>
      <c r="T2870" s="11"/>
      <c r="U2870" s="11"/>
      <c r="V2870" s="11"/>
      <c r="W2870" s="11"/>
      <c r="X2870" s="11"/>
      <c r="Y2870" s="11"/>
      <c r="Z2870" s="11"/>
      <c r="AA2870" s="11"/>
      <c r="AB2870" s="11"/>
      <c r="AC2870" s="11"/>
      <c r="AD2870" s="11"/>
      <c r="AE2870" s="11"/>
      <c r="AF2870" s="11"/>
      <c r="AG2870" s="11"/>
      <c r="AH2870" s="11"/>
      <c r="AI2870" s="11"/>
      <c r="AJ2870" s="11"/>
      <c r="AK2870" s="11"/>
      <c r="AL2870" s="11"/>
      <c r="AM2870" s="11"/>
      <c r="AN2870" s="11"/>
      <c r="AO2870" s="11"/>
      <c r="AP2870" s="11"/>
      <c r="AQ2870" s="11"/>
      <c r="AR2870" s="11"/>
      <c r="AS2870" s="11"/>
      <c r="AT2870" s="11"/>
      <c r="AU2870" s="11"/>
      <c r="AV2870" s="11"/>
      <c r="AW2870" s="11"/>
      <c r="AX2870" s="11"/>
      <c r="AY2870" s="11"/>
      <c r="AZ2870" s="11"/>
      <c r="BA2870" s="11"/>
      <c r="BB2870" s="11"/>
      <c r="BC2870" s="11"/>
      <c r="BD2870" s="11"/>
      <c r="BE2870" s="11"/>
      <c r="BF2870" s="11"/>
      <c r="BG2870" s="11"/>
      <c r="BH2870" s="11"/>
      <c r="BI2870" s="11"/>
      <c r="BJ2870" s="11"/>
      <c r="BK2870" s="11"/>
      <c r="BL2870" s="11"/>
      <c r="BM2870" s="11"/>
      <c r="BN2870" s="11"/>
      <c r="BO2870" s="11"/>
      <c r="BP2870" s="11"/>
      <c r="BQ2870" s="11"/>
      <c r="BR2870" s="11"/>
      <c r="BS2870" s="11"/>
      <c r="BT2870" s="11"/>
      <c r="BU2870" s="11"/>
      <c r="BV2870" s="11"/>
      <c r="BW2870" s="11"/>
      <c r="BX2870"/>
      <c r="BY2870"/>
      <c r="BZ2870"/>
    </row>
    <row r="2871" spans="1:78" s="45" customFormat="1" x14ac:dyDescent="0.2">
      <c r="A2871" s="11" t="s">
        <v>1700</v>
      </c>
      <c r="B2871" s="11"/>
      <c r="C2871" s="11" t="s">
        <v>1482</v>
      </c>
      <c r="D2871" s="11" t="s">
        <v>64</v>
      </c>
      <c r="E2871" s="11" t="s">
        <v>1540</v>
      </c>
      <c r="F2871" s="11" t="s">
        <v>1541</v>
      </c>
      <c r="G2871" s="11" t="s">
        <v>1540</v>
      </c>
      <c r="H2871" s="11" t="s">
        <v>1541</v>
      </c>
      <c r="I2871" s="11"/>
      <c r="J2871" s="11"/>
      <c r="K2871" s="11"/>
      <c r="L2871" s="11"/>
      <c r="M2871" s="11"/>
      <c r="N2871" s="11"/>
      <c r="O2871" s="11"/>
      <c r="P2871" s="11"/>
      <c r="Q2871" s="11"/>
      <c r="R2871" s="11"/>
      <c r="S2871" s="11"/>
      <c r="T2871" s="11"/>
      <c r="U2871" s="11"/>
      <c r="V2871" s="11"/>
      <c r="W2871" s="11"/>
      <c r="X2871" s="11"/>
      <c r="Y2871" s="11"/>
      <c r="Z2871" s="11"/>
      <c r="AA2871" s="11"/>
      <c r="AB2871" s="11"/>
      <c r="AC2871" s="11"/>
      <c r="AD2871" s="11"/>
      <c r="AE2871" s="11"/>
      <c r="AF2871" s="11"/>
      <c r="AG2871" s="11"/>
      <c r="AH2871" s="11"/>
      <c r="AI2871" s="11"/>
      <c r="AJ2871" s="11"/>
      <c r="AK2871" s="11"/>
      <c r="AL2871" s="11"/>
      <c r="AM2871" s="11"/>
      <c r="AN2871" s="11"/>
      <c r="AO2871" s="11"/>
      <c r="AP2871" s="11"/>
      <c r="AQ2871" s="11"/>
      <c r="AR2871" s="11"/>
      <c r="AS2871" s="11"/>
      <c r="AT2871" s="11"/>
      <c r="AU2871" s="11"/>
      <c r="AV2871" s="11"/>
      <c r="AW2871" s="11"/>
      <c r="AX2871" s="11"/>
      <c r="AY2871" s="11"/>
      <c r="AZ2871" s="11"/>
      <c r="BA2871" s="11"/>
      <c r="BB2871" s="11"/>
      <c r="BC2871" s="11"/>
      <c r="BD2871" s="11"/>
      <c r="BE2871" s="11"/>
      <c r="BF2871" s="11"/>
      <c r="BG2871" s="11"/>
      <c r="BH2871" s="11"/>
      <c r="BI2871" s="11"/>
      <c r="BJ2871" s="11"/>
      <c r="BK2871" s="11"/>
      <c r="BL2871" s="11"/>
      <c r="BM2871" s="11"/>
      <c r="BN2871" s="11"/>
      <c r="BO2871" s="11"/>
      <c r="BP2871" s="11"/>
      <c r="BQ2871" s="11"/>
      <c r="BR2871" s="11"/>
      <c r="BS2871" s="11"/>
      <c r="BT2871" s="11"/>
      <c r="BU2871" s="11"/>
      <c r="BV2871" s="11"/>
      <c r="BW2871" s="11"/>
      <c r="BX2871"/>
      <c r="BY2871"/>
      <c r="BZ2871"/>
    </row>
    <row r="2872" spans="1:78" s="45" customFormat="1" x14ac:dyDescent="0.2">
      <c r="A2872" s="6"/>
      <c r="B2872" s="6"/>
      <c r="C2872" s="6" t="s">
        <v>1482</v>
      </c>
      <c r="D2872" s="6" t="s">
        <v>64</v>
      </c>
      <c r="E2872" s="6" t="s">
        <v>1540</v>
      </c>
      <c r="F2872" s="6" t="s">
        <v>1541</v>
      </c>
      <c r="G2872" s="6" t="s">
        <v>126</v>
      </c>
      <c r="H2872" s="6" t="s">
        <v>1541</v>
      </c>
      <c r="I2872" s="6"/>
      <c r="J2872" s="6"/>
      <c r="K2872" s="6"/>
      <c r="L2872" s="6"/>
      <c r="M2872" s="6"/>
      <c r="N2872" s="6"/>
      <c r="O2872" s="6"/>
      <c r="P2872" s="6"/>
      <c r="Q2872" s="6"/>
      <c r="R2872" s="6"/>
      <c r="S2872" s="6"/>
      <c r="T2872" s="6"/>
      <c r="U2872" s="6"/>
      <c r="V2872" s="6"/>
      <c r="W2872" s="6"/>
      <c r="X2872" s="6"/>
      <c r="Y2872" s="6"/>
      <c r="Z2872" s="6"/>
      <c r="AA2872" s="6"/>
      <c r="AB2872" s="6"/>
      <c r="AC2872" s="6"/>
      <c r="AD2872" s="6"/>
      <c r="AE2872" s="6"/>
      <c r="AF2872" s="6"/>
      <c r="AG2872" s="6"/>
      <c r="AH2872" s="6"/>
      <c r="AI2872" s="6"/>
      <c r="AJ2872" s="6"/>
      <c r="AK2872" s="6"/>
      <c r="AL2872" s="6"/>
      <c r="AM2872" s="6"/>
      <c r="AN2872" s="6"/>
      <c r="AO2872" s="6"/>
      <c r="AP2872" s="6"/>
      <c r="AQ2872" s="6"/>
      <c r="AR2872" s="6"/>
      <c r="AS2872" s="6"/>
      <c r="AT2872" s="6"/>
      <c r="AU2872" s="6"/>
      <c r="AV2872" s="6"/>
      <c r="AW2872" s="6"/>
      <c r="AX2872" s="6"/>
      <c r="AY2872" s="6"/>
      <c r="AZ2872" s="6"/>
      <c r="BA2872" s="6"/>
      <c r="BB2872" s="6"/>
      <c r="BC2872" s="6"/>
      <c r="BD2872" s="6"/>
      <c r="BE2872" s="6">
        <v>7</v>
      </c>
      <c r="BF2872" s="6"/>
      <c r="BG2872" s="6"/>
      <c r="BH2872" s="6"/>
      <c r="BI2872" s="6"/>
      <c r="BJ2872" s="6">
        <v>11.5</v>
      </c>
      <c r="BK2872" s="6"/>
      <c r="BL2872" s="6"/>
      <c r="BM2872" s="6"/>
      <c r="BN2872" s="6"/>
      <c r="BO2872" s="6"/>
      <c r="BP2872" s="6"/>
      <c r="BQ2872" s="6"/>
      <c r="BR2872" s="6" t="s">
        <v>67</v>
      </c>
      <c r="BS2872" s="7">
        <v>44964</v>
      </c>
      <c r="BT2872" s="6" t="s">
        <v>3669</v>
      </c>
      <c r="BU2872" s="57" t="s">
        <v>3702</v>
      </c>
      <c r="BV2872" s="6"/>
      <c r="BW2872" s="6"/>
      <c r="BX2872" s="6"/>
      <c r="BY2872" s="6"/>
      <c r="BZ2872" s="6"/>
    </row>
    <row r="2873" spans="1:78" s="45" customFormat="1" x14ac:dyDescent="0.2">
      <c r="A2873"/>
      <c r="B2873"/>
      <c r="C2873" t="s">
        <v>1482</v>
      </c>
      <c r="D2873" t="s">
        <v>64</v>
      </c>
      <c r="E2873" t="s">
        <v>1540</v>
      </c>
      <c r="F2873" t="s">
        <v>1541</v>
      </c>
      <c r="G2873" t="s">
        <v>2503</v>
      </c>
      <c r="H2873" t="s">
        <v>1541</v>
      </c>
      <c r="I2873"/>
      <c r="J2873"/>
      <c r="K2873"/>
      <c r="L2873"/>
      <c r="M2873"/>
      <c r="N2873"/>
      <c r="O2873"/>
      <c r="P2873"/>
      <c r="Q2873"/>
      <c r="R2873"/>
      <c r="S2873"/>
      <c r="T2873"/>
      <c r="U2873"/>
      <c r="V2873"/>
      <c r="W2873"/>
      <c r="X2873"/>
      <c r="Y2873"/>
      <c r="Z2873"/>
      <c r="AA2873"/>
      <c r="AB2873"/>
      <c r="AC2873"/>
      <c r="AD2873"/>
      <c r="AE2873"/>
      <c r="AF2873"/>
      <c r="AG2873"/>
      <c r="AH2873"/>
      <c r="AI2873"/>
      <c r="AJ2873"/>
      <c r="AK2873"/>
      <c r="AL2873"/>
      <c r="AM2873"/>
      <c r="AN2873"/>
      <c r="AO2873"/>
      <c r="AP2873"/>
      <c r="AQ2873"/>
      <c r="AR2873"/>
      <c r="AS2873"/>
      <c r="AT2873"/>
      <c r="AU2873"/>
      <c r="AV2873"/>
      <c r="AW2873">
        <f>(0.0212*1000)-(BE2873+BE2873)</f>
        <v>7.7999999999999989</v>
      </c>
      <c r="AX2873"/>
      <c r="AY2873"/>
      <c r="AZ2873"/>
      <c r="BA2873">
        <f>0.008*1000</f>
        <v>8</v>
      </c>
      <c r="BB2873"/>
      <c r="BC2873"/>
      <c r="BD2873"/>
      <c r="BE2873">
        <f>0.0067*1000</f>
        <v>6.7</v>
      </c>
      <c r="BF2873"/>
      <c r="BG2873"/>
      <c r="BH2873">
        <f>0.003*1000</f>
        <v>3</v>
      </c>
      <c r="BI2873"/>
      <c r="BJ2873"/>
      <c r="BK2873"/>
      <c r="BL2873"/>
      <c r="BM2873"/>
      <c r="BN2873"/>
      <c r="BO2873"/>
      <c r="BP2873"/>
      <c r="BQ2873" t="s">
        <v>2505</v>
      </c>
      <c r="BR2873" t="s">
        <v>67</v>
      </c>
      <c r="BS2873" s="1">
        <v>44826</v>
      </c>
      <c r="BT2873" t="s">
        <v>2504</v>
      </c>
      <c r="BU2873">
        <v>53560</v>
      </c>
      <c r="BV2873"/>
      <c r="BW2873"/>
      <c r="BX2873"/>
      <c r="BY2873"/>
      <c r="BZ2873"/>
    </row>
    <row r="2874" spans="1:78" s="45" customFormat="1" x14ac:dyDescent="0.2">
      <c r="A2874" s="11" t="s">
        <v>1700</v>
      </c>
      <c r="B2874" s="11"/>
      <c r="C2874" s="11" t="s">
        <v>1482</v>
      </c>
      <c r="D2874" s="11" t="s">
        <v>64</v>
      </c>
      <c r="E2874" s="11" t="s">
        <v>907</v>
      </c>
      <c r="F2874" s="11" t="s">
        <v>1552</v>
      </c>
      <c r="G2874" s="11" t="s">
        <v>907</v>
      </c>
      <c r="H2874" s="11" t="s">
        <v>1552</v>
      </c>
      <c r="I2874" s="11"/>
      <c r="J2874" s="11"/>
      <c r="K2874" s="11"/>
      <c r="L2874" s="11"/>
      <c r="M2874" s="11"/>
      <c r="N2874" s="11"/>
      <c r="O2874" s="11"/>
      <c r="P2874" s="11"/>
      <c r="Q2874" s="11"/>
      <c r="R2874" s="11"/>
      <c r="S2874" s="11"/>
      <c r="T2874" s="11"/>
      <c r="U2874" s="11"/>
      <c r="V2874" s="11"/>
      <c r="W2874" s="11"/>
      <c r="X2874" s="11"/>
      <c r="Y2874" s="11"/>
      <c r="Z2874" s="11"/>
      <c r="AA2874" s="11"/>
      <c r="AB2874" s="11"/>
      <c r="AC2874" s="11"/>
      <c r="AD2874" s="11"/>
      <c r="AE2874" s="11"/>
      <c r="AF2874" s="11"/>
      <c r="AG2874" s="11"/>
      <c r="AH2874" s="11"/>
      <c r="AI2874" s="11"/>
      <c r="AJ2874" s="11"/>
      <c r="AK2874" s="11"/>
      <c r="AL2874" s="11"/>
      <c r="AM2874" s="11"/>
      <c r="AN2874" s="11"/>
      <c r="AO2874" s="11"/>
      <c r="AP2874" s="11"/>
      <c r="AQ2874" s="11"/>
      <c r="AR2874" s="11"/>
      <c r="AS2874" s="11"/>
      <c r="AT2874" s="11"/>
      <c r="AU2874" s="11"/>
      <c r="AV2874" s="11"/>
      <c r="AW2874" s="11"/>
      <c r="AX2874" s="11"/>
      <c r="AY2874" s="11"/>
      <c r="AZ2874" s="11"/>
      <c r="BA2874" s="11"/>
      <c r="BB2874" s="11"/>
      <c r="BC2874" s="11"/>
      <c r="BD2874" s="11"/>
      <c r="BE2874" s="11"/>
      <c r="BF2874" s="11"/>
      <c r="BG2874" s="11"/>
      <c r="BH2874" s="11"/>
      <c r="BI2874" s="11"/>
      <c r="BJ2874" s="11"/>
      <c r="BK2874" s="11"/>
      <c r="BL2874" s="11"/>
      <c r="BM2874" s="11"/>
      <c r="BN2874" s="11"/>
      <c r="BO2874" s="11"/>
      <c r="BP2874" s="11"/>
      <c r="BQ2874" s="11"/>
      <c r="BR2874" s="11"/>
      <c r="BS2874" s="11"/>
      <c r="BT2874" s="11"/>
      <c r="BU2874" s="11"/>
      <c r="BV2874" s="11"/>
      <c r="BW2874" s="11"/>
      <c r="BX2874"/>
      <c r="BY2874"/>
      <c r="BZ2874"/>
    </row>
    <row r="2875" spans="1:78" s="45" customFormat="1" x14ac:dyDescent="0.2">
      <c r="A2875" t="s">
        <v>2167</v>
      </c>
      <c r="B2875" t="s">
        <v>322</v>
      </c>
      <c r="C2875" t="s">
        <v>1482</v>
      </c>
      <c r="D2875" t="s">
        <v>64</v>
      </c>
      <c r="E2875" t="s">
        <v>907</v>
      </c>
      <c r="F2875" t="s">
        <v>1552</v>
      </c>
      <c r="G2875" t="s">
        <v>907</v>
      </c>
      <c r="H2875" t="s">
        <v>1552</v>
      </c>
      <c r="I2875"/>
      <c r="J2875"/>
      <c r="K2875"/>
      <c r="L2875"/>
      <c r="M2875"/>
      <c r="N2875"/>
      <c r="O2875"/>
      <c r="P2875"/>
      <c r="Q2875"/>
      <c r="R2875"/>
      <c r="S2875"/>
      <c r="T2875"/>
      <c r="U2875"/>
      <c r="V2875"/>
      <c r="W2875"/>
      <c r="X2875"/>
      <c r="Y2875"/>
      <c r="Z2875"/>
      <c r="AA2875"/>
      <c r="AB2875"/>
      <c r="AC2875"/>
      <c r="AD2875"/>
      <c r="AE2875"/>
      <c r="AF2875"/>
      <c r="AG2875"/>
      <c r="AH2875"/>
      <c r="AI2875"/>
      <c r="AJ2875"/>
      <c r="AK2875"/>
      <c r="AL2875"/>
      <c r="AM2875"/>
      <c r="AN2875"/>
      <c r="AO2875"/>
      <c r="AP2875"/>
      <c r="AQ2875"/>
      <c r="AR2875"/>
      <c r="AS2875"/>
      <c r="AT2875"/>
      <c r="AU2875"/>
      <c r="AV2875"/>
      <c r="AW2875"/>
      <c r="AX2875"/>
      <c r="AY2875"/>
      <c r="AZ2875"/>
      <c r="BA2875">
        <v>3.9</v>
      </c>
      <c r="BB2875">
        <v>2.9</v>
      </c>
      <c r="BC2875">
        <v>2.9</v>
      </c>
      <c r="BD2875">
        <v>2.9</v>
      </c>
      <c r="BE2875"/>
      <c r="BF2875"/>
      <c r="BG2875"/>
      <c r="BH2875"/>
      <c r="BI2875"/>
      <c r="BJ2875"/>
      <c r="BK2875"/>
      <c r="BL2875"/>
      <c r="BM2875"/>
      <c r="BN2875"/>
      <c r="BO2875"/>
      <c r="BP2875"/>
      <c r="BQ2875" t="s">
        <v>2168</v>
      </c>
      <c r="BR2875" t="s">
        <v>67</v>
      </c>
      <c r="BS2875" s="1">
        <v>44819</v>
      </c>
      <c r="BT2875" t="s">
        <v>59</v>
      </c>
      <c r="BU2875">
        <v>3485</v>
      </c>
      <c r="BV2875" t="s">
        <v>60</v>
      </c>
      <c r="BW2875" t="s">
        <v>59</v>
      </c>
      <c r="BX2875"/>
      <c r="BY2875"/>
      <c r="BZ2875"/>
    </row>
    <row r="2876" spans="1:78" s="45" customFormat="1" x14ac:dyDescent="0.2">
      <c r="A2876" s="11" t="s">
        <v>1700</v>
      </c>
      <c r="B2876" s="11"/>
      <c r="C2876" s="11" t="s">
        <v>1482</v>
      </c>
      <c r="D2876" s="11" t="s">
        <v>64</v>
      </c>
      <c r="E2876" s="11" t="s">
        <v>907</v>
      </c>
      <c r="F2876" s="11" t="s">
        <v>908</v>
      </c>
      <c r="G2876" s="11" t="s">
        <v>907</v>
      </c>
      <c r="H2876" s="11" t="s">
        <v>908</v>
      </c>
      <c r="I2876" s="11"/>
      <c r="J2876" s="11"/>
      <c r="K2876" s="11"/>
      <c r="L2876" s="11"/>
      <c r="M2876" s="11"/>
      <c r="N2876" s="11"/>
      <c r="O2876" s="11"/>
      <c r="P2876" s="11"/>
      <c r="Q2876" s="11"/>
      <c r="R2876" s="11"/>
      <c r="S2876" s="11"/>
      <c r="T2876" s="11"/>
      <c r="U2876" s="11"/>
      <c r="V2876" s="11"/>
      <c r="W2876" s="11"/>
      <c r="X2876" s="11"/>
      <c r="Y2876" s="11"/>
      <c r="Z2876" s="11"/>
      <c r="AA2876" s="11"/>
      <c r="AB2876" s="11"/>
      <c r="AC2876" s="11"/>
      <c r="AD2876" s="11"/>
      <c r="AE2876" s="11"/>
      <c r="AF2876" s="11"/>
      <c r="AG2876" s="11"/>
      <c r="AH2876" s="11"/>
      <c r="AI2876" s="11"/>
      <c r="AJ2876" s="11"/>
      <c r="AK2876" s="11"/>
      <c r="AL2876" s="11"/>
      <c r="AM2876" s="11"/>
      <c r="AN2876" s="11"/>
      <c r="AO2876" s="11"/>
      <c r="AP2876" s="11"/>
      <c r="AQ2876" s="11"/>
      <c r="AR2876" s="11"/>
      <c r="AS2876" s="11"/>
      <c r="AT2876" s="11"/>
      <c r="AU2876" s="11"/>
      <c r="AV2876" s="11"/>
      <c r="AW2876" s="11"/>
      <c r="AX2876" s="11"/>
      <c r="AY2876" s="11"/>
      <c r="AZ2876" s="11"/>
      <c r="BA2876" s="11"/>
      <c r="BB2876" s="11"/>
      <c r="BC2876" s="11"/>
      <c r="BD2876" s="11"/>
      <c r="BE2876" s="11"/>
      <c r="BF2876" s="11"/>
      <c r="BG2876" s="11"/>
      <c r="BH2876" s="11"/>
      <c r="BI2876" s="11"/>
      <c r="BJ2876" s="11"/>
      <c r="BK2876" s="11"/>
      <c r="BL2876" s="11"/>
      <c r="BM2876" s="11"/>
      <c r="BN2876" s="11"/>
      <c r="BO2876" s="11"/>
      <c r="BP2876" s="11"/>
      <c r="BQ2876" s="11"/>
      <c r="BR2876" s="11"/>
      <c r="BS2876" s="11"/>
      <c r="BT2876" s="11"/>
      <c r="BU2876" s="11"/>
      <c r="BV2876" s="11"/>
      <c r="BW2876" s="11"/>
      <c r="BX2876"/>
      <c r="BY2876"/>
      <c r="BZ2876"/>
    </row>
    <row r="2877" spans="1:78" s="45" customFormat="1" x14ac:dyDescent="0.2">
      <c r="A2877" t="s">
        <v>456</v>
      </c>
      <c r="B2877"/>
      <c r="C2877" t="s">
        <v>1482</v>
      </c>
      <c r="D2877" t="s">
        <v>64</v>
      </c>
      <c r="E2877" t="s">
        <v>907</v>
      </c>
      <c r="F2877" t="s">
        <v>908</v>
      </c>
      <c r="G2877" t="s">
        <v>907</v>
      </c>
      <c r="H2877" t="s">
        <v>908</v>
      </c>
      <c r="I2877"/>
      <c r="J2877"/>
      <c r="K2877"/>
      <c r="L2877" t="s">
        <v>292</v>
      </c>
      <c r="M2877"/>
      <c r="N2877"/>
      <c r="O2877"/>
      <c r="P2877"/>
      <c r="Q2877"/>
      <c r="R2877"/>
      <c r="S2877"/>
      <c r="T2877"/>
      <c r="U2877"/>
      <c r="V2877"/>
      <c r="W2877"/>
      <c r="X2877"/>
      <c r="Y2877"/>
      <c r="Z2877"/>
      <c r="AA2877"/>
      <c r="AB2877"/>
      <c r="AC2877"/>
      <c r="AD2877"/>
      <c r="AE2877"/>
      <c r="AF2877"/>
      <c r="AG2877"/>
      <c r="AH2877"/>
      <c r="AI2877"/>
      <c r="AJ2877"/>
      <c r="AK2877"/>
      <c r="AL2877"/>
      <c r="AM2877"/>
      <c r="AN2877"/>
      <c r="AO2877"/>
      <c r="AP2877"/>
      <c r="AQ2877"/>
      <c r="AR2877"/>
      <c r="AS2877">
        <v>3.47</v>
      </c>
      <c r="AT2877"/>
      <c r="AU2877"/>
      <c r="AV2877">
        <v>2.4900000000000002</v>
      </c>
      <c r="AW2877">
        <v>3.71</v>
      </c>
      <c r="AX2877">
        <v>2.78</v>
      </c>
      <c r="AY2877">
        <v>2.77</v>
      </c>
      <c r="AZ2877">
        <v>2.78</v>
      </c>
      <c r="BA2877">
        <v>3.97</v>
      </c>
      <c r="BB2877">
        <v>3.29</v>
      </c>
      <c r="BC2877">
        <v>3.15</v>
      </c>
      <c r="BD2877">
        <v>3.29</v>
      </c>
      <c r="BE2877">
        <v>4.57</v>
      </c>
      <c r="BF2877">
        <v>2.95</v>
      </c>
      <c r="BG2877">
        <v>2.54</v>
      </c>
      <c r="BH2877">
        <v>2.95</v>
      </c>
      <c r="BI2877"/>
      <c r="BJ2877"/>
      <c r="BK2877"/>
      <c r="BL2877"/>
      <c r="BM2877"/>
      <c r="BN2877"/>
      <c r="BO2877"/>
      <c r="BP2877"/>
      <c r="BQ2877"/>
      <c r="BR2877" t="s">
        <v>67</v>
      </c>
      <c r="BS2877"/>
      <c r="BT2877" t="s">
        <v>285</v>
      </c>
      <c r="BU2877">
        <v>2255</v>
      </c>
      <c r="BV2877"/>
      <c r="BW2877"/>
      <c r="BX2877" s="2"/>
      <c r="BY2877" s="2"/>
      <c r="BZ2877" s="2"/>
    </row>
    <row r="2878" spans="1:78" s="45" customFormat="1" x14ac:dyDescent="0.2">
      <c r="A2878" t="s">
        <v>909</v>
      </c>
      <c r="B2878"/>
      <c r="C2878" t="s">
        <v>1482</v>
      </c>
      <c r="D2878" t="s">
        <v>64</v>
      </c>
      <c r="E2878" t="s">
        <v>907</v>
      </c>
      <c r="F2878" t="s">
        <v>908</v>
      </c>
      <c r="G2878" t="s">
        <v>907</v>
      </c>
      <c r="H2878" t="s">
        <v>908</v>
      </c>
      <c r="I2878"/>
      <c r="J2878"/>
      <c r="K2878"/>
      <c r="L2878"/>
      <c r="M2878"/>
      <c r="N2878"/>
      <c r="O2878"/>
      <c r="P2878"/>
      <c r="Q2878"/>
      <c r="R2878"/>
      <c r="S2878"/>
      <c r="T2878"/>
      <c r="U2878"/>
      <c r="V2878"/>
      <c r="W2878"/>
      <c r="X2878"/>
      <c r="Y2878"/>
      <c r="Z2878"/>
      <c r="AA2878"/>
      <c r="AB2878"/>
      <c r="AC2878"/>
      <c r="AD2878"/>
      <c r="AE2878"/>
      <c r="AF2878"/>
      <c r="AG2878"/>
      <c r="AH2878"/>
      <c r="AI2878"/>
      <c r="AJ2878"/>
      <c r="AK2878"/>
      <c r="AL2878"/>
      <c r="AM2878"/>
      <c r="AN2878"/>
      <c r="AO2878"/>
      <c r="AP2878"/>
      <c r="AQ2878"/>
      <c r="AR2878"/>
      <c r="AS2878"/>
      <c r="AT2878"/>
      <c r="AU2878"/>
      <c r="AV2878"/>
      <c r="AW2878">
        <v>3.87</v>
      </c>
      <c r="AX2878">
        <v>2.62</v>
      </c>
      <c r="AY2878">
        <v>2.68</v>
      </c>
      <c r="AZ2878">
        <v>2.68</v>
      </c>
      <c r="BA2878">
        <v>4.05</v>
      </c>
      <c r="BB2878">
        <v>3.16</v>
      </c>
      <c r="BC2878">
        <v>2.87</v>
      </c>
      <c r="BD2878">
        <v>3.16</v>
      </c>
      <c r="BE2878">
        <v>4.7699999999999996</v>
      </c>
      <c r="BF2878">
        <v>2.77</v>
      </c>
      <c r="BG2878"/>
      <c r="BH2878"/>
      <c r="BI2878"/>
      <c r="BJ2878"/>
      <c r="BK2878"/>
      <c r="BL2878"/>
      <c r="BM2878"/>
      <c r="BN2878"/>
      <c r="BO2878"/>
      <c r="BP2878"/>
      <c r="BQ2878" t="s">
        <v>288</v>
      </c>
      <c r="BR2878" t="s">
        <v>67</v>
      </c>
      <c r="BS2878"/>
      <c r="BT2878" t="s">
        <v>289</v>
      </c>
      <c r="BU2878">
        <v>7306</v>
      </c>
      <c r="BV2878"/>
      <c r="BW2878"/>
      <c r="BX2878"/>
      <c r="BY2878"/>
      <c r="BZ2878"/>
    </row>
    <row r="2879" spans="1:78" s="45" customFormat="1" x14ac:dyDescent="0.2">
      <c r="A2879" t="s">
        <v>2166</v>
      </c>
      <c r="B2879" t="s">
        <v>322</v>
      </c>
      <c r="C2879" t="s">
        <v>1482</v>
      </c>
      <c r="D2879" t="s">
        <v>64</v>
      </c>
      <c r="E2879" t="s">
        <v>907</v>
      </c>
      <c r="F2879" t="s">
        <v>908</v>
      </c>
      <c r="G2879" t="s">
        <v>907</v>
      </c>
      <c r="H2879" t="s">
        <v>908</v>
      </c>
      <c r="I2879"/>
      <c r="J2879"/>
      <c r="K2879"/>
      <c r="L2879"/>
      <c r="M2879"/>
      <c r="N2879"/>
      <c r="O2879"/>
      <c r="P2879"/>
      <c r="Q2879"/>
      <c r="R2879"/>
      <c r="S2879"/>
      <c r="T2879"/>
      <c r="U2879"/>
      <c r="V2879"/>
      <c r="W2879"/>
      <c r="X2879"/>
      <c r="Y2879"/>
      <c r="Z2879"/>
      <c r="AA2879"/>
      <c r="AB2879"/>
      <c r="AC2879">
        <v>3.8</v>
      </c>
      <c r="AD2879"/>
      <c r="AE2879"/>
      <c r="AF2879">
        <v>6.1</v>
      </c>
      <c r="AG2879"/>
      <c r="AH2879"/>
      <c r="AI2879"/>
      <c r="AJ2879"/>
      <c r="AK2879"/>
      <c r="AL2879"/>
      <c r="AM2879"/>
      <c r="AN2879"/>
      <c r="AO2879"/>
      <c r="AP2879"/>
      <c r="AQ2879"/>
      <c r="AR2879"/>
      <c r="AS2879"/>
      <c r="AT2879"/>
      <c r="AU2879"/>
      <c r="AV2879"/>
      <c r="AW2879"/>
      <c r="AX2879"/>
      <c r="AY2879"/>
      <c r="AZ2879"/>
      <c r="BA2879"/>
      <c r="BB2879"/>
      <c r="BC2879"/>
      <c r="BD2879"/>
      <c r="BE2879"/>
      <c r="BF2879"/>
      <c r="BG2879"/>
      <c r="BH2879"/>
      <c r="BI2879"/>
      <c r="BJ2879"/>
      <c r="BK2879"/>
      <c r="BL2879"/>
      <c r="BM2879"/>
      <c r="BN2879"/>
      <c r="BO2879"/>
      <c r="BP2879"/>
      <c r="BQ2879"/>
      <c r="BR2879" t="s">
        <v>67</v>
      </c>
      <c r="BS2879" s="1">
        <v>44819</v>
      </c>
      <c r="BT2879" t="s">
        <v>59</v>
      </c>
      <c r="BU2879">
        <v>3485</v>
      </c>
      <c r="BV2879" t="s">
        <v>60</v>
      </c>
      <c r="BW2879" t="s">
        <v>59</v>
      </c>
      <c r="BX2879"/>
      <c r="BY2879"/>
      <c r="BZ2879"/>
    </row>
    <row r="2880" spans="1:78" s="45" customFormat="1" x14ac:dyDescent="0.2">
      <c r="A2880" t="s">
        <v>910</v>
      </c>
      <c r="B2880"/>
      <c r="C2880" t="s">
        <v>1482</v>
      </c>
      <c r="D2880" t="s">
        <v>64</v>
      </c>
      <c r="E2880" t="s">
        <v>907</v>
      </c>
      <c r="F2880" t="s">
        <v>908</v>
      </c>
      <c r="G2880" t="s">
        <v>907</v>
      </c>
      <c r="H2880" t="s">
        <v>908</v>
      </c>
      <c r="I2880"/>
      <c r="J2880"/>
      <c r="K2880"/>
      <c r="L2880"/>
      <c r="M2880"/>
      <c r="N2880"/>
      <c r="O2880"/>
      <c r="P2880"/>
      <c r="Q2880"/>
      <c r="R2880"/>
      <c r="S2880"/>
      <c r="T2880"/>
      <c r="U2880"/>
      <c r="V2880"/>
      <c r="W2880"/>
      <c r="X2880"/>
      <c r="Y2880"/>
      <c r="Z2880"/>
      <c r="AA2880"/>
      <c r="AB2880"/>
      <c r="AC2880"/>
      <c r="AD2880"/>
      <c r="AE2880"/>
      <c r="AF2880"/>
      <c r="AG2880"/>
      <c r="AH2880"/>
      <c r="AI2880"/>
      <c r="AJ2880"/>
      <c r="AK2880"/>
      <c r="AL2880"/>
      <c r="AM2880"/>
      <c r="AN2880"/>
      <c r="AO2880"/>
      <c r="AP2880"/>
      <c r="AQ2880"/>
      <c r="AR2880"/>
      <c r="AS2880"/>
      <c r="AT2880"/>
      <c r="AU2880"/>
      <c r="AV2880"/>
      <c r="AW2880">
        <v>3.86</v>
      </c>
      <c r="AX2880">
        <v>2.75</v>
      </c>
      <c r="AY2880">
        <v>2.76</v>
      </c>
      <c r="AZ2880">
        <v>2.76</v>
      </c>
      <c r="BA2880">
        <v>4.58</v>
      </c>
      <c r="BB2880">
        <v>3.22</v>
      </c>
      <c r="BC2880">
        <v>3.27</v>
      </c>
      <c r="BD2880">
        <v>3.27</v>
      </c>
      <c r="BE2880">
        <v>5.0199999999999996</v>
      </c>
      <c r="BF2880">
        <v>2.93</v>
      </c>
      <c r="BG2880"/>
      <c r="BH2880"/>
      <c r="BI2880"/>
      <c r="BJ2880"/>
      <c r="BK2880"/>
      <c r="BL2880"/>
      <c r="BM2880"/>
      <c r="BN2880"/>
      <c r="BO2880"/>
      <c r="BP2880"/>
      <c r="BQ2880" t="s">
        <v>288</v>
      </c>
      <c r="BR2880" t="s">
        <v>67</v>
      </c>
      <c r="BS2880"/>
      <c r="BT2880" t="s">
        <v>289</v>
      </c>
      <c r="BU2880">
        <v>7306</v>
      </c>
      <c r="BV2880"/>
      <c r="BW2880"/>
      <c r="BX2880"/>
      <c r="BY2880"/>
      <c r="BZ2880"/>
    </row>
    <row r="2881" spans="1:78" s="45" customFormat="1" x14ac:dyDescent="0.2">
      <c r="A2881" t="s">
        <v>2562</v>
      </c>
      <c r="B2881"/>
      <c r="C2881" t="s">
        <v>1482</v>
      </c>
      <c r="D2881" t="s">
        <v>64</v>
      </c>
      <c r="E2881" t="s">
        <v>907</v>
      </c>
      <c r="F2881" t="s">
        <v>908</v>
      </c>
      <c r="G2881" t="s">
        <v>907</v>
      </c>
      <c r="H2881" t="s">
        <v>908</v>
      </c>
      <c r="I2881"/>
      <c r="J2881"/>
      <c r="K2881"/>
      <c r="L2881"/>
      <c r="M2881"/>
      <c r="N2881"/>
      <c r="O2881"/>
      <c r="P2881"/>
      <c r="Q2881"/>
      <c r="R2881"/>
      <c r="S2881"/>
      <c r="T2881"/>
      <c r="U2881">
        <v>3.44</v>
      </c>
      <c r="V2881">
        <v>4.4800000000000004</v>
      </c>
      <c r="W2881">
        <v>4.87</v>
      </c>
      <c r="X2881">
        <v>4.87</v>
      </c>
      <c r="Y2881">
        <v>3.61</v>
      </c>
      <c r="Z2881">
        <v>5.13</v>
      </c>
      <c r="AA2881">
        <v>5.43</v>
      </c>
      <c r="AB2881">
        <v>5.43</v>
      </c>
      <c r="AC2881">
        <v>3.6</v>
      </c>
      <c r="AD2881">
        <v>5.61</v>
      </c>
      <c r="AE2881">
        <v>6.01</v>
      </c>
      <c r="AF2881">
        <v>6.01</v>
      </c>
      <c r="AG2881"/>
      <c r="AH2881"/>
      <c r="AI2881"/>
      <c r="AJ2881"/>
      <c r="AK2881"/>
      <c r="AL2881"/>
      <c r="AM2881"/>
      <c r="AN2881"/>
      <c r="AO2881"/>
      <c r="AP2881"/>
      <c r="AQ2881"/>
      <c r="AR2881"/>
      <c r="AS2881"/>
      <c r="AT2881"/>
      <c r="AU2881"/>
      <c r="AV2881"/>
      <c r="AW2881"/>
      <c r="AX2881"/>
      <c r="AY2881"/>
      <c r="AZ2881"/>
      <c r="BA2881"/>
      <c r="BB2881"/>
      <c r="BC2881"/>
      <c r="BD2881"/>
      <c r="BE2881"/>
      <c r="BF2881"/>
      <c r="BG2881"/>
      <c r="BH2881"/>
      <c r="BI2881"/>
      <c r="BJ2881"/>
      <c r="BK2881"/>
      <c r="BL2881"/>
      <c r="BM2881"/>
      <c r="BN2881"/>
      <c r="BO2881"/>
      <c r="BP2881"/>
      <c r="BQ2881"/>
      <c r="BR2881" t="s">
        <v>67</v>
      </c>
      <c r="BS2881" s="1">
        <v>44827</v>
      </c>
      <c r="BT2881" t="s">
        <v>2508</v>
      </c>
      <c r="BU2881">
        <v>960</v>
      </c>
      <c r="BV2881"/>
      <c r="BW2881"/>
      <c r="BX2881" s="2"/>
      <c r="BY2881" s="2"/>
      <c r="BZ2881" s="2"/>
    </row>
    <row r="2882" spans="1:78" s="45" customFormat="1" x14ac:dyDescent="0.2">
      <c r="A2882" t="s">
        <v>2564</v>
      </c>
      <c r="B2882"/>
      <c r="C2882" t="s">
        <v>1482</v>
      </c>
      <c r="D2882" t="s">
        <v>64</v>
      </c>
      <c r="E2882" t="s">
        <v>907</v>
      </c>
      <c r="F2882" t="s">
        <v>908</v>
      </c>
      <c r="G2882" t="s">
        <v>907</v>
      </c>
      <c r="H2882" t="s">
        <v>908</v>
      </c>
      <c r="I2882"/>
      <c r="J2882"/>
      <c r="K2882"/>
      <c r="L2882"/>
      <c r="M2882"/>
      <c r="N2882"/>
      <c r="O2882"/>
      <c r="P2882"/>
      <c r="Q2882"/>
      <c r="R2882"/>
      <c r="S2882"/>
      <c r="T2882"/>
      <c r="U2882"/>
      <c r="V2882"/>
      <c r="W2882"/>
      <c r="X2882"/>
      <c r="Y2882"/>
      <c r="Z2882"/>
      <c r="AA2882"/>
      <c r="AB2882"/>
      <c r="AC2882"/>
      <c r="AD2882"/>
      <c r="AE2882"/>
      <c r="AF2882"/>
      <c r="AG2882"/>
      <c r="AH2882"/>
      <c r="AI2882"/>
      <c r="AJ2882"/>
      <c r="AK2882"/>
      <c r="AL2882"/>
      <c r="AM2882"/>
      <c r="AN2882"/>
      <c r="AO2882"/>
      <c r="AP2882"/>
      <c r="AQ2882"/>
      <c r="AR2882"/>
      <c r="AS2882"/>
      <c r="AT2882"/>
      <c r="AU2882"/>
      <c r="AV2882"/>
      <c r="AW2882">
        <v>3.9</v>
      </c>
      <c r="AX2882">
        <v>3.05</v>
      </c>
      <c r="AY2882">
        <v>3.2</v>
      </c>
      <c r="AZ2882">
        <v>3.2</v>
      </c>
      <c r="BA2882"/>
      <c r="BB2882"/>
      <c r="BC2882"/>
      <c r="BD2882"/>
      <c r="BE2882"/>
      <c r="BF2882"/>
      <c r="BG2882"/>
      <c r="BH2882"/>
      <c r="BI2882"/>
      <c r="BJ2882"/>
      <c r="BK2882"/>
      <c r="BL2882"/>
      <c r="BM2882"/>
      <c r="BN2882"/>
      <c r="BO2882"/>
      <c r="BP2882"/>
      <c r="BQ2882"/>
      <c r="BR2882" t="s">
        <v>67</v>
      </c>
      <c r="BS2882" s="1">
        <v>44827</v>
      </c>
      <c r="BT2882" t="s">
        <v>2508</v>
      </c>
      <c r="BU2882">
        <v>960</v>
      </c>
      <c r="BV2882" t="s">
        <v>60</v>
      </c>
      <c r="BW2882" t="s">
        <v>2508</v>
      </c>
      <c r="BX2882"/>
      <c r="BY2882"/>
      <c r="BZ2882"/>
    </row>
    <row r="2883" spans="1:78" s="45" customFormat="1" x14ac:dyDescent="0.2">
      <c r="A2883" t="s">
        <v>2565</v>
      </c>
      <c r="B2883"/>
      <c r="C2883" t="s">
        <v>1482</v>
      </c>
      <c r="D2883" t="s">
        <v>64</v>
      </c>
      <c r="E2883" t="s">
        <v>907</v>
      </c>
      <c r="F2883" t="s">
        <v>908</v>
      </c>
      <c r="G2883" t="s">
        <v>907</v>
      </c>
      <c r="H2883" t="s">
        <v>908</v>
      </c>
      <c r="I2883"/>
      <c r="J2883"/>
      <c r="K2883"/>
      <c r="L2883"/>
      <c r="M2883"/>
      <c r="N2883"/>
      <c r="O2883"/>
      <c r="P2883"/>
      <c r="Q2883"/>
      <c r="R2883"/>
      <c r="S2883"/>
      <c r="T2883"/>
      <c r="U2883"/>
      <c r="V2883"/>
      <c r="W2883"/>
      <c r="X2883"/>
      <c r="Y2883"/>
      <c r="Z2883"/>
      <c r="AA2883"/>
      <c r="AB2883"/>
      <c r="AC2883"/>
      <c r="AD2883"/>
      <c r="AE2883"/>
      <c r="AF2883"/>
      <c r="AG2883"/>
      <c r="AH2883"/>
      <c r="AI2883"/>
      <c r="AJ2883"/>
      <c r="AK2883"/>
      <c r="AL2883"/>
      <c r="AM2883"/>
      <c r="AN2883"/>
      <c r="AO2883"/>
      <c r="AP2883"/>
      <c r="AQ2883"/>
      <c r="AR2883"/>
      <c r="AS2883"/>
      <c r="AT2883"/>
      <c r="AU2883"/>
      <c r="AV2883"/>
      <c r="AW2883"/>
      <c r="AX2883"/>
      <c r="AY2883"/>
      <c r="AZ2883"/>
      <c r="BA2883"/>
      <c r="BB2883"/>
      <c r="BC2883"/>
      <c r="BD2883"/>
      <c r="BE2883">
        <v>5.35</v>
      </c>
      <c r="BF2883">
        <v>3.05</v>
      </c>
      <c r="BG2883">
        <v>2.8</v>
      </c>
      <c r="BH2883">
        <v>3.05</v>
      </c>
      <c r="BI2883"/>
      <c r="BJ2883"/>
      <c r="BK2883"/>
      <c r="BL2883"/>
      <c r="BM2883"/>
      <c r="BN2883"/>
      <c r="BO2883"/>
      <c r="BP2883"/>
      <c r="BQ2883"/>
      <c r="BR2883" t="s">
        <v>67</v>
      </c>
      <c r="BS2883" s="1">
        <v>44827</v>
      </c>
      <c r="BT2883" t="s">
        <v>2508</v>
      </c>
      <c r="BU2883">
        <v>960</v>
      </c>
      <c r="BV2883" t="s">
        <v>60</v>
      </c>
      <c r="BW2883" t="s">
        <v>2508</v>
      </c>
      <c r="BX2883"/>
      <c r="BY2883"/>
      <c r="BZ2883"/>
    </row>
    <row r="2884" spans="1:78" s="45" customFormat="1" x14ac:dyDescent="0.2">
      <c r="A2884" t="s">
        <v>2563</v>
      </c>
      <c r="B2884"/>
      <c r="C2884" t="s">
        <v>1482</v>
      </c>
      <c r="D2884" t="s">
        <v>64</v>
      </c>
      <c r="E2884" t="s">
        <v>907</v>
      </c>
      <c r="F2884" t="s">
        <v>908</v>
      </c>
      <c r="G2884" t="s">
        <v>907</v>
      </c>
      <c r="H2884" t="s">
        <v>908</v>
      </c>
      <c r="I2884"/>
      <c r="J2884"/>
      <c r="K2884"/>
      <c r="L2884"/>
      <c r="M2884"/>
      <c r="N2884"/>
      <c r="O2884"/>
      <c r="P2884"/>
      <c r="Q2884"/>
      <c r="R2884"/>
      <c r="S2884"/>
      <c r="T2884"/>
      <c r="U2884"/>
      <c r="V2884"/>
      <c r="W2884"/>
      <c r="X2884"/>
      <c r="Y2884"/>
      <c r="Z2884"/>
      <c r="AA2884"/>
      <c r="AB2884"/>
      <c r="AC2884">
        <v>3.95</v>
      </c>
      <c r="AD2884">
        <v>6.4</v>
      </c>
      <c r="AE2884">
        <v>6.25</v>
      </c>
      <c r="AF2884">
        <v>6.4</v>
      </c>
      <c r="AG2884"/>
      <c r="AH2884"/>
      <c r="AI2884"/>
      <c r="AJ2884"/>
      <c r="AK2884"/>
      <c r="AL2884"/>
      <c r="AM2884"/>
      <c r="AN2884"/>
      <c r="AO2884"/>
      <c r="AP2884"/>
      <c r="AQ2884"/>
      <c r="AR2884"/>
      <c r="AS2884"/>
      <c r="AT2884"/>
      <c r="AU2884"/>
      <c r="AV2884"/>
      <c r="AW2884"/>
      <c r="AX2884"/>
      <c r="AY2884"/>
      <c r="AZ2884"/>
      <c r="BA2884"/>
      <c r="BB2884"/>
      <c r="BC2884"/>
      <c r="BD2884"/>
      <c r="BE2884"/>
      <c r="BF2884"/>
      <c r="BG2884"/>
      <c r="BH2884"/>
      <c r="BI2884"/>
      <c r="BJ2884"/>
      <c r="BK2884"/>
      <c r="BL2884"/>
      <c r="BM2884"/>
      <c r="BN2884"/>
      <c r="BO2884"/>
      <c r="BP2884"/>
      <c r="BQ2884"/>
      <c r="BR2884" t="s">
        <v>67</v>
      </c>
      <c r="BS2884" s="1">
        <v>44827</v>
      </c>
      <c r="BT2884" t="s">
        <v>2508</v>
      </c>
      <c r="BU2884">
        <v>960</v>
      </c>
      <c r="BV2884" t="s">
        <v>60</v>
      </c>
      <c r="BW2884" t="s">
        <v>2508</v>
      </c>
      <c r="BX2884"/>
      <c r="BY2884"/>
      <c r="BZ2884"/>
    </row>
    <row r="2885" spans="1:78" s="45" customFormat="1" x14ac:dyDescent="0.2">
      <c r="A2885" t="s">
        <v>911</v>
      </c>
      <c r="B2885"/>
      <c r="C2885" t="s">
        <v>1482</v>
      </c>
      <c r="D2885" t="s">
        <v>64</v>
      </c>
      <c r="E2885" t="s">
        <v>907</v>
      </c>
      <c r="F2885" t="s">
        <v>908</v>
      </c>
      <c r="G2885" t="s">
        <v>907</v>
      </c>
      <c r="H2885" t="s">
        <v>908</v>
      </c>
      <c r="I2885"/>
      <c r="J2885"/>
      <c r="K2885"/>
      <c r="L2885" t="s">
        <v>912</v>
      </c>
      <c r="M2885"/>
      <c r="N2885"/>
      <c r="O2885"/>
      <c r="P2885"/>
      <c r="Q2885"/>
      <c r="R2885"/>
      <c r="S2885"/>
      <c r="T2885"/>
      <c r="U2885"/>
      <c r="V2885"/>
      <c r="W2885"/>
      <c r="X2885"/>
      <c r="Y2885"/>
      <c r="Z2885"/>
      <c r="AA2885"/>
      <c r="AB2885"/>
      <c r="AC2885">
        <v>3.9</v>
      </c>
      <c r="AD2885">
        <v>5.78</v>
      </c>
      <c r="AE2885">
        <v>6.09</v>
      </c>
      <c r="AF2885">
        <v>6.09</v>
      </c>
      <c r="AG2885"/>
      <c r="AH2885"/>
      <c r="AI2885"/>
      <c r="AJ2885"/>
      <c r="AK2885"/>
      <c r="AL2885"/>
      <c r="AM2885"/>
      <c r="AN2885"/>
      <c r="AO2885"/>
      <c r="AP2885"/>
      <c r="AQ2885"/>
      <c r="AR2885"/>
      <c r="AS2885"/>
      <c r="AT2885"/>
      <c r="AU2885"/>
      <c r="AV2885"/>
      <c r="AW2885"/>
      <c r="AX2885"/>
      <c r="AY2885"/>
      <c r="AZ2885"/>
      <c r="BA2885"/>
      <c r="BB2885"/>
      <c r="BC2885"/>
      <c r="BD2885"/>
      <c r="BE2885"/>
      <c r="BF2885"/>
      <c r="BG2885"/>
      <c r="BH2885"/>
      <c r="BI2885"/>
      <c r="BJ2885"/>
      <c r="BK2885"/>
      <c r="BL2885"/>
      <c r="BM2885"/>
      <c r="BN2885"/>
      <c r="BO2885"/>
      <c r="BP2885"/>
      <c r="BQ2885" t="s">
        <v>913</v>
      </c>
      <c r="BR2885" t="s">
        <v>67</v>
      </c>
      <c r="BS2885"/>
      <c r="BT2885" t="s">
        <v>285</v>
      </c>
      <c r="BU2885">
        <v>2255</v>
      </c>
      <c r="BV2885"/>
      <c r="BW2885"/>
      <c r="BX2885" s="2"/>
      <c r="BY2885" s="2"/>
      <c r="BZ2885" s="2"/>
    </row>
    <row r="2886" spans="1:78" s="45" customFormat="1" x14ac:dyDescent="0.2">
      <c r="A2886" t="s">
        <v>914</v>
      </c>
      <c r="B2886"/>
      <c r="C2886" t="s">
        <v>1482</v>
      </c>
      <c r="D2886" t="s">
        <v>64</v>
      </c>
      <c r="E2886" t="s">
        <v>907</v>
      </c>
      <c r="F2886" t="s">
        <v>908</v>
      </c>
      <c r="G2886" t="s">
        <v>907</v>
      </c>
      <c r="H2886" t="s">
        <v>908</v>
      </c>
      <c r="I2886"/>
      <c r="J2886"/>
      <c r="K2886"/>
      <c r="L2886" t="s">
        <v>305</v>
      </c>
      <c r="M2886"/>
      <c r="N2886"/>
      <c r="O2886"/>
      <c r="P2886"/>
      <c r="Q2886"/>
      <c r="R2886"/>
      <c r="S2886"/>
      <c r="T2886"/>
      <c r="U2886"/>
      <c r="V2886"/>
      <c r="W2886"/>
      <c r="X2886"/>
      <c r="Y2886"/>
      <c r="Z2886"/>
      <c r="AA2886"/>
      <c r="AB2886"/>
      <c r="AC2886"/>
      <c r="AD2886"/>
      <c r="AE2886"/>
      <c r="AF2886"/>
      <c r="AG2886"/>
      <c r="AH2886"/>
      <c r="AI2886"/>
      <c r="AJ2886"/>
      <c r="AK2886"/>
      <c r="AL2886"/>
      <c r="AM2886"/>
      <c r="AN2886"/>
      <c r="AO2886"/>
      <c r="AP2886"/>
      <c r="AQ2886"/>
      <c r="AR2886"/>
      <c r="AS2886">
        <v>3.82</v>
      </c>
      <c r="AT2886"/>
      <c r="AU2886"/>
      <c r="AV2886">
        <v>2.1</v>
      </c>
      <c r="AW2886">
        <v>4.13</v>
      </c>
      <c r="AX2886">
        <v>2.93</v>
      </c>
      <c r="AY2886">
        <v>2.88</v>
      </c>
      <c r="AZ2886">
        <v>2.93</v>
      </c>
      <c r="BA2886">
        <v>4.37</v>
      </c>
      <c r="BB2886">
        <v>3.5</v>
      </c>
      <c r="BC2886">
        <v>3.17</v>
      </c>
      <c r="BD2886">
        <v>3.5</v>
      </c>
      <c r="BE2886">
        <v>5.0199999999999996</v>
      </c>
      <c r="BF2886">
        <v>3.13</v>
      </c>
      <c r="BG2886">
        <v>2.5</v>
      </c>
      <c r="BH2886">
        <v>3.13</v>
      </c>
      <c r="BI2886"/>
      <c r="BJ2886"/>
      <c r="BK2886"/>
      <c r="BL2886"/>
      <c r="BM2886"/>
      <c r="BN2886"/>
      <c r="BO2886"/>
      <c r="BP2886"/>
      <c r="BQ2886"/>
      <c r="BR2886" t="s">
        <v>67</v>
      </c>
      <c r="BS2886"/>
      <c r="BT2886" t="s">
        <v>285</v>
      </c>
      <c r="BU2886">
        <v>2255</v>
      </c>
      <c r="BV2886" t="s">
        <v>60</v>
      </c>
      <c r="BW2886" t="s">
        <v>285</v>
      </c>
      <c r="BX2886"/>
      <c r="BY2886"/>
      <c r="BZ2886"/>
    </row>
    <row r="2887" spans="1:78" s="45" customFormat="1" x14ac:dyDescent="0.2">
      <c r="A2887" t="s">
        <v>2560</v>
      </c>
      <c r="B2887"/>
      <c r="C2887" t="s">
        <v>1482</v>
      </c>
      <c r="D2887" t="s">
        <v>64</v>
      </c>
      <c r="E2887" t="s">
        <v>907</v>
      </c>
      <c r="F2887" t="s">
        <v>915</v>
      </c>
      <c r="G2887" t="s">
        <v>907</v>
      </c>
      <c r="H2887" t="s">
        <v>2561</v>
      </c>
      <c r="I2887"/>
      <c r="J2887"/>
      <c r="K2887"/>
      <c r="L2887"/>
      <c r="M2887"/>
      <c r="N2887"/>
      <c r="O2887"/>
      <c r="P2887"/>
      <c r="Q2887"/>
      <c r="R2887"/>
      <c r="S2887"/>
      <c r="T2887"/>
      <c r="U2887"/>
      <c r="V2887"/>
      <c r="W2887"/>
      <c r="X2887"/>
      <c r="Y2887"/>
      <c r="Z2887"/>
      <c r="AA2887"/>
      <c r="AB2887"/>
      <c r="AC2887"/>
      <c r="AD2887"/>
      <c r="AE2887"/>
      <c r="AF2887"/>
      <c r="AG2887"/>
      <c r="AH2887"/>
      <c r="AI2887"/>
      <c r="AJ2887"/>
      <c r="AK2887"/>
      <c r="AL2887"/>
      <c r="AM2887"/>
      <c r="AN2887"/>
      <c r="AO2887"/>
      <c r="AP2887"/>
      <c r="AQ2887"/>
      <c r="AR2887"/>
      <c r="AS2887">
        <v>3.5</v>
      </c>
      <c r="AT2887"/>
      <c r="AU2887"/>
      <c r="AV2887">
        <v>2.27</v>
      </c>
      <c r="AW2887">
        <v>3.64</v>
      </c>
      <c r="AX2887">
        <v>2.63</v>
      </c>
      <c r="AY2887">
        <v>2.76</v>
      </c>
      <c r="AZ2887">
        <v>2.76</v>
      </c>
      <c r="BA2887">
        <v>4.08</v>
      </c>
      <c r="BB2887">
        <v>3.19</v>
      </c>
      <c r="BC2887">
        <v>3.23</v>
      </c>
      <c r="BD2887">
        <v>3.23</v>
      </c>
      <c r="BE2887"/>
      <c r="BF2887"/>
      <c r="BG2887"/>
      <c r="BH2887"/>
      <c r="BI2887"/>
      <c r="BJ2887"/>
      <c r="BK2887"/>
      <c r="BL2887"/>
      <c r="BM2887"/>
      <c r="BN2887"/>
      <c r="BO2887"/>
      <c r="BP2887"/>
      <c r="BQ2887"/>
      <c r="BR2887" t="s">
        <v>67</v>
      </c>
      <c r="BS2887" s="1">
        <v>44827</v>
      </c>
      <c r="BT2887" t="s">
        <v>2508</v>
      </c>
      <c r="BU2887">
        <v>960</v>
      </c>
      <c r="BV2887" t="s">
        <v>60</v>
      </c>
      <c r="BW2887" t="s">
        <v>2508</v>
      </c>
      <c r="BX2887"/>
      <c r="BY2887"/>
      <c r="BZ2887"/>
    </row>
    <row r="2888" spans="1:78" s="45" customFormat="1" x14ac:dyDescent="0.2">
      <c r="A2888" s="11" t="s">
        <v>1700</v>
      </c>
      <c r="B2888" s="11"/>
      <c r="C2888" s="11" t="s">
        <v>1482</v>
      </c>
      <c r="D2888" s="11" t="s">
        <v>64</v>
      </c>
      <c r="E2888" s="11" t="s">
        <v>907</v>
      </c>
      <c r="F2888" s="11" t="s">
        <v>915</v>
      </c>
      <c r="G2888" s="11" t="s">
        <v>907</v>
      </c>
      <c r="H2888" s="11" t="s">
        <v>915</v>
      </c>
      <c r="I2888" s="11"/>
      <c r="J2888" s="11"/>
      <c r="K2888" s="11"/>
      <c r="L2888" s="11"/>
      <c r="M2888" s="11"/>
      <c r="N2888" s="11"/>
      <c r="O2888" s="11"/>
      <c r="P2888" s="11"/>
      <c r="Q2888" s="11"/>
      <c r="R2888" s="11"/>
      <c r="S2888" s="11"/>
      <c r="T2888" s="11"/>
      <c r="U2888" s="11"/>
      <c r="V2888" s="11"/>
      <c r="W2888" s="11"/>
      <c r="X2888" s="11"/>
      <c r="Y2888" s="11"/>
      <c r="Z2888" s="11"/>
      <c r="AA2888" s="11"/>
      <c r="AB2888" s="11"/>
      <c r="AC2888" s="11"/>
      <c r="AD2888" s="11"/>
      <c r="AE2888" s="11"/>
      <c r="AF2888" s="11"/>
      <c r="AG2888" s="11"/>
      <c r="AH2888" s="11"/>
      <c r="AI2888" s="11"/>
      <c r="AJ2888" s="11"/>
      <c r="AK2888" s="11"/>
      <c r="AL2888" s="11"/>
      <c r="AM2888" s="11"/>
      <c r="AN2888" s="11"/>
      <c r="AO2888" s="11"/>
      <c r="AP2888" s="11"/>
      <c r="AQ2888" s="11"/>
      <c r="AR2888" s="11"/>
      <c r="AS2888" s="11"/>
      <c r="AT2888" s="11"/>
      <c r="AU2888" s="11"/>
      <c r="AV2888" s="11"/>
      <c r="AW2888" s="11"/>
      <c r="AX2888" s="11"/>
      <c r="AY2888" s="11"/>
      <c r="AZ2888" s="11"/>
      <c r="BA2888" s="11"/>
      <c r="BB2888" s="11"/>
      <c r="BC2888" s="11"/>
      <c r="BD2888" s="11"/>
      <c r="BE2888" s="11"/>
      <c r="BF2888" s="11"/>
      <c r="BG2888" s="11"/>
      <c r="BH2888" s="11"/>
      <c r="BI2888" s="11"/>
      <c r="BJ2888" s="11"/>
      <c r="BK2888" s="11"/>
      <c r="BL2888" s="11"/>
      <c r="BM2888" s="11"/>
      <c r="BN2888" s="11"/>
      <c r="BO2888" s="11"/>
      <c r="BP2888" s="11"/>
      <c r="BQ2888" s="11"/>
      <c r="BR2888" s="11"/>
      <c r="BS2888" s="11"/>
      <c r="BT2888" s="11"/>
      <c r="BU2888" s="11"/>
      <c r="BV2888" s="11"/>
      <c r="BW2888" s="11"/>
      <c r="BX2888" s="2"/>
      <c r="BY2888" s="2"/>
      <c r="BZ2888" s="2"/>
    </row>
    <row r="2889" spans="1:78" s="45" customFormat="1" x14ac:dyDescent="0.2">
      <c r="A2889" t="s">
        <v>456</v>
      </c>
      <c r="B2889"/>
      <c r="C2889" t="s">
        <v>1482</v>
      </c>
      <c r="D2889" t="s">
        <v>64</v>
      </c>
      <c r="E2889" t="s">
        <v>907</v>
      </c>
      <c r="F2889" t="s">
        <v>915</v>
      </c>
      <c r="G2889" t="s">
        <v>907</v>
      </c>
      <c r="H2889" t="s">
        <v>915</v>
      </c>
      <c r="I2889"/>
      <c r="J2889"/>
      <c r="K2889"/>
      <c r="L2889" t="s">
        <v>291</v>
      </c>
      <c r="M2889"/>
      <c r="N2889"/>
      <c r="O2889"/>
      <c r="P2889"/>
      <c r="Q2889"/>
      <c r="R2889"/>
      <c r="S2889"/>
      <c r="T2889"/>
      <c r="U2889"/>
      <c r="V2889"/>
      <c r="W2889"/>
      <c r="X2889"/>
      <c r="Y2889"/>
      <c r="Z2889"/>
      <c r="AA2889"/>
      <c r="AB2889"/>
      <c r="AC2889"/>
      <c r="AD2889"/>
      <c r="AE2889"/>
      <c r="AF2889"/>
      <c r="AG2889"/>
      <c r="AH2889"/>
      <c r="AI2889"/>
      <c r="AJ2889"/>
      <c r="AK2889"/>
      <c r="AL2889"/>
      <c r="AM2889"/>
      <c r="AN2889"/>
      <c r="AO2889"/>
      <c r="AP2889"/>
      <c r="AQ2889"/>
      <c r="AR2889"/>
      <c r="AS2889">
        <v>3.61</v>
      </c>
      <c r="AT2889"/>
      <c r="AU2889"/>
      <c r="AV2889">
        <v>2.35</v>
      </c>
      <c r="AW2889">
        <v>3.96</v>
      </c>
      <c r="AX2889">
        <v>2.98</v>
      </c>
      <c r="AY2889">
        <v>2.89</v>
      </c>
      <c r="AZ2889">
        <v>2.98</v>
      </c>
      <c r="BA2889">
        <v>4.22</v>
      </c>
      <c r="BB2889">
        <v>3.39</v>
      </c>
      <c r="BC2889">
        <v>3.13</v>
      </c>
      <c r="BD2889">
        <v>3.39</v>
      </c>
      <c r="BE2889">
        <v>5.18</v>
      </c>
      <c r="BF2889">
        <v>3.01</v>
      </c>
      <c r="BG2889">
        <v>2.4700000000000002</v>
      </c>
      <c r="BH2889">
        <v>3.01</v>
      </c>
      <c r="BI2889"/>
      <c r="BJ2889"/>
      <c r="BK2889"/>
      <c r="BL2889"/>
      <c r="BM2889"/>
      <c r="BN2889"/>
      <c r="BO2889"/>
      <c r="BP2889"/>
      <c r="BQ2889"/>
      <c r="BR2889" t="s">
        <v>67</v>
      </c>
      <c r="BS2889"/>
      <c r="BT2889" t="s">
        <v>285</v>
      </c>
      <c r="BU2889">
        <v>2255</v>
      </c>
      <c r="BV2889"/>
      <c r="BW2889"/>
      <c r="BX2889"/>
      <c r="BY2889"/>
      <c r="BZ2889"/>
    </row>
    <row r="2890" spans="1:78" s="45" customFormat="1" x14ac:dyDescent="0.2">
      <c r="A2890" t="s">
        <v>2555</v>
      </c>
      <c r="B2890"/>
      <c r="C2890" t="s">
        <v>1482</v>
      </c>
      <c r="D2890" t="s">
        <v>64</v>
      </c>
      <c r="E2890" t="s">
        <v>907</v>
      </c>
      <c r="F2890" t="s">
        <v>915</v>
      </c>
      <c r="G2890" t="s">
        <v>907</v>
      </c>
      <c r="H2890" t="s">
        <v>915</v>
      </c>
      <c r="I2890"/>
      <c r="J2890"/>
      <c r="K2890"/>
      <c r="L2890"/>
      <c r="M2890"/>
      <c r="N2890"/>
      <c r="O2890"/>
      <c r="P2890"/>
      <c r="Q2890">
        <v>3.16</v>
      </c>
      <c r="R2890">
        <v>2.89</v>
      </c>
      <c r="S2890">
        <v>3.38</v>
      </c>
      <c r="T2890">
        <v>3.38</v>
      </c>
      <c r="U2890"/>
      <c r="V2890"/>
      <c r="W2890"/>
      <c r="X2890"/>
      <c r="Y2890"/>
      <c r="Z2890"/>
      <c r="AA2890"/>
      <c r="AB2890"/>
      <c r="AC2890"/>
      <c r="AD2890"/>
      <c r="AE2890"/>
      <c r="AF2890"/>
      <c r="AG2890"/>
      <c r="AH2890"/>
      <c r="AI2890"/>
      <c r="AJ2890"/>
      <c r="AK2890"/>
      <c r="AL2890"/>
      <c r="AM2890"/>
      <c r="AN2890"/>
      <c r="AO2890"/>
      <c r="AP2890"/>
      <c r="AQ2890"/>
      <c r="AR2890"/>
      <c r="AS2890"/>
      <c r="AT2890"/>
      <c r="AU2890"/>
      <c r="AV2890"/>
      <c r="AW2890"/>
      <c r="AX2890"/>
      <c r="AY2890"/>
      <c r="AZ2890"/>
      <c r="BA2890"/>
      <c r="BB2890"/>
      <c r="BC2890"/>
      <c r="BD2890"/>
      <c r="BE2890"/>
      <c r="BF2890"/>
      <c r="BG2890"/>
      <c r="BH2890"/>
      <c r="BI2890"/>
      <c r="BJ2890"/>
      <c r="BK2890"/>
      <c r="BL2890"/>
      <c r="BM2890"/>
      <c r="BN2890"/>
      <c r="BO2890"/>
      <c r="BP2890"/>
      <c r="BQ2890"/>
      <c r="BR2890" t="s">
        <v>67</v>
      </c>
      <c r="BS2890" s="1">
        <v>44827</v>
      </c>
      <c r="BT2890" t="s">
        <v>2508</v>
      </c>
      <c r="BU2890">
        <v>960</v>
      </c>
      <c r="BV2890"/>
      <c r="BW2890"/>
      <c r="BX2890" s="10"/>
      <c r="BY2890" s="10"/>
      <c r="BZ2890" s="10"/>
    </row>
    <row r="2891" spans="1:78" s="45" customFormat="1" x14ac:dyDescent="0.2">
      <c r="A2891" t="s">
        <v>2556</v>
      </c>
      <c r="B2891"/>
      <c r="C2891" t="s">
        <v>1482</v>
      </c>
      <c r="D2891" t="s">
        <v>64</v>
      </c>
      <c r="E2891" t="s">
        <v>907</v>
      </c>
      <c r="F2891" t="s">
        <v>915</v>
      </c>
      <c r="G2891" t="s">
        <v>907</v>
      </c>
      <c r="H2891" t="s">
        <v>915</v>
      </c>
      <c r="I2891"/>
      <c r="J2891"/>
      <c r="K2891"/>
      <c r="L2891"/>
      <c r="M2891"/>
      <c r="N2891"/>
      <c r="O2891"/>
      <c r="P2891"/>
      <c r="Q2891"/>
      <c r="R2891"/>
      <c r="S2891"/>
      <c r="T2891"/>
      <c r="U2891"/>
      <c r="V2891"/>
      <c r="W2891">
        <v>4.7300000000000004</v>
      </c>
      <c r="X2891">
        <v>4.7300000000000004</v>
      </c>
      <c r="Y2891"/>
      <c r="Z2891"/>
      <c r="AA2891"/>
      <c r="AB2891"/>
      <c r="AC2891"/>
      <c r="AD2891"/>
      <c r="AE2891"/>
      <c r="AF2891"/>
      <c r="AG2891"/>
      <c r="AH2891"/>
      <c r="AI2891"/>
      <c r="AJ2891"/>
      <c r="AK2891"/>
      <c r="AL2891"/>
      <c r="AM2891"/>
      <c r="AN2891"/>
      <c r="AO2891"/>
      <c r="AP2891"/>
      <c r="AQ2891"/>
      <c r="AR2891"/>
      <c r="AS2891"/>
      <c r="AT2891"/>
      <c r="AU2891"/>
      <c r="AV2891"/>
      <c r="AW2891"/>
      <c r="AX2891"/>
      <c r="AY2891"/>
      <c r="AZ2891"/>
      <c r="BA2891"/>
      <c r="BB2891"/>
      <c r="BC2891"/>
      <c r="BD2891"/>
      <c r="BE2891"/>
      <c r="BF2891"/>
      <c r="BG2891"/>
      <c r="BH2891"/>
      <c r="BI2891"/>
      <c r="BJ2891"/>
      <c r="BK2891"/>
      <c r="BL2891"/>
      <c r="BM2891"/>
      <c r="BN2891"/>
      <c r="BO2891"/>
      <c r="BP2891"/>
      <c r="BQ2891"/>
      <c r="BR2891" t="s">
        <v>67</v>
      </c>
      <c r="BS2891" s="1">
        <v>44827</v>
      </c>
      <c r="BT2891" t="s">
        <v>2508</v>
      </c>
      <c r="BU2891">
        <v>960</v>
      </c>
      <c r="BV2891" t="s">
        <v>60</v>
      </c>
      <c r="BW2891" t="s">
        <v>2508</v>
      </c>
      <c r="BX2891" s="10"/>
      <c r="BY2891" s="10"/>
      <c r="BZ2891" s="10"/>
    </row>
    <row r="2892" spans="1:78" s="45" customFormat="1" x14ac:dyDescent="0.2">
      <c r="A2892" t="s">
        <v>2557</v>
      </c>
      <c r="B2892"/>
      <c r="C2892" t="s">
        <v>1482</v>
      </c>
      <c r="D2892" t="s">
        <v>64</v>
      </c>
      <c r="E2892" t="s">
        <v>907</v>
      </c>
      <c r="F2892" t="s">
        <v>915</v>
      </c>
      <c r="G2892" t="s">
        <v>907</v>
      </c>
      <c r="H2892" t="s">
        <v>915</v>
      </c>
      <c r="I2892"/>
      <c r="J2892"/>
      <c r="K2892"/>
      <c r="L2892"/>
      <c r="M2892"/>
      <c r="N2892"/>
      <c r="O2892"/>
      <c r="P2892"/>
      <c r="Q2892"/>
      <c r="R2892"/>
      <c r="S2892"/>
      <c r="T2892"/>
      <c r="U2892"/>
      <c r="V2892"/>
      <c r="W2892"/>
      <c r="X2892"/>
      <c r="Y2892"/>
      <c r="Z2892"/>
      <c r="AA2892"/>
      <c r="AB2892"/>
      <c r="AC2892">
        <v>4.09</v>
      </c>
      <c r="AD2892">
        <v>5.26</v>
      </c>
      <c r="AE2892">
        <v>5.47</v>
      </c>
      <c r="AF2892">
        <v>5.47</v>
      </c>
      <c r="AG2892"/>
      <c r="AH2892"/>
      <c r="AI2892"/>
      <c r="AJ2892"/>
      <c r="AK2892"/>
      <c r="AL2892"/>
      <c r="AM2892"/>
      <c r="AN2892"/>
      <c r="AO2892"/>
      <c r="AP2892"/>
      <c r="AQ2892"/>
      <c r="AR2892"/>
      <c r="AS2892"/>
      <c r="AT2892"/>
      <c r="AU2892"/>
      <c r="AV2892"/>
      <c r="AW2892"/>
      <c r="AX2892"/>
      <c r="AY2892"/>
      <c r="AZ2892"/>
      <c r="BA2892"/>
      <c r="BB2892"/>
      <c r="BC2892"/>
      <c r="BD2892"/>
      <c r="BE2892"/>
      <c r="BF2892"/>
      <c r="BG2892"/>
      <c r="BH2892"/>
      <c r="BI2892"/>
      <c r="BJ2892"/>
      <c r="BK2892"/>
      <c r="BL2892"/>
      <c r="BM2892"/>
      <c r="BN2892"/>
      <c r="BO2892"/>
      <c r="BP2892"/>
      <c r="BQ2892" t="s">
        <v>2559</v>
      </c>
      <c r="BR2892" t="s">
        <v>67</v>
      </c>
      <c r="BS2892" s="1">
        <v>44827</v>
      </c>
      <c r="BT2892" t="s">
        <v>2508</v>
      </c>
      <c r="BU2892">
        <v>960</v>
      </c>
      <c r="BV2892" t="s">
        <v>60</v>
      </c>
      <c r="BW2892" t="s">
        <v>2508</v>
      </c>
      <c r="BX2892" s="10"/>
      <c r="BY2892" s="10"/>
      <c r="BZ2892" s="10"/>
    </row>
    <row r="2893" spans="1:78" s="45" customFormat="1" x14ac:dyDescent="0.2">
      <c r="A2893" t="s">
        <v>2558</v>
      </c>
      <c r="B2893"/>
      <c r="C2893" t="s">
        <v>1482</v>
      </c>
      <c r="D2893" t="s">
        <v>64</v>
      </c>
      <c r="E2893" t="s">
        <v>907</v>
      </c>
      <c r="F2893" t="s">
        <v>915</v>
      </c>
      <c r="G2893" t="s">
        <v>907</v>
      </c>
      <c r="H2893" t="s">
        <v>915</v>
      </c>
      <c r="I2893"/>
      <c r="J2893"/>
      <c r="K2893"/>
      <c r="L2893"/>
      <c r="M2893"/>
      <c r="N2893"/>
      <c r="O2893"/>
      <c r="P2893"/>
      <c r="Q2893"/>
      <c r="R2893"/>
      <c r="S2893"/>
      <c r="T2893"/>
      <c r="U2893"/>
      <c r="V2893"/>
      <c r="W2893"/>
      <c r="X2893"/>
      <c r="Y2893"/>
      <c r="Z2893"/>
      <c r="AA2893"/>
      <c r="AB2893"/>
      <c r="AC2893">
        <v>3.9550000000000001</v>
      </c>
      <c r="AD2893">
        <v>5.56</v>
      </c>
      <c r="AE2893">
        <v>5.75</v>
      </c>
      <c r="AF2893">
        <v>7.75</v>
      </c>
      <c r="AG2893">
        <v>3.29</v>
      </c>
      <c r="AH2893">
        <v>5.01</v>
      </c>
      <c r="AI2893">
        <v>4.57</v>
      </c>
      <c r="AJ2893">
        <v>5.01</v>
      </c>
      <c r="AK2893"/>
      <c r="AL2893"/>
      <c r="AM2893"/>
      <c r="AN2893"/>
      <c r="AO2893"/>
      <c r="AP2893"/>
      <c r="AQ2893"/>
      <c r="AR2893"/>
      <c r="AS2893"/>
      <c r="AT2893"/>
      <c r="AU2893"/>
      <c r="AV2893"/>
      <c r="AW2893"/>
      <c r="AX2893"/>
      <c r="AY2893"/>
      <c r="AZ2893"/>
      <c r="BA2893"/>
      <c r="BB2893"/>
      <c r="BC2893"/>
      <c r="BD2893"/>
      <c r="BE2893"/>
      <c r="BF2893"/>
      <c r="BG2893"/>
      <c r="BH2893"/>
      <c r="BI2893"/>
      <c r="BJ2893"/>
      <c r="BK2893"/>
      <c r="BL2893"/>
      <c r="BM2893"/>
      <c r="BN2893"/>
      <c r="BO2893"/>
      <c r="BP2893"/>
      <c r="BQ2893"/>
      <c r="BR2893" t="s">
        <v>67</v>
      </c>
      <c r="BS2893" s="1">
        <v>44827</v>
      </c>
      <c r="BT2893" t="s">
        <v>2508</v>
      </c>
      <c r="BU2893">
        <v>960</v>
      </c>
      <c r="BV2893" t="s">
        <v>60</v>
      </c>
      <c r="BW2893" t="s">
        <v>2508</v>
      </c>
      <c r="BX2893" s="10"/>
      <c r="BY2893" s="10"/>
      <c r="BZ2893" s="10"/>
    </row>
    <row r="2894" spans="1:78" s="45" customFormat="1" x14ac:dyDescent="0.2">
      <c r="A2894" t="s">
        <v>2540</v>
      </c>
      <c r="B2894"/>
      <c r="C2894" t="s">
        <v>1482</v>
      </c>
      <c r="D2894" t="s">
        <v>64</v>
      </c>
      <c r="E2894" t="s">
        <v>907</v>
      </c>
      <c r="F2894" t="s">
        <v>915</v>
      </c>
      <c r="G2894" t="s">
        <v>907</v>
      </c>
      <c r="H2894" t="s">
        <v>915</v>
      </c>
      <c r="I2894"/>
      <c r="J2894"/>
      <c r="K2894"/>
      <c r="L2894"/>
      <c r="M2894"/>
      <c r="N2894"/>
      <c r="O2894"/>
      <c r="P2894"/>
      <c r="Q2894"/>
      <c r="R2894"/>
      <c r="S2894"/>
      <c r="T2894"/>
      <c r="U2894"/>
      <c r="V2894"/>
      <c r="W2894"/>
      <c r="X2894"/>
      <c r="Y2894"/>
      <c r="Z2894"/>
      <c r="AA2894"/>
      <c r="AB2894"/>
      <c r="AC2894"/>
      <c r="AD2894"/>
      <c r="AE2894"/>
      <c r="AF2894"/>
      <c r="AG2894"/>
      <c r="AH2894"/>
      <c r="AI2894"/>
      <c r="AJ2894"/>
      <c r="AK2894">
        <v>2.48</v>
      </c>
      <c r="AL2894"/>
      <c r="AM2894"/>
      <c r="AN2894">
        <v>1.1499999999999999</v>
      </c>
      <c r="AO2894">
        <v>3.29</v>
      </c>
      <c r="AP2894"/>
      <c r="AQ2894"/>
      <c r="AR2894">
        <v>1.94</v>
      </c>
      <c r="AS2894">
        <v>3.5</v>
      </c>
      <c r="AT2894"/>
      <c r="AU2894"/>
      <c r="AV2894">
        <v>2.4700000000000002</v>
      </c>
      <c r="AW2894">
        <v>3.86</v>
      </c>
      <c r="AX2894">
        <v>2.59</v>
      </c>
      <c r="AY2894">
        <v>2.8</v>
      </c>
      <c r="AZ2894">
        <v>2.8</v>
      </c>
      <c r="BA2894"/>
      <c r="BB2894"/>
      <c r="BC2894"/>
      <c r="BD2894"/>
      <c r="BE2894"/>
      <c r="BF2894"/>
      <c r="BG2894"/>
      <c r="BH2894"/>
      <c r="BI2894"/>
      <c r="BJ2894"/>
      <c r="BK2894"/>
      <c r="BL2894"/>
      <c r="BM2894"/>
      <c r="BN2894"/>
      <c r="BO2894"/>
      <c r="BP2894"/>
      <c r="BQ2894"/>
      <c r="BR2894" t="s">
        <v>67</v>
      </c>
      <c r="BS2894" s="1">
        <v>44826</v>
      </c>
      <c r="BT2894" t="s">
        <v>2508</v>
      </c>
      <c r="BU2894">
        <v>960</v>
      </c>
      <c r="BV2894" t="s">
        <v>60</v>
      </c>
      <c r="BW2894" t="s">
        <v>2508</v>
      </c>
      <c r="BX2894"/>
      <c r="BY2894"/>
      <c r="BZ2894"/>
    </row>
    <row r="2895" spans="1:78" s="6" customFormat="1" x14ac:dyDescent="0.2">
      <c r="A2895" t="s">
        <v>2541</v>
      </c>
      <c r="B2895"/>
      <c r="C2895" t="s">
        <v>1482</v>
      </c>
      <c r="D2895" t="s">
        <v>64</v>
      </c>
      <c r="E2895" t="s">
        <v>907</v>
      </c>
      <c r="F2895" t="s">
        <v>915</v>
      </c>
      <c r="G2895" t="s">
        <v>907</v>
      </c>
      <c r="H2895" t="s">
        <v>915</v>
      </c>
      <c r="I2895"/>
      <c r="J2895"/>
      <c r="K2895"/>
      <c r="L2895"/>
      <c r="M2895"/>
      <c r="N2895"/>
      <c r="O2895"/>
      <c r="P2895"/>
      <c r="Q2895"/>
      <c r="R2895"/>
      <c r="S2895"/>
      <c r="T2895"/>
      <c r="U2895"/>
      <c r="V2895"/>
      <c r="W2895"/>
      <c r="X2895"/>
      <c r="Y2895"/>
      <c r="Z2895"/>
      <c r="AA2895"/>
      <c r="AB2895"/>
      <c r="AC2895"/>
      <c r="AD2895"/>
      <c r="AE2895"/>
      <c r="AF2895"/>
      <c r="AG2895"/>
      <c r="AH2895"/>
      <c r="AI2895"/>
      <c r="AJ2895"/>
      <c r="AK2895"/>
      <c r="AL2895"/>
      <c r="AM2895"/>
      <c r="AN2895"/>
      <c r="AO2895"/>
      <c r="AP2895"/>
      <c r="AQ2895"/>
      <c r="AR2895"/>
      <c r="AS2895"/>
      <c r="AT2895"/>
      <c r="AU2895"/>
      <c r="AV2895"/>
      <c r="AW2895"/>
      <c r="AX2895"/>
      <c r="AY2895"/>
      <c r="AZ2895"/>
      <c r="BA2895"/>
      <c r="BB2895"/>
      <c r="BC2895"/>
      <c r="BD2895"/>
      <c r="BE2895">
        <v>4.8499999999999996</v>
      </c>
      <c r="BF2895">
        <v>2.8</v>
      </c>
      <c r="BG2895">
        <v>2.5299999999999998</v>
      </c>
      <c r="BH2895">
        <v>2.8</v>
      </c>
      <c r="BI2895"/>
      <c r="BJ2895"/>
      <c r="BK2895"/>
      <c r="BL2895"/>
      <c r="BM2895"/>
      <c r="BN2895"/>
      <c r="BO2895"/>
      <c r="BP2895"/>
      <c r="BQ2895"/>
      <c r="BR2895" t="s">
        <v>67</v>
      </c>
      <c r="BS2895" s="1">
        <v>44827</v>
      </c>
      <c r="BT2895" t="s">
        <v>2508</v>
      </c>
      <c r="BU2895">
        <v>960</v>
      </c>
      <c r="BV2895" t="s">
        <v>60</v>
      </c>
      <c r="BW2895" t="s">
        <v>2508</v>
      </c>
      <c r="BX2895"/>
      <c r="BY2895"/>
      <c r="BZ2895"/>
    </row>
    <row r="2896" spans="1:78" s="6" customFormat="1" x14ac:dyDescent="0.2">
      <c r="A2896" t="s">
        <v>2542</v>
      </c>
      <c r="B2896"/>
      <c r="C2896" t="s">
        <v>1482</v>
      </c>
      <c r="D2896" t="s">
        <v>64</v>
      </c>
      <c r="E2896" t="s">
        <v>907</v>
      </c>
      <c r="F2896" t="s">
        <v>915</v>
      </c>
      <c r="G2896" t="s">
        <v>907</v>
      </c>
      <c r="H2896" t="s">
        <v>915</v>
      </c>
      <c r="I2896"/>
      <c r="J2896"/>
      <c r="K2896"/>
      <c r="L2896"/>
      <c r="M2896"/>
      <c r="N2896"/>
      <c r="O2896"/>
      <c r="P2896"/>
      <c r="Q2896"/>
      <c r="R2896"/>
      <c r="S2896"/>
      <c r="T2896"/>
      <c r="U2896"/>
      <c r="V2896"/>
      <c r="W2896"/>
      <c r="X2896"/>
      <c r="Y2896"/>
      <c r="Z2896"/>
      <c r="AA2896"/>
      <c r="AB2896"/>
      <c r="AC2896"/>
      <c r="AD2896"/>
      <c r="AE2896"/>
      <c r="AF2896"/>
      <c r="AG2896"/>
      <c r="AH2896"/>
      <c r="AI2896"/>
      <c r="AJ2896"/>
      <c r="AK2896">
        <v>2.74</v>
      </c>
      <c r="AL2896"/>
      <c r="AM2896"/>
      <c r="AN2896">
        <v>1.61</v>
      </c>
      <c r="AO2896">
        <v>3.33</v>
      </c>
      <c r="AP2896"/>
      <c r="AQ2896"/>
      <c r="AR2896">
        <v>2.08</v>
      </c>
      <c r="AS2896">
        <v>3.76</v>
      </c>
      <c r="AT2896"/>
      <c r="AU2896"/>
      <c r="AV2896">
        <v>2.5</v>
      </c>
      <c r="AW2896"/>
      <c r="AX2896"/>
      <c r="AY2896"/>
      <c r="AZ2896"/>
      <c r="BA2896">
        <v>4.51</v>
      </c>
      <c r="BB2896">
        <v>3.47</v>
      </c>
      <c r="BC2896">
        <v>3.49</v>
      </c>
      <c r="BD2896">
        <v>3.49</v>
      </c>
      <c r="BE2896">
        <v>5.15</v>
      </c>
      <c r="BF2896">
        <v>3.12</v>
      </c>
      <c r="BG2896">
        <v>2.63</v>
      </c>
      <c r="BH2896">
        <v>3.12</v>
      </c>
      <c r="BI2896"/>
      <c r="BJ2896"/>
      <c r="BK2896"/>
      <c r="BL2896"/>
      <c r="BM2896"/>
      <c r="BN2896"/>
      <c r="BO2896"/>
      <c r="BP2896"/>
      <c r="BQ2896"/>
      <c r="BR2896" t="s">
        <v>67</v>
      </c>
      <c r="BS2896" s="1">
        <v>44826</v>
      </c>
      <c r="BT2896" t="s">
        <v>2508</v>
      </c>
      <c r="BU2896">
        <v>960</v>
      </c>
      <c r="BV2896" t="s">
        <v>60</v>
      </c>
      <c r="BW2896" t="s">
        <v>2508</v>
      </c>
      <c r="BX2896"/>
      <c r="BY2896"/>
      <c r="BZ2896"/>
    </row>
    <row r="2897" spans="1:78" s="6" customFormat="1" x14ac:dyDescent="0.2">
      <c r="A2897" t="s">
        <v>2548</v>
      </c>
      <c r="B2897"/>
      <c r="C2897" t="s">
        <v>1482</v>
      </c>
      <c r="D2897" t="s">
        <v>64</v>
      </c>
      <c r="E2897" t="s">
        <v>907</v>
      </c>
      <c r="F2897" t="s">
        <v>915</v>
      </c>
      <c r="G2897" t="s">
        <v>907</v>
      </c>
      <c r="H2897" t="s">
        <v>915</v>
      </c>
      <c r="I2897"/>
      <c r="J2897"/>
      <c r="K2897"/>
      <c r="L2897"/>
      <c r="M2897"/>
      <c r="N2897"/>
      <c r="O2897"/>
      <c r="P2897"/>
      <c r="Q2897"/>
      <c r="R2897"/>
      <c r="S2897"/>
      <c r="T2897"/>
      <c r="U2897"/>
      <c r="V2897"/>
      <c r="W2897"/>
      <c r="X2897"/>
      <c r="Y2897"/>
      <c r="Z2897"/>
      <c r="AA2897"/>
      <c r="AB2897"/>
      <c r="AC2897"/>
      <c r="AD2897"/>
      <c r="AE2897"/>
      <c r="AF2897"/>
      <c r="AG2897"/>
      <c r="AH2897"/>
      <c r="AI2897"/>
      <c r="AJ2897"/>
      <c r="AK2897"/>
      <c r="AL2897"/>
      <c r="AM2897"/>
      <c r="AN2897"/>
      <c r="AO2897"/>
      <c r="AP2897"/>
      <c r="AQ2897"/>
      <c r="AR2897"/>
      <c r="AS2897"/>
      <c r="AT2897"/>
      <c r="AU2897"/>
      <c r="AV2897"/>
      <c r="AW2897">
        <v>4.2699999999999996</v>
      </c>
      <c r="AX2897">
        <v>2.86</v>
      </c>
      <c r="AY2897">
        <v>3.12</v>
      </c>
      <c r="AZ2897">
        <v>3.12</v>
      </c>
      <c r="BA2897"/>
      <c r="BB2897"/>
      <c r="BC2897"/>
      <c r="BD2897"/>
      <c r="BE2897"/>
      <c r="BF2897"/>
      <c r="BG2897"/>
      <c r="BH2897"/>
      <c r="BI2897"/>
      <c r="BJ2897"/>
      <c r="BK2897"/>
      <c r="BL2897"/>
      <c r="BM2897"/>
      <c r="BN2897"/>
      <c r="BO2897"/>
      <c r="BP2897"/>
      <c r="BQ2897" t="s">
        <v>2517</v>
      </c>
      <c r="BR2897" t="s">
        <v>67</v>
      </c>
      <c r="BS2897" s="1">
        <v>44827</v>
      </c>
      <c r="BT2897" t="s">
        <v>2508</v>
      </c>
      <c r="BU2897">
        <v>960</v>
      </c>
      <c r="BV2897" t="s">
        <v>60</v>
      </c>
      <c r="BW2897" t="s">
        <v>2508</v>
      </c>
      <c r="BX2897"/>
      <c r="BY2897"/>
      <c r="BZ2897"/>
    </row>
    <row r="2898" spans="1:78" s="10" customFormat="1" x14ac:dyDescent="0.2">
      <c r="A2898" t="s">
        <v>2543</v>
      </c>
      <c r="B2898"/>
      <c r="C2898" t="s">
        <v>1482</v>
      </c>
      <c r="D2898" t="s">
        <v>64</v>
      </c>
      <c r="E2898" t="s">
        <v>907</v>
      </c>
      <c r="F2898" t="s">
        <v>915</v>
      </c>
      <c r="G2898" t="s">
        <v>907</v>
      </c>
      <c r="H2898" t="s">
        <v>915</v>
      </c>
      <c r="I2898"/>
      <c r="J2898"/>
      <c r="K2898"/>
      <c r="L2898"/>
      <c r="M2898"/>
      <c r="N2898"/>
      <c r="O2898"/>
      <c r="P2898"/>
      <c r="Q2898"/>
      <c r="R2898"/>
      <c r="S2898"/>
      <c r="T2898"/>
      <c r="U2898"/>
      <c r="V2898"/>
      <c r="W2898"/>
      <c r="X2898"/>
      <c r="Y2898"/>
      <c r="Z2898"/>
      <c r="AA2898"/>
      <c r="AB2898"/>
      <c r="AC2898"/>
      <c r="AD2898"/>
      <c r="AE2898"/>
      <c r="AF2898"/>
      <c r="AG2898"/>
      <c r="AH2898"/>
      <c r="AI2898"/>
      <c r="AJ2898"/>
      <c r="AK2898"/>
      <c r="AL2898"/>
      <c r="AM2898"/>
      <c r="AN2898"/>
      <c r="AO2898">
        <v>3.28</v>
      </c>
      <c r="AP2898"/>
      <c r="AQ2898"/>
      <c r="AR2898">
        <v>2.13</v>
      </c>
      <c r="AS2898">
        <v>3.62</v>
      </c>
      <c r="AT2898"/>
      <c r="AU2898"/>
      <c r="AV2898">
        <v>2.52</v>
      </c>
      <c r="AW2898"/>
      <c r="AX2898"/>
      <c r="AY2898"/>
      <c r="AZ2898"/>
      <c r="BA2898"/>
      <c r="BB2898"/>
      <c r="BC2898"/>
      <c r="BD2898"/>
      <c r="BE2898"/>
      <c r="BF2898"/>
      <c r="BG2898"/>
      <c r="BH2898"/>
      <c r="BI2898"/>
      <c r="BJ2898"/>
      <c r="BK2898"/>
      <c r="BL2898"/>
      <c r="BM2898"/>
      <c r="BN2898"/>
      <c r="BO2898"/>
      <c r="BP2898"/>
      <c r="BQ2898"/>
      <c r="BR2898" t="s">
        <v>67</v>
      </c>
      <c r="BS2898" s="1">
        <v>44826</v>
      </c>
      <c r="BT2898" t="s">
        <v>2508</v>
      </c>
      <c r="BU2898">
        <v>960</v>
      </c>
      <c r="BV2898"/>
      <c r="BW2898"/>
    </row>
    <row r="2899" spans="1:78" s="10" customFormat="1" x14ac:dyDescent="0.2">
      <c r="A2899" t="s">
        <v>2544</v>
      </c>
      <c r="B2899"/>
      <c r="C2899" t="s">
        <v>1482</v>
      </c>
      <c r="D2899" t="s">
        <v>64</v>
      </c>
      <c r="E2899" t="s">
        <v>907</v>
      </c>
      <c r="F2899" t="s">
        <v>915</v>
      </c>
      <c r="G2899" t="s">
        <v>907</v>
      </c>
      <c r="H2899" t="s">
        <v>915</v>
      </c>
      <c r="I2899"/>
      <c r="J2899"/>
      <c r="K2899"/>
      <c r="L2899"/>
      <c r="M2899"/>
      <c r="N2899"/>
      <c r="O2899"/>
      <c r="P2899"/>
      <c r="Q2899"/>
      <c r="R2899"/>
      <c r="S2899"/>
      <c r="T2899"/>
      <c r="U2899"/>
      <c r="V2899"/>
      <c r="W2899"/>
      <c r="X2899"/>
      <c r="Y2899"/>
      <c r="Z2899"/>
      <c r="AA2899"/>
      <c r="AB2899"/>
      <c r="AC2899"/>
      <c r="AD2899"/>
      <c r="AE2899"/>
      <c r="AF2899"/>
      <c r="AG2899"/>
      <c r="AH2899"/>
      <c r="AI2899"/>
      <c r="AJ2899"/>
      <c r="AK2899"/>
      <c r="AL2899"/>
      <c r="AM2899"/>
      <c r="AN2899"/>
      <c r="AO2899">
        <v>3.03</v>
      </c>
      <c r="AP2899"/>
      <c r="AQ2899"/>
      <c r="AR2899">
        <v>1.9</v>
      </c>
      <c r="AS2899"/>
      <c r="AT2899"/>
      <c r="AU2899"/>
      <c r="AV2899"/>
      <c r="AW2899"/>
      <c r="AX2899"/>
      <c r="AY2899"/>
      <c r="AZ2899"/>
      <c r="BA2899"/>
      <c r="BB2899"/>
      <c r="BC2899"/>
      <c r="BD2899"/>
      <c r="BE2899"/>
      <c r="BF2899"/>
      <c r="BG2899"/>
      <c r="BH2899"/>
      <c r="BI2899"/>
      <c r="BJ2899"/>
      <c r="BK2899"/>
      <c r="BL2899"/>
      <c r="BM2899"/>
      <c r="BN2899"/>
      <c r="BO2899"/>
      <c r="BP2899"/>
      <c r="BQ2899"/>
      <c r="BR2899" t="s">
        <v>67</v>
      </c>
      <c r="BS2899" s="1">
        <v>44826</v>
      </c>
      <c r="BT2899" t="s">
        <v>2508</v>
      </c>
      <c r="BU2899">
        <v>960</v>
      </c>
      <c r="BV2899"/>
      <c r="BW2899"/>
    </row>
    <row r="2900" spans="1:78" s="10" customFormat="1" x14ac:dyDescent="0.2">
      <c r="A2900" t="s">
        <v>2554</v>
      </c>
      <c r="B2900"/>
      <c r="C2900" t="s">
        <v>1482</v>
      </c>
      <c r="D2900" t="s">
        <v>64</v>
      </c>
      <c r="E2900" t="s">
        <v>907</v>
      </c>
      <c r="F2900" t="s">
        <v>915</v>
      </c>
      <c r="G2900" t="s">
        <v>907</v>
      </c>
      <c r="H2900" t="s">
        <v>915</v>
      </c>
      <c r="I2900"/>
      <c r="J2900"/>
      <c r="K2900"/>
      <c r="L2900"/>
      <c r="M2900"/>
      <c r="N2900"/>
      <c r="O2900"/>
      <c r="P2900"/>
      <c r="Q2900"/>
      <c r="R2900"/>
      <c r="S2900"/>
      <c r="T2900"/>
      <c r="U2900"/>
      <c r="V2900"/>
      <c r="W2900"/>
      <c r="X2900"/>
      <c r="Y2900"/>
      <c r="Z2900"/>
      <c r="AA2900"/>
      <c r="AB2900"/>
      <c r="AC2900"/>
      <c r="AD2900"/>
      <c r="AE2900"/>
      <c r="AF2900"/>
      <c r="AG2900"/>
      <c r="AH2900"/>
      <c r="AI2900"/>
      <c r="AJ2900"/>
      <c r="AK2900"/>
      <c r="AL2900"/>
      <c r="AM2900"/>
      <c r="AN2900"/>
      <c r="AO2900"/>
      <c r="AP2900"/>
      <c r="AQ2900"/>
      <c r="AR2900"/>
      <c r="AS2900"/>
      <c r="AT2900"/>
      <c r="AU2900"/>
      <c r="AV2900"/>
      <c r="AW2900"/>
      <c r="AX2900"/>
      <c r="AY2900"/>
      <c r="AZ2900"/>
      <c r="BA2900">
        <v>4.1900000000000004</v>
      </c>
      <c r="BB2900">
        <v>3.27</v>
      </c>
      <c r="BC2900">
        <v>3.11</v>
      </c>
      <c r="BD2900">
        <v>3.27</v>
      </c>
      <c r="BE2900"/>
      <c r="BF2900"/>
      <c r="BG2900"/>
      <c r="BH2900"/>
      <c r="BI2900"/>
      <c r="BJ2900"/>
      <c r="BK2900"/>
      <c r="BL2900"/>
      <c r="BM2900"/>
      <c r="BN2900"/>
      <c r="BO2900"/>
      <c r="BP2900"/>
      <c r="BQ2900"/>
      <c r="BR2900" t="s">
        <v>67</v>
      </c>
      <c r="BS2900" s="1">
        <v>44827</v>
      </c>
      <c r="BT2900" t="s">
        <v>2508</v>
      </c>
      <c r="BU2900">
        <v>960</v>
      </c>
      <c r="BV2900" t="s">
        <v>60</v>
      </c>
      <c r="BW2900" t="s">
        <v>2508</v>
      </c>
    </row>
    <row r="2901" spans="1:78" s="10" customFormat="1" x14ac:dyDescent="0.2">
      <c r="A2901" t="s">
        <v>2545</v>
      </c>
      <c r="B2901"/>
      <c r="C2901" t="s">
        <v>1482</v>
      </c>
      <c r="D2901" t="s">
        <v>64</v>
      </c>
      <c r="E2901" t="s">
        <v>907</v>
      </c>
      <c r="F2901" t="s">
        <v>915</v>
      </c>
      <c r="G2901" t="s">
        <v>907</v>
      </c>
      <c r="H2901" t="s">
        <v>915</v>
      </c>
      <c r="I2901"/>
      <c r="J2901"/>
      <c r="K2901"/>
      <c r="L2901"/>
      <c r="M2901"/>
      <c r="N2901"/>
      <c r="O2901"/>
      <c r="P2901"/>
      <c r="Q2901"/>
      <c r="R2901"/>
      <c r="S2901"/>
      <c r="T2901"/>
      <c r="U2901"/>
      <c r="V2901"/>
      <c r="W2901"/>
      <c r="X2901"/>
      <c r="Y2901"/>
      <c r="Z2901"/>
      <c r="AA2901"/>
      <c r="AB2901"/>
      <c r="AC2901"/>
      <c r="AD2901"/>
      <c r="AE2901"/>
      <c r="AF2901"/>
      <c r="AG2901"/>
      <c r="AH2901"/>
      <c r="AI2901"/>
      <c r="AJ2901"/>
      <c r="AK2901"/>
      <c r="AL2901"/>
      <c r="AM2901"/>
      <c r="AN2901"/>
      <c r="AO2901">
        <v>3.26</v>
      </c>
      <c r="AP2901"/>
      <c r="AQ2901"/>
      <c r="AR2901">
        <v>1.98</v>
      </c>
      <c r="AS2901"/>
      <c r="AT2901"/>
      <c r="AU2901"/>
      <c r="AV2901"/>
      <c r="AW2901"/>
      <c r="AX2901"/>
      <c r="AY2901"/>
      <c r="AZ2901"/>
      <c r="BA2901"/>
      <c r="BB2901"/>
      <c r="BC2901"/>
      <c r="BD2901"/>
      <c r="BE2901"/>
      <c r="BF2901"/>
      <c r="BG2901"/>
      <c r="BH2901"/>
      <c r="BI2901"/>
      <c r="BJ2901"/>
      <c r="BK2901"/>
      <c r="BL2901"/>
      <c r="BM2901"/>
      <c r="BN2901"/>
      <c r="BO2901"/>
      <c r="BP2901"/>
      <c r="BQ2901"/>
      <c r="BR2901" t="s">
        <v>67</v>
      </c>
      <c r="BS2901" s="1">
        <v>44826</v>
      </c>
      <c r="BT2901" t="s">
        <v>2508</v>
      </c>
      <c r="BU2901">
        <v>960</v>
      </c>
      <c r="BV2901"/>
      <c r="BW2901"/>
    </row>
    <row r="2902" spans="1:78" s="10" customFormat="1" x14ac:dyDescent="0.2">
      <c r="A2902" t="s">
        <v>2546</v>
      </c>
      <c r="B2902"/>
      <c r="C2902" t="s">
        <v>1482</v>
      </c>
      <c r="D2902" t="s">
        <v>64</v>
      </c>
      <c r="E2902" t="s">
        <v>907</v>
      </c>
      <c r="F2902" t="s">
        <v>915</v>
      </c>
      <c r="G2902" t="s">
        <v>907</v>
      </c>
      <c r="H2902" t="s">
        <v>915</v>
      </c>
      <c r="I2902"/>
      <c r="J2902"/>
      <c r="K2902"/>
      <c r="L2902"/>
      <c r="M2902"/>
      <c r="N2902"/>
      <c r="O2902"/>
      <c r="P2902"/>
      <c r="Q2902"/>
      <c r="R2902"/>
      <c r="S2902"/>
      <c r="T2902"/>
      <c r="U2902"/>
      <c r="V2902"/>
      <c r="W2902"/>
      <c r="X2902"/>
      <c r="Y2902"/>
      <c r="Z2902"/>
      <c r="AA2902"/>
      <c r="AB2902"/>
      <c r="AC2902"/>
      <c r="AD2902"/>
      <c r="AE2902"/>
      <c r="AF2902"/>
      <c r="AG2902"/>
      <c r="AH2902"/>
      <c r="AI2902"/>
      <c r="AJ2902"/>
      <c r="AK2902"/>
      <c r="AL2902"/>
      <c r="AM2902"/>
      <c r="AN2902"/>
      <c r="AO2902">
        <v>3.33</v>
      </c>
      <c r="AP2902"/>
      <c r="AQ2902"/>
      <c r="AR2902">
        <v>2.11</v>
      </c>
      <c r="AS2902"/>
      <c r="AT2902"/>
      <c r="AU2902"/>
      <c r="AV2902"/>
      <c r="AW2902"/>
      <c r="AX2902"/>
      <c r="AY2902"/>
      <c r="AZ2902"/>
      <c r="BA2902"/>
      <c r="BB2902"/>
      <c r="BC2902"/>
      <c r="BD2902"/>
      <c r="BE2902"/>
      <c r="BF2902"/>
      <c r="BG2902"/>
      <c r="BH2902"/>
      <c r="BI2902"/>
      <c r="BJ2902"/>
      <c r="BK2902"/>
      <c r="BL2902"/>
      <c r="BM2902"/>
      <c r="BN2902"/>
      <c r="BO2902"/>
      <c r="BP2902"/>
      <c r="BQ2902"/>
      <c r="BR2902" t="s">
        <v>67</v>
      </c>
      <c r="BS2902" s="1">
        <v>44827</v>
      </c>
      <c r="BT2902" t="s">
        <v>2508</v>
      </c>
      <c r="BU2902">
        <v>960</v>
      </c>
      <c r="BV2902"/>
      <c r="BW2902"/>
    </row>
    <row r="2903" spans="1:78" s="10" customFormat="1" x14ac:dyDescent="0.2">
      <c r="A2903" t="s">
        <v>2547</v>
      </c>
      <c r="B2903"/>
      <c r="C2903" t="s">
        <v>1482</v>
      </c>
      <c r="D2903" t="s">
        <v>64</v>
      </c>
      <c r="E2903" t="s">
        <v>907</v>
      </c>
      <c r="F2903" t="s">
        <v>915</v>
      </c>
      <c r="G2903" t="s">
        <v>907</v>
      </c>
      <c r="H2903" t="s">
        <v>915</v>
      </c>
      <c r="I2903"/>
      <c r="J2903"/>
      <c r="K2903"/>
      <c r="L2903"/>
      <c r="M2903"/>
      <c r="N2903"/>
      <c r="O2903"/>
      <c r="P2903"/>
      <c r="Q2903"/>
      <c r="R2903"/>
      <c r="S2903"/>
      <c r="T2903"/>
      <c r="U2903"/>
      <c r="V2903"/>
      <c r="W2903"/>
      <c r="X2903"/>
      <c r="Y2903"/>
      <c r="Z2903"/>
      <c r="AA2903"/>
      <c r="AB2903"/>
      <c r="AC2903"/>
      <c r="AD2903"/>
      <c r="AE2903"/>
      <c r="AF2903"/>
      <c r="AG2903"/>
      <c r="AH2903"/>
      <c r="AI2903"/>
      <c r="AJ2903"/>
      <c r="AK2903"/>
      <c r="AL2903"/>
      <c r="AM2903"/>
      <c r="AN2903"/>
      <c r="AO2903"/>
      <c r="AP2903"/>
      <c r="AQ2903"/>
      <c r="AR2903"/>
      <c r="AS2903">
        <v>3.36</v>
      </c>
      <c r="AT2903"/>
      <c r="AU2903"/>
      <c r="AV2903">
        <v>2.02</v>
      </c>
      <c r="AW2903"/>
      <c r="AX2903"/>
      <c r="AY2903"/>
      <c r="AZ2903"/>
      <c r="BA2903"/>
      <c r="BB2903"/>
      <c r="BC2903"/>
      <c r="BD2903"/>
      <c r="BE2903"/>
      <c r="BF2903"/>
      <c r="BG2903"/>
      <c r="BH2903"/>
      <c r="BI2903"/>
      <c r="BJ2903"/>
      <c r="BK2903"/>
      <c r="BL2903"/>
      <c r="BM2903"/>
      <c r="BN2903"/>
      <c r="BO2903"/>
      <c r="BP2903"/>
      <c r="BQ2903"/>
      <c r="BR2903" t="s">
        <v>67</v>
      </c>
      <c r="BS2903" s="1">
        <v>44827</v>
      </c>
      <c r="BT2903" t="s">
        <v>2508</v>
      </c>
      <c r="BU2903">
        <v>960</v>
      </c>
      <c r="BV2903"/>
      <c r="BW2903"/>
    </row>
    <row r="2904" spans="1:78" s="10" customFormat="1" x14ac:dyDescent="0.2">
      <c r="A2904" t="s">
        <v>2549</v>
      </c>
      <c r="B2904"/>
      <c r="C2904" t="s">
        <v>1482</v>
      </c>
      <c r="D2904" t="s">
        <v>64</v>
      </c>
      <c r="E2904" t="s">
        <v>907</v>
      </c>
      <c r="F2904" t="s">
        <v>915</v>
      </c>
      <c r="G2904" t="s">
        <v>907</v>
      </c>
      <c r="H2904" t="s">
        <v>915</v>
      </c>
      <c r="I2904"/>
      <c r="J2904"/>
      <c r="K2904"/>
      <c r="L2904"/>
      <c r="M2904"/>
      <c r="N2904"/>
      <c r="O2904"/>
      <c r="P2904"/>
      <c r="Q2904"/>
      <c r="R2904"/>
      <c r="S2904"/>
      <c r="T2904"/>
      <c r="U2904"/>
      <c r="V2904"/>
      <c r="W2904"/>
      <c r="X2904"/>
      <c r="Y2904"/>
      <c r="Z2904"/>
      <c r="AA2904"/>
      <c r="AB2904"/>
      <c r="AC2904"/>
      <c r="AD2904"/>
      <c r="AE2904"/>
      <c r="AF2904"/>
      <c r="AG2904"/>
      <c r="AH2904"/>
      <c r="AI2904"/>
      <c r="AJ2904"/>
      <c r="AK2904"/>
      <c r="AL2904"/>
      <c r="AM2904"/>
      <c r="AN2904"/>
      <c r="AO2904"/>
      <c r="AP2904"/>
      <c r="AQ2904"/>
      <c r="AR2904"/>
      <c r="AS2904"/>
      <c r="AT2904"/>
      <c r="AU2904"/>
      <c r="AV2904"/>
      <c r="AW2904">
        <v>4.08</v>
      </c>
      <c r="AX2904">
        <v>2.78</v>
      </c>
      <c r="AY2904">
        <v>2.8</v>
      </c>
      <c r="AZ2904">
        <v>2.8</v>
      </c>
      <c r="BA2904"/>
      <c r="BB2904"/>
      <c r="BC2904"/>
      <c r="BD2904"/>
      <c r="BE2904"/>
      <c r="BF2904"/>
      <c r="BG2904"/>
      <c r="BH2904"/>
      <c r="BI2904"/>
      <c r="BJ2904"/>
      <c r="BK2904"/>
      <c r="BL2904"/>
      <c r="BM2904"/>
      <c r="BN2904"/>
      <c r="BO2904"/>
      <c r="BP2904"/>
      <c r="BQ2904"/>
      <c r="BR2904" t="s">
        <v>67</v>
      </c>
      <c r="BS2904" s="1">
        <v>44827</v>
      </c>
      <c r="BT2904" t="s">
        <v>2508</v>
      </c>
      <c r="BU2904">
        <v>960</v>
      </c>
      <c r="BV2904"/>
      <c r="BW2904"/>
    </row>
    <row r="2905" spans="1:78" s="10" customFormat="1" x14ac:dyDescent="0.2">
      <c r="A2905" t="s">
        <v>2550</v>
      </c>
      <c r="B2905"/>
      <c r="C2905" t="s">
        <v>1482</v>
      </c>
      <c r="D2905" t="s">
        <v>64</v>
      </c>
      <c r="E2905" t="s">
        <v>907</v>
      </c>
      <c r="F2905" t="s">
        <v>915</v>
      </c>
      <c r="G2905" t="s">
        <v>907</v>
      </c>
      <c r="H2905" t="s">
        <v>915</v>
      </c>
      <c r="I2905"/>
      <c r="J2905"/>
      <c r="K2905"/>
      <c r="L2905"/>
      <c r="M2905"/>
      <c r="N2905"/>
      <c r="O2905"/>
      <c r="P2905"/>
      <c r="Q2905"/>
      <c r="R2905"/>
      <c r="S2905"/>
      <c r="T2905"/>
      <c r="U2905"/>
      <c r="V2905"/>
      <c r="W2905"/>
      <c r="X2905"/>
      <c r="Y2905"/>
      <c r="Z2905"/>
      <c r="AA2905"/>
      <c r="AB2905"/>
      <c r="AC2905"/>
      <c r="AD2905"/>
      <c r="AE2905"/>
      <c r="AF2905"/>
      <c r="AG2905"/>
      <c r="AH2905"/>
      <c r="AI2905"/>
      <c r="AJ2905"/>
      <c r="AK2905"/>
      <c r="AL2905"/>
      <c r="AM2905"/>
      <c r="AN2905"/>
      <c r="AO2905"/>
      <c r="AP2905"/>
      <c r="AQ2905"/>
      <c r="AR2905"/>
      <c r="AS2905"/>
      <c r="AT2905"/>
      <c r="AU2905"/>
      <c r="AV2905"/>
      <c r="AW2905">
        <v>4.03</v>
      </c>
      <c r="AX2905">
        <v>2.8</v>
      </c>
      <c r="AY2905">
        <v>2.8</v>
      </c>
      <c r="AZ2905">
        <v>2.8</v>
      </c>
      <c r="BA2905"/>
      <c r="BB2905"/>
      <c r="BC2905"/>
      <c r="BD2905"/>
      <c r="BE2905"/>
      <c r="BF2905"/>
      <c r="BG2905"/>
      <c r="BH2905"/>
      <c r="BI2905"/>
      <c r="BJ2905"/>
      <c r="BK2905"/>
      <c r="BL2905"/>
      <c r="BM2905"/>
      <c r="BN2905"/>
      <c r="BO2905"/>
      <c r="BP2905"/>
      <c r="BQ2905"/>
      <c r="BR2905" t="s">
        <v>67</v>
      </c>
      <c r="BS2905" s="1">
        <v>44827</v>
      </c>
      <c r="BT2905" t="s">
        <v>2508</v>
      </c>
      <c r="BU2905">
        <v>960</v>
      </c>
      <c r="BV2905"/>
      <c r="BW2905"/>
    </row>
    <row r="2906" spans="1:78" s="10" customFormat="1" x14ac:dyDescent="0.2">
      <c r="A2906" t="s">
        <v>2551</v>
      </c>
      <c r="B2906"/>
      <c r="C2906" t="s">
        <v>1482</v>
      </c>
      <c r="D2906" t="s">
        <v>64</v>
      </c>
      <c r="E2906" t="s">
        <v>907</v>
      </c>
      <c r="F2906" t="s">
        <v>915</v>
      </c>
      <c r="G2906" t="s">
        <v>907</v>
      </c>
      <c r="H2906" t="s">
        <v>915</v>
      </c>
      <c r="I2906"/>
      <c r="J2906"/>
      <c r="K2906"/>
      <c r="L2906"/>
      <c r="M2906"/>
      <c r="N2906"/>
      <c r="O2906"/>
      <c r="P2906"/>
      <c r="Q2906"/>
      <c r="R2906"/>
      <c r="S2906"/>
      <c r="T2906"/>
      <c r="U2906"/>
      <c r="V2906"/>
      <c r="W2906"/>
      <c r="X2906"/>
      <c r="Y2906"/>
      <c r="Z2906"/>
      <c r="AA2906"/>
      <c r="AB2906"/>
      <c r="AC2906"/>
      <c r="AD2906"/>
      <c r="AE2906"/>
      <c r="AF2906"/>
      <c r="AG2906"/>
      <c r="AH2906"/>
      <c r="AI2906"/>
      <c r="AJ2906"/>
      <c r="AK2906"/>
      <c r="AL2906"/>
      <c r="AM2906"/>
      <c r="AN2906"/>
      <c r="AO2906"/>
      <c r="AP2906"/>
      <c r="AQ2906"/>
      <c r="AR2906"/>
      <c r="AS2906"/>
      <c r="AT2906"/>
      <c r="AU2906"/>
      <c r="AV2906"/>
      <c r="AW2906"/>
      <c r="AX2906"/>
      <c r="AY2906"/>
      <c r="AZ2906"/>
      <c r="BA2906">
        <v>4.43</v>
      </c>
      <c r="BB2906">
        <v>3.41</v>
      </c>
      <c r="BC2906">
        <v>3.23</v>
      </c>
      <c r="BD2906">
        <v>3.41</v>
      </c>
      <c r="BE2906"/>
      <c r="BF2906"/>
      <c r="BG2906"/>
      <c r="BH2906"/>
      <c r="BI2906"/>
      <c r="BJ2906"/>
      <c r="BK2906"/>
      <c r="BL2906"/>
      <c r="BM2906"/>
      <c r="BN2906"/>
      <c r="BO2906"/>
      <c r="BP2906"/>
      <c r="BQ2906"/>
      <c r="BR2906" t="s">
        <v>67</v>
      </c>
      <c r="BS2906" s="1">
        <v>44827</v>
      </c>
      <c r="BT2906" t="s">
        <v>2508</v>
      </c>
      <c r="BU2906">
        <v>960</v>
      </c>
      <c r="BV2906"/>
      <c r="BW2906"/>
    </row>
    <row r="2907" spans="1:78" s="10" customFormat="1" x14ac:dyDescent="0.2">
      <c r="A2907" t="s">
        <v>2552</v>
      </c>
      <c r="B2907"/>
      <c r="C2907" t="s">
        <v>1482</v>
      </c>
      <c r="D2907" t="s">
        <v>64</v>
      </c>
      <c r="E2907" t="s">
        <v>907</v>
      </c>
      <c r="F2907" t="s">
        <v>915</v>
      </c>
      <c r="G2907" t="s">
        <v>907</v>
      </c>
      <c r="H2907" t="s">
        <v>915</v>
      </c>
      <c r="I2907"/>
      <c r="J2907"/>
      <c r="K2907"/>
      <c r="L2907"/>
      <c r="M2907"/>
      <c r="N2907"/>
      <c r="O2907"/>
      <c r="P2907"/>
      <c r="Q2907"/>
      <c r="R2907"/>
      <c r="S2907"/>
      <c r="T2907"/>
      <c r="U2907"/>
      <c r="V2907"/>
      <c r="W2907"/>
      <c r="X2907"/>
      <c r="Y2907"/>
      <c r="Z2907"/>
      <c r="AA2907"/>
      <c r="AB2907"/>
      <c r="AC2907"/>
      <c r="AD2907"/>
      <c r="AE2907"/>
      <c r="AF2907"/>
      <c r="AG2907"/>
      <c r="AH2907"/>
      <c r="AI2907"/>
      <c r="AJ2907"/>
      <c r="AK2907"/>
      <c r="AL2907"/>
      <c r="AM2907"/>
      <c r="AN2907"/>
      <c r="AO2907"/>
      <c r="AP2907"/>
      <c r="AQ2907"/>
      <c r="AR2907"/>
      <c r="AS2907"/>
      <c r="AT2907"/>
      <c r="AU2907"/>
      <c r="AV2907"/>
      <c r="AW2907"/>
      <c r="AX2907"/>
      <c r="AY2907"/>
      <c r="AZ2907"/>
      <c r="BA2907">
        <v>3.97</v>
      </c>
      <c r="BB2907">
        <v>3.25</v>
      </c>
      <c r="BC2907">
        <v>2.98</v>
      </c>
      <c r="BD2907">
        <v>3.25</v>
      </c>
      <c r="BE2907"/>
      <c r="BF2907"/>
      <c r="BG2907"/>
      <c r="BH2907"/>
      <c r="BI2907"/>
      <c r="BJ2907"/>
      <c r="BK2907"/>
      <c r="BL2907"/>
      <c r="BM2907"/>
      <c r="BN2907"/>
      <c r="BO2907"/>
      <c r="BP2907"/>
      <c r="BQ2907"/>
      <c r="BR2907" t="s">
        <v>67</v>
      </c>
      <c r="BS2907" s="1">
        <v>44827</v>
      </c>
      <c r="BT2907" t="s">
        <v>2508</v>
      </c>
      <c r="BU2907">
        <v>960</v>
      </c>
      <c r="BV2907"/>
      <c r="BW2907"/>
    </row>
    <row r="2908" spans="1:78" s="10" customFormat="1" x14ac:dyDescent="0.2">
      <c r="A2908" t="s">
        <v>2553</v>
      </c>
      <c r="B2908"/>
      <c r="C2908" t="s">
        <v>1482</v>
      </c>
      <c r="D2908" t="s">
        <v>64</v>
      </c>
      <c r="E2908" t="s">
        <v>907</v>
      </c>
      <c r="F2908" t="s">
        <v>915</v>
      </c>
      <c r="G2908" t="s">
        <v>907</v>
      </c>
      <c r="H2908" t="s">
        <v>915</v>
      </c>
      <c r="I2908"/>
      <c r="J2908"/>
      <c r="K2908"/>
      <c r="L2908"/>
      <c r="M2908"/>
      <c r="N2908"/>
      <c r="O2908"/>
      <c r="P2908"/>
      <c r="Q2908"/>
      <c r="R2908"/>
      <c r="S2908"/>
      <c r="T2908"/>
      <c r="U2908"/>
      <c r="V2908"/>
      <c r="W2908"/>
      <c r="X2908"/>
      <c r="Y2908"/>
      <c r="Z2908"/>
      <c r="AA2908"/>
      <c r="AB2908"/>
      <c r="AC2908"/>
      <c r="AD2908"/>
      <c r="AE2908"/>
      <c r="AF2908"/>
      <c r="AG2908"/>
      <c r="AH2908"/>
      <c r="AI2908"/>
      <c r="AJ2908"/>
      <c r="AK2908"/>
      <c r="AL2908"/>
      <c r="AM2908"/>
      <c r="AN2908"/>
      <c r="AO2908"/>
      <c r="AP2908"/>
      <c r="AQ2908"/>
      <c r="AR2908"/>
      <c r="AS2908"/>
      <c r="AT2908"/>
      <c r="AU2908"/>
      <c r="AV2908"/>
      <c r="AW2908"/>
      <c r="AX2908"/>
      <c r="AY2908"/>
      <c r="AZ2908"/>
      <c r="BA2908"/>
      <c r="BB2908"/>
      <c r="BC2908"/>
      <c r="BD2908"/>
      <c r="BE2908"/>
      <c r="BF2908"/>
      <c r="BG2908"/>
      <c r="BH2908"/>
      <c r="BI2908"/>
      <c r="BJ2908"/>
      <c r="BK2908"/>
      <c r="BL2908"/>
      <c r="BM2908"/>
      <c r="BN2908"/>
      <c r="BO2908"/>
      <c r="BP2908"/>
      <c r="BQ2908"/>
      <c r="BR2908" t="s">
        <v>67</v>
      </c>
      <c r="BS2908" s="1">
        <v>44827</v>
      </c>
      <c r="BT2908" t="s">
        <v>2508</v>
      </c>
      <c r="BU2908">
        <v>960</v>
      </c>
      <c r="BV2908"/>
      <c r="BW2908"/>
    </row>
    <row r="2909" spans="1:78" s="10" customFormat="1" x14ac:dyDescent="0.2">
      <c r="A2909" t="s">
        <v>916</v>
      </c>
      <c r="B2909"/>
      <c r="C2909" t="s">
        <v>1482</v>
      </c>
      <c r="D2909" t="s">
        <v>64</v>
      </c>
      <c r="E2909" t="s">
        <v>907</v>
      </c>
      <c r="F2909" t="s">
        <v>915</v>
      </c>
      <c r="G2909" t="s">
        <v>907</v>
      </c>
      <c r="H2909" t="s">
        <v>915</v>
      </c>
      <c r="I2909"/>
      <c r="J2909"/>
      <c r="K2909"/>
      <c r="L2909" t="s">
        <v>917</v>
      </c>
      <c r="M2909"/>
      <c r="N2909"/>
      <c r="O2909"/>
      <c r="P2909"/>
      <c r="Q2909"/>
      <c r="R2909"/>
      <c r="S2909"/>
      <c r="T2909"/>
      <c r="U2909"/>
      <c r="V2909"/>
      <c r="W2909"/>
      <c r="X2909"/>
      <c r="Y2909"/>
      <c r="Z2909"/>
      <c r="AA2909"/>
      <c r="AB2909"/>
      <c r="AC2909"/>
      <c r="AD2909"/>
      <c r="AE2909"/>
      <c r="AF2909"/>
      <c r="AG2909">
        <v>4.32</v>
      </c>
      <c r="AH2909">
        <v>5.45</v>
      </c>
      <c r="AI2909">
        <v>5.2</v>
      </c>
      <c r="AJ2909">
        <v>5.45</v>
      </c>
      <c r="AK2909"/>
      <c r="AL2909"/>
      <c r="AM2909"/>
      <c r="AN2909"/>
      <c r="AO2909"/>
      <c r="AP2909"/>
      <c r="AQ2909"/>
      <c r="AR2909"/>
      <c r="AS2909"/>
      <c r="AT2909"/>
      <c r="AU2909"/>
      <c r="AV2909"/>
      <c r="AW2909"/>
      <c r="AX2909"/>
      <c r="AY2909"/>
      <c r="AZ2909"/>
      <c r="BA2909"/>
      <c r="BB2909"/>
      <c r="BC2909"/>
      <c r="BD2909"/>
      <c r="BE2909"/>
      <c r="BF2909"/>
      <c r="BG2909"/>
      <c r="BH2909"/>
      <c r="BI2909"/>
      <c r="BJ2909"/>
      <c r="BK2909"/>
      <c r="BL2909"/>
      <c r="BM2909"/>
      <c r="BN2909"/>
      <c r="BO2909"/>
      <c r="BP2909"/>
      <c r="BQ2909"/>
      <c r="BR2909" t="s">
        <v>67</v>
      </c>
      <c r="BS2909"/>
      <c r="BT2909" t="s">
        <v>285</v>
      </c>
      <c r="BU2909">
        <v>2255</v>
      </c>
      <c r="BV2909"/>
      <c r="BW2909"/>
    </row>
    <row r="2910" spans="1:78" s="10" customFormat="1" x14ac:dyDescent="0.2">
      <c r="A2910" t="s">
        <v>918</v>
      </c>
      <c r="B2910"/>
      <c r="C2910" t="s">
        <v>1482</v>
      </c>
      <c r="D2910" t="s">
        <v>64</v>
      </c>
      <c r="E2910" t="s">
        <v>907</v>
      </c>
      <c r="F2910" t="s">
        <v>915</v>
      </c>
      <c r="G2910" t="s">
        <v>907</v>
      </c>
      <c r="H2910" t="s">
        <v>915</v>
      </c>
      <c r="I2910"/>
      <c r="J2910"/>
      <c r="K2910"/>
      <c r="L2910" t="s">
        <v>919</v>
      </c>
      <c r="M2910"/>
      <c r="N2910"/>
      <c r="O2910"/>
      <c r="P2910"/>
      <c r="Q2910"/>
      <c r="R2910"/>
      <c r="S2910"/>
      <c r="T2910"/>
      <c r="U2910"/>
      <c r="V2910"/>
      <c r="W2910"/>
      <c r="X2910"/>
      <c r="Y2910"/>
      <c r="Z2910"/>
      <c r="AA2910"/>
      <c r="AB2910"/>
      <c r="AC2910"/>
      <c r="AD2910"/>
      <c r="AE2910"/>
      <c r="AF2910"/>
      <c r="AG2910"/>
      <c r="AH2910"/>
      <c r="AI2910"/>
      <c r="AJ2910"/>
      <c r="AK2910"/>
      <c r="AL2910"/>
      <c r="AM2910"/>
      <c r="AN2910"/>
      <c r="AO2910"/>
      <c r="AP2910"/>
      <c r="AQ2910"/>
      <c r="AR2910"/>
      <c r="AS2910">
        <v>3.75</v>
      </c>
      <c r="AT2910"/>
      <c r="AU2910"/>
      <c r="AV2910">
        <v>2.27</v>
      </c>
      <c r="AW2910"/>
      <c r="AX2910"/>
      <c r="AY2910"/>
      <c r="AZ2910"/>
      <c r="BA2910"/>
      <c r="BB2910"/>
      <c r="BC2910"/>
      <c r="BD2910"/>
      <c r="BE2910"/>
      <c r="BF2910"/>
      <c r="BG2910"/>
      <c r="BH2910"/>
      <c r="BI2910"/>
      <c r="BJ2910"/>
      <c r="BK2910"/>
      <c r="BL2910"/>
      <c r="BM2910"/>
      <c r="BN2910"/>
      <c r="BO2910"/>
      <c r="BP2910"/>
      <c r="BQ2910"/>
      <c r="BR2910" t="s">
        <v>67</v>
      </c>
      <c r="BS2910"/>
      <c r="BT2910" t="s">
        <v>285</v>
      </c>
      <c r="BU2910">
        <v>2255</v>
      </c>
      <c r="BV2910"/>
      <c r="BW2910"/>
    </row>
    <row r="2911" spans="1:78" s="10" customFormat="1" x14ac:dyDescent="0.2">
      <c r="A2911" t="s">
        <v>918</v>
      </c>
      <c r="B2911"/>
      <c r="C2911" t="s">
        <v>1482</v>
      </c>
      <c r="D2911" t="s">
        <v>64</v>
      </c>
      <c r="E2911" t="s">
        <v>907</v>
      </c>
      <c r="F2911" t="s">
        <v>915</v>
      </c>
      <c r="G2911" t="s">
        <v>907</v>
      </c>
      <c r="H2911" t="s">
        <v>915</v>
      </c>
      <c r="I2911"/>
      <c r="J2911"/>
      <c r="K2911"/>
      <c r="L2911" t="s">
        <v>919</v>
      </c>
      <c r="M2911"/>
      <c r="N2911"/>
      <c r="O2911"/>
      <c r="P2911"/>
      <c r="Q2911"/>
      <c r="R2911"/>
      <c r="S2911"/>
      <c r="T2911"/>
      <c r="U2911"/>
      <c r="V2911"/>
      <c r="W2911"/>
      <c r="X2911"/>
      <c r="Y2911"/>
      <c r="Z2911"/>
      <c r="AA2911"/>
      <c r="AB2911"/>
      <c r="AC2911"/>
      <c r="AD2911"/>
      <c r="AE2911"/>
      <c r="AF2911"/>
      <c r="AG2911"/>
      <c r="AH2911"/>
      <c r="AI2911"/>
      <c r="AJ2911"/>
      <c r="AK2911"/>
      <c r="AL2911"/>
      <c r="AM2911"/>
      <c r="AN2911"/>
      <c r="AO2911"/>
      <c r="AP2911"/>
      <c r="AQ2911"/>
      <c r="AR2911"/>
      <c r="AS2911"/>
      <c r="AT2911"/>
      <c r="AU2911"/>
      <c r="AV2911"/>
      <c r="AW2911">
        <v>3.92</v>
      </c>
      <c r="AX2911"/>
      <c r="AY2911">
        <v>2.76</v>
      </c>
      <c r="AZ2911">
        <v>2.76</v>
      </c>
      <c r="BA2911"/>
      <c r="BB2911"/>
      <c r="BC2911"/>
      <c r="BD2911"/>
      <c r="BE2911"/>
      <c r="BF2911"/>
      <c r="BG2911"/>
      <c r="BH2911"/>
      <c r="BI2911"/>
      <c r="BJ2911"/>
      <c r="BK2911"/>
      <c r="BL2911"/>
      <c r="BM2911"/>
      <c r="BN2911"/>
      <c r="BO2911"/>
      <c r="BP2911"/>
      <c r="BQ2911"/>
      <c r="BR2911" t="s">
        <v>67</v>
      </c>
      <c r="BS2911"/>
      <c r="BT2911" t="s">
        <v>285</v>
      </c>
      <c r="BU2911">
        <v>2255</v>
      </c>
      <c r="BV2911"/>
      <c r="BW2911"/>
    </row>
    <row r="2912" spans="1:78" s="10" customFormat="1" x14ac:dyDescent="0.2">
      <c r="A2912" t="s">
        <v>918</v>
      </c>
      <c r="B2912"/>
      <c r="C2912" t="s">
        <v>1482</v>
      </c>
      <c r="D2912" t="s">
        <v>64</v>
      </c>
      <c r="E2912" t="s">
        <v>907</v>
      </c>
      <c r="F2912" t="s">
        <v>915</v>
      </c>
      <c r="G2912" t="s">
        <v>907</v>
      </c>
      <c r="H2912" t="s">
        <v>915</v>
      </c>
      <c r="I2912"/>
      <c r="J2912"/>
      <c r="K2912"/>
      <c r="L2912" t="s">
        <v>919</v>
      </c>
      <c r="M2912"/>
      <c r="N2912"/>
      <c r="O2912"/>
      <c r="P2912"/>
      <c r="Q2912"/>
      <c r="R2912"/>
      <c r="S2912"/>
      <c r="T2912"/>
      <c r="U2912"/>
      <c r="V2912"/>
      <c r="W2912"/>
      <c r="X2912"/>
      <c r="Y2912"/>
      <c r="Z2912"/>
      <c r="AA2912"/>
      <c r="AB2912"/>
      <c r="AC2912"/>
      <c r="AD2912"/>
      <c r="AE2912"/>
      <c r="AF2912"/>
      <c r="AG2912"/>
      <c r="AH2912"/>
      <c r="AI2912"/>
      <c r="AJ2912"/>
      <c r="AK2912"/>
      <c r="AL2912"/>
      <c r="AM2912"/>
      <c r="AN2912"/>
      <c r="AO2912"/>
      <c r="AP2912"/>
      <c r="AQ2912"/>
      <c r="AR2912"/>
      <c r="AS2912"/>
      <c r="AT2912"/>
      <c r="AU2912"/>
      <c r="AV2912"/>
      <c r="AW2912"/>
      <c r="AX2912"/>
      <c r="AY2912"/>
      <c r="AZ2912"/>
      <c r="BA2912">
        <v>4.25</v>
      </c>
      <c r="BB2912">
        <v>3.44</v>
      </c>
      <c r="BC2912">
        <v>3.17</v>
      </c>
      <c r="BD2912">
        <v>3.44</v>
      </c>
      <c r="BE2912"/>
      <c r="BF2912"/>
      <c r="BG2912"/>
      <c r="BH2912"/>
      <c r="BI2912"/>
      <c r="BJ2912"/>
      <c r="BK2912"/>
      <c r="BL2912"/>
      <c r="BM2912"/>
      <c r="BN2912"/>
      <c r="BO2912"/>
      <c r="BP2912"/>
      <c r="BQ2912"/>
      <c r="BR2912" t="s">
        <v>67</v>
      </c>
      <c r="BS2912"/>
      <c r="BT2912" t="s">
        <v>285</v>
      </c>
      <c r="BU2912">
        <v>2255</v>
      </c>
      <c r="BV2912"/>
      <c r="BW2912"/>
    </row>
    <row r="2913" spans="1:78" s="10" customFormat="1" x14ac:dyDescent="0.2">
      <c r="A2913" t="s">
        <v>920</v>
      </c>
      <c r="B2913"/>
      <c r="C2913" t="s">
        <v>1482</v>
      </c>
      <c r="D2913" t="s">
        <v>64</v>
      </c>
      <c r="E2913" t="s">
        <v>907</v>
      </c>
      <c r="F2913" t="s">
        <v>915</v>
      </c>
      <c r="G2913" t="s">
        <v>907</v>
      </c>
      <c r="H2913" t="s">
        <v>915</v>
      </c>
      <c r="I2913"/>
      <c r="J2913"/>
      <c r="K2913"/>
      <c r="L2913" t="s">
        <v>298</v>
      </c>
      <c r="M2913"/>
      <c r="N2913"/>
      <c r="O2913"/>
      <c r="P2913"/>
      <c r="Q2913"/>
      <c r="R2913"/>
      <c r="S2913"/>
      <c r="T2913"/>
      <c r="U2913"/>
      <c r="V2913"/>
      <c r="W2913"/>
      <c r="X2913"/>
      <c r="Y2913"/>
      <c r="Z2913"/>
      <c r="AA2913"/>
      <c r="AB2913"/>
      <c r="AC2913"/>
      <c r="AD2913"/>
      <c r="AE2913"/>
      <c r="AF2913"/>
      <c r="AG2913"/>
      <c r="AH2913"/>
      <c r="AI2913"/>
      <c r="AJ2913"/>
      <c r="AK2913"/>
      <c r="AL2913"/>
      <c r="AM2913"/>
      <c r="AN2913"/>
      <c r="AO2913"/>
      <c r="AP2913"/>
      <c r="AQ2913"/>
      <c r="AR2913"/>
      <c r="AS2913">
        <v>3.45</v>
      </c>
      <c r="AT2913"/>
      <c r="AU2913"/>
      <c r="AV2913">
        <v>2.31</v>
      </c>
      <c r="AW2913"/>
      <c r="AX2913"/>
      <c r="AY2913"/>
      <c r="AZ2913"/>
      <c r="BA2913"/>
      <c r="BB2913"/>
      <c r="BC2913"/>
      <c r="BD2913"/>
      <c r="BE2913"/>
      <c r="BF2913"/>
      <c r="BG2913"/>
      <c r="BH2913"/>
      <c r="BI2913"/>
      <c r="BJ2913"/>
      <c r="BK2913"/>
      <c r="BL2913"/>
      <c r="BM2913"/>
      <c r="BN2913"/>
      <c r="BO2913"/>
      <c r="BP2913"/>
      <c r="BQ2913"/>
      <c r="BR2913" t="s">
        <v>67</v>
      </c>
      <c r="BS2913"/>
      <c r="BT2913" t="s">
        <v>285</v>
      </c>
      <c r="BU2913">
        <v>2255</v>
      </c>
      <c r="BV2913"/>
      <c r="BW2913"/>
    </row>
    <row r="2914" spans="1:78" s="10" customFormat="1" x14ac:dyDescent="0.2">
      <c r="A2914" t="s">
        <v>920</v>
      </c>
      <c r="B2914"/>
      <c r="C2914" t="s">
        <v>1482</v>
      </c>
      <c r="D2914" t="s">
        <v>64</v>
      </c>
      <c r="E2914" t="s">
        <v>907</v>
      </c>
      <c r="F2914" t="s">
        <v>915</v>
      </c>
      <c r="G2914" t="s">
        <v>907</v>
      </c>
      <c r="H2914" t="s">
        <v>915</v>
      </c>
      <c r="I2914"/>
      <c r="J2914"/>
      <c r="K2914"/>
      <c r="L2914" t="s">
        <v>298</v>
      </c>
      <c r="M2914"/>
      <c r="N2914"/>
      <c r="O2914"/>
      <c r="P2914"/>
      <c r="Q2914"/>
      <c r="R2914"/>
      <c r="S2914"/>
      <c r="T2914"/>
      <c r="U2914"/>
      <c r="V2914"/>
      <c r="W2914"/>
      <c r="X2914"/>
      <c r="Y2914"/>
      <c r="Z2914"/>
      <c r="AA2914"/>
      <c r="AB2914"/>
      <c r="AC2914"/>
      <c r="AD2914"/>
      <c r="AE2914"/>
      <c r="AF2914"/>
      <c r="AG2914"/>
      <c r="AH2914"/>
      <c r="AI2914"/>
      <c r="AJ2914"/>
      <c r="AK2914"/>
      <c r="AL2914"/>
      <c r="AM2914"/>
      <c r="AN2914"/>
      <c r="AO2914"/>
      <c r="AP2914"/>
      <c r="AQ2914"/>
      <c r="AR2914"/>
      <c r="AS2914"/>
      <c r="AT2914"/>
      <c r="AU2914"/>
      <c r="AV2914"/>
      <c r="AW2914"/>
      <c r="AX2914"/>
      <c r="AY2914"/>
      <c r="AZ2914"/>
      <c r="BA2914">
        <v>3.97</v>
      </c>
      <c r="BB2914">
        <v>3.2</v>
      </c>
      <c r="BC2914">
        <v>2.81</v>
      </c>
      <c r="BD2914">
        <v>3.2</v>
      </c>
      <c r="BE2914"/>
      <c r="BF2914"/>
      <c r="BG2914"/>
      <c r="BH2914"/>
      <c r="BI2914"/>
      <c r="BJ2914"/>
      <c r="BK2914"/>
      <c r="BL2914"/>
      <c r="BM2914"/>
      <c r="BN2914"/>
      <c r="BO2914"/>
      <c r="BP2914"/>
      <c r="BQ2914"/>
      <c r="BR2914" t="s">
        <v>67</v>
      </c>
      <c r="BS2914"/>
      <c r="BT2914" t="s">
        <v>285</v>
      </c>
      <c r="BU2914">
        <v>2255</v>
      </c>
      <c r="BV2914"/>
      <c r="BW2914"/>
    </row>
    <row r="2915" spans="1:78" x14ac:dyDescent="0.2">
      <c r="A2915" t="s">
        <v>920</v>
      </c>
      <c r="C2915" t="s">
        <v>1482</v>
      </c>
      <c r="D2915" t="s">
        <v>64</v>
      </c>
      <c r="E2915" t="s">
        <v>907</v>
      </c>
      <c r="F2915" t="s">
        <v>915</v>
      </c>
      <c r="G2915" t="s">
        <v>907</v>
      </c>
      <c r="H2915" t="s">
        <v>915</v>
      </c>
      <c r="L2915" t="s">
        <v>298</v>
      </c>
      <c r="BE2915">
        <v>4.9000000000000004</v>
      </c>
      <c r="BF2915">
        <v>2.85</v>
      </c>
      <c r="BG2915">
        <v>2.33</v>
      </c>
      <c r="BH2915">
        <v>2.85</v>
      </c>
      <c r="BR2915" t="s">
        <v>67</v>
      </c>
      <c r="BS2915"/>
      <c r="BT2915" t="s">
        <v>285</v>
      </c>
      <c r="BU2915">
        <v>2255</v>
      </c>
      <c r="BX2915" s="10"/>
      <c r="BY2915" s="10"/>
      <c r="BZ2915" s="10"/>
    </row>
    <row r="2916" spans="1:78" x14ac:dyDescent="0.2">
      <c r="A2916" t="s">
        <v>921</v>
      </c>
      <c r="C2916" t="s">
        <v>1482</v>
      </c>
      <c r="D2916" t="s">
        <v>64</v>
      </c>
      <c r="E2916" t="s">
        <v>907</v>
      </c>
      <c r="F2916" t="s">
        <v>915</v>
      </c>
      <c r="G2916" t="s">
        <v>907</v>
      </c>
      <c r="H2916" t="s">
        <v>915</v>
      </c>
      <c r="L2916" t="s">
        <v>922</v>
      </c>
      <c r="AG2916">
        <v>4.21</v>
      </c>
      <c r="AH2916">
        <v>5.2</v>
      </c>
      <c r="AI2916">
        <v>4.75</v>
      </c>
      <c r="AJ2916">
        <v>5.2</v>
      </c>
      <c r="BR2916" t="s">
        <v>67</v>
      </c>
      <c r="BS2916"/>
      <c r="BT2916" t="s">
        <v>285</v>
      </c>
      <c r="BU2916">
        <v>2255</v>
      </c>
      <c r="BX2916" s="10"/>
      <c r="BY2916" s="10"/>
      <c r="BZ2916" s="10"/>
    </row>
    <row r="2917" spans="1:78" s="10" customFormat="1" ht="18" x14ac:dyDescent="0.2">
      <c r="A2917" t="s">
        <v>923</v>
      </c>
      <c r="B2917"/>
      <c r="C2917" t="s">
        <v>1482</v>
      </c>
      <c r="D2917" t="s">
        <v>64</v>
      </c>
      <c r="E2917" t="s">
        <v>907</v>
      </c>
      <c r="F2917" t="s">
        <v>915</v>
      </c>
      <c r="G2917" t="s">
        <v>907</v>
      </c>
      <c r="H2917" t="s">
        <v>915</v>
      </c>
      <c r="I2917"/>
      <c r="J2917"/>
      <c r="K2917"/>
      <c r="L2917" t="s">
        <v>924</v>
      </c>
      <c r="M2917"/>
      <c r="N2917"/>
      <c r="O2917"/>
      <c r="P2917"/>
      <c r="Q2917"/>
      <c r="R2917"/>
      <c r="S2917"/>
      <c r="T2917"/>
      <c r="U2917"/>
      <c r="V2917"/>
      <c r="W2917"/>
      <c r="X2917"/>
      <c r="Y2917"/>
      <c r="Z2917"/>
      <c r="AA2917"/>
      <c r="AB2917"/>
      <c r="AC2917"/>
      <c r="AD2917"/>
      <c r="AE2917"/>
      <c r="AF2917"/>
      <c r="AG2917">
        <v>4.22</v>
      </c>
      <c r="AH2917">
        <v>4.8499999999999996</v>
      </c>
      <c r="AI2917">
        <v>4.37</v>
      </c>
      <c r="AJ2917">
        <v>4.8499999999999996</v>
      </c>
      <c r="AK2917"/>
      <c r="AL2917"/>
      <c r="AM2917"/>
      <c r="AN2917"/>
      <c r="AO2917"/>
      <c r="AP2917"/>
      <c r="AQ2917"/>
      <c r="AR2917"/>
      <c r="AS2917"/>
      <c r="AT2917"/>
      <c r="AU2917"/>
      <c r="AV2917"/>
      <c r="AW2917"/>
      <c r="AX2917"/>
      <c r="AY2917"/>
      <c r="AZ2917"/>
      <c r="BA2917"/>
      <c r="BB2917"/>
      <c r="BC2917"/>
      <c r="BD2917"/>
      <c r="BE2917"/>
      <c r="BF2917"/>
      <c r="BG2917"/>
      <c r="BH2917"/>
      <c r="BI2917"/>
      <c r="BJ2917"/>
      <c r="BK2917"/>
      <c r="BL2917"/>
      <c r="BM2917"/>
      <c r="BN2917"/>
      <c r="BO2917"/>
      <c r="BP2917"/>
      <c r="BQ2917"/>
      <c r="BR2917" t="s">
        <v>67</v>
      </c>
      <c r="BS2917"/>
      <c r="BT2917" t="s">
        <v>285</v>
      </c>
      <c r="BU2917">
        <v>2255</v>
      </c>
      <c r="BV2917"/>
      <c r="BW2917"/>
    </row>
    <row r="2918" spans="1:78" s="10" customFormat="1" x14ac:dyDescent="0.2">
      <c r="A2918" t="s">
        <v>925</v>
      </c>
      <c r="B2918"/>
      <c r="C2918" t="s">
        <v>1482</v>
      </c>
      <c r="D2918" t="s">
        <v>64</v>
      </c>
      <c r="E2918" t="s">
        <v>907</v>
      </c>
      <c r="F2918" t="s">
        <v>915</v>
      </c>
      <c r="G2918" t="s">
        <v>907</v>
      </c>
      <c r="H2918" t="s">
        <v>915</v>
      </c>
      <c r="I2918"/>
      <c r="J2918"/>
      <c r="K2918"/>
      <c r="L2918" t="s">
        <v>305</v>
      </c>
      <c r="M2918"/>
      <c r="N2918"/>
      <c r="O2918"/>
      <c r="P2918"/>
      <c r="Q2918"/>
      <c r="R2918"/>
      <c r="S2918"/>
      <c r="T2918"/>
      <c r="U2918"/>
      <c r="V2918"/>
      <c r="W2918"/>
      <c r="X2918"/>
      <c r="Y2918"/>
      <c r="Z2918"/>
      <c r="AA2918"/>
      <c r="AB2918"/>
      <c r="AC2918">
        <v>4.7699999999999996</v>
      </c>
      <c r="AD2918">
        <v>6.16</v>
      </c>
      <c r="AE2918">
        <v>6.54</v>
      </c>
      <c r="AF2918">
        <v>6.54</v>
      </c>
      <c r="AG2918"/>
      <c r="AH2918"/>
      <c r="AI2918"/>
      <c r="AJ2918"/>
      <c r="AK2918"/>
      <c r="AL2918"/>
      <c r="AM2918"/>
      <c r="AN2918"/>
      <c r="AO2918"/>
      <c r="AP2918"/>
      <c r="AQ2918"/>
      <c r="AR2918"/>
      <c r="AS2918"/>
      <c r="AT2918"/>
      <c r="AU2918"/>
      <c r="AV2918"/>
      <c r="AW2918"/>
      <c r="AX2918"/>
      <c r="AY2918"/>
      <c r="AZ2918"/>
      <c r="BA2918"/>
      <c r="BB2918"/>
      <c r="BC2918"/>
      <c r="BD2918"/>
      <c r="BE2918"/>
      <c r="BF2918"/>
      <c r="BG2918"/>
      <c r="BH2918"/>
      <c r="BI2918"/>
      <c r="BJ2918"/>
      <c r="BK2918"/>
      <c r="BL2918"/>
      <c r="BM2918"/>
      <c r="BN2918"/>
      <c r="BO2918"/>
      <c r="BP2918"/>
      <c r="BQ2918"/>
      <c r="BR2918" t="s">
        <v>67</v>
      </c>
      <c r="BS2918"/>
      <c r="BT2918" t="s">
        <v>285</v>
      </c>
      <c r="BU2918">
        <v>2255</v>
      </c>
      <c r="BV2918"/>
      <c r="BW2918"/>
      <c r="BX2918"/>
      <c r="BY2918"/>
      <c r="BZ2918"/>
    </row>
    <row r="2919" spans="1:78" x14ac:dyDescent="0.2">
      <c r="A2919" t="s">
        <v>926</v>
      </c>
      <c r="C2919" t="s">
        <v>1482</v>
      </c>
      <c r="D2919" t="s">
        <v>64</v>
      </c>
      <c r="E2919" t="s">
        <v>907</v>
      </c>
      <c r="F2919" t="s">
        <v>915</v>
      </c>
      <c r="G2919" t="s">
        <v>907</v>
      </c>
      <c r="H2919" t="s">
        <v>915</v>
      </c>
      <c r="L2919" t="s">
        <v>927</v>
      </c>
      <c r="AG2919">
        <v>3.94</v>
      </c>
      <c r="AH2919">
        <v>4.88</v>
      </c>
      <c r="AI2919">
        <v>4.53</v>
      </c>
      <c r="AJ2919">
        <v>4.88</v>
      </c>
      <c r="BR2919" t="s">
        <v>67</v>
      </c>
      <c r="BS2919"/>
      <c r="BT2919" t="s">
        <v>285</v>
      </c>
      <c r="BU2919">
        <v>2255</v>
      </c>
      <c r="BX2919" s="10"/>
      <c r="BY2919" s="10"/>
      <c r="BZ2919" s="10"/>
    </row>
    <row r="2920" spans="1:78" x14ac:dyDescent="0.2">
      <c r="A2920" t="s">
        <v>928</v>
      </c>
      <c r="C2920" t="s">
        <v>1482</v>
      </c>
      <c r="D2920" t="s">
        <v>64</v>
      </c>
      <c r="E2920" t="s">
        <v>907</v>
      </c>
      <c r="F2920" t="s">
        <v>915</v>
      </c>
      <c r="G2920" t="s">
        <v>907</v>
      </c>
      <c r="H2920" t="s">
        <v>915</v>
      </c>
      <c r="L2920" t="s">
        <v>929</v>
      </c>
      <c r="AG2920">
        <v>4.1900000000000004</v>
      </c>
      <c r="AH2920">
        <v>5.38</v>
      </c>
      <c r="AI2920">
        <v>4.91</v>
      </c>
      <c r="AJ2920">
        <v>5.38</v>
      </c>
      <c r="BR2920" t="s">
        <v>67</v>
      </c>
      <c r="BS2920"/>
      <c r="BT2920" t="s">
        <v>285</v>
      </c>
      <c r="BU2920">
        <v>2255</v>
      </c>
      <c r="BX2920" s="10"/>
      <c r="BY2920" s="10"/>
      <c r="BZ2920" s="10"/>
    </row>
    <row r="2921" spans="1:78" x14ac:dyDescent="0.2">
      <c r="A2921" t="s">
        <v>930</v>
      </c>
      <c r="C2921" t="s">
        <v>1482</v>
      </c>
      <c r="D2921" t="s">
        <v>64</v>
      </c>
      <c r="E2921" t="s">
        <v>907</v>
      </c>
      <c r="F2921" t="s">
        <v>915</v>
      </c>
      <c r="G2921" t="s">
        <v>907</v>
      </c>
      <c r="H2921" t="s">
        <v>915</v>
      </c>
      <c r="L2921" t="s">
        <v>931</v>
      </c>
      <c r="AK2921">
        <v>2.5</v>
      </c>
      <c r="AN2921">
        <v>1.34</v>
      </c>
      <c r="BR2921" t="s">
        <v>67</v>
      </c>
      <c r="BS2921"/>
      <c r="BT2921" t="s">
        <v>285</v>
      </c>
      <c r="BU2921">
        <v>2255</v>
      </c>
      <c r="BV2921" t="s">
        <v>60</v>
      </c>
      <c r="BW2921" t="s">
        <v>285</v>
      </c>
      <c r="BX2921" s="10"/>
      <c r="BY2921" s="10"/>
      <c r="BZ2921" s="10"/>
    </row>
    <row r="2922" spans="1:78" x14ac:dyDescent="0.2">
      <c r="A2922" t="s">
        <v>930</v>
      </c>
      <c r="C2922" t="s">
        <v>1482</v>
      </c>
      <c r="D2922" t="s">
        <v>64</v>
      </c>
      <c r="E2922" t="s">
        <v>907</v>
      </c>
      <c r="F2922" t="s">
        <v>915</v>
      </c>
      <c r="G2922" t="s">
        <v>907</v>
      </c>
      <c r="H2922" t="s">
        <v>915</v>
      </c>
      <c r="L2922" t="s">
        <v>931</v>
      </c>
      <c r="AO2922">
        <v>3.16</v>
      </c>
      <c r="AR2922">
        <v>1.71</v>
      </c>
      <c r="BR2922" t="s">
        <v>67</v>
      </c>
      <c r="BS2922"/>
      <c r="BT2922" t="s">
        <v>285</v>
      </c>
      <c r="BU2922">
        <v>2255</v>
      </c>
      <c r="BX2922" s="10"/>
      <c r="BY2922" s="10"/>
      <c r="BZ2922" s="10"/>
    </row>
    <row r="2923" spans="1:78" x14ac:dyDescent="0.2">
      <c r="A2923" t="s">
        <v>930</v>
      </c>
      <c r="C2923" t="s">
        <v>1482</v>
      </c>
      <c r="D2923" t="s">
        <v>64</v>
      </c>
      <c r="E2923" t="s">
        <v>907</v>
      </c>
      <c r="F2923" t="s">
        <v>915</v>
      </c>
      <c r="G2923" t="s">
        <v>907</v>
      </c>
      <c r="H2923" t="s">
        <v>915</v>
      </c>
      <c r="L2923" t="s">
        <v>931</v>
      </c>
      <c r="AS2923">
        <v>3.44</v>
      </c>
      <c r="AV2923">
        <v>2.39</v>
      </c>
      <c r="BR2923" t="s">
        <v>67</v>
      </c>
      <c r="BS2923"/>
      <c r="BT2923" t="s">
        <v>285</v>
      </c>
      <c r="BU2923">
        <v>2255</v>
      </c>
      <c r="BX2923" s="10"/>
      <c r="BY2923" s="10"/>
      <c r="BZ2923" s="10"/>
    </row>
    <row r="2924" spans="1:78" x14ac:dyDescent="0.2">
      <c r="A2924" t="s">
        <v>930</v>
      </c>
      <c r="C2924" t="s">
        <v>1482</v>
      </c>
      <c r="D2924" t="s">
        <v>64</v>
      </c>
      <c r="E2924" t="s">
        <v>907</v>
      </c>
      <c r="F2924" t="s">
        <v>915</v>
      </c>
      <c r="G2924" t="s">
        <v>907</v>
      </c>
      <c r="H2924" t="s">
        <v>915</v>
      </c>
      <c r="L2924" t="s">
        <v>931</v>
      </c>
      <c r="AW2924">
        <v>3.92</v>
      </c>
      <c r="AX2924">
        <v>2.98</v>
      </c>
      <c r="AY2924">
        <v>2.92</v>
      </c>
      <c r="AZ2924">
        <v>2.98</v>
      </c>
      <c r="BR2924" t="s">
        <v>67</v>
      </c>
      <c r="BS2924"/>
      <c r="BT2924" t="s">
        <v>285</v>
      </c>
      <c r="BU2924">
        <v>2255</v>
      </c>
      <c r="BX2924" s="10"/>
      <c r="BY2924" s="10"/>
      <c r="BZ2924" s="10"/>
    </row>
    <row r="2925" spans="1:78" s="10" customFormat="1" x14ac:dyDescent="0.2">
      <c r="A2925" t="s">
        <v>930</v>
      </c>
      <c r="B2925"/>
      <c r="C2925" t="s">
        <v>1482</v>
      </c>
      <c r="D2925" t="s">
        <v>64</v>
      </c>
      <c r="E2925" t="s">
        <v>907</v>
      </c>
      <c r="F2925" t="s">
        <v>915</v>
      </c>
      <c r="G2925" t="s">
        <v>907</v>
      </c>
      <c r="H2925" t="s">
        <v>915</v>
      </c>
      <c r="I2925"/>
      <c r="J2925"/>
      <c r="K2925"/>
      <c r="L2925" t="s">
        <v>931</v>
      </c>
      <c r="M2925"/>
      <c r="N2925"/>
      <c r="O2925"/>
      <c r="P2925"/>
      <c r="Q2925"/>
      <c r="R2925"/>
      <c r="S2925"/>
      <c r="T2925"/>
      <c r="U2925"/>
      <c r="V2925"/>
      <c r="W2925"/>
      <c r="X2925"/>
      <c r="Y2925"/>
      <c r="Z2925"/>
      <c r="AA2925"/>
      <c r="AB2925"/>
      <c r="AC2925"/>
      <c r="AD2925"/>
      <c r="AE2925"/>
      <c r="AF2925"/>
      <c r="AG2925"/>
      <c r="AH2925"/>
      <c r="AI2925"/>
      <c r="AJ2925"/>
      <c r="AK2925"/>
      <c r="AL2925"/>
      <c r="AM2925"/>
      <c r="AN2925"/>
      <c r="AO2925"/>
      <c r="AP2925"/>
      <c r="AQ2925"/>
      <c r="AR2925"/>
      <c r="AS2925"/>
      <c r="AT2925"/>
      <c r="AU2925"/>
      <c r="AV2925"/>
      <c r="AW2925"/>
      <c r="AX2925"/>
      <c r="AY2925"/>
      <c r="AZ2925"/>
      <c r="BA2925">
        <v>4.09</v>
      </c>
      <c r="BB2925">
        <v>3.31</v>
      </c>
      <c r="BC2925">
        <v>3.03</v>
      </c>
      <c r="BD2925">
        <v>3.31</v>
      </c>
      <c r="BE2925"/>
      <c r="BF2925"/>
      <c r="BG2925"/>
      <c r="BH2925"/>
      <c r="BI2925"/>
      <c r="BJ2925"/>
      <c r="BK2925"/>
      <c r="BL2925"/>
      <c r="BM2925"/>
      <c r="BN2925"/>
      <c r="BO2925"/>
      <c r="BP2925"/>
      <c r="BQ2925"/>
      <c r="BR2925" t="s">
        <v>67</v>
      </c>
      <c r="BS2925"/>
      <c r="BT2925" t="s">
        <v>285</v>
      </c>
      <c r="BU2925">
        <v>2255</v>
      </c>
      <c r="BV2925"/>
      <c r="BW2925"/>
    </row>
    <row r="2926" spans="1:78" s="10" customFormat="1" x14ac:dyDescent="0.2">
      <c r="A2926" t="s">
        <v>930</v>
      </c>
      <c r="B2926"/>
      <c r="C2926" t="s">
        <v>1482</v>
      </c>
      <c r="D2926" t="s">
        <v>64</v>
      </c>
      <c r="E2926" t="s">
        <v>907</v>
      </c>
      <c r="F2926" t="s">
        <v>915</v>
      </c>
      <c r="G2926" t="s">
        <v>907</v>
      </c>
      <c r="H2926" t="s">
        <v>915</v>
      </c>
      <c r="I2926"/>
      <c r="J2926"/>
      <c r="K2926"/>
      <c r="L2926" t="s">
        <v>931</v>
      </c>
      <c r="M2926"/>
      <c r="N2926"/>
      <c r="O2926"/>
      <c r="P2926"/>
      <c r="Q2926"/>
      <c r="R2926"/>
      <c r="S2926"/>
      <c r="T2926"/>
      <c r="U2926"/>
      <c r="V2926"/>
      <c r="W2926"/>
      <c r="X2926"/>
      <c r="Y2926"/>
      <c r="Z2926"/>
      <c r="AA2926"/>
      <c r="AB2926"/>
      <c r="AC2926"/>
      <c r="AD2926"/>
      <c r="AE2926"/>
      <c r="AF2926"/>
      <c r="AG2926"/>
      <c r="AH2926"/>
      <c r="AI2926"/>
      <c r="AJ2926"/>
      <c r="AK2926"/>
      <c r="AL2926"/>
      <c r="AM2926"/>
      <c r="AN2926"/>
      <c r="AO2926"/>
      <c r="AP2926"/>
      <c r="AQ2926"/>
      <c r="AR2926"/>
      <c r="AS2926"/>
      <c r="AT2926"/>
      <c r="AU2926"/>
      <c r="AV2926"/>
      <c r="AW2926"/>
      <c r="AX2926"/>
      <c r="AY2926"/>
      <c r="AZ2926"/>
      <c r="BA2926"/>
      <c r="BB2926"/>
      <c r="BC2926"/>
      <c r="BD2926"/>
      <c r="BE2926">
        <v>5.21</v>
      </c>
      <c r="BF2926">
        <v>2.9</v>
      </c>
      <c r="BG2926">
        <v>2.54</v>
      </c>
      <c r="BH2926">
        <v>2.9</v>
      </c>
      <c r="BI2926"/>
      <c r="BJ2926"/>
      <c r="BK2926"/>
      <c r="BL2926"/>
      <c r="BM2926"/>
      <c r="BN2926"/>
      <c r="BO2926"/>
      <c r="BP2926"/>
      <c r="BQ2926"/>
      <c r="BR2926" t="s">
        <v>67</v>
      </c>
      <c r="BS2926"/>
      <c r="BT2926" t="s">
        <v>285</v>
      </c>
      <c r="BU2926">
        <v>2255</v>
      </c>
      <c r="BV2926"/>
      <c r="BW2926"/>
    </row>
    <row r="2927" spans="1:78" x14ac:dyDescent="0.2">
      <c r="A2927" t="s">
        <v>932</v>
      </c>
      <c r="C2927" t="s">
        <v>1482</v>
      </c>
      <c r="D2927" t="s">
        <v>64</v>
      </c>
      <c r="E2927" t="s">
        <v>907</v>
      </c>
      <c r="F2927" t="s">
        <v>915</v>
      </c>
      <c r="G2927" t="s">
        <v>907</v>
      </c>
      <c r="H2927" t="s">
        <v>915</v>
      </c>
      <c r="L2927" t="s">
        <v>933</v>
      </c>
      <c r="AS2927">
        <v>3.8</v>
      </c>
      <c r="AV2927">
        <v>2.41</v>
      </c>
      <c r="BR2927" t="s">
        <v>67</v>
      </c>
      <c r="BS2927"/>
      <c r="BT2927" t="s">
        <v>285</v>
      </c>
      <c r="BU2927">
        <v>2255</v>
      </c>
      <c r="BX2927" s="10"/>
      <c r="BY2927" s="10"/>
      <c r="BZ2927" s="10"/>
    </row>
    <row r="2928" spans="1:78" x14ac:dyDescent="0.2">
      <c r="A2928" t="s">
        <v>932</v>
      </c>
      <c r="C2928" t="s">
        <v>1482</v>
      </c>
      <c r="D2928" t="s">
        <v>64</v>
      </c>
      <c r="E2928" t="s">
        <v>907</v>
      </c>
      <c r="F2928" t="s">
        <v>915</v>
      </c>
      <c r="G2928" t="s">
        <v>907</v>
      </c>
      <c r="H2928" t="s">
        <v>915</v>
      </c>
      <c r="L2928" t="s">
        <v>933</v>
      </c>
      <c r="AW2928">
        <v>4.05</v>
      </c>
      <c r="AX2928">
        <v>2.98</v>
      </c>
      <c r="AY2928">
        <v>3</v>
      </c>
      <c r="AZ2928">
        <v>3</v>
      </c>
      <c r="BR2928" t="s">
        <v>67</v>
      </c>
      <c r="BS2928"/>
      <c r="BT2928" t="s">
        <v>285</v>
      </c>
      <c r="BU2928">
        <v>2255</v>
      </c>
      <c r="BX2928" s="10"/>
      <c r="BY2928" s="10"/>
      <c r="BZ2928" s="10"/>
    </row>
    <row r="2929" spans="1:78" s="10" customFormat="1" x14ac:dyDescent="0.2">
      <c r="A2929" t="s">
        <v>932</v>
      </c>
      <c r="B2929"/>
      <c r="C2929" t="s">
        <v>1482</v>
      </c>
      <c r="D2929" t="s">
        <v>64</v>
      </c>
      <c r="E2929" t="s">
        <v>907</v>
      </c>
      <c r="F2929" t="s">
        <v>915</v>
      </c>
      <c r="G2929" t="s">
        <v>907</v>
      </c>
      <c r="H2929" t="s">
        <v>915</v>
      </c>
      <c r="I2929"/>
      <c r="J2929"/>
      <c r="K2929"/>
      <c r="L2929" t="s">
        <v>933</v>
      </c>
      <c r="M2929"/>
      <c r="N2929"/>
      <c r="O2929"/>
      <c r="P2929"/>
      <c r="Q2929"/>
      <c r="R2929"/>
      <c r="S2929"/>
      <c r="T2929"/>
      <c r="U2929"/>
      <c r="V2929"/>
      <c r="W2929"/>
      <c r="X2929"/>
      <c r="Y2929"/>
      <c r="Z2929"/>
      <c r="AA2929"/>
      <c r="AB2929"/>
      <c r="AC2929"/>
      <c r="AD2929"/>
      <c r="AE2929"/>
      <c r="AF2929"/>
      <c r="AG2929"/>
      <c r="AH2929"/>
      <c r="AI2929"/>
      <c r="AJ2929"/>
      <c r="AK2929"/>
      <c r="AL2929"/>
      <c r="AM2929"/>
      <c r="AN2929"/>
      <c r="AO2929"/>
      <c r="AP2929"/>
      <c r="AQ2929"/>
      <c r="AR2929"/>
      <c r="AS2929"/>
      <c r="AT2929"/>
      <c r="AU2929"/>
      <c r="AV2929"/>
      <c r="AW2929"/>
      <c r="AX2929"/>
      <c r="AY2929"/>
      <c r="AZ2929"/>
      <c r="BA2929">
        <v>4.5599999999999996</v>
      </c>
      <c r="BB2929">
        <v>3.62</v>
      </c>
      <c r="BC2929">
        <v>3.49</v>
      </c>
      <c r="BD2929">
        <v>3.62</v>
      </c>
      <c r="BE2929"/>
      <c r="BF2929"/>
      <c r="BG2929"/>
      <c r="BH2929"/>
      <c r="BI2929"/>
      <c r="BJ2929"/>
      <c r="BK2929"/>
      <c r="BL2929"/>
      <c r="BM2929"/>
      <c r="BN2929"/>
      <c r="BO2929"/>
      <c r="BP2929"/>
      <c r="BQ2929"/>
      <c r="BR2929" t="s">
        <v>67</v>
      </c>
      <c r="BS2929"/>
      <c r="BT2929" t="s">
        <v>285</v>
      </c>
      <c r="BU2929">
        <v>2255</v>
      </c>
      <c r="BV2929"/>
      <c r="BW2929"/>
    </row>
    <row r="2930" spans="1:78" s="10" customFormat="1" x14ac:dyDescent="0.2">
      <c r="A2930" t="s">
        <v>932</v>
      </c>
      <c r="B2930"/>
      <c r="C2930" t="s">
        <v>1482</v>
      </c>
      <c r="D2930" t="s">
        <v>64</v>
      </c>
      <c r="E2930" t="s">
        <v>907</v>
      </c>
      <c r="F2930" t="s">
        <v>915</v>
      </c>
      <c r="G2930" t="s">
        <v>907</v>
      </c>
      <c r="H2930" t="s">
        <v>915</v>
      </c>
      <c r="I2930"/>
      <c r="J2930"/>
      <c r="K2930"/>
      <c r="L2930" t="s">
        <v>933</v>
      </c>
      <c r="M2930"/>
      <c r="N2930"/>
      <c r="O2930"/>
      <c r="P2930"/>
      <c r="Q2930"/>
      <c r="R2930"/>
      <c r="S2930"/>
      <c r="T2930"/>
      <c r="U2930"/>
      <c r="V2930"/>
      <c r="W2930"/>
      <c r="X2930"/>
      <c r="Y2930"/>
      <c r="Z2930"/>
      <c r="AA2930"/>
      <c r="AB2930"/>
      <c r="AC2930"/>
      <c r="AD2930"/>
      <c r="AE2930"/>
      <c r="AF2930"/>
      <c r="AG2930"/>
      <c r="AH2930"/>
      <c r="AI2930"/>
      <c r="AJ2930"/>
      <c r="AK2930"/>
      <c r="AL2930"/>
      <c r="AM2930"/>
      <c r="AN2930"/>
      <c r="AO2930"/>
      <c r="AP2930"/>
      <c r="AQ2930"/>
      <c r="AR2930"/>
      <c r="AS2930"/>
      <c r="AT2930"/>
      <c r="AU2930"/>
      <c r="AV2930"/>
      <c r="AW2930"/>
      <c r="AX2930"/>
      <c r="AY2930"/>
      <c r="AZ2930"/>
      <c r="BA2930"/>
      <c r="BB2930"/>
      <c r="BC2930"/>
      <c r="BD2930"/>
      <c r="BE2930">
        <v>5.43</v>
      </c>
      <c r="BF2930">
        <v>3.28</v>
      </c>
      <c r="BG2930">
        <v>2.54</v>
      </c>
      <c r="BH2930">
        <v>3.28</v>
      </c>
      <c r="BI2930"/>
      <c r="BJ2930"/>
      <c r="BK2930"/>
      <c r="BL2930"/>
      <c r="BM2930"/>
      <c r="BN2930"/>
      <c r="BO2930"/>
      <c r="BP2930"/>
      <c r="BQ2930"/>
      <c r="BR2930" t="s">
        <v>67</v>
      </c>
      <c r="BS2930"/>
      <c r="BT2930" t="s">
        <v>285</v>
      </c>
      <c r="BU2930">
        <v>2255</v>
      </c>
      <c r="BV2930"/>
      <c r="BW2930"/>
    </row>
    <row r="2931" spans="1:78" x14ac:dyDescent="0.2">
      <c r="A2931" t="s">
        <v>934</v>
      </c>
      <c r="C2931" t="s">
        <v>1482</v>
      </c>
      <c r="D2931" t="s">
        <v>64</v>
      </c>
      <c r="E2931" t="s">
        <v>907</v>
      </c>
      <c r="F2931" t="s">
        <v>915</v>
      </c>
      <c r="G2931" t="s">
        <v>907</v>
      </c>
      <c r="H2931" t="s">
        <v>915</v>
      </c>
      <c r="L2931" t="s">
        <v>927</v>
      </c>
      <c r="Y2931">
        <v>4.57</v>
      </c>
      <c r="Z2931">
        <v>5.63</v>
      </c>
      <c r="AA2931">
        <v>5.79</v>
      </c>
      <c r="AB2931">
        <v>5.79</v>
      </c>
      <c r="BR2931" t="s">
        <v>67</v>
      </c>
      <c r="BS2931"/>
      <c r="BT2931" t="s">
        <v>285</v>
      </c>
      <c r="BU2931">
        <v>2255</v>
      </c>
      <c r="BX2931" s="10"/>
      <c r="BY2931" s="10"/>
      <c r="BZ2931" s="10"/>
    </row>
    <row r="2932" spans="1:78" x14ac:dyDescent="0.2">
      <c r="A2932" t="s">
        <v>935</v>
      </c>
      <c r="C2932" t="s">
        <v>1482</v>
      </c>
      <c r="D2932" t="s">
        <v>64</v>
      </c>
      <c r="E2932" t="s">
        <v>907</v>
      </c>
      <c r="F2932" t="s">
        <v>915</v>
      </c>
      <c r="G2932" t="s">
        <v>907</v>
      </c>
      <c r="H2932" t="s">
        <v>915</v>
      </c>
      <c r="L2932" t="s">
        <v>927</v>
      </c>
      <c r="AG2932">
        <v>3.85</v>
      </c>
      <c r="AH2932">
        <v>5.27</v>
      </c>
      <c r="AI2932">
        <v>4.5999999999999996</v>
      </c>
      <c r="AJ2932">
        <v>5.27</v>
      </c>
      <c r="BR2932" t="s">
        <v>67</v>
      </c>
      <c r="BS2932"/>
      <c r="BT2932" t="s">
        <v>285</v>
      </c>
      <c r="BU2932">
        <v>2255</v>
      </c>
    </row>
    <row r="2933" spans="1:78" x14ac:dyDescent="0.2">
      <c r="A2933" t="s">
        <v>936</v>
      </c>
      <c r="C2933" t="s">
        <v>1482</v>
      </c>
      <c r="D2933" t="s">
        <v>64</v>
      </c>
      <c r="E2933" t="s">
        <v>907</v>
      </c>
      <c r="F2933" t="s">
        <v>915</v>
      </c>
      <c r="G2933" t="s">
        <v>907</v>
      </c>
      <c r="H2933" t="s">
        <v>915</v>
      </c>
      <c r="L2933" t="s">
        <v>927</v>
      </c>
      <c r="Y2933">
        <v>4.05</v>
      </c>
      <c r="Z2933">
        <v>5.26</v>
      </c>
      <c r="AA2933">
        <v>5.31</v>
      </c>
      <c r="AB2933">
        <v>5.31</v>
      </c>
      <c r="BR2933" t="s">
        <v>67</v>
      </c>
      <c r="BS2933"/>
      <c r="BT2933" t="s">
        <v>285</v>
      </c>
      <c r="BU2933">
        <v>2255</v>
      </c>
    </row>
    <row r="2934" spans="1:78" x14ac:dyDescent="0.2">
      <c r="A2934" t="s">
        <v>2165</v>
      </c>
      <c r="B2934" t="s">
        <v>322</v>
      </c>
      <c r="C2934" t="s">
        <v>1482</v>
      </c>
      <c r="D2934" t="s">
        <v>64</v>
      </c>
      <c r="E2934" t="s">
        <v>907</v>
      </c>
      <c r="F2934" t="s">
        <v>915</v>
      </c>
      <c r="G2934" t="s">
        <v>907</v>
      </c>
      <c r="H2934" t="s">
        <v>915</v>
      </c>
      <c r="AC2934">
        <v>4.4000000000000004</v>
      </c>
      <c r="AF2934">
        <v>6.5</v>
      </c>
      <c r="BR2934" t="s">
        <v>67</v>
      </c>
      <c r="BS2934" s="1">
        <v>44819</v>
      </c>
      <c r="BT2934" t="s">
        <v>59</v>
      </c>
      <c r="BU2934">
        <v>3485</v>
      </c>
      <c r="BV2934" t="s">
        <v>60</v>
      </c>
      <c r="BW2934" t="s">
        <v>59</v>
      </c>
      <c r="BX2934" s="10"/>
      <c r="BY2934" s="10"/>
      <c r="BZ2934" s="10"/>
    </row>
    <row r="2935" spans="1:78" s="10" customFormat="1" x14ac:dyDescent="0.2">
      <c r="A2935" t="s">
        <v>937</v>
      </c>
      <c r="B2935"/>
      <c r="C2935" t="s">
        <v>1482</v>
      </c>
      <c r="D2935" t="s">
        <v>64</v>
      </c>
      <c r="E2935" t="s">
        <v>907</v>
      </c>
      <c r="F2935" t="s">
        <v>915</v>
      </c>
      <c r="G2935" t="s">
        <v>907</v>
      </c>
      <c r="H2935" t="s">
        <v>915</v>
      </c>
      <c r="I2935"/>
      <c r="J2935"/>
      <c r="K2935"/>
      <c r="L2935" t="s">
        <v>938</v>
      </c>
      <c r="M2935"/>
      <c r="N2935"/>
      <c r="O2935"/>
      <c r="P2935"/>
      <c r="Q2935"/>
      <c r="R2935"/>
      <c r="S2935"/>
      <c r="T2935"/>
      <c r="U2935"/>
      <c r="V2935"/>
      <c r="W2935"/>
      <c r="X2935"/>
      <c r="Y2935"/>
      <c r="Z2935"/>
      <c r="AA2935"/>
      <c r="AB2935"/>
      <c r="AC2935">
        <v>4.76</v>
      </c>
      <c r="AD2935">
        <v>5.96</v>
      </c>
      <c r="AE2935">
        <v>6.24</v>
      </c>
      <c r="AF2935">
        <v>6.24</v>
      </c>
      <c r="AG2935"/>
      <c r="AH2935"/>
      <c r="AI2935"/>
      <c r="AJ2935"/>
      <c r="AK2935"/>
      <c r="AL2935"/>
      <c r="AM2935"/>
      <c r="AN2935"/>
      <c r="AO2935"/>
      <c r="AP2935"/>
      <c r="AQ2935"/>
      <c r="AR2935"/>
      <c r="AS2935"/>
      <c r="AT2935"/>
      <c r="AU2935"/>
      <c r="AV2935"/>
      <c r="AW2935"/>
      <c r="AX2935"/>
      <c r="AY2935"/>
      <c r="AZ2935"/>
      <c r="BA2935"/>
      <c r="BB2935"/>
      <c r="BC2935"/>
      <c r="BD2935"/>
      <c r="BE2935"/>
      <c r="BF2935"/>
      <c r="BG2935"/>
      <c r="BH2935"/>
      <c r="BI2935"/>
      <c r="BJ2935"/>
      <c r="BK2935"/>
      <c r="BL2935"/>
      <c r="BM2935"/>
      <c r="BN2935"/>
      <c r="BO2935"/>
      <c r="BP2935"/>
      <c r="BQ2935"/>
      <c r="BR2935" t="s">
        <v>67</v>
      </c>
      <c r="BS2935"/>
      <c r="BT2935" t="s">
        <v>285</v>
      </c>
      <c r="BU2935">
        <v>2255</v>
      </c>
      <c r="BV2935"/>
      <c r="BW2935"/>
    </row>
    <row r="2936" spans="1:78" s="10" customFormat="1" x14ac:dyDescent="0.2">
      <c r="A2936" t="s">
        <v>1770</v>
      </c>
      <c r="B2936"/>
      <c r="C2936" t="s">
        <v>1482</v>
      </c>
      <c r="D2936" t="s">
        <v>64</v>
      </c>
      <c r="E2936" t="s">
        <v>907</v>
      </c>
      <c r="F2936" t="s">
        <v>267</v>
      </c>
      <c r="G2936" t="s">
        <v>1768</v>
      </c>
      <c r="H2936" t="s">
        <v>267</v>
      </c>
      <c r="I2936"/>
      <c r="J2936"/>
      <c r="K2936"/>
      <c r="L2936" t="s">
        <v>1769</v>
      </c>
      <c r="M2936"/>
      <c r="N2936"/>
      <c r="O2936"/>
      <c r="P2936"/>
      <c r="Q2936"/>
      <c r="R2936"/>
      <c r="S2936"/>
      <c r="T2936"/>
      <c r="U2936"/>
      <c r="V2936"/>
      <c r="W2936"/>
      <c r="X2936"/>
      <c r="Y2936"/>
      <c r="Z2936"/>
      <c r="AA2936"/>
      <c r="AB2936"/>
      <c r="AC2936"/>
      <c r="AD2936"/>
      <c r="AE2936"/>
      <c r="AF2936"/>
      <c r="AG2936">
        <v>2.81</v>
      </c>
      <c r="AH2936"/>
      <c r="AI2936"/>
      <c r="AJ2936">
        <v>4.2549999999999999</v>
      </c>
      <c r="AK2936"/>
      <c r="AL2936"/>
      <c r="AM2936"/>
      <c r="AN2936"/>
      <c r="AO2936"/>
      <c r="AP2936"/>
      <c r="AQ2936"/>
      <c r="AR2936"/>
      <c r="AS2936"/>
      <c r="AT2936"/>
      <c r="AU2936"/>
      <c r="AV2936"/>
      <c r="AW2936"/>
      <c r="AX2936"/>
      <c r="AY2936"/>
      <c r="AZ2936"/>
      <c r="BA2936"/>
      <c r="BB2936"/>
      <c r="BC2936"/>
      <c r="BD2936"/>
      <c r="BE2936"/>
      <c r="BF2936"/>
      <c r="BG2936"/>
      <c r="BH2936"/>
      <c r="BI2936"/>
      <c r="BJ2936"/>
      <c r="BK2936"/>
      <c r="BL2936"/>
      <c r="BM2936"/>
      <c r="BN2936"/>
      <c r="BO2936"/>
      <c r="BP2936"/>
      <c r="BQ2936"/>
      <c r="BR2936" t="s">
        <v>67</v>
      </c>
      <c r="BS2936" s="1">
        <v>44812</v>
      </c>
      <c r="BT2936" t="s">
        <v>1701</v>
      </c>
      <c r="BU2936">
        <v>1420</v>
      </c>
      <c r="BV2936" t="s">
        <v>60</v>
      </c>
      <c r="BW2936" t="s">
        <v>1701</v>
      </c>
    </row>
    <row r="2937" spans="1:78" s="10" customFormat="1" x14ac:dyDescent="0.2">
      <c r="A2937" t="s">
        <v>1765</v>
      </c>
      <c r="B2937"/>
      <c r="C2937" t="s">
        <v>1482</v>
      </c>
      <c r="D2937" t="s">
        <v>64</v>
      </c>
      <c r="E2937" t="s">
        <v>907</v>
      </c>
      <c r="F2937" t="s">
        <v>267</v>
      </c>
      <c r="G2937" t="s">
        <v>907</v>
      </c>
      <c r="H2937" t="s">
        <v>267</v>
      </c>
      <c r="I2937"/>
      <c r="J2937"/>
      <c r="K2937"/>
      <c r="L2937" t="s">
        <v>1714</v>
      </c>
      <c r="M2937"/>
      <c r="N2937"/>
      <c r="O2937"/>
      <c r="P2937"/>
      <c r="Q2937"/>
      <c r="R2937"/>
      <c r="S2937"/>
      <c r="T2937"/>
      <c r="U2937"/>
      <c r="V2937"/>
      <c r="W2937"/>
      <c r="X2937"/>
      <c r="Y2937"/>
      <c r="Z2937"/>
      <c r="AA2937"/>
      <c r="AB2937"/>
      <c r="AC2937"/>
      <c r="AD2937"/>
      <c r="AE2937"/>
      <c r="AF2937"/>
      <c r="AG2937"/>
      <c r="AH2937"/>
      <c r="AI2937"/>
      <c r="AJ2937"/>
      <c r="AK2937"/>
      <c r="AL2937"/>
      <c r="AM2937"/>
      <c r="AN2937"/>
      <c r="AO2937"/>
      <c r="AP2937"/>
      <c r="AQ2937"/>
      <c r="AR2937"/>
      <c r="AS2937"/>
      <c r="AT2937"/>
      <c r="AU2937"/>
      <c r="AV2937"/>
      <c r="AW2937"/>
      <c r="AX2937"/>
      <c r="AY2937"/>
      <c r="AZ2937"/>
      <c r="BA2937">
        <v>4.2809999999999997</v>
      </c>
      <c r="BB2937">
        <v>3.21</v>
      </c>
      <c r="BC2937">
        <v>3.1970000000000001</v>
      </c>
      <c r="BD2937">
        <v>3.21</v>
      </c>
      <c r="BE2937"/>
      <c r="BF2937"/>
      <c r="BG2937"/>
      <c r="BH2937"/>
      <c r="BI2937"/>
      <c r="BJ2937"/>
      <c r="BK2937"/>
      <c r="BL2937"/>
      <c r="BM2937"/>
      <c r="BN2937"/>
      <c r="BO2937"/>
      <c r="BP2937"/>
      <c r="BQ2937"/>
      <c r="BR2937" t="s">
        <v>67</v>
      </c>
      <c r="BS2937" s="1">
        <v>44812</v>
      </c>
      <c r="BT2937" t="s">
        <v>1701</v>
      </c>
      <c r="BU2937">
        <v>1420</v>
      </c>
      <c r="BV2937" t="s">
        <v>60</v>
      </c>
      <c r="BW2937" t="s">
        <v>1701</v>
      </c>
    </row>
    <row r="2938" spans="1:78" s="10" customFormat="1" x14ac:dyDescent="0.2">
      <c r="A2938" t="s">
        <v>1767</v>
      </c>
      <c r="B2938"/>
      <c r="C2938" t="s">
        <v>1482</v>
      </c>
      <c r="D2938" t="s">
        <v>64</v>
      </c>
      <c r="E2938" t="s">
        <v>907</v>
      </c>
      <c r="F2938" t="s">
        <v>267</v>
      </c>
      <c r="G2938" t="s">
        <v>907</v>
      </c>
      <c r="H2938" t="s">
        <v>267</v>
      </c>
      <c r="I2938"/>
      <c r="J2938"/>
      <c r="K2938"/>
      <c r="L2938" t="s">
        <v>1715</v>
      </c>
      <c r="M2938"/>
      <c r="N2938"/>
      <c r="O2938"/>
      <c r="P2938"/>
      <c r="Q2938"/>
      <c r="R2938"/>
      <c r="S2938"/>
      <c r="T2938"/>
      <c r="U2938"/>
      <c r="V2938"/>
      <c r="W2938"/>
      <c r="X2938">
        <v>4.6500000000000004</v>
      </c>
      <c r="Y2938"/>
      <c r="Z2938"/>
      <c r="AA2938"/>
      <c r="AB2938"/>
      <c r="AC2938"/>
      <c r="AD2938"/>
      <c r="AE2938"/>
      <c r="AF2938"/>
      <c r="AG2938"/>
      <c r="AH2938"/>
      <c r="AI2938"/>
      <c r="AJ2938"/>
      <c r="AK2938"/>
      <c r="AL2938"/>
      <c r="AM2938"/>
      <c r="AN2938"/>
      <c r="AO2938"/>
      <c r="AP2938"/>
      <c r="AQ2938"/>
      <c r="AR2938"/>
      <c r="AS2938"/>
      <c r="AT2938"/>
      <c r="AU2938"/>
      <c r="AV2938"/>
      <c r="AW2938"/>
      <c r="AX2938"/>
      <c r="AY2938"/>
      <c r="AZ2938"/>
      <c r="BA2938"/>
      <c r="BB2938"/>
      <c r="BC2938"/>
      <c r="BD2938"/>
      <c r="BE2938"/>
      <c r="BF2938"/>
      <c r="BG2938"/>
      <c r="BH2938"/>
      <c r="BI2938"/>
      <c r="BJ2938"/>
      <c r="BK2938"/>
      <c r="BL2938"/>
      <c r="BM2938"/>
      <c r="BN2938"/>
      <c r="BO2938"/>
      <c r="BP2938"/>
      <c r="BQ2938"/>
      <c r="BR2938" t="s">
        <v>67</v>
      </c>
      <c r="BS2938" s="1">
        <v>44812</v>
      </c>
      <c r="BT2938" t="s">
        <v>1701</v>
      </c>
      <c r="BU2938">
        <v>1420</v>
      </c>
      <c r="BV2938"/>
      <c r="BW2938"/>
    </row>
    <row r="2939" spans="1:78" s="10" customFormat="1" x14ac:dyDescent="0.2">
      <c r="A2939" t="s">
        <v>1766</v>
      </c>
      <c r="B2939"/>
      <c r="C2939" t="s">
        <v>1482</v>
      </c>
      <c r="D2939" t="s">
        <v>64</v>
      </c>
      <c r="E2939" t="s">
        <v>907</v>
      </c>
      <c r="F2939" t="s">
        <v>267</v>
      </c>
      <c r="G2939" t="s">
        <v>907</v>
      </c>
      <c r="H2939" t="s">
        <v>267</v>
      </c>
      <c r="I2939"/>
      <c r="J2939"/>
      <c r="K2939"/>
      <c r="L2939" t="s">
        <v>1715</v>
      </c>
      <c r="M2939"/>
      <c r="N2939"/>
      <c r="O2939"/>
      <c r="P2939"/>
      <c r="Q2939">
        <v>3.2749999999999999</v>
      </c>
      <c r="R2939"/>
      <c r="S2939"/>
      <c r="T2939">
        <v>3.6680000000000001</v>
      </c>
      <c r="U2939"/>
      <c r="V2939"/>
      <c r="W2939"/>
      <c r="X2939"/>
      <c r="Y2939"/>
      <c r="Z2939"/>
      <c r="AA2939"/>
      <c r="AB2939"/>
      <c r="AC2939"/>
      <c r="AD2939"/>
      <c r="AE2939"/>
      <c r="AF2939"/>
      <c r="AG2939"/>
      <c r="AH2939"/>
      <c r="AI2939"/>
      <c r="AJ2939"/>
      <c r="AK2939"/>
      <c r="AL2939"/>
      <c r="AM2939"/>
      <c r="AN2939"/>
      <c r="AO2939"/>
      <c r="AP2939"/>
      <c r="AQ2939"/>
      <c r="AR2939"/>
      <c r="AS2939"/>
      <c r="AT2939"/>
      <c r="AU2939"/>
      <c r="AV2939"/>
      <c r="AW2939"/>
      <c r="AX2939"/>
      <c r="AY2939"/>
      <c r="AZ2939"/>
      <c r="BA2939"/>
      <c r="BB2939"/>
      <c r="BC2939"/>
      <c r="BD2939"/>
      <c r="BE2939"/>
      <c r="BF2939"/>
      <c r="BG2939"/>
      <c r="BH2939"/>
      <c r="BI2939"/>
      <c r="BJ2939"/>
      <c r="BK2939"/>
      <c r="BL2939"/>
      <c r="BM2939"/>
      <c r="BN2939"/>
      <c r="BO2939"/>
      <c r="BP2939"/>
      <c r="BQ2939"/>
      <c r="BR2939" t="s">
        <v>67</v>
      </c>
      <c r="BS2939" s="1">
        <v>44812</v>
      </c>
      <c r="BT2939" t="s">
        <v>1701</v>
      </c>
      <c r="BU2939">
        <v>1420</v>
      </c>
      <c r="BV2939"/>
      <c r="BW2939"/>
    </row>
    <row r="2940" spans="1:78" x14ac:dyDescent="0.2">
      <c r="A2940" s="11" t="s">
        <v>1700</v>
      </c>
      <c r="B2940" s="11"/>
      <c r="C2940" s="11" t="s">
        <v>1482</v>
      </c>
      <c r="D2940" s="11" t="s">
        <v>64</v>
      </c>
      <c r="E2940" s="11" t="s">
        <v>907</v>
      </c>
      <c r="F2940" s="11"/>
      <c r="G2940" s="11" t="s">
        <v>1550</v>
      </c>
      <c r="H2940" s="11"/>
      <c r="I2940" s="11"/>
      <c r="J2940" s="11"/>
      <c r="K2940" s="11"/>
      <c r="L2940" s="11"/>
      <c r="M2940" s="11"/>
      <c r="N2940" s="11"/>
      <c r="O2940" s="11"/>
      <c r="P2940" s="11"/>
      <c r="Q2940" s="11"/>
      <c r="R2940" s="11"/>
      <c r="S2940" s="11"/>
      <c r="T2940" s="11"/>
      <c r="U2940" s="11"/>
      <c r="V2940" s="11"/>
      <c r="W2940" s="11"/>
      <c r="X2940" s="11"/>
      <c r="Y2940" s="11"/>
      <c r="Z2940" s="11"/>
      <c r="AA2940" s="11"/>
      <c r="AB2940" s="11"/>
      <c r="AC2940" s="11"/>
      <c r="AD2940" s="11"/>
      <c r="AE2940" s="11"/>
      <c r="AF2940" s="11"/>
      <c r="AG2940" s="11"/>
      <c r="AH2940" s="11"/>
      <c r="AI2940" s="11"/>
      <c r="AJ2940" s="11"/>
      <c r="AK2940" s="11"/>
      <c r="AL2940" s="11"/>
      <c r="AM2940" s="11"/>
      <c r="AN2940" s="11"/>
      <c r="AO2940" s="11"/>
      <c r="AP2940" s="11"/>
      <c r="AQ2940" s="11"/>
      <c r="AR2940" s="11"/>
      <c r="AS2940" s="11"/>
      <c r="AT2940" s="11"/>
      <c r="AU2940" s="11"/>
      <c r="AV2940" s="11"/>
      <c r="AW2940" s="11"/>
      <c r="AX2940" s="11"/>
      <c r="AY2940" s="11"/>
      <c r="AZ2940" s="11"/>
      <c r="BA2940" s="11"/>
      <c r="BB2940" s="11"/>
      <c r="BC2940" s="11"/>
      <c r="BD2940" s="11"/>
      <c r="BE2940" s="11"/>
      <c r="BF2940" s="11"/>
      <c r="BG2940" s="11"/>
      <c r="BH2940" s="11"/>
      <c r="BI2940" s="11"/>
      <c r="BJ2940" s="11"/>
      <c r="BK2940" s="11"/>
      <c r="BL2940" s="11"/>
      <c r="BM2940" s="11"/>
      <c r="BN2940" s="11"/>
      <c r="BO2940" s="11"/>
      <c r="BP2940" s="11"/>
      <c r="BQ2940" s="11"/>
      <c r="BR2940" s="11"/>
      <c r="BS2940" s="11"/>
      <c r="BT2940" s="11"/>
      <c r="BU2940" s="11"/>
      <c r="BV2940" s="11"/>
      <c r="BW2940" s="11"/>
      <c r="BX2940" s="10"/>
      <c r="BY2940" s="10"/>
      <c r="BZ2940" s="10"/>
    </row>
    <row r="2941" spans="1:78" x14ac:dyDescent="0.2">
      <c r="A2941" s="11" t="s">
        <v>1700</v>
      </c>
      <c r="B2941" s="11"/>
      <c r="C2941" s="11" t="s">
        <v>1482</v>
      </c>
      <c r="D2941" s="11" t="s">
        <v>64</v>
      </c>
      <c r="E2941" s="11" t="s">
        <v>907</v>
      </c>
      <c r="F2941" s="11"/>
      <c r="G2941" s="11" t="s">
        <v>907</v>
      </c>
      <c r="H2941" s="11"/>
      <c r="I2941" s="11"/>
      <c r="J2941" s="11"/>
      <c r="K2941" s="11"/>
      <c r="L2941" s="11"/>
      <c r="M2941" s="11"/>
      <c r="N2941" s="11"/>
      <c r="O2941" s="11"/>
      <c r="P2941" s="11"/>
      <c r="Q2941" s="11"/>
      <c r="R2941" s="11"/>
      <c r="S2941" s="11"/>
      <c r="T2941" s="11"/>
      <c r="U2941" s="11"/>
      <c r="V2941" s="11"/>
      <c r="W2941" s="11"/>
      <c r="X2941" s="11"/>
      <c r="Y2941" s="11"/>
      <c r="Z2941" s="11"/>
      <c r="AA2941" s="11"/>
      <c r="AB2941" s="11"/>
      <c r="AC2941" s="11"/>
      <c r="AD2941" s="11"/>
      <c r="AE2941" s="11"/>
      <c r="AF2941" s="11"/>
      <c r="AG2941" s="11"/>
      <c r="AH2941" s="11"/>
      <c r="AI2941" s="11"/>
      <c r="AJ2941" s="11"/>
      <c r="AK2941" s="11"/>
      <c r="AL2941" s="11"/>
      <c r="AM2941" s="11"/>
      <c r="AN2941" s="11"/>
      <c r="AO2941" s="11"/>
      <c r="AP2941" s="11"/>
      <c r="AQ2941" s="11"/>
      <c r="AR2941" s="11"/>
      <c r="AS2941" s="11"/>
      <c r="AT2941" s="11"/>
      <c r="AU2941" s="11"/>
      <c r="AV2941" s="11"/>
      <c r="AW2941" s="11"/>
      <c r="AX2941" s="11"/>
      <c r="AY2941" s="11"/>
      <c r="AZ2941" s="11"/>
      <c r="BA2941" s="11"/>
      <c r="BB2941" s="11"/>
      <c r="BC2941" s="11"/>
      <c r="BD2941" s="11"/>
      <c r="BE2941" s="11"/>
      <c r="BF2941" s="11"/>
      <c r="BG2941" s="11"/>
      <c r="BH2941" s="11"/>
      <c r="BI2941" s="11"/>
      <c r="BJ2941" s="11"/>
      <c r="BK2941" s="11"/>
      <c r="BL2941" s="11"/>
      <c r="BM2941" s="11"/>
      <c r="BN2941" s="11"/>
      <c r="BO2941" s="11"/>
      <c r="BP2941" s="11"/>
      <c r="BQ2941" s="11"/>
      <c r="BR2941" s="11"/>
      <c r="BS2941" s="11"/>
      <c r="BT2941" s="11"/>
      <c r="BU2941" s="11"/>
      <c r="BV2941" s="11"/>
      <c r="BW2941" s="11"/>
      <c r="BX2941" s="10"/>
      <c r="BY2941" s="10"/>
      <c r="BZ2941" s="10"/>
    </row>
    <row r="2942" spans="1:78" s="6" customFormat="1" x14ac:dyDescent="0.2">
      <c r="A2942" s="11" t="s">
        <v>1700</v>
      </c>
      <c r="B2942" s="11"/>
      <c r="C2942" s="11" t="s">
        <v>1482</v>
      </c>
      <c r="D2942" s="11" t="s">
        <v>64</v>
      </c>
      <c r="E2942" s="11" t="s">
        <v>859</v>
      </c>
      <c r="F2942" s="11" t="s">
        <v>940</v>
      </c>
      <c r="G2942" s="11" t="s">
        <v>859</v>
      </c>
      <c r="H2942" s="11" t="s">
        <v>940</v>
      </c>
      <c r="I2942" s="11"/>
      <c r="J2942" s="11"/>
      <c r="K2942" s="11"/>
      <c r="L2942" s="11"/>
      <c r="M2942" s="11"/>
      <c r="N2942" s="11"/>
      <c r="O2942" s="11"/>
      <c r="P2942" s="11"/>
      <c r="Q2942" s="11"/>
      <c r="R2942" s="11"/>
      <c r="S2942" s="11"/>
      <c r="T2942" s="11"/>
      <c r="U2942" s="11"/>
      <c r="V2942" s="11"/>
      <c r="W2942" s="11"/>
      <c r="X2942" s="11"/>
      <c r="Y2942" s="11"/>
      <c r="Z2942" s="11"/>
      <c r="AA2942" s="11"/>
      <c r="AB2942" s="11"/>
      <c r="AC2942" s="11"/>
      <c r="AD2942" s="11"/>
      <c r="AE2942" s="11"/>
      <c r="AF2942" s="11"/>
      <c r="AG2942" s="11"/>
      <c r="AH2942" s="11"/>
      <c r="AI2942" s="11"/>
      <c r="AJ2942" s="11"/>
      <c r="AK2942" s="11"/>
      <c r="AL2942" s="11"/>
      <c r="AM2942" s="11"/>
      <c r="AN2942" s="11"/>
      <c r="AO2942" s="11"/>
      <c r="AP2942" s="11"/>
      <c r="AQ2942" s="11"/>
      <c r="AR2942" s="11"/>
      <c r="AS2942" s="11"/>
      <c r="AT2942" s="11"/>
      <c r="AU2942" s="11"/>
      <c r="AV2942" s="11"/>
      <c r="AW2942" s="11"/>
      <c r="AX2942" s="11"/>
      <c r="AY2942" s="11"/>
      <c r="AZ2942" s="11"/>
      <c r="BA2942" s="11"/>
      <c r="BB2942" s="11"/>
      <c r="BC2942" s="11"/>
      <c r="BD2942" s="11"/>
      <c r="BE2942" s="11"/>
      <c r="BF2942" s="11"/>
      <c r="BG2942" s="11"/>
      <c r="BH2942" s="11"/>
      <c r="BI2942" s="11"/>
      <c r="BJ2942" s="11"/>
      <c r="BK2942" s="11"/>
      <c r="BL2942" s="11"/>
      <c r="BM2942" s="11"/>
      <c r="BN2942" s="11"/>
      <c r="BO2942" s="11"/>
      <c r="BP2942" s="11"/>
      <c r="BQ2942" s="11"/>
      <c r="BR2942" s="11"/>
      <c r="BS2942" s="11"/>
      <c r="BT2942" s="11"/>
      <c r="BU2942" s="11"/>
      <c r="BV2942" s="11"/>
      <c r="BW2942" s="11"/>
      <c r="BX2942"/>
      <c r="BY2942"/>
      <c r="BZ2942"/>
    </row>
    <row r="2943" spans="1:78" x14ac:dyDescent="0.2">
      <c r="A2943" t="s">
        <v>939</v>
      </c>
      <c r="B2943" t="s">
        <v>154</v>
      </c>
      <c r="C2943" t="s">
        <v>1482</v>
      </c>
      <c r="D2943" t="s">
        <v>64</v>
      </c>
      <c r="E2943" t="s">
        <v>859</v>
      </c>
      <c r="F2943" t="s">
        <v>940</v>
      </c>
      <c r="G2943" t="s">
        <v>859</v>
      </c>
      <c r="H2943" t="s">
        <v>940</v>
      </c>
      <c r="AS2943">
        <v>4.4000000000000004</v>
      </c>
      <c r="AV2943">
        <v>3</v>
      </c>
      <c r="AW2943">
        <v>4.8</v>
      </c>
      <c r="AZ2943">
        <v>3.6</v>
      </c>
      <c r="BA2943">
        <v>5.6</v>
      </c>
      <c r="BD2943">
        <v>4.5</v>
      </c>
      <c r="BR2943" t="s">
        <v>67</v>
      </c>
      <c r="BS2943"/>
      <c r="BT2943" t="s">
        <v>95</v>
      </c>
      <c r="BU2943">
        <v>3144</v>
      </c>
      <c r="BX2943" s="10"/>
      <c r="BY2943" s="10"/>
      <c r="BZ2943" s="10"/>
    </row>
    <row r="2944" spans="1:78" x14ac:dyDescent="0.2">
      <c r="A2944" t="s">
        <v>941</v>
      </c>
      <c r="C2944" t="s">
        <v>1482</v>
      </c>
      <c r="D2944" t="s">
        <v>64</v>
      </c>
      <c r="E2944" t="s">
        <v>859</v>
      </c>
      <c r="F2944" t="s">
        <v>940</v>
      </c>
      <c r="G2944" t="s">
        <v>859</v>
      </c>
      <c r="H2944" t="s">
        <v>940</v>
      </c>
      <c r="BA2944">
        <v>5.6</v>
      </c>
      <c r="BD2944">
        <v>4.5</v>
      </c>
      <c r="BR2944" t="s">
        <v>67</v>
      </c>
      <c r="BS2944"/>
      <c r="BT2944" t="s">
        <v>95</v>
      </c>
      <c r="BU2944">
        <v>3144</v>
      </c>
      <c r="BX2944" s="10"/>
      <c r="BY2944" s="10"/>
      <c r="BZ2944" s="10"/>
    </row>
    <row r="2945" spans="1:78" x14ac:dyDescent="0.2">
      <c r="A2945" t="s">
        <v>942</v>
      </c>
      <c r="C2945" t="s">
        <v>1482</v>
      </c>
      <c r="D2945" t="s">
        <v>64</v>
      </c>
      <c r="E2945" t="s">
        <v>859</v>
      </c>
      <c r="F2945" t="s">
        <v>940</v>
      </c>
      <c r="G2945" t="s">
        <v>859</v>
      </c>
      <c r="H2945" t="s">
        <v>940</v>
      </c>
      <c r="BA2945">
        <v>5.6</v>
      </c>
      <c r="BD2945">
        <v>4.5999999999999996</v>
      </c>
      <c r="BR2945" t="s">
        <v>67</v>
      </c>
      <c r="BS2945"/>
      <c r="BT2945" t="s">
        <v>95</v>
      </c>
      <c r="BU2945">
        <v>3144</v>
      </c>
      <c r="BX2945" s="10"/>
      <c r="BY2945" s="10"/>
      <c r="BZ2945" s="10"/>
    </row>
    <row r="2946" spans="1:78" x14ac:dyDescent="0.2">
      <c r="A2946" t="s">
        <v>943</v>
      </c>
      <c r="C2946" t="s">
        <v>1482</v>
      </c>
      <c r="D2946" t="s">
        <v>64</v>
      </c>
      <c r="E2946" t="s">
        <v>859</v>
      </c>
      <c r="F2946" t="s">
        <v>940</v>
      </c>
      <c r="G2946" t="s">
        <v>859</v>
      </c>
      <c r="H2946" t="s">
        <v>940</v>
      </c>
      <c r="BA2946">
        <v>5.7</v>
      </c>
      <c r="BD2946">
        <v>4.5999999999999996</v>
      </c>
      <c r="BE2946">
        <v>5.5</v>
      </c>
      <c r="BH2946">
        <v>3.6</v>
      </c>
      <c r="BR2946" t="s">
        <v>67</v>
      </c>
      <c r="BS2946"/>
      <c r="BT2946" t="s">
        <v>95</v>
      </c>
      <c r="BU2946">
        <v>3144</v>
      </c>
      <c r="BV2946" t="s">
        <v>69</v>
      </c>
      <c r="BW2946" t="s">
        <v>95</v>
      </c>
      <c r="BX2946" s="10"/>
      <c r="BY2946" s="10"/>
      <c r="BZ2946" s="10"/>
    </row>
    <row r="2947" spans="1:78" s="6" customFormat="1" x14ac:dyDescent="0.2">
      <c r="A2947" t="s">
        <v>945</v>
      </c>
      <c r="B2947"/>
      <c r="C2947" t="s">
        <v>1482</v>
      </c>
      <c r="D2947" t="s">
        <v>64</v>
      </c>
      <c r="E2947" t="s">
        <v>859</v>
      </c>
      <c r="F2947" t="s">
        <v>944</v>
      </c>
      <c r="G2947" t="s">
        <v>2149</v>
      </c>
      <c r="H2947" t="s">
        <v>944</v>
      </c>
      <c r="I2947" t="b">
        <v>0</v>
      </c>
      <c r="J2947"/>
      <c r="K2947"/>
      <c r="L2947"/>
      <c r="M2947"/>
      <c r="N2947"/>
      <c r="O2947"/>
      <c r="P2947"/>
      <c r="Q2947"/>
      <c r="R2947"/>
      <c r="S2947"/>
      <c r="T2947"/>
      <c r="U2947"/>
      <c r="V2947"/>
      <c r="W2947"/>
      <c r="X2947"/>
      <c r="Y2947"/>
      <c r="Z2947"/>
      <c r="AA2947"/>
      <c r="AB2947"/>
      <c r="AC2947"/>
      <c r="AD2947"/>
      <c r="AE2947"/>
      <c r="AF2947"/>
      <c r="AG2947"/>
      <c r="AH2947"/>
      <c r="AI2947"/>
      <c r="AJ2947"/>
      <c r="AK2947"/>
      <c r="AL2947"/>
      <c r="AM2947"/>
      <c r="AN2947"/>
      <c r="AO2947"/>
      <c r="AP2947"/>
      <c r="AQ2947"/>
      <c r="AR2947"/>
      <c r="AS2947"/>
      <c r="AT2947"/>
      <c r="AU2947"/>
      <c r="AV2947"/>
      <c r="AW2947">
        <v>6.2</v>
      </c>
      <c r="AX2947"/>
      <c r="AY2947"/>
      <c r="AZ2947"/>
      <c r="BA2947">
        <v>6.4</v>
      </c>
      <c r="BB2947"/>
      <c r="BC2947"/>
      <c r="BD2947"/>
      <c r="BE2947">
        <v>6.6</v>
      </c>
      <c r="BF2947"/>
      <c r="BG2947"/>
      <c r="BH2947"/>
      <c r="BI2947"/>
      <c r="BJ2947"/>
      <c r="BK2947"/>
      <c r="BL2947"/>
      <c r="BM2947"/>
      <c r="BN2947"/>
      <c r="BO2947"/>
      <c r="BP2947"/>
      <c r="BQ2947" t="s">
        <v>2150</v>
      </c>
      <c r="BR2947" t="s">
        <v>67</v>
      </c>
      <c r="BS2947" s="1">
        <v>44819</v>
      </c>
      <c r="BT2947" t="s">
        <v>2146</v>
      </c>
      <c r="BU2947">
        <v>9611</v>
      </c>
      <c r="BV2947"/>
      <c r="BW2947"/>
      <c r="BX2947" s="10"/>
      <c r="BY2947" s="10"/>
      <c r="BZ2947" s="10"/>
    </row>
    <row r="2948" spans="1:78" s="10" customFormat="1" x14ac:dyDescent="0.2">
      <c r="A2948" s="11" t="s">
        <v>1700</v>
      </c>
      <c r="B2948" s="11"/>
      <c r="C2948" s="11" t="s">
        <v>1482</v>
      </c>
      <c r="D2948" s="11" t="s">
        <v>64</v>
      </c>
      <c r="E2948" s="11" t="s">
        <v>859</v>
      </c>
      <c r="F2948" s="11" t="s">
        <v>944</v>
      </c>
      <c r="G2948" s="11" t="s">
        <v>859</v>
      </c>
      <c r="H2948" s="11" t="s">
        <v>944</v>
      </c>
      <c r="I2948" s="11"/>
      <c r="J2948" s="11"/>
      <c r="K2948" s="11"/>
      <c r="L2948" s="11"/>
      <c r="M2948" s="11"/>
      <c r="N2948" s="11"/>
      <c r="O2948" s="11"/>
      <c r="P2948" s="11"/>
      <c r="Q2948" s="11"/>
      <c r="R2948" s="11"/>
      <c r="S2948" s="11"/>
      <c r="T2948" s="11"/>
      <c r="U2948" s="11"/>
      <c r="V2948" s="11"/>
      <c r="W2948" s="11"/>
      <c r="X2948" s="11"/>
      <c r="Y2948" s="11"/>
      <c r="Z2948" s="11"/>
      <c r="AA2948" s="11"/>
      <c r="AB2948" s="11"/>
      <c r="AC2948" s="11"/>
      <c r="AD2948" s="11"/>
      <c r="AE2948" s="11"/>
      <c r="AF2948" s="11"/>
      <c r="AG2948" s="11"/>
      <c r="AH2948" s="11"/>
      <c r="AI2948" s="11"/>
      <c r="AJ2948" s="11"/>
      <c r="AK2948" s="11"/>
      <c r="AL2948" s="11"/>
      <c r="AM2948" s="11"/>
      <c r="AN2948" s="11"/>
      <c r="AO2948" s="11"/>
      <c r="AP2948" s="11"/>
      <c r="AQ2948" s="11"/>
      <c r="AR2948" s="11"/>
      <c r="AS2948" s="11"/>
      <c r="AT2948" s="11"/>
      <c r="AU2948" s="11"/>
      <c r="AV2948" s="11"/>
      <c r="AW2948" s="11"/>
      <c r="AX2948" s="11"/>
      <c r="AY2948" s="11"/>
      <c r="AZ2948" s="11"/>
      <c r="BA2948" s="11"/>
      <c r="BB2948" s="11"/>
      <c r="BC2948" s="11"/>
      <c r="BD2948" s="11"/>
      <c r="BE2948" s="11"/>
      <c r="BF2948" s="11"/>
      <c r="BG2948" s="11"/>
      <c r="BH2948" s="11"/>
      <c r="BI2948" s="11"/>
      <c r="BJ2948" s="11"/>
      <c r="BK2948" s="11"/>
      <c r="BL2948" s="11"/>
      <c r="BM2948" s="11"/>
      <c r="BN2948" s="11"/>
      <c r="BO2948" s="11"/>
      <c r="BP2948" s="11"/>
      <c r="BQ2948" s="11"/>
      <c r="BR2948" s="11"/>
      <c r="BS2948" s="11"/>
      <c r="BT2948" s="11"/>
      <c r="BU2948" s="11"/>
      <c r="BV2948" s="11"/>
      <c r="BW2948" s="11"/>
    </row>
    <row r="2949" spans="1:78" s="6" customFormat="1" x14ac:dyDescent="0.2">
      <c r="A2949" t="s">
        <v>945</v>
      </c>
      <c r="B2949" t="s">
        <v>322</v>
      </c>
      <c r="C2949" t="s">
        <v>1482</v>
      </c>
      <c r="D2949" t="s">
        <v>64</v>
      </c>
      <c r="E2949" t="s">
        <v>859</v>
      </c>
      <c r="F2949" t="s">
        <v>944</v>
      </c>
      <c r="G2949" t="s">
        <v>859</v>
      </c>
      <c r="H2949" t="s">
        <v>944</v>
      </c>
      <c r="I2949" t="b">
        <v>0</v>
      </c>
      <c r="J2949"/>
      <c r="K2949"/>
      <c r="L2949"/>
      <c r="M2949"/>
      <c r="N2949"/>
      <c r="O2949"/>
      <c r="P2949"/>
      <c r="Q2949"/>
      <c r="R2949"/>
      <c r="S2949"/>
      <c r="T2949"/>
      <c r="U2949"/>
      <c r="V2949"/>
      <c r="W2949"/>
      <c r="X2949"/>
      <c r="Y2949"/>
      <c r="Z2949"/>
      <c r="AA2949"/>
      <c r="AB2949"/>
      <c r="AC2949"/>
      <c r="AD2949"/>
      <c r="AE2949"/>
      <c r="AF2949"/>
      <c r="AG2949"/>
      <c r="AH2949"/>
      <c r="AI2949"/>
      <c r="AJ2949"/>
      <c r="AK2949"/>
      <c r="AL2949"/>
      <c r="AM2949"/>
      <c r="AN2949"/>
      <c r="AO2949"/>
      <c r="AP2949"/>
      <c r="AQ2949"/>
      <c r="AR2949"/>
      <c r="AS2949"/>
      <c r="AT2949"/>
      <c r="AU2949"/>
      <c r="AV2949"/>
      <c r="AW2949">
        <v>6.2</v>
      </c>
      <c r="AX2949"/>
      <c r="AY2949"/>
      <c r="AZ2949">
        <v>4.5</v>
      </c>
      <c r="BA2949">
        <v>6.4</v>
      </c>
      <c r="BB2949"/>
      <c r="BC2949"/>
      <c r="BD2949">
        <v>4.9000000000000004</v>
      </c>
      <c r="BE2949">
        <v>6.6</v>
      </c>
      <c r="BF2949"/>
      <c r="BG2949"/>
      <c r="BH2949">
        <v>4.3</v>
      </c>
      <c r="BI2949"/>
      <c r="BJ2949"/>
      <c r="BK2949"/>
      <c r="BL2949"/>
      <c r="BM2949"/>
      <c r="BN2949"/>
      <c r="BO2949"/>
      <c r="BP2949"/>
      <c r="BQ2949" t="s">
        <v>2151</v>
      </c>
      <c r="BR2949" t="s">
        <v>67</v>
      </c>
      <c r="BS2949" s="1">
        <v>44819</v>
      </c>
      <c r="BT2949" t="s">
        <v>2143</v>
      </c>
      <c r="BU2949">
        <v>1637</v>
      </c>
      <c r="BV2949"/>
      <c r="BW2949"/>
      <c r="BX2949"/>
      <c r="BY2949"/>
      <c r="BZ2949"/>
    </row>
    <row r="2950" spans="1:78" s="6" customFormat="1" x14ac:dyDescent="0.2">
      <c r="A2950" t="s">
        <v>945</v>
      </c>
      <c r="B2950"/>
      <c r="C2950" t="s">
        <v>1482</v>
      </c>
      <c r="D2950" t="s">
        <v>64</v>
      </c>
      <c r="E2950" t="s">
        <v>859</v>
      </c>
      <c r="F2950" t="s">
        <v>944</v>
      </c>
      <c r="G2950" t="s">
        <v>946</v>
      </c>
      <c r="H2950" t="s">
        <v>944</v>
      </c>
      <c r="I2950"/>
      <c r="J2950"/>
      <c r="K2950"/>
      <c r="L2950"/>
      <c r="M2950"/>
      <c r="N2950"/>
      <c r="O2950"/>
      <c r="P2950"/>
      <c r="Q2950"/>
      <c r="R2950"/>
      <c r="S2950"/>
      <c r="T2950"/>
      <c r="U2950"/>
      <c r="V2950"/>
      <c r="W2950"/>
      <c r="X2950"/>
      <c r="Y2950"/>
      <c r="Z2950"/>
      <c r="AA2950"/>
      <c r="AB2950"/>
      <c r="AC2950"/>
      <c r="AD2950"/>
      <c r="AE2950"/>
      <c r="AF2950"/>
      <c r="AG2950"/>
      <c r="AH2950"/>
      <c r="AI2950"/>
      <c r="AJ2950"/>
      <c r="AK2950"/>
      <c r="AL2950"/>
      <c r="AM2950"/>
      <c r="AN2950"/>
      <c r="AO2950"/>
      <c r="AP2950"/>
      <c r="AQ2950"/>
      <c r="AR2950"/>
      <c r="AS2950"/>
      <c r="AT2950"/>
      <c r="AU2950"/>
      <c r="AV2950"/>
      <c r="AW2950">
        <v>6.2</v>
      </c>
      <c r="AX2950">
        <v>3.8</v>
      </c>
      <c r="AY2950">
        <v>4.5</v>
      </c>
      <c r="AZ2950">
        <v>4.5</v>
      </c>
      <c r="BA2950">
        <v>6.4</v>
      </c>
      <c r="BB2950"/>
      <c r="BC2950"/>
      <c r="BD2950">
        <v>4.9000000000000004</v>
      </c>
      <c r="BE2950">
        <v>6.6</v>
      </c>
      <c r="BF2950"/>
      <c r="BG2950"/>
      <c r="BH2950">
        <v>4.3</v>
      </c>
      <c r="BI2950"/>
      <c r="BJ2950"/>
      <c r="BK2950"/>
      <c r="BL2950"/>
      <c r="BM2950"/>
      <c r="BN2950"/>
      <c r="BO2950"/>
      <c r="BP2950"/>
      <c r="BQ2950"/>
      <c r="BR2950" t="s">
        <v>67</v>
      </c>
      <c r="BS2950"/>
      <c r="BT2950" t="s">
        <v>213</v>
      </c>
      <c r="BU2950">
        <v>1609</v>
      </c>
      <c r="BV2950" t="s">
        <v>60</v>
      </c>
      <c r="BW2950" t="s">
        <v>213</v>
      </c>
      <c r="BX2950" s="10"/>
      <c r="BY2950" s="10"/>
      <c r="BZ2950" s="10"/>
    </row>
    <row r="2951" spans="1:78" s="6" customFormat="1" x14ac:dyDescent="0.2">
      <c r="A2951" t="s">
        <v>947</v>
      </c>
      <c r="B2951"/>
      <c r="C2951" t="s">
        <v>1482</v>
      </c>
      <c r="D2951" t="s">
        <v>64</v>
      </c>
      <c r="E2951" t="s">
        <v>859</v>
      </c>
      <c r="F2951" t="s">
        <v>944</v>
      </c>
      <c r="G2951" t="s">
        <v>946</v>
      </c>
      <c r="H2951" t="s">
        <v>944</v>
      </c>
      <c r="I2951"/>
      <c r="J2951"/>
      <c r="K2951"/>
      <c r="L2951"/>
      <c r="M2951"/>
      <c r="N2951"/>
      <c r="O2951"/>
      <c r="P2951"/>
      <c r="Q2951"/>
      <c r="R2951"/>
      <c r="S2951"/>
      <c r="T2951"/>
      <c r="U2951"/>
      <c r="V2951"/>
      <c r="W2951"/>
      <c r="X2951"/>
      <c r="Y2951"/>
      <c r="Z2951"/>
      <c r="AA2951"/>
      <c r="AB2951"/>
      <c r="AC2951"/>
      <c r="AD2951"/>
      <c r="AE2951"/>
      <c r="AF2951"/>
      <c r="AG2951"/>
      <c r="AH2951"/>
      <c r="AI2951"/>
      <c r="AJ2951"/>
      <c r="AK2951"/>
      <c r="AL2951"/>
      <c r="AM2951"/>
      <c r="AN2951"/>
      <c r="AO2951">
        <v>4</v>
      </c>
      <c r="AP2951"/>
      <c r="AQ2951"/>
      <c r="AR2951">
        <v>2.4</v>
      </c>
      <c r="AS2951">
        <v>4.5</v>
      </c>
      <c r="AT2951"/>
      <c r="AU2951"/>
      <c r="AV2951">
        <v>2.9</v>
      </c>
      <c r="AW2951"/>
      <c r="AX2951"/>
      <c r="AY2951"/>
      <c r="AZ2951"/>
      <c r="BA2951"/>
      <c r="BB2951"/>
      <c r="BC2951"/>
      <c r="BD2951"/>
      <c r="BE2951"/>
      <c r="BF2951"/>
      <c r="BG2951"/>
      <c r="BH2951"/>
      <c r="BI2951"/>
      <c r="BJ2951"/>
      <c r="BK2951"/>
      <c r="BL2951"/>
      <c r="BM2951"/>
      <c r="BN2951"/>
      <c r="BO2951"/>
      <c r="BP2951"/>
      <c r="BQ2951"/>
      <c r="BR2951" t="s">
        <v>67</v>
      </c>
      <c r="BS2951"/>
      <c r="BT2951" t="s">
        <v>213</v>
      </c>
      <c r="BU2951">
        <v>1609</v>
      </c>
      <c r="BV2951" t="s">
        <v>60</v>
      </c>
      <c r="BW2951" t="s">
        <v>213</v>
      </c>
      <c r="BX2951" s="10"/>
      <c r="BY2951" s="10"/>
      <c r="BZ2951" s="10"/>
    </row>
    <row r="2952" spans="1:78" s="10" customFormat="1" x14ac:dyDescent="0.2">
      <c r="A2952" t="s">
        <v>2388</v>
      </c>
      <c r="B2952"/>
      <c r="C2952" t="s">
        <v>1482</v>
      </c>
      <c r="D2952" t="s">
        <v>64</v>
      </c>
      <c r="E2952" t="s">
        <v>859</v>
      </c>
      <c r="F2952" t="s">
        <v>267</v>
      </c>
      <c r="G2952" t="s">
        <v>859</v>
      </c>
      <c r="H2952" t="s">
        <v>267</v>
      </c>
      <c r="I2952"/>
      <c r="J2952"/>
      <c r="K2952"/>
      <c r="L2952"/>
      <c r="M2952"/>
      <c r="N2952"/>
      <c r="O2952"/>
      <c r="P2952"/>
      <c r="Q2952"/>
      <c r="R2952"/>
      <c r="S2952"/>
      <c r="T2952"/>
      <c r="U2952"/>
      <c r="V2952"/>
      <c r="W2952"/>
      <c r="X2952"/>
      <c r="Y2952">
        <v>5</v>
      </c>
      <c r="Z2952"/>
      <c r="AA2952"/>
      <c r="AB2952">
        <v>6.55</v>
      </c>
      <c r="AC2952"/>
      <c r="AD2952"/>
      <c r="AE2952"/>
      <c r="AF2952"/>
      <c r="AG2952"/>
      <c r="AH2952"/>
      <c r="AI2952"/>
      <c r="AJ2952"/>
      <c r="AK2952"/>
      <c r="AL2952"/>
      <c r="AM2952"/>
      <c r="AN2952"/>
      <c r="AO2952"/>
      <c r="AP2952"/>
      <c r="AQ2952"/>
      <c r="AR2952"/>
      <c r="AS2952"/>
      <c r="AT2952"/>
      <c r="AU2952"/>
      <c r="AV2952"/>
      <c r="AW2952"/>
      <c r="AX2952"/>
      <c r="AY2952"/>
      <c r="AZ2952"/>
      <c r="BA2952"/>
      <c r="BB2952"/>
      <c r="BC2952"/>
      <c r="BD2952"/>
      <c r="BE2952"/>
      <c r="BF2952"/>
      <c r="BG2952"/>
      <c r="BH2952"/>
      <c r="BI2952"/>
      <c r="BJ2952"/>
      <c r="BK2952"/>
      <c r="BL2952"/>
      <c r="BM2952"/>
      <c r="BN2952"/>
      <c r="BO2952"/>
      <c r="BP2952"/>
      <c r="BQ2952" t="s">
        <v>2389</v>
      </c>
      <c r="BR2952" t="s">
        <v>67</v>
      </c>
      <c r="BS2952" s="1">
        <v>44824</v>
      </c>
      <c r="BT2952" t="s">
        <v>2329</v>
      </c>
      <c r="BU2952">
        <v>2930</v>
      </c>
      <c r="BV2952"/>
      <c r="BW2952"/>
    </row>
    <row r="2953" spans="1:78" s="6" customFormat="1" x14ac:dyDescent="0.2">
      <c r="A2953" t="s">
        <v>2387</v>
      </c>
      <c r="B2953"/>
      <c r="C2953" t="s">
        <v>1482</v>
      </c>
      <c r="D2953" t="s">
        <v>64</v>
      </c>
      <c r="E2953" t="s">
        <v>859</v>
      </c>
      <c r="F2953" t="s">
        <v>267</v>
      </c>
      <c r="G2953" t="s">
        <v>859</v>
      </c>
      <c r="H2953" t="s">
        <v>267</v>
      </c>
      <c r="I2953"/>
      <c r="J2953"/>
      <c r="K2953"/>
      <c r="L2953"/>
      <c r="M2953"/>
      <c r="N2953"/>
      <c r="O2953"/>
      <c r="P2953"/>
      <c r="Q2953"/>
      <c r="R2953"/>
      <c r="S2953"/>
      <c r="T2953"/>
      <c r="U2953"/>
      <c r="V2953"/>
      <c r="W2953"/>
      <c r="X2953"/>
      <c r="Y2953"/>
      <c r="Z2953"/>
      <c r="AA2953"/>
      <c r="AB2953"/>
      <c r="AC2953"/>
      <c r="AD2953"/>
      <c r="AE2953"/>
      <c r="AF2953"/>
      <c r="AG2953"/>
      <c r="AH2953"/>
      <c r="AI2953"/>
      <c r="AJ2953"/>
      <c r="AK2953"/>
      <c r="AL2953"/>
      <c r="AM2953"/>
      <c r="AN2953"/>
      <c r="AO2953"/>
      <c r="AP2953"/>
      <c r="AQ2953"/>
      <c r="AR2953"/>
      <c r="AS2953"/>
      <c r="AT2953"/>
      <c r="AU2953"/>
      <c r="AV2953"/>
      <c r="AW2953"/>
      <c r="AX2953"/>
      <c r="AY2953"/>
      <c r="AZ2953"/>
      <c r="BA2953"/>
      <c r="BB2953"/>
      <c r="BC2953"/>
      <c r="BD2953"/>
      <c r="BE2953">
        <v>5.6</v>
      </c>
      <c r="BF2953"/>
      <c r="BG2953"/>
      <c r="BH2953">
        <v>3.75</v>
      </c>
      <c r="BI2953"/>
      <c r="BJ2953"/>
      <c r="BK2953"/>
      <c r="BL2953"/>
      <c r="BM2953"/>
      <c r="BN2953"/>
      <c r="BO2953"/>
      <c r="BP2953"/>
      <c r="BQ2953"/>
      <c r="BR2953" t="s">
        <v>67</v>
      </c>
      <c r="BS2953" s="1">
        <v>44824</v>
      </c>
      <c r="BT2953" t="s">
        <v>2329</v>
      </c>
      <c r="BU2953">
        <v>2930</v>
      </c>
      <c r="BV2953"/>
      <c r="BW2953"/>
      <c r="BX2953" s="10"/>
      <c r="BY2953" s="10"/>
      <c r="BZ2953" s="10"/>
    </row>
    <row r="2954" spans="1:78" s="6" customFormat="1" x14ac:dyDescent="0.2">
      <c r="A2954" t="s">
        <v>2136</v>
      </c>
      <c r="B2954"/>
      <c r="C2954" t="s">
        <v>1482</v>
      </c>
      <c r="D2954" t="s">
        <v>64</v>
      </c>
      <c r="E2954" t="s">
        <v>859</v>
      </c>
      <c r="F2954" t="s">
        <v>267</v>
      </c>
      <c r="G2954" t="s">
        <v>859</v>
      </c>
      <c r="H2954" t="s">
        <v>267</v>
      </c>
      <c r="I2954"/>
      <c r="J2954"/>
      <c r="K2954"/>
      <c r="L2954"/>
      <c r="M2954"/>
      <c r="N2954"/>
      <c r="O2954"/>
      <c r="P2954"/>
      <c r="Q2954"/>
      <c r="R2954"/>
      <c r="S2954"/>
      <c r="T2954"/>
      <c r="U2954"/>
      <c r="V2954"/>
      <c r="W2954"/>
      <c r="X2954"/>
      <c r="Y2954"/>
      <c r="Z2954"/>
      <c r="AA2954"/>
      <c r="AB2954"/>
      <c r="AC2954"/>
      <c r="AD2954"/>
      <c r="AE2954"/>
      <c r="AF2954"/>
      <c r="AG2954"/>
      <c r="AH2954"/>
      <c r="AI2954"/>
      <c r="AJ2954"/>
      <c r="AK2954">
        <v>4.9000000000000004</v>
      </c>
      <c r="AL2954"/>
      <c r="AM2954"/>
      <c r="AN2954">
        <v>3.7</v>
      </c>
      <c r="AO2954">
        <v>5.5</v>
      </c>
      <c r="AP2954"/>
      <c r="AQ2954"/>
      <c r="AR2954">
        <v>4.0999999999999996</v>
      </c>
      <c r="AS2954">
        <v>5.4</v>
      </c>
      <c r="AT2954"/>
      <c r="AU2954"/>
      <c r="AV2954">
        <v>4.5999999999999996</v>
      </c>
      <c r="AW2954">
        <v>6.7</v>
      </c>
      <c r="AX2954"/>
      <c r="AY2954"/>
      <c r="AZ2954">
        <v>5.2</v>
      </c>
      <c r="BA2954">
        <v>7.5</v>
      </c>
      <c r="BB2954"/>
      <c r="BC2954"/>
      <c r="BD2954">
        <v>6.3</v>
      </c>
      <c r="BE2954">
        <v>8.5</v>
      </c>
      <c r="BF2954"/>
      <c r="BG2954"/>
      <c r="BH2954">
        <v>5.5</v>
      </c>
      <c r="BI2954"/>
      <c r="BJ2954"/>
      <c r="BK2954"/>
      <c r="BL2954"/>
      <c r="BM2954"/>
      <c r="BN2954"/>
      <c r="BO2954"/>
      <c r="BP2954"/>
      <c r="BQ2954"/>
      <c r="BR2954" t="s">
        <v>67</v>
      </c>
      <c r="BS2954" s="1">
        <v>44819</v>
      </c>
      <c r="BT2954" t="s">
        <v>2143</v>
      </c>
      <c r="BU2954">
        <v>1637</v>
      </c>
      <c r="BV2954"/>
      <c r="BW2954"/>
      <c r="BX2954" s="10"/>
      <c r="BY2954" s="10"/>
      <c r="BZ2954" s="10"/>
    </row>
    <row r="2955" spans="1:78" s="6" customFormat="1" x14ac:dyDescent="0.2">
      <c r="A2955" s="11" t="s">
        <v>1700</v>
      </c>
      <c r="B2955" s="11"/>
      <c r="C2955" s="11" t="s">
        <v>1482</v>
      </c>
      <c r="D2955" s="11" t="s">
        <v>64</v>
      </c>
      <c r="E2955" s="11" t="s">
        <v>859</v>
      </c>
      <c r="F2955" s="11" t="s">
        <v>1548</v>
      </c>
      <c r="G2955" s="11" t="s">
        <v>859</v>
      </c>
      <c r="H2955" s="11" t="s">
        <v>1548</v>
      </c>
      <c r="I2955" s="11"/>
      <c r="J2955" s="11"/>
      <c r="K2955" s="11"/>
      <c r="L2955" s="11"/>
      <c r="M2955" s="11"/>
      <c r="N2955" s="11"/>
      <c r="O2955" s="11"/>
      <c r="P2955" s="11"/>
      <c r="Q2955" s="11"/>
      <c r="R2955" s="11"/>
      <c r="S2955" s="11"/>
      <c r="T2955" s="11"/>
      <c r="U2955" s="11"/>
      <c r="V2955" s="11"/>
      <c r="W2955" s="11"/>
      <c r="X2955" s="11"/>
      <c r="Y2955" s="11"/>
      <c r="Z2955" s="11"/>
      <c r="AA2955" s="11"/>
      <c r="AB2955" s="11"/>
      <c r="AC2955" s="11"/>
      <c r="AD2955" s="11"/>
      <c r="AE2955" s="11"/>
      <c r="AF2955" s="11"/>
      <c r="AG2955" s="11"/>
      <c r="AH2955" s="11"/>
      <c r="AI2955" s="11"/>
      <c r="AJ2955" s="11"/>
      <c r="AK2955" s="11"/>
      <c r="AL2955" s="11"/>
      <c r="AM2955" s="11"/>
      <c r="AN2955" s="11"/>
      <c r="AO2955" s="11"/>
      <c r="AP2955" s="11"/>
      <c r="AQ2955" s="11"/>
      <c r="AR2955" s="11"/>
      <c r="AS2955" s="11"/>
      <c r="AT2955" s="11"/>
      <c r="AU2955" s="11"/>
      <c r="AV2955" s="11"/>
      <c r="AW2955" s="11"/>
      <c r="AX2955" s="11"/>
      <c r="AY2955" s="11"/>
      <c r="AZ2955" s="11"/>
      <c r="BA2955" s="11"/>
      <c r="BB2955" s="11"/>
      <c r="BC2955" s="11"/>
      <c r="BD2955" s="11"/>
      <c r="BE2955" s="11"/>
      <c r="BF2955" s="11"/>
      <c r="BG2955" s="11"/>
      <c r="BH2955" s="11"/>
      <c r="BI2955" s="11"/>
      <c r="BJ2955" s="11"/>
      <c r="BK2955" s="11"/>
      <c r="BL2955" s="11"/>
      <c r="BM2955" s="11"/>
      <c r="BN2955" s="11"/>
      <c r="BO2955" s="11"/>
      <c r="BP2955" s="11"/>
      <c r="BQ2955" s="11"/>
      <c r="BR2955" s="11"/>
      <c r="BS2955" s="11"/>
      <c r="BT2955" s="11"/>
      <c r="BU2955" s="11"/>
      <c r="BV2955" s="11"/>
      <c r="BW2955" s="11"/>
      <c r="BX2955" s="10"/>
      <c r="BY2955" s="10"/>
      <c r="BZ2955" s="10"/>
    </row>
    <row r="2956" spans="1:78" s="6" customFormat="1" x14ac:dyDescent="0.2">
      <c r="A2956" t="s">
        <v>2430</v>
      </c>
      <c r="B2956"/>
      <c r="C2956" t="s">
        <v>1482</v>
      </c>
      <c r="D2956" t="s">
        <v>64</v>
      </c>
      <c r="E2956" t="s">
        <v>859</v>
      </c>
      <c r="F2956" t="s">
        <v>1548</v>
      </c>
      <c r="G2956" t="s">
        <v>859</v>
      </c>
      <c r="H2956" t="s">
        <v>1548</v>
      </c>
      <c r="I2956"/>
      <c r="J2956"/>
      <c r="K2956"/>
      <c r="L2956"/>
      <c r="M2956"/>
      <c r="N2956"/>
      <c r="O2956"/>
      <c r="P2956"/>
      <c r="Q2956"/>
      <c r="R2956"/>
      <c r="S2956"/>
      <c r="T2956"/>
      <c r="U2956"/>
      <c r="V2956"/>
      <c r="W2956"/>
      <c r="X2956"/>
      <c r="Y2956"/>
      <c r="Z2956"/>
      <c r="AA2956"/>
      <c r="AB2956"/>
      <c r="AC2956">
        <v>4.54</v>
      </c>
      <c r="AD2956"/>
      <c r="AE2956"/>
      <c r="AF2956">
        <v>5.19</v>
      </c>
      <c r="AG2956"/>
      <c r="AH2956"/>
      <c r="AI2956"/>
      <c r="AJ2956"/>
      <c r="AK2956"/>
      <c r="AL2956"/>
      <c r="AM2956"/>
      <c r="AN2956"/>
      <c r="AO2956"/>
      <c r="AP2956"/>
      <c r="AQ2956"/>
      <c r="AR2956"/>
      <c r="AS2956"/>
      <c r="AT2956"/>
      <c r="AU2956"/>
      <c r="AV2956"/>
      <c r="AW2956"/>
      <c r="AX2956"/>
      <c r="AY2956"/>
      <c r="AZ2956"/>
      <c r="BA2956"/>
      <c r="BB2956"/>
      <c r="BC2956"/>
      <c r="BD2956"/>
      <c r="BE2956"/>
      <c r="BF2956"/>
      <c r="BG2956"/>
      <c r="BH2956"/>
      <c r="BI2956"/>
      <c r="BJ2956"/>
      <c r="BK2956"/>
      <c r="BL2956"/>
      <c r="BM2956"/>
      <c r="BN2956"/>
      <c r="BO2956"/>
      <c r="BP2956"/>
      <c r="BQ2956"/>
      <c r="BR2956" t="s">
        <v>67</v>
      </c>
      <c r="BS2956" s="1">
        <v>44825</v>
      </c>
      <c r="BT2956" t="s">
        <v>2426</v>
      </c>
      <c r="BU2956">
        <v>79420</v>
      </c>
      <c r="BV2956"/>
      <c r="BW2956"/>
      <c r="BX2956"/>
      <c r="BY2956"/>
      <c r="BZ2956"/>
    </row>
    <row r="2957" spans="1:78" s="6" customFormat="1" x14ac:dyDescent="0.2">
      <c r="A2957" t="s">
        <v>2429</v>
      </c>
      <c r="B2957"/>
      <c r="C2957" t="s">
        <v>1482</v>
      </c>
      <c r="D2957" t="s">
        <v>64</v>
      </c>
      <c r="E2957" t="s">
        <v>859</v>
      </c>
      <c r="F2957" t="s">
        <v>1548</v>
      </c>
      <c r="G2957" t="s">
        <v>859</v>
      </c>
      <c r="H2957" t="s">
        <v>1548</v>
      </c>
      <c r="I2957"/>
      <c r="J2957"/>
      <c r="K2957"/>
      <c r="L2957"/>
      <c r="M2957"/>
      <c r="N2957"/>
      <c r="O2957"/>
      <c r="P2957"/>
      <c r="Q2957"/>
      <c r="R2957"/>
      <c r="S2957"/>
      <c r="T2957"/>
      <c r="U2957"/>
      <c r="V2957"/>
      <c r="W2957"/>
      <c r="X2957"/>
      <c r="Y2957"/>
      <c r="Z2957"/>
      <c r="AA2957"/>
      <c r="AB2957"/>
      <c r="AC2957"/>
      <c r="AD2957"/>
      <c r="AE2957"/>
      <c r="AF2957"/>
      <c r="AG2957"/>
      <c r="AH2957"/>
      <c r="AI2957"/>
      <c r="AJ2957"/>
      <c r="AK2957"/>
      <c r="AL2957"/>
      <c r="AM2957"/>
      <c r="AN2957"/>
      <c r="AO2957"/>
      <c r="AP2957"/>
      <c r="AQ2957"/>
      <c r="AR2957"/>
      <c r="AS2957"/>
      <c r="AT2957"/>
      <c r="AU2957"/>
      <c r="AV2957">
        <v>2.79</v>
      </c>
      <c r="AW2957" s="5"/>
      <c r="AX2957" s="5"/>
      <c r="AY2957" s="5">
        <v>2.93</v>
      </c>
      <c r="AZ2957" s="5"/>
      <c r="BA2957">
        <v>4.41</v>
      </c>
      <c r="BB2957">
        <v>3.15</v>
      </c>
      <c r="BC2957">
        <v>3.22</v>
      </c>
      <c r="BD2957">
        <v>3.22</v>
      </c>
      <c r="BE2957"/>
      <c r="BF2957"/>
      <c r="BG2957"/>
      <c r="BH2957"/>
      <c r="BI2957"/>
      <c r="BJ2957"/>
      <c r="BK2957"/>
      <c r="BL2957"/>
      <c r="BM2957"/>
      <c r="BN2957"/>
      <c r="BO2957"/>
      <c r="BP2957"/>
      <c r="BQ2957" t="s">
        <v>2433</v>
      </c>
      <c r="BR2957" t="s">
        <v>67</v>
      </c>
      <c r="BS2957" s="1">
        <v>44825</v>
      </c>
      <c r="BT2957" t="s">
        <v>2426</v>
      </c>
      <c r="BU2957">
        <v>79420</v>
      </c>
      <c r="BV2957" t="s">
        <v>60</v>
      </c>
      <c r="BW2957" t="s">
        <v>2426</v>
      </c>
      <c r="BX2957"/>
      <c r="BY2957"/>
      <c r="BZ2957"/>
    </row>
    <row r="2958" spans="1:78" s="6" customFormat="1" x14ac:dyDescent="0.2">
      <c r="A2958" t="s">
        <v>2147</v>
      </c>
      <c r="B2958" t="s">
        <v>322</v>
      </c>
      <c r="C2958" t="s">
        <v>1482</v>
      </c>
      <c r="D2958" t="s">
        <v>64</v>
      </c>
      <c r="E2958" t="s">
        <v>859</v>
      </c>
      <c r="F2958" t="s">
        <v>1548</v>
      </c>
      <c r="G2958" t="s">
        <v>859</v>
      </c>
      <c r="H2958" t="s">
        <v>1548</v>
      </c>
      <c r="I2958" t="b">
        <v>0</v>
      </c>
      <c r="J2958"/>
      <c r="K2958"/>
      <c r="L2958"/>
      <c r="M2958"/>
      <c r="N2958"/>
      <c r="O2958"/>
      <c r="P2958"/>
      <c r="Q2958"/>
      <c r="R2958"/>
      <c r="S2958"/>
      <c r="T2958"/>
      <c r="U2958"/>
      <c r="V2958"/>
      <c r="W2958"/>
      <c r="X2958"/>
      <c r="Y2958"/>
      <c r="Z2958"/>
      <c r="AA2958"/>
      <c r="AB2958"/>
      <c r="AC2958">
        <v>4.62</v>
      </c>
      <c r="AD2958"/>
      <c r="AE2958"/>
      <c r="AF2958">
        <v>5.5</v>
      </c>
      <c r="AG2958"/>
      <c r="AH2958"/>
      <c r="AI2958"/>
      <c r="AJ2958"/>
      <c r="AK2958"/>
      <c r="AL2958"/>
      <c r="AM2958"/>
      <c r="AN2958"/>
      <c r="AO2958"/>
      <c r="AP2958"/>
      <c r="AQ2958"/>
      <c r="AR2958"/>
      <c r="AS2958"/>
      <c r="AT2958"/>
      <c r="AU2958"/>
      <c r="AV2958"/>
      <c r="AW2958"/>
      <c r="AX2958"/>
      <c r="AY2958"/>
      <c r="AZ2958"/>
      <c r="BA2958"/>
      <c r="BB2958"/>
      <c r="BC2958"/>
      <c r="BD2958"/>
      <c r="BE2958"/>
      <c r="BF2958"/>
      <c r="BG2958"/>
      <c r="BH2958"/>
      <c r="BI2958"/>
      <c r="BJ2958"/>
      <c r="BK2958"/>
      <c r="BL2958"/>
      <c r="BM2958"/>
      <c r="BN2958"/>
      <c r="BO2958"/>
      <c r="BP2958"/>
      <c r="BQ2958"/>
      <c r="BR2958" t="s">
        <v>67</v>
      </c>
      <c r="BS2958" s="1">
        <v>44825</v>
      </c>
      <c r="BT2958" t="s">
        <v>2426</v>
      </c>
      <c r="BU2958">
        <v>79420</v>
      </c>
      <c r="BV2958"/>
      <c r="BW2958"/>
      <c r="BX2958" s="10"/>
      <c r="BY2958" s="10"/>
      <c r="BZ2958" s="10"/>
    </row>
    <row r="2959" spans="1:78" s="6" customFormat="1" x14ac:dyDescent="0.2">
      <c r="A2959" t="s">
        <v>2147</v>
      </c>
      <c r="B2959"/>
      <c r="C2959" t="s">
        <v>1482</v>
      </c>
      <c r="D2959" t="s">
        <v>64</v>
      </c>
      <c r="E2959" t="s">
        <v>859</v>
      </c>
      <c r="F2959" t="s">
        <v>1548</v>
      </c>
      <c r="G2959" s="13" t="s">
        <v>859</v>
      </c>
      <c r="H2959" t="s">
        <v>1548</v>
      </c>
      <c r="I2959"/>
      <c r="J2959"/>
      <c r="K2959"/>
      <c r="L2959"/>
      <c r="M2959"/>
      <c r="N2959"/>
      <c r="O2959"/>
      <c r="P2959"/>
      <c r="Q2959"/>
      <c r="R2959"/>
      <c r="S2959"/>
      <c r="T2959"/>
      <c r="U2959">
        <v>3.3</v>
      </c>
      <c r="V2959"/>
      <c r="W2959"/>
      <c r="X2959">
        <v>4.0999999999999996</v>
      </c>
      <c r="Y2959">
        <v>4.4000000000000004</v>
      </c>
      <c r="Z2959"/>
      <c r="AA2959"/>
      <c r="AB2959">
        <v>4.58</v>
      </c>
      <c r="AC2959">
        <v>4.62</v>
      </c>
      <c r="AD2959"/>
      <c r="AE2959"/>
      <c r="AF2959">
        <v>5.5</v>
      </c>
      <c r="AG2959">
        <v>3.44</v>
      </c>
      <c r="AH2959"/>
      <c r="AI2959"/>
      <c r="AJ2959">
        <v>4.8899999999999997</v>
      </c>
      <c r="AK2959"/>
      <c r="AL2959"/>
      <c r="AM2959"/>
      <c r="AN2959"/>
      <c r="AO2959"/>
      <c r="AP2959"/>
      <c r="AQ2959"/>
      <c r="AR2959"/>
      <c r="AS2959"/>
      <c r="AT2959"/>
      <c r="AU2959"/>
      <c r="AV2959"/>
      <c r="AW2959"/>
      <c r="AX2959"/>
      <c r="AY2959"/>
      <c r="AZ2959"/>
      <c r="BA2959"/>
      <c r="BB2959"/>
      <c r="BC2959"/>
      <c r="BD2959"/>
      <c r="BE2959"/>
      <c r="BF2959"/>
      <c r="BG2959"/>
      <c r="BH2959"/>
      <c r="BI2959"/>
      <c r="BJ2959"/>
      <c r="BK2959"/>
      <c r="BL2959"/>
      <c r="BM2959"/>
      <c r="BN2959"/>
      <c r="BO2959"/>
      <c r="BP2959"/>
      <c r="BQ2959" t="s">
        <v>2145</v>
      </c>
      <c r="BR2959" t="s">
        <v>67</v>
      </c>
      <c r="BS2959" s="1">
        <v>44819</v>
      </c>
      <c r="BT2959" t="s">
        <v>2146</v>
      </c>
      <c r="BU2959">
        <v>9611</v>
      </c>
      <c r="BV2959" t="s">
        <v>60</v>
      </c>
      <c r="BW2959" t="s">
        <v>2146</v>
      </c>
      <c r="BX2959" s="10"/>
      <c r="BY2959" s="10"/>
      <c r="BZ2959" s="10"/>
    </row>
    <row r="2960" spans="1:78" s="10" customFormat="1" x14ac:dyDescent="0.2">
      <c r="A2960" t="s">
        <v>2431</v>
      </c>
      <c r="B2960"/>
      <c r="C2960" t="s">
        <v>1482</v>
      </c>
      <c r="D2960" t="s">
        <v>64</v>
      </c>
      <c r="E2960" t="s">
        <v>859</v>
      </c>
      <c r="F2960" t="s">
        <v>1548</v>
      </c>
      <c r="G2960" t="s">
        <v>859</v>
      </c>
      <c r="H2960" t="s">
        <v>1548</v>
      </c>
      <c r="I2960"/>
      <c r="J2960"/>
      <c r="K2960"/>
      <c r="L2960"/>
      <c r="M2960"/>
      <c r="N2960"/>
      <c r="O2960"/>
      <c r="P2960"/>
      <c r="Q2960"/>
      <c r="R2960"/>
      <c r="S2960"/>
      <c r="T2960"/>
      <c r="U2960"/>
      <c r="V2960"/>
      <c r="W2960"/>
      <c r="X2960"/>
      <c r="Y2960"/>
      <c r="Z2960"/>
      <c r="AA2960"/>
      <c r="AB2960"/>
      <c r="AC2960"/>
      <c r="AD2960"/>
      <c r="AE2960"/>
      <c r="AF2960"/>
      <c r="AG2960"/>
      <c r="AH2960"/>
      <c r="AI2960"/>
      <c r="AJ2960"/>
      <c r="AK2960"/>
      <c r="AL2960"/>
      <c r="AM2960"/>
      <c r="AN2960"/>
      <c r="AO2960"/>
      <c r="AP2960"/>
      <c r="AQ2960"/>
      <c r="AR2960"/>
      <c r="AS2960"/>
      <c r="AT2960"/>
      <c r="AU2960"/>
      <c r="AV2960"/>
      <c r="AW2960"/>
      <c r="AX2960"/>
      <c r="AY2960"/>
      <c r="AZ2960"/>
      <c r="BA2960"/>
      <c r="BB2960"/>
      <c r="BC2960"/>
      <c r="BD2960"/>
      <c r="BE2960">
        <v>5.27</v>
      </c>
      <c r="BF2960"/>
      <c r="BG2960"/>
      <c r="BH2960">
        <v>3.18</v>
      </c>
      <c r="BI2960"/>
      <c r="BJ2960"/>
      <c r="BK2960"/>
      <c r="BL2960"/>
      <c r="BM2960"/>
      <c r="BN2960"/>
      <c r="BO2960"/>
      <c r="BP2960"/>
      <c r="BQ2960"/>
      <c r="BR2960" t="s">
        <v>67</v>
      </c>
      <c r="BS2960" s="1">
        <v>44825</v>
      </c>
      <c r="BT2960" t="s">
        <v>2426</v>
      </c>
      <c r="BU2960">
        <v>79420</v>
      </c>
      <c r="BV2960" t="s">
        <v>60</v>
      </c>
      <c r="BW2960" t="s">
        <v>2426</v>
      </c>
    </row>
    <row r="2961" spans="1:78" s="6" customFormat="1" x14ac:dyDescent="0.2">
      <c r="A2961" t="s">
        <v>2432</v>
      </c>
      <c r="B2961"/>
      <c r="C2961" t="s">
        <v>1482</v>
      </c>
      <c r="D2961" t="s">
        <v>64</v>
      </c>
      <c r="E2961" t="s">
        <v>859</v>
      </c>
      <c r="F2961" t="s">
        <v>1548</v>
      </c>
      <c r="G2961" t="s">
        <v>859</v>
      </c>
      <c r="H2961" t="s">
        <v>1548</v>
      </c>
      <c r="I2961"/>
      <c r="J2961"/>
      <c r="K2961"/>
      <c r="L2961"/>
      <c r="M2961"/>
      <c r="N2961"/>
      <c r="O2961"/>
      <c r="P2961"/>
      <c r="Q2961"/>
      <c r="R2961"/>
      <c r="S2961"/>
      <c r="T2961"/>
      <c r="U2961"/>
      <c r="V2961"/>
      <c r="W2961"/>
      <c r="X2961"/>
      <c r="Y2961"/>
      <c r="Z2961"/>
      <c r="AA2961"/>
      <c r="AB2961"/>
      <c r="AC2961"/>
      <c r="AD2961"/>
      <c r="AE2961"/>
      <c r="AF2961"/>
      <c r="AG2961"/>
      <c r="AH2961"/>
      <c r="AI2961"/>
      <c r="AJ2961"/>
      <c r="AK2961"/>
      <c r="AL2961"/>
      <c r="AM2961"/>
      <c r="AN2961"/>
      <c r="AO2961"/>
      <c r="AP2961"/>
      <c r="AQ2961"/>
      <c r="AR2961"/>
      <c r="AS2961">
        <v>3.5</v>
      </c>
      <c r="AT2961"/>
      <c r="AU2961"/>
      <c r="AV2961">
        <v>2.5</v>
      </c>
      <c r="AW2961" s="5"/>
      <c r="AX2961" s="5"/>
      <c r="AY2961" s="5">
        <v>3.14</v>
      </c>
      <c r="AZ2961" s="5">
        <v>3.14</v>
      </c>
      <c r="BA2961"/>
      <c r="BB2961"/>
      <c r="BC2961"/>
      <c r="BD2961"/>
      <c r="BE2961"/>
      <c r="BF2961"/>
      <c r="BG2961"/>
      <c r="BH2961"/>
      <c r="BI2961"/>
      <c r="BJ2961"/>
      <c r="BK2961"/>
      <c r="BL2961"/>
      <c r="BM2961"/>
      <c r="BN2961"/>
      <c r="BO2961"/>
      <c r="BP2961"/>
      <c r="BQ2961" t="s">
        <v>2434</v>
      </c>
      <c r="BR2961" t="s">
        <v>67</v>
      </c>
      <c r="BS2961" s="1">
        <v>44825</v>
      </c>
      <c r="BT2961" t="s">
        <v>2426</v>
      </c>
      <c r="BU2961">
        <v>79420</v>
      </c>
      <c r="BV2961" t="s">
        <v>60</v>
      </c>
      <c r="BW2961" t="s">
        <v>2426</v>
      </c>
      <c r="BX2961" s="10"/>
      <c r="BY2961" s="10"/>
      <c r="BZ2961" s="10"/>
    </row>
    <row r="2962" spans="1:78" s="6" customFormat="1" x14ac:dyDescent="0.2">
      <c r="A2962" t="s">
        <v>2435</v>
      </c>
      <c r="B2962"/>
      <c r="C2962" t="s">
        <v>1482</v>
      </c>
      <c r="D2962" t="s">
        <v>64</v>
      </c>
      <c r="E2962" t="s">
        <v>859</v>
      </c>
      <c r="F2962" t="s">
        <v>1548</v>
      </c>
      <c r="G2962" t="s">
        <v>859</v>
      </c>
      <c r="H2962" t="s">
        <v>1548</v>
      </c>
      <c r="I2962"/>
      <c r="J2962"/>
      <c r="K2962"/>
      <c r="L2962"/>
      <c r="M2962"/>
      <c r="N2962"/>
      <c r="O2962"/>
      <c r="P2962"/>
      <c r="Q2962"/>
      <c r="R2962"/>
      <c r="S2962"/>
      <c r="T2962"/>
      <c r="U2962"/>
      <c r="V2962"/>
      <c r="W2962"/>
      <c r="X2962"/>
      <c r="Y2962"/>
      <c r="Z2962"/>
      <c r="AA2962"/>
      <c r="AB2962"/>
      <c r="AC2962"/>
      <c r="AD2962"/>
      <c r="AE2962"/>
      <c r="AF2962"/>
      <c r="AG2962"/>
      <c r="AH2962"/>
      <c r="AI2962"/>
      <c r="AJ2962"/>
      <c r="AK2962"/>
      <c r="AL2962"/>
      <c r="AM2962"/>
      <c r="AN2962"/>
      <c r="AO2962"/>
      <c r="AP2962"/>
      <c r="AQ2962"/>
      <c r="AR2962"/>
      <c r="AS2962"/>
      <c r="AT2962"/>
      <c r="AU2962"/>
      <c r="AV2962"/>
      <c r="AW2962">
        <f>AVERAGE(4.38,4.49)</f>
        <v>4.4350000000000005</v>
      </c>
      <c r="AX2962">
        <f>AVERAGE(2.78,2.94)</f>
        <v>2.86</v>
      </c>
      <c r="AY2962">
        <f>AVERAGE(2.93,3.14)</f>
        <v>3.0350000000000001</v>
      </c>
      <c r="AZ2962">
        <f>MAX(AX2962:AY2962)</f>
        <v>3.0350000000000001</v>
      </c>
      <c r="BA2962"/>
      <c r="BB2962"/>
      <c r="BC2962"/>
      <c r="BD2962"/>
      <c r="BE2962"/>
      <c r="BF2962"/>
      <c r="BG2962"/>
      <c r="BH2962"/>
      <c r="BI2962"/>
      <c r="BJ2962"/>
      <c r="BK2962"/>
      <c r="BL2962"/>
      <c r="BM2962"/>
      <c r="BN2962"/>
      <c r="BO2962"/>
      <c r="BP2962"/>
      <c r="BQ2962"/>
      <c r="BR2962" t="s">
        <v>67</v>
      </c>
      <c r="BS2962" s="1">
        <v>44825</v>
      </c>
      <c r="BT2962" t="s">
        <v>2426</v>
      </c>
      <c r="BU2962">
        <v>79420</v>
      </c>
      <c r="BV2962"/>
      <c r="BW2962"/>
      <c r="BX2962" s="10"/>
      <c r="BY2962" s="10"/>
      <c r="BZ2962" s="10"/>
    </row>
    <row r="2963" spans="1:78" s="6" customFormat="1" x14ac:dyDescent="0.2">
      <c r="A2963" s="11" t="s">
        <v>1700</v>
      </c>
      <c r="B2963" s="11"/>
      <c r="C2963" s="11" t="s">
        <v>1482</v>
      </c>
      <c r="D2963" s="11" t="s">
        <v>64</v>
      </c>
      <c r="E2963" s="11" t="s">
        <v>859</v>
      </c>
      <c r="F2963" s="11"/>
      <c r="G2963" s="11" t="s">
        <v>859</v>
      </c>
      <c r="H2963" s="11"/>
      <c r="I2963" s="11"/>
      <c r="J2963" s="11"/>
      <c r="K2963" s="11"/>
      <c r="L2963" s="11"/>
      <c r="M2963" s="11"/>
      <c r="N2963" s="11"/>
      <c r="O2963" s="11"/>
      <c r="P2963" s="11"/>
      <c r="Q2963" s="11"/>
      <c r="R2963" s="11"/>
      <c r="S2963" s="11"/>
      <c r="T2963" s="11"/>
      <c r="U2963" s="11"/>
      <c r="V2963" s="11"/>
      <c r="W2963" s="11"/>
      <c r="X2963" s="11"/>
      <c r="Y2963" s="11"/>
      <c r="Z2963" s="11"/>
      <c r="AA2963" s="11"/>
      <c r="AB2963" s="11"/>
      <c r="AC2963" s="11"/>
      <c r="AD2963" s="11"/>
      <c r="AE2963" s="11"/>
      <c r="AF2963" s="11"/>
      <c r="AG2963" s="11"/>
      <c r="AH2963" s="11"/>
      <c r="AI2963" s="11"/>
      <c r="AJ2963" s="11"/>
      <c r="AK2963" s="11"/>
      <c r="AL2963" s="11"/>
      <c r="AM2963" s="11"/>
      <c r="AN2963" s="11"/>
      <c r="AO2963" s="11"/>
      <c r="AP2963" s="11"/>
      <c r="AQ2963" s="11"/>
      <c r="AR2963" s="11"/>
      <c r="AS2963" s="11"/>
      <c r="AT2963" s="11"/>
      <c r="AU2963" s="11"/>
      <c r="AV2963" s="11"/>
      <c r="AW2963" s="11"/>
      <c r="AX2963" s="11"/>
      <c r="AY2963" s="11"/>
      <c r="AZ2963" s="11"/>
      <c r="BA2963" s="11"/>
      <c r="BB2963" s="11"/>
      <c r="BC2963" s="11"/>
      <c r="BD2963" s="11"/>
      <c r="BE2963" s="11"/>
      <c r="BF2963" s="11"/>
      <c r="BG2963" s="11"/>
      <c r="BH2963" s="11"/>
      <c r="BI2963" s="11"/>
      <c r="BJ2963" s="11"/>
      <c r="BK2963" s="11"/>
      <c r="BL2963" s="11"/>
      <c r="BM2963" s="11"/>
      <c r="BN2963" s="11"/>
      <c r="BO2963" s="11"/>
      <c r="BP2963" s="11"/>
      <c r="BQ2963" s="11"/>
      <c r="BR2963" s="11"/>
      <c r="BS2963" s="11"/>
      <c r="BT2963" s="11"/>
      <c r="BU2963" s="11"/>
      <c r="BV2963" s="11"/>
      <c r="BW2963" s="11"/>
      <c r="BX2963"/>
      <c r="BY2963"/>
      <c r="BZ2963"/>
    </row>
    <row r="2964" spans="1:78" s="6" customFormat="1" x14ac:dyDescent="0.2">
      <c r="A2964" s="11" t="s">
        <v>1700</v>
      </c>
      <c r="B2964" s="11"/>
      <c r="C2964" s="11" t="s">
        <v>1482</v>
      </c>
      <c r="D2964" s="11" t="s">
        <v>64</v>
      </c>
      <c r="E2964" s="11" t="s">
        <v>1016</v>
      </c>
      <c r="F2964" s="11" t="s">
        <v>1539</v>
      </c>
      <c r="G2964" s="11" t="s">
        <v>1016</v>
      </c>
      <c r="H2964" s="11" t="s">
        <v>1539</v>
      </c>
      <c r="I2964" s="11"/>
      <c r="J2964" s="11"/>
      <c r="K2964" s="11"/>
      <c r="L2964" s="11"/>
      <c r="M2964" s="11"/>
      <c r="N2964" s="11"/>
      <c r="O2964" s="11"/>
      <c r="P2964" s="11"/>
      <c r="Q2964" s="11"/>
      <c r="R2964" s="11"/>
      <c r="S2964" s="11"/>
      <c r="T2964" s="11"/>
      <c r="U2964" s="11"/>
      <c r="V2964" s="11"/>
      <c r="W2964" s="11"/>
      <c r="X2964" s="11"/>
      <c r="Y2964" s="11"/>
      <c r="Z2964" s="11"/>
      <c r="AA2964" s="11"/>
      <c r="AB2964" s="11"/>
      <c r="AC2964" s="11"/>
      <c r="AD2964" s="11"/>
      <c r="AE2964" s="11"/>
      <c r="AF2964" s="11"/>
      <c r="AG2964" s="11"/>
      <c r="AH2964" s="11"/>
      <c r="AI2964" s="11"/>
      <c r="AJ2964" s="11"/>
      <c r="AK2964" s="11"/>
      <c r="AL2964" s="11"/>
      <c r="AM2964" s="11"/>
      <c r="AN2964" s="11"/>
      <c r="AO2964" s="11"/>
      <c r="AP2964" s="11"/>
      <c r="AQ2964" s="11"/>
      <c r="AR2964" s="11"/>
      <c r="AS2964" s="11"/>
      <c r="AT2964" s="11"/>
      <c r="AU2964" s="11"/>
      <c r="AV2964" s="11"/>
      <c r="AW2964" s="11"/>
      <c r="AX2964" s="11"/>
      <c r="AY2964" s="11"/>
      <c r="AZ2964" s="11"/>
      <c r="BA2964" s="11"/>
      <c r="BB2964" s="11"/>
      <c r="BC2964" s="11"/>
      <c r="BD2964" s="11"/>
      <c r="BE2964" s="11"/>
      <c r="BF2964" s="11"/>
      <c r="BG2964" s="11"/>
      <c r="BH2964" s="11"/>
      <c r="BI2964" s="11"/>
      <c r="BJ2964" s="11"/>
      <c r="BK2964" s="11"/>
      <c r="BL2964" s="11"/>
      <c r="BM2964" s="11"/>
      <c r="BN2964" s="11"/>
      <c r="BO2964" s="11"/>
      <c r="BP2964" s="11"/>
      <c r="BQ2964" s="11"/>
      <c r="BR2964" s="11"/>
      <c r="BS2964" s="11"/>
      <c r="BT2964" s="11"/>
      <c r="BU2964" s="11"/>
      <c r="BV2964" s="11"/>
      <c r="BW2964" s="11"/>
      <c r="BX2964" s="10"/>
      <c r="BY2964" s="10"/>
      <c r="BZ2964" s="10"/>
    </row>
    <row r="2965" spans="1:78" s="6" customFormat="1" x14ac:dyDescent="0.2">
      <c r="A2965"/>
      <c r="B2965"/>
      <c r="C2965" t="s">
        <v>1482</v>
      </c>
      <c r="D2965" t="s">
        <v>64</v>
      </c>
      <c r="E2965" t="s">
        <v>1016</v>
      </c>
      <c r="F2965" t="s">
        <v>1017</v>
      </c>
      <c r="G2965" t="s">
        <v>126</v>
      </c>
      <c r="H2965" t="s">
        <v>1017</v>
      </c>
      <c r="I2965"/>
      <c r="J2965"/>
      <c r="K2965"/>
      <c r="L2965"/>
      <c r="M2965"/>
      <c r="N2965"/>
      <c r="O2965"/>
      <c r="P2965"/>
      <c r="Q2965"/>
      <c r="R2965"/>
      <c r="S2965"/>
      <c r="T2965"/>
      <c r="U2965">
        <f>0.006*1000</f>
        <v>6</v>
      </c>
      <c r="V2965"/>
      <c r="W2965"/>
      <c r="X2965">
        <f>0.004*1000</f>
        <v>4</v>
      </c>
      <c r="Y2965">
        <f>0.006*1000</f>
        <v>6</v>
      </c>
      <c r="Z2965"/>
      <c r="AA2965"/>
      <c r="AB2965">
        <f>0.006*1000</f>
        <v>6</v>
      </c>
      <c r="AC2965">
        <f>0.0064*1000</f>
        <v>6.4</v>
      </c>
      <c r="AD2965"/>
      <c r="AE2965"/>
      <c r="AF2965">
        <f>0.008*1000</f>
        <v>8</v>
      </c>
      <c r="AG2965">
        <f>0.0045*1000</f>
        <v>4.5</v>
      </c>
      <c r="AH2965"/>
      <c r="AI2965"/>
      <c r="AJ2965">
        <f>0.006*1000</f>
        <v>6</v>
      </c>
      <c r="AK2965"/>
      <c r="AL2965"/>
      <c r="AM2965"/>
      <c r="AN2965"/>
      <c r="AO2965"/>
      <c r="AP2965"/>
      <c r="AQ2965"/>
      <c r="AR2965"/>
      <c r="AS2965"/>
      <c r="AT2965"/>
      <c r="AU2965"/>
      <c r="AV2965"/>
      <c r="AW2965"/>
      <c r="AX2965"/>
      <c r="AY2965"/>
      <c r="AZ2965"/>
      <c r="BA2965"/>
      <c r="BB2965"/>
      <c r="BC2965"/>
      <c r="BD2965"/>
      <c r="BE2965"/>
      <c r="BF2965"/>
      <c r="BG2965"/>
      <c r="BH2965"/>
      <c r="BI2965"/>
      <c r="BJ2965"/>
      <c r="BK2965"/>
      <c r="BL2965"/>
      <c r="BM2965"/>
      <c r="BN2965"/>
      <c r="BO2965"/>
      <c r="BP2965"/>
      <c r="BQ2965"/>
      <c r="BR2965" t="s">
        <v>67</v>
      </c>
      <c r="BS2965" s="1">
        <v>44826</v>
      </c>
      <c r="BT2965" t="s">
        <v>2504</v>
      </c>
      <c r="BU2965">
        <v>53560</v>
      </c>
      <c r="BV2965"/>
      <c r="BW2965"/>
      <c r="BX2965" s="10"/>
      <c r="BY2965" s="10"/>
      <c r="BZ2965" s="10"/>
    </row>
    <row r="2966" spans="1:78" s="6" customFormat="1" x14ac:dyDescent="0.2">
      <c r="C2966" s="6" t="s">
        <v>1482</v>
      </c>
      <c r="D2966" s="6" t="s">
        <v>64</v>
      </c>
      <c r="E2966" s="6" t="s">
        <v>1016</v>
      </c>
      <c r="F2966" s="6" t="s">
        <v>1017</v>
      </c>
      <c r="G2966" s="6" t="s">
        <v>126</v>
      </c>
      <c r="H2966" s="6" t="s">
        <v>1017</v>
      </c>
      <c r="BI2966" s="6">
        <v>19</v>
      </c>
      <c r="BR2966" s="6" t="s">
        <v>67</v>
      </c>
      <c r="BS2966" s="7">
        <v>44964</v>
      </c>
      <c r="BT2966" s="6" t="s">
        <v>3669</v>
      </c>
      <c r="BU2966" s="57" t="s">
        <v>3702</v>
      </c>
    </row>
    <row r="2967" spans="1:78" s="6" customFormat="1" x14ac:dyDescent="0.2">
      <c r="A2967" t="s">
        <v>1970</v>
      </c>
      <c r="B2967"/>
      <c r="C2967" t="s">
        <v>1482</v>
      </c>
      <c r="D2967" t="s">
        <v>64</v>
      </c>
      <c r="E2967" t="s">
        <v>1016</v>
      </c>
      <c r="F2967" t="s">
        <v>1017</v>
      </c>
      <c r="G2967" t="s">
        <v>1016</v>
      </c>
      <c r="H2967" t="s">
        <v>1969</v>
      </c>
      <c r="I2967"/>
      <c r="J2967"/>
      <c r="K2967"/>
      <c r="L2967"/>
      <c r="M2967"/>
      <c r="N2967"/>
      <c r="O2967"/>
      <c r="P2967"/>
      <c r="Q2967"/>
      <c r="R2967"/>
      <c r="S2967"/>
      <c r="T2967"/>
      <c r="U2967"/>
      <c r="V2967"/>
      <c r="W2967"/>
      <c r="X2967"/>
      <c r="Y2967"/>
      <c r="Z2967"/>
      <c r="AA2967"/>
      <c r="AB2967"/>
      <c r="AC2967"/>
      <c r="AD2967"/>
      <c r="AE2967"/>
      <c r="AF2967"/>
      <c r="AG2967"/>
      <c r="AH2967"/>
      <c r="AI2967"/>
      <c r="AJ2967"/>
      <c r="AK2967"/>
      <c r="AL2967"/>
      <c r="AM2967"/>
      <c r="AN2967"/>
      <c r="AO2967"/>
      <c r="AP2967"/>
      <c r="AQ2967"/>
      <c r="AR2967"/>
      <c r="AS2967"/>
      <c r="AT2967"/>
      <c r="AU2967"/>
      <c r="AV2967"/>
      <c r="AW2967">
        <v>4.9000000000000004</v>
      </c>
      <c r="AX2967">
        <v>3.5</v>
      </c>
      <c r="AY2967">
        <v>3.9</v>
      </c>
      <c r="AZ2967">
        <v>3.9</v>
      </c>
      <c r="BA2967">
        <v>6</v>
      </c>
      <c r="BB2967">
        <v>4.9000000000000004</v>
      </c>
      <c r="BC2967">
        <v>5</v>
      </c>
      <c r="BD2967">
        <v>5</v>
      </c>
      <c r="BE2967">
        <v>5.9</v>
      </c>
      <c r="BF2967">
        <v>4.2</v>
      </c>
      <c r="BG2967">
        <v>3.4</v>
      </c>
      <c r="BH2967">
        <v>4.2</v>
      </c>
      <c r="BI2967"/>
      <c r="BJ2967"/>
      <c r="BK2967"/>
      <c r="BL2967"/>
      <c r="BM2967"/>
      <c r="BN2967"/>
      <c r="BO2967"/>
      <c r="BP2967"/>
      <c r="BQ2967"/>
      <c r="BR2967" t="s">
        <v>67</v>
      </c>
      <c r="BS2967" s="1">
        <v>44816</v>
      </c>
      <c r="BT2967" t="s">
        <v>1910</v>
      </c>
      <c r="BU2967">
        <v>2585</v>
      </c>
      <c r="BV2967"/>
      <c r="BW2967"/>
      <c r="BX2967" s="10"/>
      <c r="BY2967" s="10"/>
      <c r="BZ2967" s="10"/>
    </row>
    <row r="2968" spans="1:78" s="6" customFormat="1" x14ac:dyDescent="0.2">
      <c r="A2968" t="s">
        <v>1971</v>
      </c>
      <c r="B2968"/>
      <c r="C2968" t="s">
        <v>1482</v>
      </c>
      <c r="D2968" t="s">
        <v>64</v>
      </c>
      <c r="E2968" t="s">
        <v>1016</v>
      </c>
      <c r="F2968" t="s">
        <v>1017</v>
      </c>
      <c r="G2968" t="s">
        <v>1016</v>
      </c>
      <c r="H2968" t="s">
        <v>1969</v>
      </c>
      <c r="I2968"/>
      <c r="J2968"/>
      <c r="K2968"/>
      <c r="L2968"/>
      <c r="M2968"/>
      <c r="N2968"/>
      <c r="O2968"/>
      <c r="P2968"/>
      <c r="Q2968"/>
      <c r="R2968"/>
      <c r="S2968"/>
      <c r="T2968"/>
      <c r="U2968"/>
      <c r="V2968"/>
      <c r="W2968"/>
      <c r="X2968"/>
      <c r="Y2968"/>
      <c r="Z2968"/>
      <c r="AA2968"/>
      <c r="AB2968"/>
      <c r="AC2968"/>
      <c r="AD2968"/>
      <c r="AE2968"/>
      <c r="AF2968"/>
      <c r="AG2968"/>
      <c r="AH2968"/>
      <c r="AI2968"/>
      <c r="AJ2968"/>
      <c r="AK2968"/>
      <c r="AL2968"/>
      <c r="AM2968"/>
      <c r="AN2968"/>
      <c r="AO2968"/>
      <c r="AP2968"/>
      <c r="AQ2968"/>
      <c r="AR2968"/>
      <c r="AS2968"/>
      <c r="AT2968"/>
      <c r="AU2968"/>
      <c r="AV2968"/>
      <c r="AW2968"/>
      <c r="AX2968"/>
      <c r="AY2968"/>
      <c r="AZ2968"/>
      <c r="BA2968"/>
      <c r="BB2968"/>
      <c r="BC2968"/>
      <c r="BD2968"/>
      <c r="BE2968">
        <v>5.9</v>
      </c>
      <c r="BF2968">
        <v>3.7</v>
      </c>
      <c r="BG2968">
        <v>3.1</v>
      </c>
      <c r="BH2968">
        <v>3.7</v>
      </c>
      <c r="BI2968"/>
      <c r="BJ2968"/>
      <c r="BK2968"/>
      <c r="BL2968"/>
      <c r="BM2968"/>
      <c r="BN2968"/>
      <c r="BO2968"/>
      <c r="BP2968"/>
      <c r="BQ2968" s="9" t="s">
        <v>3427</v>
      </c>
      <c r="BR2968" t="s">
        <v>67</v>
      </c>
      <c r="BS2968" s="1">
        <v>44816</v>
      </c>
      <c r="BT2968" t="s">
        <v>1910</v>
      </c>
      <c r="BU2968">
        <v>2585</v>
      </c>
      <c r="BV2968"/>
      <c r="BW2968"/>
      <c r="BX2968" s="10"/>
      <c r="BY2968" s="10"/>
      <c r="BZ2968" s="10"/>
    </row>
    <row r="2969" spans="1:78" s="6" customFormat="1" x14ac:dyDescent="0.2">
      <c r="A2969" s="11" t="s">
        <v>1700</v>
      </c>
      <c r="B2969" s="11"/>
      <c r="C2969" s="11" t="s">
        <v>1482</v>
      </c>
      <c r="D2969" s="11" t="s">
        <v>64</v>
      </c>
      <c r="E2969" s="11" t="s">
        <v>1016</v>
      </c>
      <c r="F2969" s="11" t="s">
        <v>1017</v>
      </c>
      <c r="G2969" s="11" t="s">
        <v>1016</v>
      </c>
      <c r="H2969" s="11" t="s">
        <v>1017</v>
      </c>
      <c r="I2969" s="11"/>
      <c r="J2969" s="11"/>
      <c r="K2969" s="11"/>
      <c r="L2969" s="11"/>
      <c r="M2969" s="11"/>
      <c r="N2969" s="11"/>
      <c r="O2969" s="11"/>
      <c r="P2969" s="11"/>
      <c r="Q2969" s="11"/>
      <c r="R2969" s="11"/>
      <c r="S2969" s="11"/>
      <c r="T2969" s="11"/>
      <c r="U2969" s="11"/>
      <c r="V2969" s="11"/>
      <c r="W2969" s="11"/>
      <c r="X2969" s="11"/>
      <c r="Y2969" s="11"/>
      <c r="Z2969" s="11"/>
      <c r="AA2969" s="11"/>
      <c r="AB2969" s="11"/>
      <c r="AC2969" s="11"/>
      <c r="AD2969" s="11"/>
      <c r="AE2969" s="11"/>
      <c r="AF2969" s="11"/>
      <c r="AG2969" s="11"/>
      <c r="AH2969" s="11"/>
      <c r="AI2969" s="11"/>
      <c r="AJ2969" s="11"/>
      <c r="AK2969" s="11"/>
      <c r="AL2969" s="11"/>
      <c r="AM2969" s="11"/>
      <c r="AN2969" s="11"/>
      <c r="AO2969" s="11"/>
      <c r="AP2969" s="11"/>
      <c r="AQ2969" s="11"/>
      <c r="AR2969" s="11"/>
      <c r="AS2969" s="11"/>
      <c r="AT2969" s="11"/>
      <c r="AU2969" s="11"/>
      <c r="AV2969" s="11"/>
      <c r="AW2969" s="11"/>
      <c r="AX2969" s="11"/>
      <c r="AY2969" s="11"/>
      <c r="AZ2969" s="11"/>
      <c r="BA2969" s="11"/>
      <c r="BB2969" s="11"/>
      <c r="BC2969" s="11"/>
      <c r="BD2969" s="11"/>
      <c r="BE2969" s="11"/>
      <c r="BF2969" s="11"/>
      <c r="BG2969" s="11"/>
      <c r="BH2969" s="11"/>
      <c r="BI2969" s="11"/>
      <c r="BJ2969" s="11"/>
      <c r="BK2969" s="11"/>
      <c r="BL2969" s="11"/>
      <c r="BM2969" s="11"/>
      <c r="BN2969" s="11"/>
      <c r="BO2969" s="11"/>
      <c r="BP2969" s="11"/>
      <c r="BQ2969" s="11"/>
      <c r="BR2969" s="11"/>
      <c r="BS2969" s="11"/>
      <c r="BT2969" s="11"/>
      <c r="BU2969" s="11"/>
      <c r="BV2969" s="11"/>
      <c r="BW2969" s="11"/>
      <c r="BX2969"/>
      <c r="BY2969"/>
      <c r="BZ2969"/>
    </row>
    <row r="2970" spans="1:78" s="6" customFormat="1" x14ac:dyDescent="0.2">
      <c r="A2970" t="s">
        <v>1015</v>
      </c>
      <c r="B2970"/>
      <c r="C2970" t="s">
        <v>1482</v>
      </c>
      <c r="D2970" t="s">
        <v>64</v>
      </c>
      <c r="E2970" t="s">
        <v>1016</v>
      </c>
      <c r="F2970" t="s">
        <v>1017</v>
      </c>
      <c r="G2970" t="s">
        <v>1016</v>
      </c>
      <c r="H2970" t="s">
        <v>1017</v>
      </c>
      <c r="I2970"/>
      <c r="J2970"/>
      <c r="K2970"/>
      <c r="L2970"/>
      <c r="M2970"/>
      <c r="N2970"/>
      <c r="O2970"/>
      <c r="P2970"/>
      <c r="Q2970"/>
      <c r="R2970"/>
      <c r="S2970"/>
      <c r="T2970"/>
      <c r="U2970"/>
      <c r="V2970"/>
      <c r="W2970"/>
      <c r="X2970"/>
      <c r="Y2970"/>
      <c r="Z2970"/>
      <c r="AA2970"/>
      <c r="AB2970"/>
      <c r="AC2970"/>
      <c r="AD2970"/>
      <c r="AE2970"/>
      <c r="AF2970"/>
      <c r="AG2970"/>
      <c r="AH2970"/>
      <c r="AI2970"/>
      <c r="AJ2970"/>
      <c r="AK2970"/>
      <c r="AL2970"/>
      <c r="AM2970"/>
      <c r="AN2970"/>
      <c r="AO2970">
        <v>6.9</v>
      </c>
      <c r="AP2970"/>
      <c r="AQ2970"/>
      <c r="AR2970">
        <v>2.2000000000000002</v>
      </c>
      <c r="AS2970"/>
      <c r="AT2970"/>
      <c r="AU2970"/>
      <c r="AV2970"/>
      <c r="AW2970">
        <v>5.3</v>
      </c>
      <c r="AX2970"/>
      <c r="AY2970"/>
      <c r="AZ2970">
        <v>4</v>
      </c>
      <c r="BA2970">
        <v>6</v>
      </c>
      <c r="BB2970"/>
      <c r="BC2970"/>
      <c r="BD2970">
        <v>4.7</v>
      </c>
      <c r="BE2970">
        <v>6</v>
      </c>
      <c r="BF2970"/>
      <c r="BG2970"/>
      <c r="BH2970">
        <v>3.8</v>
      </c>
      <c r="BI2970"/>
      <c r="BJ2970"/>
      <c r="BK2970"/>
      <c r="BL2970"/>
      <c r="BM2970"/>
      <c r="BN2970"/>
      <c r="BO2970"/>
      <c r="BP2970"/>
      <c r="BQ2970"/>
      <c r="BR2970" t="s">
        <v>67</v>
      </c>
      <c r="BS2970"/>
      <c r="BT2970" t="s">
        <v>200</v>
      </c>
      <c r="BU2970">
        <v>7016</v>
      </c>
      <c r="BV2970"/>
      <c r="BW2970"/>
      <c r="BX2970"/>
      <c r="BY2970"/>
      <c r="BZ2970"/>
    </row>
    <row r="2971" spans="1:78" s="6" customFormat="1" x14ac:dyDescent="0.2">
      <c r="A2971" t="s">
        <v>1018</v>
      </c>
      <c r="B2971"/>
      <c r="C2971" t="s">
        <v>1482</v>
      </c>
      <c r="D2971" t="s">
        <v>64</v>
      </c>
      <c r="E2971" t="s">
        <v>1016</v>
      </c>
      <c r="F2971" t="s">
        <v>1017</v>
      </c>
      <c r="G2971" t="s">
        <v>1016</v>
      </c>
      <c r="H2971" t="s">
        <v>1017</v>
      </c>
      <c r="I2971"/>
      <c r="J2971"/>
      <c r="K2971"/>
      <c r="L2971"/>
      <c r="M2971"/>
      <c r="N2971"/>
      <c r="O2971"/>
      <c r="P2971"/>
      <c r="Q2971"/>
      <c r="R2971"/>
      <c r="S2971"/>
      <c r="T2971"/>
      <c r="U2971"/>
      <c r="V2971"/>
      <c r="W2971"/>
      <c r="X2971"/>
      <c r="Y2971"/>
      <c r="Z2971"/>
      <c r="AA2971"/>
      <c r="AB2971"/>
      <c r="AC2971">
        <v>6.6</v>
      </c>
      <c r="AD2971"/>
      <c r="AE2971"/>
      <c r="AF2971">
        <v>8.9</v>
      </c>
      <c r="AG2971">
        <v>4.2</v>
      </c>
      <c r="AH2971"/>
      <c r="AI2971"/>
      <c r="AJ2971">
        <v>7.3</v>
      </c>
      <c r="AK2971"/>
      <c r="AL2971"/>
      <c r="AM2971"/>
      <c r="AN2971"/>
      <c r="AO2971"/>
      <c r="AP2971"/>
      <c r="AQ2971"/>
      <c r="AR2971"/>
      <c r="AS2971"/>
      <c r="AT2971"/>
      <c r="AU2971"/>
      <c r="AV2971"/>
      <c r="AW2971"/>
      <c r="AX2971"/>
      <c r="AY2971"/>
      <c r="AZ2971"/>
      <c r="BA2971">
        <v>6.8</v>
      </c>
      <c r="BB2971"/>
      <c r="BC2971"/>
      <c r="BD2971">
        <v>5</v>
      </c>
      <c r="BE2971">
        <v>6.2</v>
      </c>
      <c r="BF2971"/>
      <c r="BG2971"/>
      <c r="BH2971">
        <v>4.7</v>
      </c>
      <c r="BI2971"/>
      <c r="BJ2971"/>
      <c r="BK2971"/>
      <c r="BL2971"/>
      <c r="BM2971"/>
      <c r="BN2971"/>
      <c r="BO2971"/>
      <c r="BP2971"/>
      <c r="BQ2971"/>
      <c r="BR2971" t="s">
        <v>67</v>
      </c>
      <c r="BS2971"/>
      <c r="BT2971" t="s">
        <v>200</v>
      </c>
      <c r="BU2971">
        <v>7016</v>
      </c>
      <c r="BV2971"/>
      <c r="BW2971"/>
      <c r="BX2971"/>
      <c r="BY2971"/>
      <c r="BZ2971"/>
    </row>
    <row r="2972" spans="1:78" s="6" customFormat="1" x14ac:dyDescent="0.2">
      <c r="A2972" t="s">
        <v>1019</v>
      </c>
      <c r="B2972"/>
      <c r="C2972" t="s">
        <v>1482</v>
      </c>
      <c r="D2972" t="s">
        <v>64</v>
      </c>
      <c r="E2972" t="s">
        <v>1016</v>
      </c>
      <c r="F2972" t="s">
        <v>1017</v>
      </c>
      <c r="G2972" t="s">
        <v>1016</v>
      </c>
      <c r="H2972" t="s">
        <v>1017</v>
      </c>
      <c r="I2972"/>
      <c r="J2972"/>
      <c r="K2972"/>
      <c r="L2972"/>
      <c r="M2972"/>
      <c r="N2972"/>
      <c r="O2972"/>
      <c r="P2972"/>
      <c r="Q2972"/>
      <c r="R2972"/>
      <c r="S2972"/>
      <c r="T2972"/>
      <c r="U2972"/>
      <c r="V2972"/>
      <c r="W2972"/>
      <c r="X2972"/>
      <c r="Y2972"/>
      <c r="Z2972"/>
      <c r="AA2972"/>
      <c r="AB2972"/>
      <c r="AC2972">
        <v>6.7</v>
      </c>
      <c r="AD2972"/>
      <c r="AE2972"/>
      <c r="AF2972">
        <v>8.8000000000000007</v>
      </c>
      <c r="AG2972">
        <v>4.2</v>
      </c>
      <c r="AH2972"/>
      <c r="AI2972"/>
      <c r="AJ2972">
        <v>6.3</v>
      </c>
      <c r="AK2972"/>
      <c r="AL2972"/>
      <c r="AM2972"/>
      <c r="AN2972"/>
      <c r="AO2972"/>
      <c r="AP2972"/>
      <c r="AQ2972"/>
      <c r="AR2972"/>
      <c r="AS2972"/>
      <c r="AT2972"/>
      <c r="AU2972"/>
      <c r="AV2972"/>
      <c r="AW2972"/>
      <c r="AX2972"/>
      <c r="AY2972"/>
      <c r="AZ2972"/>
      <c r="BA2972"/>
      <c r="BB2972"/>
      <c r="BC2972"/>
      <c r="BD2972"/>
      <c r="BE2972"/>
      <c r="BF2972"/>
      <c r="BG2972"/>
      <c r="BH2972"/>
      <c r="BI2972"/>
      <c r="BJ2972"/>
      <c r="BK2972"/>
      <c r="BL2972"/>
      <c r="BM2972"/>
      <c r="BN2972"/>
      <c r="BO2972"/>
      <c r="BP2972"/>
      <c r="BQ2972"/>
      <c r="BR2972" t="s">
        <v>67</v>
      </c>
      <c r="BS2972"/>
      <c r="BT2972" t="s">
        <v>200</v>
      </c>
      <c r="BU2972">
        <v>7016</v>
      </c>
      <c r="BV2972" t="s">
        <v>69</v>
      </c>
      <c r="BW2972" t="s">
        <v>200</v>
      </c>
      <c r="BX2972"/>
      <c r="BY2972"/>
      <c r="BZ2972"/>
    </row>
    <row r="2973" spans="1:78" s="6" customFormat="1" x14ac:dyDescent="0.2">
      <c r="A2973" t="s">
        <v>1733</v>
      </c>
      <c r="B2973"/>
      <c r="C2973" t="s">
        <v>1482</v>
      </c>
      <c r="D2973" t="s">
        <v>64</v>
      </c>
      <c r="E2973" t="s">
        <v>1016</v>
      </c>
      <c r="F2973" t="s">
        <v>1017</v>
      </c>
      <c r="G2973" t="s">
        <v>1016</v>
      </c>
      <c r="H2973" t="s">
        <v>1017</v>
      </c>
      <c r="I2973"/>
      <c r="J2973"/>
      <c r="K2973"/>
      <c r="L2973" t="s">
        <v>1734</v>
      </c>
      <c r="M2973"/>
      <c r="N2973"/>
      <c r="O2973"/>
      <c r="P2973"/>
      <c r="Q2973"/>
      <c r="R2973"/>
      <c r="S2973"/>
      <c r="T2973"/>
      <c r="U2973"/>
      <c r="V2973"/>
      <c r="W2973"/>
      <c r="X2973"/>
      <c r="Y2973"/>
      <c r="Z2973"/>
      <c r="AA2973"/>
      <c r="AB2973"/>
      <c r="AC2973"/>
      <c r="AD2973"/>
      <c r="AE2973"/>
      <c r="AF2973"/>
      <c r="AG2973"/>
      <c r="AH2973"/>
      <c r="AI2973"/>
      <c r="AJ2973"/>
      <c r="AK2973"/>
      <c r="AL2973"/>
      <c r="AM2973"/>
      <c r="AN2973"/>
      <c r="AO2973"/>
      <c r="AP2973"/>
      <c r="AQ2973"/>
      <c r="AR2973"/>
      <c r="AS2973"/>
      <c r="AT2973"/>
      <c r="AU2973"/>
      <c r="AV2973"/>
      <c r="AW2973"/>
      <c r="AX2973"/>
      <c r="AY2973"/>
      <c r="AZ2973"/>
      <c r="BA2973"/>
      <c r="BB2973"/>
      <c r="BC2973"/>
      <c r="BD2973"/>
      <c r="BE2973"/>
      <c r="BF2973"/>
      <c r="BG2973"/>
      <c r="BH2973"/>
      <c r="BI2973"/>
      <c r="BJ2973"/>
      <c r="BK2973"/>
      <c r="BL2973"/>
      <c r="BM2973"/>
      <c r="BN2973"/>
      <c r="BO2973"/>
      <c r="BP2973"/>
      <c r="BQ2973"/>
      <c r="BR2973" t="s">
        <v>67</v>
      </c>
      <c r="BS2973" s="1">
        <v>44812</v>
      </c>
      <c r="BT2973" t="s">
        <v>1701</v>
      </c>
      <c r="BU2973">
        <v>1420</v>
      </c>
      <c r="BV2973"/>
      <c r="BW2973"/>
      <c r="BX2973"/>
      <c r="BY2973"/>
      <c r="BZ2973"/>
    </row>
    <row r="2974" spans="1:78" s="6" customFormat="1" x14ac:dyDescent="0.2">
      <c r="A2974" t="s">
        <v>1732</v>
      </c>
      <c r="B2974"/>
      <c r="C2974" t="s">
        <v>1482</v>
      </c>
      <c r="D2974" t="s">
        <v>64</v>
      </c>
      <c r="E2974" t="s">
        <v>1016</v>
      </c>
      <c r="F2974" t="s">
        <v>1017</v>
      </c>
      <c r="G2974" t="s">
        <v>1016</v>
      </c>
      <c r="H2974" t="s">
        <v>1017</v>
      </c>
      <c r="I2974"/>
      <c r="J2974"/>
      <c r="K2974"/>
      <c r="L2974" t="s">
        <v>1706</v>
      </c>
      <c r="M2974"/>
      <c r="N2974"/>
      <c r="O2974"/>
      <c r="P2974"/>
      <c r="Q2974"/>
      <c r="R2974"/>
      <c r="S2974"/>
      <c r="T2974"/>
      <c r="U2974"/>
      <c r="V2974"/>
      <c r="W2974"/>
      <c r="X2974"/>
      <c r="Y2974"/>
      <c r="Z2974"/>
      <c r="AA2974"/>
      <c r="AB2974"/>
      <c r="AC2974"/>
      <c r="AD2974"/>
      <c r="AE2974"/>
      <c r="AF2974"/>
      <c r="AG2974"/>
      <c r="AH2974"/>
      <c r="AI2974"/>
      <c r="AJ2974"/>
      <c r="AK2974"/>
      <c r="AL2974"/>
      <c r="AM2974"/>
      <c r="AN2974"/>
      <c r="AO2974"/>
      <c r="AP2974"/>
      <c r="AQ2974"/>
      <c r="AR2974"/>
      <c r="AS2974"/>
      <c r="AT2974"/>
      <c r="AU2974"/>
      <c r="AV2974"/>
      <c r="AW2974"/>
      <c r="AX2974"/>
      <c r="AY2974"/>
      <c r="AZ2974"/>
      <c r="BA2974"/>
      <c r="BB2974"/>
      <c r="BC2974"/>
      <c r="BD2974"/>
      <c r="BE2974"/>
      <c r="BF2974"/>
      <c r="BG2974"/>
      <c r="BH2974"/>
      <c r="BI2974"/>
      <c r="BJ2974"/>
      <c r="BK2974"/>
      <c r="BL2974"/>
      <c r="BM2974"/>
      <c r="BN2974"/>
      <c r="BO2974"/>
      <c r="BP2974"/>
      <c r="BQ2974"/>
      <c r="BR2974" t="s">
        <v>67</v>
      </c>
      <c r="BS2974" s="1">
        <v>44812</v>
      </c>
      <c r="BT2974" t="s">
        <v>1701</v>
      </c>
      <c r="BU2974">
        <v>1420</v>
      </c>
      <c r="BV2974" t="s">
        <v>60</v>
      </c>
      <c r="BW2974" t="s">
        <v>1701</v>
      </c>
      <c r="BX2974"/>
      <c r="BY2974"/>
      <c r="BZ2974"/>
    </row>
    <row r="2975" spans="1:78" s="6" customFormat="1" x14ac:dyDescent="0.2">
      <c r="A2975" t="s">
        <v>1024</v>
      </c>
      <c r="B2975" t="s">
        <v>154</v>
      </c>
      <c r="C2975" t="s">
        <v>1482</v>
      </c>
      <c r="D2975" t="s">
        <v>64</v>
      </c>
      <c r="E2975" t="s">
        <v>1016</v>
      </c>
      <c r="F2975" t="s">
        <v>1021</v>
      </c>
      <c r="G2975" t="s">
        <v>1025</v>
      </c>
      <c r="H2975" t="s">
        <v>1021</v>
      </c>
      <c r="I2975"/>
      <c r="J2975"/>
      <c r="K2975"/>
      <c r="L2975"/>
      <c r="M2975"/>
      <c r="N2975"/>
      <c r="O2975"/>
      <c r="P2975"/>
      <c r="Q2975"/>
      <c r="R2975"/>
      <c r="S2975"/>
      <c r="T2975"/>
      <c r="U2975"/>
      <c r="V2975"/>
      <c r="W2975"/>
      <c r="X2975"/>
      <c r="Y2975"/>
      <c r="Z2975"/>
      <c r="AA2975"/>
      <c r="AB2975"/>
      <c r="AC2975"/>
      <c r="AD2975"/>
      <c r="AE2975"/>
      <c r="AF2975"/>
      <c r="AG2975"/>
      <c r="AH2975"/>
      <c r="AI2975"/>
      <c r="AJ2975"/>
      <c r="AK2975"/>
      <c r="AL2975"/>
      <c r="AM2975"/>
      <c r="AN2975"/>
      <c r="AO2975"/>
      <c r="AP2975"/>
      <c r="AQ2975"/>
      <c r="AR2975"/>
      <c r="AS2975"/>
      <c r="AT2975"/>
      <c r="AU2975"/>
      <c r="AV2975"/>
      <c r="AW2975">
        <v>7.1</v>
      </c>
      <c r="AX2975">
        <v>4.9000000000000004</v>
      </c>
      <c r="AY2975">
        <v>5.9</v>
      </c>
      <c r="AZ2975">
        <v>5.9</v>
      </c>
      <c r="BA2975"/>
      <c r="BB2975"/>
      <c r="BC2975"/>
      <c r="BD2975"/>
      <c r="BE2975"/>
      <c r="BF2975"/>
      <c r="BG2975"/>
      <c r="BH2975"/>
      <c r="BI2975"/>
      <c r="BJ2975"/>
      <c r="BK2975"/>
      <c r="BL2975"/>
      <c r="BM2975"/>
      <c r="BN2975"/>
      <c r="BO2975"/>
      <c r="BP2975"/>
      <c r="BQ2975" t="s">
        <v>1026</v>
      </c>
      <c r="BR2975" t="s">
        <v>67</v>
      </c>
      <c r="BS2975"/>
      <c r="BT2975" t="s">
        <v>95</v>
      </c>
      <c r="BU2975">
        <v>3144</v>
      </c>
      <c r="BV2975" t="s">
        <v>69</v>
      </c>
      <c r="BW2975" t="s">
        <v>95</v>
      </c>
      <c r="BX2975"/>
      <c r="BY2975"/>
      <c r="BZ2975"/>
    </row>
    <row r="2976" spans="1:78" s="6" customFormat="1" x14ac:dyDescent="0.2">
      <c r="A2976" t="s">
        <v>1024</v>
      </c>
      <c r="B2976" t="s">
        <v>154</v>
      </c>
      <c r="C2976" t="s">
        <v>1482</v>
      </c>
      <c r="D2976" t="s">
        <v>64</v>
      </c>
      <c r="E2976" t="s">
        <v>1016</v>
      </c>
      <c r="F2976" t="s">
        <v>1021</v>
      </c>
      <c r="G2976" t="s">
        <v>343</v>
      </c>
      <c r="H2976" t="s">
        <v>1021</v>
      </c>
      <c r="I2976"/>
      <c r="J2976"/>
      <c r="K2976"/>
      <c r="L2976"/>
      <c r="M2976"/>
      <c r="N2976"/>
      <c r="O2976"/>
      <c r="P2976"/>
      <c r="Q2976"/>
      <c r="R2976"/>
      <c r="S2976"/>
      <c r="T2976"/>
      <c r="U2976"/>
      <c r="V2976"/>
      <c r="W2976"/>
      <c r="X2976"/>
      <c r="Y2976"/>
      <c r="Z2976"/>
      <c r="AA2976"/>
      <c r="AB2976"/>
      <c r="AC2976"/>
      <c r="AD2976"/>
      <c r="AE2976"/>
      <c r="AF2976"/>
      <c r="AG2976"/>
      <c r="AH2976"/>
      <c r="AI2976"/>
      <c r="AJ2976"/>
      <c r="AK2976"/>
      <c r="AL2976"/>
      <c r="AM2976"/>
      <c r="AN2976"/>
      <c r="AO2976"/>
      <c r="AP2976"/>
      <c r="AQ2976"/>
      <c r="AR2976"/>
      <c r="AS2976"/>
      <c r="AT2976"/>
      <c r="AU2976"/>
      <c r="AV2976"/>
      <c r="AW2976">
        <v>7</v>
      </c>
      <c r="AX2976">
        <v>4.9000000000000004</v>
      </c>
      <c r="AY2976">
        <v>5.9</v>
      </c>
      <c r="AZ2976">
        <v>5.9</v>
      </c>
      <c r="BA2976"/>
      <c r="BB2976"/>
      <c r="BC2976"/>
      <c r="BD2976"/>
      <c r="BE2976"/>
      <c r="BF2976"/>
      <c r="BG2976"/>
      <c r="BH2976"/>
      <c r="BI2976"/>
      <c r="BJ2976"/>
      <c r="BK2976"/>
      <c r="BL2976"/>
      <c r="BM2976"/>
      <c r="BN2976"/>
      <c r="BO2976"/>
      <c r="BP2976"/>
      <c r="BQ2976"/>
      <c r="BR2976" t="s">
        <v>58</v>
      </c>
      <c r="BS2976"/>
      <c r="BT2976" t="s">
        <v>372</v>
      </c>
      <c r="BU2976">
        <v>3140</v>
      </c>
      <c r="BV2976"/>
      <c r="BW2976"/>
      <c r="BX2976"/>
      <c r="BY2976"/>
      <c r="BZ2976"/>
    </row>
    <row r="2977" spans="1:78" s="6" customFormat="1" x14ac:dyDescent="0.2">
      <c r="A2977" s="11" t="s">
        <v>1700</v>
      </c>
      <c r="B2977" s="11"/>
      <c r="C2977" s="11" t="s">
        <v>1482</v>
      </c>
      <c r="D2977" s="11" t="s">
        <v>64</v>
      </c>
      <c r="E2977" s="11" t="s">
        <v>1016</v>
      </c>
      <c r="F2977" s="11" t="s">
        <v>1021</v>
      </c>
      <c r="G2977" s="11" t="s">
        <v>1016</v>
      </c>
      <c r="H2977" s="11" t="s">
        <v>1021</v>
      </c>
      <c r="I2977" s="11"/>
      <c r="J2977" s="11"/>
      <c r="K2977" s="11"/>
      <c r="L2977" s="11"/>
      <c r="M2977" s="11"/>
      <c r="N2977" s="11"/>
      <c r="O2977" s="11"/>
      <c r="P2977" s="11"/>
      <c r="Q2977" s="11"/>
      <c r="R2977" s="11"/>
      <c r="S2977" s="11"/>
      <c r="T2977" s="11"/>
      <c r="U2977" s="11"/>
      <c r="V2977" s="11"/>
      <c r="W2977" s="11"/>
      <c r="X2977" s="11"/>
      <c r="Y2977" s="11"/>
      <c r="Z2977" s="11"/>
      <c r="AA2977" s="11"/>
      <c r="AB2977" s="11"/>
      <c r="AC2977" s="11"/>
      <c r="AD2977" s="11"/>
      <c r="AE2977" s="11"/>
      <c r="AF2977" s="11"/>
      <c r="AG2977" s="11"/>
      <c r="AH2977" s="11"/>
      <c r="AI2977" s="11"/>
      <c r="AJ2977" s="11"/>
      <c r="AK2977" s="11"/>
      <c r="AL2977" s="11"/>
      <c r="AM2977" s="11"/>
      <c r="AN2977" s="11"/>
      <c r="AO2977" s="11"/>
      <c r="AP2977" s="11"/>
      <c r="AQ2977" s="11"/>
      <c r="AR2977" s="11"/>
      <c r="AS2977" s="11"/>
      <c r="AT2977" s="11"/>
      <c r="AU2977" s="11"/>
      <c r="AV2977" s="11"/>
      <c r="AW2977" s="11"/>
      <c r="AX2977" s="11"/>
      <c r="AY2977" s="11"/>
      <c r="AZ2977" s="11"/>
      <c r="BA2977" s="11"/>
      <c r="BB2977" s="11"/>
      <c r="BC2977" s="11"/>
      <c r="BD2977" s="11"/>
      <c r="BE2977" s="11"/>
      <c r="BF2977" s="11"/>
      <c r="BG2977" s="11"/>
      <c r="BH2977" s="11"/>
      <c r="BI2977" s="11"/>
      <c r="BJ2977" s="11"/>
      <c r="BK2977" s="11"/>
      <c r="BL2977" s="11"/>
      <c r="BM2977" s="11"/>
      <c r="BN2977" s="11"/>
      <c r="BO2977" s="11"/>
      <c r="BP2977" s="11"/>
      <c r="BQ2977" s="11"/>
      <c r="BR2977" s="11"/>
      <c r="BS2977" s="11"/>
      <c r="BT2977" s="11"/>
      <c r="BU2977" s="11"/>
      <c r="BV2977" s="11"/>
      <c r="BW2977" s="11"/>
      <c r="BX2977"/>
      <c r="BY2977"/>
      <c r="BZ2977"/>
    </row>
    <row r="2978" spans="1:78" s="6" customFormat="1" x14ac:dyDescent="0.2">
      <c r="A2978" t="s">
        <v>2390</v>
      </c>
      <c r="B2978"/>
      <c r="C2978" t="s">
        <v>1482</v>
      </c>
      <c r="D2978" t="s">
        <v>64</v>
      </c>
      <c r="E2978" t="s">
        <v>1016</v>
      </c>
      <c r="F2978" t="s">
        <v>1021</v>
      </c>
      <c r="G2978" t="s">
        <v>1016</v>
      </c>
      <c r="H2978" t="s">
        <v>1021</v>
      </c>
      <c r="I2978"/>
      <c r="J2978"/>
      <c r="K2978"/>
      <c r="L2978"/>
      <c r="M2978"/>
      <c r="N2978"/>
      <c r="O2978"/>
      <c r="P2978"/>
      <c r="Q2978"/>
      <c r="R2978"/>
      <c r="S2978"/>
      <c r="T2978"/>
      <c r="U2978"/>
      <c r="V2978"/>
      <c r="W2978"/>
      <c r="X2978"/>
      <c r="Y2978"/>
      <c r="Z2978"/>
      <c r="AA2978"/>
      <c r="AB2978"/>
      <c r="AC2978"/>
      <c r="AD2978"/>
      <c r="AE2978"/>
      <c r="AF2978"/>
      <c r="AG2978"/>
      <c r="AH2978"/>
      <c r="AI2978"/>
      <c r="AJ2978"/>
      <c r="AK2978"/>
      <c r="AL2978"/>
      <c r="AM2978"/>
      <c r="AN2978"/>
      <c r="AO2978"/>
      <c r="AP2978"/>
      <c r="AQ2978"/>
      <c r="AR2978"/>
      <c r="AS2978">
        <v>6.7</v>
      </c>
      <c r="AT2978"/>
      <c r="AU2978"/>
      <c r="AV2978">
        <v>3.35</v>
      </c>
      <c r="AW2978">
        <v>6.65</v>
      </c>
      <c r="AX2978">
        <v>4.5</v>
      </c>
      <c r="AY2978">
        <v>5.2</v>
      </c>
      <c r="AZ2978">
        <v>5.2</v>
      </c>
      <c r="BA2978"/>
      <c r="BB2978"/>
      <c r="BC2978"/>
      <c r="BD2978"/>
      <c r="BE2978"/>
      <c r="BF2978"/>
      <c r="BG2978"/>
      <c r="BH2978"/>
      <c r="BI2978"/>
      <c r="BJ2978"/>
      <c r="BK2978"/>
      <c r="BL2978"/>
      <c r="BM2978"/>
      <c r="BN2978"/>
      <c r="BO2978"/>
      <c r="BP2978"/>
      <c r="BQ2978"/>
      <c r="BR2978" t="s">
        <v>67</v>
      </c>
      <c r="BS2978" s="1">
        <v>44824</v>
      </c>
      <c r="BT2978" t="s">
        <v>2329</v>
      </c>
      <c r="BU2978">
        <v>2930</v>
      </c>
      <c r="BV2978" t="s">
        <v>60</v>
      </c>
      <c r="BW2978" t="s">
        <v>2329</v>
      </c>
      <c r="BX2978"/>
      <c r="BY2978"/>
      <c r="BZ2978"/>
    </row>
    <row r="2979" spans="1:78" s="6" customFormat="1" x14ac:dyDescent="0.2">
      <c r="A2979" t="s">
        <v>2391</v>
      </c>
      <c r="B2979"/>
      <c r="C2979" t="s">
        <v>1482</v>
      </c>
      <c r="D2979" t="s">
        <v>64</v>
      </c>
      <c r="E2979" t="s">
        <v>1016</v>
      </c>
      <c r="F2979" t="s">
        <v>1021</v>
      </c>
      <c r="G2979" t="s">
        <v>1016</v>
      </c>
      <c r="H2979" t="s">
        <v>1021</v>
      </c>
      <c r="I2979"/>
      <c r="J2979"/>
      <c r="K2979"/>
      <c r="L2979"/>
      <c r="M2979"/>
      <c r="N2979"/>
      <c r="O2979"/>
      <c r="P2979"/>
      <c r="Q2979"/>
      <c r="R2979"/>
      <c r="S2979"/>
      <c r="T2979"/>
      <c r="U2979"/>
      <c r="V2979"/>
      <c r="W2979"/>
      <c r="X2979"/>
      <c r="Y2979"/>
      <c r="Z2979"/>
      <c r="AA2979"/>
      <c r="AB2979"/>
      <c r="AC2979"/>
      <c r="AD2979"/>
      <c r="AE2979"/>
      <c r="AF2979"/>
      <c r="AG2979"/>
      <c r="AH2979"/>
      <c r="AI2979"/>
      <c r="AJ2979"/>
      <c r="AK2979"/>
      <c r="AL2979"/>
      <c r="AM2979"/>
      <c r="AN2979"/>
      <c r="AO2979"/>
      <c r="AP2979"/>
      <c r="AQ2979"/>
      <c r="AR2979"/>
      <c r="AS2979"/>
      <c r="AT2979"/>
      <c r="AU2979"/>
      <c r="AV2979"/>
      <c r="AW2979">
        <v>7.55</v>
      </c>
      <c r="AX2979">
        <v>5</v>
      </c>
      <c r="AY2979">
        <v>5.85</v>
      </c>
      <c r="AZ2979">
        <v>5.85</v>
      </c>
      <c r="BA2979"/>
      <c r="BB2979"/>
      <c r="BC2979"/>
      <c r="BD2979"/>
      <c r="BE2979"/>
      <c r="BF2979"/>
      <c r="BG2979"/>
      <c r="BH2979"/>
      <c r="BI2979"/>
      <c r="BJ2979"/>
      <c r="BK2979"/>
      <c r="BL2979"/>
      <c r="BM2979"/>
      <c r="BN2979"/>
      <c r="BO2979"/>
      <c r="BP2979"/>
      <c r="BQ2979"/>
      <c r="BR2979" t="s">
        <v>67</v>
      </c>
      <c r="BS2979" s="1">
        <v>44824</v>
      </c>
      <c r="BT2979" t="s">
        <v>2329</v>
      </c>
      <c r="BU2979">
        <v>2930</v>
      </c>
      <c r="BV2979"/>
      <c r="BW2979"/>
      <c r="BX2979"/>
      <c r="BY2979"/>
      <c r="BZ2979"/>
    </row>
    <row r="2980" spans="1:78" s="6" customFormat="1" x14ac:dyDescent="0.2">
      <c r="A2980" s="11" t="s">
        <v>1700</v>
      </c>
      <c r="B2980" s="11"/>
      <c r="C2980" s="11" t="s">
        <v>1482</v>
      </c>
      <c r="D2980" s="11" t="s">
        <v>64</v>
      </c>
      <c r="E2980" s="11" t="s">
        <v>1016</v>
      </c>
      <c r="F2980" s="11" t="s">
        <v>1021</v>
      </c>
      <c r="G2980" s="11" t="s">
        <v>1022</v>
      </c>
      <c r="H2980" s="11" t="s">
        <v>1023</v>
      </c>
      <c r="I2980" s="11"/>
      <c r="J2980" s="11"/>
      <c r="K2980" s="11"/>
      <c r="L2980" s="11"/>
      <c r="M2980" s="11"/>
      <c r="N2980" s="11"/>
      <c r="O2980" s="11"/>
      <c r="P2980" s="11"/>
      <c r="Q2980" s="11"/>
      <c r="R2980" s="11"/>
      <c r="S2980" s="11"/>
      <c r="T2980" s="11"/>
      <c r="U2980" s="11"/>
      <c r="V2980" s="11"/>
      <c r="W2980" s="11"/>
      <c r="X2980" s="11"/>
      <c r="Y2980" s="11"/>
      <c r="Z2980" s="11"/>
      <c r="AA2980" s="11"/>
      <c r="AB2980" s="11"/>
      <c r="AC2980" s="11"/>
      <c r="AD2980" s="11"/>
      <c r="AE2980" s="11"/>
      <c r="AF2980" s="11"/>
      <c r="AG2980" s="11"/>
      <c r="AH2980" s="11"/>
      <c r="AI2980" s="11"/>
      <c r="AJ2980" s="11"/>
      <c r="AK2980" s="11"/>
      <c r="AL2980" s="11"/>
      <c r="AM2980" s="11"/>
      <c r="AN2980" s="11"/>
      <c r="AO2980" s="11"/>
      <c r="AP2980" s="11"/>
      <c r="AQ2980" s="11"/>
      <c r="AR2980" s="11"/>
      <c r="AS2980" s="11"/>
      <c r="AT2980" s="11"/>
      <c r="AU2980" s="11"/>
      <c r="AV2980" s="11"/>
      <c r="AW2980" s="11"/>
      <c r="AX2980" s="11"/>
      <c r="AY2980" s="11"/>
      <c r="AZ2980" s="11"/>
      <c r="BA2980" s="11"/>
      <c r="BB2980" s="11"/>
      <c r="BC2980" s="11"/>
      <c r="BD2980" s="11"/>
      <c r="BE2980" s="11"/>
      <c r="BF2980" s="11"/>
      <c r="BG2980" s="11"/>
      <c r="BH2980" s="11"/>
      <c r="BI2980" s="11"/>
      <c r="BJ2980" s="11"/>
      <c r="BK2980" s="11"/>
      <c r="BL2980" s="11"/>
      <c r="BM2980" s="11"/>
      <c r="BN2980" s="11"/>
      <c r="BO2980" s="11"/>
      <c r="BP2980" s="11"/>
      <c r="BQ2980" s="11"/>
      <c r="BR2980" s="11"/>
      <c r="BS2980" s="11"/>
      <c r="BT2980" s="11"/>
      <c r="BU2980" s="11"/>
      <c r="BV2980" s="11"/>
      <c r="BW2980" s="11"/>
      <c r="BX2980"/>
      <c r="BY2980"/>
      <c r="BZ2980"/>
    </row>
    <row r="2981" spans="1:78" s="6" customFormat="1" x14ac:dyDescent="0.2">
      <c r="A2981" t="s">
        <v>1020</v>
      </c>
      <c r="B2981" t="s">
        <v>322</v>
      </c>
      <c r="C2981" t="s">
        <v>1482</v>
      </c>
      <c r="D2981" t="s">
        <v>64</v>
      </c>
      <c r="E2981" t="s">
        <v>1016</v>
      </c>
      <c r="F2981" t="s">
        <v>1021</v>
      </c>
      <c r="G2981" t="s">
        <v>1022</v>
      </c>
      <c r="H2981" t="s">
        <v>1023</v>
      </c>
      <c r="I2981"/>
      <c r="J2981"/>
      <c r="K2981"/>
      <c r="L2981"/>
      <c r="M2981"/>
      <c r="N2981"/>
      <c r="O2981"/>
      <c r="P2981"/>
      <c r="Q2981"/>
      <c r="R2981"/>
      <c r="S2981"/>
      <c r="T2981"/>
      <c r="U2981"/>
      <c r="V2981"/>
      <c r="W2981"/>
      <c r="X2981"/>
      <c r="Y2981"/>
      <c r="Z2981"/>
      <c r="AA2981"/>
      <c r="AB2981"/>
      <c r="AC2981"/>
      <c r="AD2981"/>
      <c r="AE2981"/>
      <c r="AF2981"/>
      <c r="AG2981"/>
      <c r="AH2981"/>
      <c r="AI2981"/>
      <c r="AJ2981"/>
      <c r="AK2981"/>
      <c r="AL2981"/>
      <c r="AM2981"/>
      <c r="AN2981"/>
      <c r="AO2981"/>
      <c r="AP2981"/>
      <c r="AQ2981"/>
      <c r="AR2981"/>
      <c r="AS2981"/>
      <c r="AT2981"/>
      <c r="AU2981"/>
      <c r="AV2981"/>
      <c r="AW2981">
        <v>6.8</v>
      </c>
      <c r="AX2981">
        <v>4.8</v>
      </c>
      <c r="AY2981">
        <v>5.6</v>
      </c>
      <c r="AZ2981">
        <v>5.6</v>
      </c>
      <c r="BA2981"/>
      <c r="BB2981"/>
      <c r="BC2981"/>
      <c r="BD2981"/>
      <c r="BE2981"/>
      <c r="BF2981"/>
      <c r="BG2981"/>
      <c r="BH2981"/>
      <c r="BI2981"/>
      <c r="BJ2981"/>
      <c r="BK2981"/>
      <c r="BL2981"/>
      <c r="BM2981"/>
      <c r="BN2981"/>
      <c r="BO2981"/>
      <c r="BP2981"/>
      <c r="BQ2981"/>
      <c r="BR2981" t="s">
        <v>58</v>
      </c>
      <c r="BS2981" s="1">
        <v>44819</v>
      </c>
      <c r="BT2981" t="s">
        <v>59</v>
      </c>
      <c r="BU2981">
        <v>3485</v>
      </c>
      <c r="BV2981" t="s">
        <v>60</v>
      </c>
      <c r="BW2981" t="s">
        <v>59</v>
      </c>
      <c r="BX2981"/>
      <c r="BY2981"/>
      <c r="BZ2981"/>
    </row>
    <row r="2982" spans="1:78" s="6" customFormat="1" x14ac:dyDescent="0.2">
      <c r="A2982" t="s">
        <v>1257</v>
      </c>
      <c r="B2982"/>
      <c r="C2982" t="s">
        <v>1482</v>
      </c>
      <c r="D2982" t="s">
        <v>64</v>
      </c>
      <c r="E2982" t="s">
        <v>1016</v>
      </c>
      <c r="F2982" t="s">
        <v>797</v>
      </c>
      <c r="G2982" t="s">
        <v>341</v>
      </c>
      <c r="H2982" t="s">
        <v>1258</v>
      </c>
      <c r="I2982"/>
      <c r="J2982"/>
      <c r="K2982"/>
      <c r="L2982"/>
      <c r="M2982"/>
      <c r="N2982"/>
      <c r="O2982"/>
      <c r="P2982"/>
      <c r="Q2982"/>
      <c r="R2982"/>
      <c r="S2982"/>
      <c r="T2982"/>
      <c r="U2982"/>
      <c r="V2982"/>
      <c r="W2982"/>
      <c r="X2982"/>
      <c r="Y2982"/>
      <c r="Z2982"/>
      <c r="AA2982"/>
      <c r="AB2982"/>
      <c r="AC2982"/>
      <c r="AD2982"/>
      <c r="AE2982"/>
      <c r="AF2982"/>
      <c r="AG2982"/>
      <c r="AH2982"/>
      <c r="AI2982"/>
      <c r="AJ2982"/>
      <c r="AK2982"/>
      <c r="AL2982"/>
      <c r="AM2982"/>
      <c r="AN2982"/>
      <c r="AO2982">
        <v>4.7</v>
      </c>
      <c r="AP2982"/>
      <c r="AQ2982"/>
      <c r="AR2982">
        <v>2.9</v>
      </c>
      <c r="AS2982"/>
      <c r="AT2982"/>
      <c r="AU2982"/>
      <c r="AV2982"/>
      <c r="AW2982">
        <v>4.8</v>
      </c>
      <c r="AX2982"/>
      <c r="AY2982"/>
      <c r="AZ2982">
        <v>3.1</v>
      </c>
      <c r="BA2982">
        <v>5</v>
      </c>
      <c r="BB2982"/>
      <c r="BC2982"/>
      <c r="BD2982">
        <v>3.9</v>
      </c>
      <c r="BE2982">
        <v>6.5</v>
      </c>
      <c r="BF2982"/>
      <c r="BG2982"/>
      <c r="BH2982">
        <v>3.5</v>
      </c>
      <c r="BI2982"/>
      <c r="BJ2982"/>
      <c r="BK2982"/>
      <c r="BL2982"/>
      <c r="BM2982"/>
      <c r="BN2982"/>
      <c r="BO2982"/>
      <c r="BP2982"/>
      <c r="BQ2982" t="s">
        <v>1259</v>
      </c>
      <c r="BR2982" t="s">
        <v>67</v>
      </c>
      <c r="BS2982"/>
      <c r="BT2982" t="s">
        <v>200</v>
      </c>
      <c r="BU2982">
        <v>7016</v>
      </c>
      <c r="BV2982" t="s">
        <v>69</v>
      </c>
      <c r="BW2982" t="s">
        <v>200</v>
      </c>
      <c r="BX2982"/>
      <c r="BY2982"/>
      <c r="BZ2982"/>
    </row>
    <row r="2983" spans="1:78" s="6" customFormat="1" x14ac:dyDescent="0.2">
      <c r="A2983"/>
      <c r="B2983"/>
      <c r="C2983" t="s">
        <v>1482</v>
      </c>
      <c r="D2983" t="s">
        <v>64</v>
      </c>
      <c r="E2983" t="s">
        <v>1016</v>
      </c>
      <c r="F2983" t="s">
        <v>797</v>
      </c>
      <c r="G2983" t="s">
        <v>343</v>
      </c>
      <c r="H2983" t="s">
        <v>797</v>
      </c>
      <c r="I2983"/>
      <c r="J2983"/>
      <c r="K2983"/>
      <c r="L2983"/>
      <c r="M2983"/>
      <c r="N2983"/>
      <c r="O2983"/>
      <c r="P2983"/>
      <c r="Q2983"/>
      <c r="R2983"/>
      <c r="S2983"/>
      <c r="T2983"/>
      <c r="U2983"/>
      <c r="V2983"/>
      <c r="W2983"/>
      <c r="X2983"/>
      <c r="Y2983">
        <f>0.005*1000</f>
        <v>5</v>
      </c>
      <c r="Z2983"/>
      <c r="AA2983"/>
      <c r="AB2983">
        <f>0.006*1000</f>
        <v>6</v>
      </c>
      <c r="AC2983">
        <f>0.0053*1000</f>
        <v>5.3</v>
      </c>
      <c r="AD2983"/>
      <c r="AE2983"/>
      <c r="AF2983">
        <f>0.007*1000</f>
        <v>7</v>
      </c>
      <c r="AG2983">
        <f>0.0034*1000</f>
        <v>3.4</v>
      </c>
      <c r="AH2983"/>
      <c r="AI2983"/>
      <c r="AJ2983">
        <f>0.006*1000</f>
        <v>6</v>
      </c>
      <c r="AK2983"/>
      <c r="AL2983"/>
      <c r="AM2983"/>
      <c r="AN2983"/>
      <c r="AO2983"/>
      <c r="AP2983"/>
      <c r="AQ2983"/>
      <c r="AR2983"/>
      <c r="AS2983"/>
      <c r="AT2983"/>
      <c r="AU2983"/>
      <c r="AV2983"/>
      <c r="AW2983">
        <f>0.005*1000</f>
        <v>5</v>
      </c>
      <c r="AX2983"/>
      <c r="AY2983"/>
      <c r="AZ2983">
        <f>0.0035*1000</f>
        <v>3.5</v>
      </c>
      <c r="BA2983">
        <f>0.0056*1000</f>
        <v>5.6</v>
      </c>
      <c r="BB2983"/>
      <c r="BC2983"/>
      <c r="BD2983">
        <f>0.0043*1000</f>
        <v>4.3</v>
      </c>
      <c r="BE2983"/>
      <c r="BF2983"/>
      <c r="BG2983"/>
      <c r="BH2983"/>
      <c r="BI2983"/>
      <c r="BJ2983"/>
      <c r="BK2983"/>
      <c r="BL2983"/>
      <c r="BM2983"/>
      <c r="BN2983"/>
      <c r="BO2983"/>
      <c r="BP2983"/>
      <c r="BQ2983"/>
      <c r="BR2983" t="s">
        <v>67</v>
      </c>
      <c r="BS2983" s="1">
        <v>44826</v>
      </c>
      <c r="BT2983" t="s">
        <v>2504</v>
      </c>
      <c r="BU2983">
        <v>53560</v>
      </c>
      <c r="BV2983"/>
      <c r="BW2983"/>
      <c r="BX2983"/>
      <c r="BY2983"/>
      <c r="BZ2983"/>
    </row>
    <row r="2984" spans="1:78" s="6" customFormat="1" x14ac:dyDescent="0.2">
      <c r="C2984" s="6" t="s">
        <v>1482</v>
      </c>
      <c r="D2984" s="6" t="s">
        <v>64</v>
      </c>
      <c r="E2984" s="6" t="s">
        <v>1016</v>
      </c>
      <c r="F2984" s="6" t="s">
        <v>797</v>
      </c>
      <c r="G2984" s="6" t="s">
        <v>343</v>
      </c>
      <c r="H2984" s="6" t="s">
        <v>797</v>
      </c>
      <c r="BI2984" s="6">
        <v>10</v>
      </c>
      <c r="BR2984" s="6" t="s">
        <v>67</v>
      </c>
      <c r="BS2984" s="7">
        <v>44964</v>
      </c>
      <c r="BT2984" s="6" t="s">
        <v>3669</v>
      </c>
      <c r="BU2984" s="57" t="s">
        <v>3702</v>
      </c>
    </row>
    <row r="2985" spans="1:78" s="6" customFormat="1" x14ac:dyDescent="0.2">
      <c r="A2985" s="11" t="s">
        <v>1700</v>
      </c>
      <c r="B2985" s="11"/>
      <c r="C2985" s="11" t="s">
        <v>1482</v>
      </c>
      <c r="D2985" s="11" t="s">
        <v>64</v>
      </c>
      <c r="E2985" s="11" t="s">
        <v>1016</v>
      </c>
      <c r="F2985" s="11" t="s">
        <v>797</v>
      </c>
      <c r="G2985" s="11" t="s">
        <v>126</v>
      </c>
      <c r="H2985" s="11" t="s">
        <v>1258</v>
      </c>
      <c r="I2985" s="11"/>
      <c r="J2985" s="11"/>
      <c r="K2985" s="11"/>
      <c r="L2985" s="11"/>
      <c r="M2985" s="11"/>
      <c r="N2985" s="11"/>
      <c r="O2985" s="11"/>
      <c r="P2985" s="11"/>
      <c r="Q2985" s="11"/>
      <c r="R2985" s="11"/>
      <c r="S2985" s="11"/>
      <c r="T2985" s="11"/>
      <c r="U2985" s="11"/>
      <c r="V2985" s="11"/>
      <c r="W2985" s="11"/>
      <c r="X2985" s="11"/>
      <c r="Y2985" s="11"/>
      <c r="Z2985" s="11"/>
      <c r="AA2985" s="11"/>
      <c r="AB2985" s="11"/>
      <c r="AC2985" s="11"/>
      <c r="AD2985" s="11"/>
      <c r="AE2985" s="11"/>
      <c r="AF2985" s="11"/>
      <c r="AG2985" s="11"/>
      <c r="AH2985" s="11"/>
      <c r="AI2985" s="11"/>
      <c r="AJ2985" s="11"/>
      <c r="AK2985" s="11"/>
      <c r="AL2985" s="11"/>
      <c r="AM2985" s="11"/>
      <c r="AN2985" s="11"/>
      <c r="AO2985" s="11"/>
      <c r="AP2985" s="11"/>
      <c r="AQ2985" s="11"/>
      <c r="AR2985" s="11"/>
      <c r="AS2985" s="11"/>
      <c r="AT2985" s="11"/>
      <c r="AU2985" s="11"/>
      <c r="AV2985" s="11"/>
      <c r="AW2985" s="11"/>
      <c r="AX2985" s="11"/>
      <c r="AY2985" s="11"/>
      <c r="AZ2985" s="11"/>
      <c r="BA2985" s="11"/>
      <c r="BB2985" s="11"/>
      <c r="BC2985" s="11"/>
      <c r="BD2985" s="11"/>
      <c r="BE2985" s="11"/>
      <c r="BF2985" s="11"/>
      <c r="BG2985" s="11"/>
      <c r="BH2985" s="11"/>
      <c r="BI2985" s="11"/>
      <c r="BJ2985" s="11"/>
      <c r="BK2985" s="11"/>
      <c r="BL2985" s="11"/>
      <c r="BM2985" s="11"/>
      <c r="BN2985" s="11"/>
      <c r="BO2985" s="11"/>
      <c r="BP2985" s="11"/>
      <c r="BQ2985" s="11"/>
      <c r="BR2985" s="11"/>
      <c r="BS2985" s="11"/>
      <c r="BT2985" s="11"/>
      <c r="BU2985" s="11"/>
      <c r="BV2985" s="11"/>
      <c r="BW2985" s="11"/>
      <c r="BX2985"/>
      <c r="BY2985"/>
      <c r="BZ2985"/>
    </row>
    <row r="2986" spans="1:78" s="6" customFormat="1" x14ac:dyDescent="0.2">
      <c r="C2986" s="6" t="s">
        <v>1482</v>
      </c>
      <c r="D2986" s="6" t="s">
        <v>64</v>
      </c>
      <c r="E2986" s="6" t="s">
        <v>1016</v>
      </c>
      <c r="F2986" s="6" t="s">
        <v>797</v>
      </c>
      <c r="G2986" s="6" t="s">
        <v>126</v>
      </c>
      <c r="H2986" s="6" t="s">
        <v>1258</v>
      </c>
      <c r="AW2986" s="6">
        <v>4.5</v>
      </c>
      <c r="AZ2986" s="6">
        <v>3</v>
      </c>
      <c r="BA2986" s="6">
        <v>5.2</v>
      </c>
      <c r="BD2986" s="6">
        <v>3.5</v>
      </c>
      <c r="BE2986" s="6">
        <v>6</v>
      </c>
      <c r="BH2986" s="6">
        <v>3.5</v>
      </c>
      <c r="BJ2986" s="6">
        <v>17</v>
      </c>
      <c r="BR2986" s="6" t="s">
        <v>67</v>
      </c>
      <c r="BS2986" s="7">
        <v>44964</v>
      </c>
      <c r="BT2986" s="6" t="s">
        <v>3669</v>
      </c>
      <c r="BU2986" s="57" t="s">
        <v>3702</v>
      </c>
    </row>
    <row r="2987" spans="1:78" s="6" customFormat="1" x14ac:dyDescent="0.2">
      <c r="A2987" t="s">
        <v>1262</v>
      </c>
      <c r="B2987"/>
      <c r="C2987" t="s">
        <v>1482</v>
      </c>
      <c r="D2987" t="s">
        <v>64</v>
      </c>
      <c r="E2987" t="s">
        <v>1016</v>
      </c>
      <c r="F2987" t="s">
        <v>797</v>
      </c>
      <c r="G2987" t="s">
        <v>1016</v>
      </c>
      <c r="H2987" t="s">
        <v>1263</v>
      </c>
      <c r="I2987"/>
      <c r="J2987"/>
      <c r="K2987"/>
      <c r="L2987"/>
      <c r="M2987"/>
      <c r="N2987"/>
      <c r="O2987"/>
      <c r="P2987"/>
      <c r="Q2987"/>
      <c r="R2987"/>
      <c r="S2987"/>
      <c r="T2987"/>
      <c r="U2987"/>
      <c r="V2987"/>
      <c r="W2987"/>
      <c r="X2987"/>
      <c r="Y2987"/>
      <c r="Z2987"/>
      <c r="AA2987"/>
      <c r="AB2987"/>
      <c r="AC2987"/>
      <c r="AD2987"/>
      <c r="AE2987"/>
      <c r="AF2987"/>
      <c r="AG2987"/>
      <c r="AH2987"/>
      <c r="AI2987"/>
      <c r="AJ2987"/>
      <c r="AK2987"/>
      <c r="AL2987"/>
      <c r="AM2987"/>
      <c r="AN2987"/>
      <c r="AO2987"/>
      <c r="AP2987"/>
      <c r="AQ2987"/>
      <c r="AR2987"/>
      <c r="AS2987"/>
      <c r="AT2987"/>
      <c r="AU2987"/>
      <c r="AV2987"/>
      <c r="AW2987"/>
      <c r="AX2987"/>
      <c r="AY2987"/>
      <c r="AZ2987"/>
      <c r="BA2987"/>
      <c r="BB2987"/>
      <c r="BC2987"/>
      <c r="BD2987"/>
      <c r="BE2987">
        <v>4.47</v>
      </c>
      <c r="BF2987">
        <v>2.99</v>
      </c>
      <c r="BG2987">
        <v>2.73</v>
      </c>
      <c r="BH2987">
        <v>2.99</v>
      </c>
      <c r="BI2987"/>
      <c r="BJ2987"/>
      <c r="BK2987"/>
      <c r="BL2987"/>
      <c r="BM2987"/>
      <c r="BN2987"/>
      <c r="BO2987"/>
      <c r="BP2987"/>
      <c r="BQ2987"/>
      <c r="BR2987" t="s">
        <v>67</v>
      </c>
      <c r="BS2987"/>
      <c r="BT2987" t="s">
        <v>79</v>
      </c>
      <c r="BU2987">
        <v>42805</v>
      </c>
      <c r="BV2987" t="s">
        <v>69</v>
      </c>
      <c r="BW2987" t="s">
        <v>79</v>
      </c>
      <c r="BX2987"/>
      <c r="BY2987"/>
      <c r="BZ2987"/>
    </row>
    <row r="2988" spans="1:78" s="6" customFormat="1" x14ac:dyDescent="0.2">
      <c r="A2988" s="10" t="s">
        <v>1254</v>
      </c>
      <c r="B2988" s="10"/>
      <c r="C2988" s="10" t="s">
        <v>1482</v>
      </c>
      <c r="D2988" s="10" t="s">
        <v>64</v>
      </c>
      <c r="E2988" s="10" t="s">
        <v>1016</v>
      </c>
      <c r="F2988" s="10" t="s">
        <v>797</v>
      </c>
      <c r="G2988" s="10" t="s">
        <v>1016</v>
      </c>
      <c r="H2988" s="10" t="s">
        <v>797</v>
      </c>
      <c r="I2988" s="10"/>
      <c r="J2988" s="10"/>
      <c r="K2988" s="10"/>
      <c r="L2988" s="10"/>
      <c r="M2988" s="10"/>
      <c r="N2988" s="10"/>
      <c r="O2988" s="10"/>
      <c r="P2988" s="10"/>
      <c r="Q2988" s="10"/>
      <c r="R2988" s="10"/>
      <c r="S2988" s="10"/>
      <c r="T2988" s="10"/>
      <c r="U2988" s="10"/>
      <c r="V2988" s="10"/>
      <c r="W2988" s="10"/>
      <c r="X2988" s="10"/>
      <c r="Y2988" s="10"/>
      <c r="Z2988" s="10"/>
      <c r="AA2988" s="10"/>
      <c r="AB2988" s="10"/>
      <c r="AC2988" s="10"/>
      <c r="AD2988" s="10"/>
      <c r="AE2988" s="10"/>
      <c r="AF2988" s="10"/>
      <c r="AG2988" s="10"/>
      <c r="AH2988" s="10"/>
      <c r="AI2988" s="10"/>
      <c r="AJ2988" s="10"/>
      <c r="AK2988" s="10"/>
      <c r="AL2988" s="10"/>
      <c r="AM2988" s="10"/>
      <c r="AN2988" s="10"/>
      <c r="AO2988" s="10"/>
      <c r="AP2988" s="10"/>
      <c r="AQ2988" s="10"/>
      <c r="AR2988" s="10"/>
      <c r="AS2988" s="10"/>
      <c r="AT2988" s="10"/>
      <c r="AU2988" s="10"/>
      <c r="AV2988" s="10"/>
      <c r="AW2988" s="10"/>
      <c r="AX2988" s="10"/>
      <c r="AY2988" s="10"/>
      <c r="AZ2988" s="10"/>
      <c r="BA2988" s="10"/>
      <c r="BB2988" s="10"/>
      <c r="BC2988" s="10"/>
      <c r="BD2988" s="10"/>
      <c r="BE2988" s="10"/>
      <c r="BF2988" s="10"/>
      <c r="BG2988" s="10"/>
      <c r="BH2988" s="10"/>
      <c r="BI2988" s="10"/>
      <c r="BJ2988" s="10"/>
      <c r="BK2988" s="10"/>
      <c r="BL2988" s="10"/>
      <c r="BM2988" s="10"/>
      <c r="BN2988" s="10"/>
      <c r="BO2988" s="10"/>
      <c r="BP2988" s="10"/>
      <c r="BQ2988" s="10"/>
      <c r="BR2988" s="10" t="s">
        <v>67</v>
      </c>
      <c r="BS2988" s="12">
        <v>44820</v>
      </c>
      <c r="BT2988" s="10" t="s">
        <v>2256</v>
      </c>
      <c r="BU2988" s="28">
        <v>82637</v>
      </c>
      <c r="BV2988" s="10" t="s">
        <v>60</v>
      </c>
      <c r="BW2988" s="10" t="s">
        <v>2256</v>
      </c>
      <c r="BX2988"/>
      <c r="BY2988"/>
      <c r="BZ2988"/>
    </row>
    <row r="2989" spans="1:78" s="6" customFormat="1" x14ac:dyDescent="0.2">
      <c r="A2989" t="s">
        <v>1254</v>
      </c>
      <c r="B2989"/>
      <c r="C2989" t="s">
        <v>1482</v>
      </c>
      <c r="D2989" t="s">
        <v>64</v>
      </c>
      <c r="E2989" t="s">
        <v>1016</v>
      </c>
      <c r="F2989" t="s">
        <v>797</v>
      </c>
      <c r="G2989" t="s">
        <v>1016</v>
      </c>
      <c r="H2989" t="s">
        <v>797</v>
      </c>
      <c r="I2989"/>
      <c r="J2989"/>
      <c r="K2989"/>
      <c r="L2989"/>
      <c r="M2989"/>
      <c r="N2989"/>
      <c r="O2989"/>
      <c r="P2989"/>
      <c r="Q2989"/>
      <c r="R2989"/>
      <c r="S2989"/>
      <c r="T2989"/>
      <c r="U2989"/>
      <c r="V2989"/>
      <c r="W2989"/>
      <c r="X2989"/>
      <c r="Y2989">
        <v>5</v>
      </c>
      <c r="Z2989"/>
      <c r="AA2989"/>
      <c r="AB2989">
        <v>5.9</v>
      </c>
      <c r="AC2989">
        <v>5.5</v>
      </c>
      <c r="AD2989"/>
      <c r="AE2989"/>
      <c r="AF2989">
        <v>7</v>
      </c>
      <c r="AG2989">
        <v>3.5</v>
      </c>
      <c r="AH2989"/>
      <c r="AI2989"/>
      <c r="AJ2989">
        <v>5.7</v>
      </c>
      <c r="AK2989"/>
      <c r="AL2989"/>
      <c r="AM2989"/>
      <c r="AN2989"/>
      <c r="AO2989"/>
      <c r="AP2989"/>
      <c r="AQ2989"/>
      <c r="AR2989"/>
      <c r="AS2989"/>
      <c r="AT2989"/>
      <c r="AU2989"/>
      <c r="AV2989"/>
      <c r="AW2989"/>
      <c r="AX2989"/>
      <c r="AY2989"/>
      <c r="AZ2989"/>
      <c r="BA2989"/>
      <c r="BB2989"/>
      <c r="BC2989"/>
      <c r="BD2989"/>
      <c r="BE2989"/>
      <c r="BF2989"/>
      <c r="BG2989"/>
      <c r="BH2989"/>
      <c r="BI2989"/>
      <c r="BJ2989"/>
      <c r="BK2989"/>
      <c r="BL2989"/>
      <c r="BM2989"/>
      <c r="BN2989"/>
      <c r="BO2989"/>
      <c r="BP2989"/>
      <c r="BQ2989"/>
      <c r="BR2989" t="s">
        <v>67</v>
      </c>
      <c r="BS2989"/>
      <c r="BT2989" t="s">
        <v>345</v>
      </c>
      <c r="BU2989">
        <v>3142</v>
      </c>
      <c r="BV2989"/>
      <c r="BW2989"/>
      <c r="BX2989" s="10"/>
      <c r="BY2989" s="10"/>
      <c r="BZ2989" s="10"/>
    </row>
    <row r="2990" spans="1:78" s="6" customFormat="1" x14ac:dyDescent="0.2">
      <c r="A2990" t="s">
        <v>1256</v>
      </c>
      <c r="B2990"/>
      <c r="C2990" t="s">
        <v>1482</v>
      </c>
      <c r="D2990" t="s">
        <v>64</v>
      </c>
      <c r="E2990" t="s">
        <v>1016</v>
      </c>
      <c r="F2990" t="s">
        <v>797</v>
      </c>
      <c r="G2990" t="s">
        <v>1016</v>
      </c>
      <c r="H2990" t="s">
        <v>797</v>
      </c>
      <c r="I2990"/>
      <c r="J2990"/>
      <c r="K2990"/>
      <c r="L2990"/>
      <c r="M2990"/>
      <c r="N2990"/>
      <c r="O2990"/>
      <c r="P2990"/>
      <c r="Q2990"/>
      <c r="R2990"/>
      <c r="S2990"/>
      <c r="T2990"/>
      <c r="U2990">
        <v>4.5999999999999996</v>
      </c>
      <c r="V2990"/>
      <c r="W2990"/>
      <c r="X2990">
        <v>5.9</v>
      </c>
      <c r="Y2990">
        <v>4.9000000000000004</v>
      </c>
      <c r="Z2990"/>
      <c r="AA2990"/>
      <c r="AB2990">
        <v>5.7</v>
      </c>
      <c r="AC2990">
        <v>4.9000000000000004</v>
      </c>
      <c r="AD2990"/>
      <c r="AE2990"/>
      <c r="AF2990">
        <v>6.5</v>
      </c>
      <c r="AG2990">
        <v>3.3</v>
      </c>
      <c r="AH2990"/>
      <c r="AI2990"/>
      <c r="AJ2990">
        <v>5.4</v>
      </c>
      <c r="AK2990"/>
      <c r="AL2990"/>
      <c r="AM2990"/>
      <c r="AN2990"/>
      <c r="AO2990"/>
      <c r="AP2990"/>
      <c r="AQ2990"/>
      <c r="AR2990"/>
      <c r="AS2990"/>
      <c r="AT2990"/>
      <c r="AU2990"/>
      <c r="AV2990"/>
      <c r="AW2990"/>
      <c r="AX2990"/>
      <c r="AY2990"/>
      <c r="AZ2990"/>
      <c r="BA2990"/>
      <c r="BB2990"/>
      <c r="BC2990"/>
      <c r="BD2990"/>
      <c r="BE2990"/>
      <c r="BF2990"/>
      <c r="BG2990"/>
      <c r="BH2990"/>
      <c r="BI2990"/>
      <c r="BJ2990"/>
      <c r="BK2990"/>
      <c r="BL2990"/>
      <c r="BM2990"/>
      <c r="BN2990"/>
      <c r="BO2990"/>
      <c r="BP2990"/>
      <c r="BQ2990"/>
      <c r="BR2990" t="s">
        <v>67</v>
      </c>
      <c r="BS2990"/>
      <c r="BT2990" t="s">
        <v>345</v>
      </c>
      <c r="BU2990">
        <v>3142</v>
      </c>
      <c r="BV2990" t="s">
        <v>69</v>
      </c>
      <c r="BW2990" t="s">
        <v>345</v>
      </c>
      <c r="BX2990" s="10"/>
      <c r="BY2990" s="10"/>
      <c r="BZ2990" s="10"/>
    </row>
    <row r="2991" spans="1:78" s="6" customFormat="1" x14ac:dyDescent="0.2">
      <c r="A2991" t="s">
        <v>1260</v>
      </c>
      <c r="B2991"/>
      <c r="C2991" t="s">
        <v>1482</v>
      </c>
      <c r="D2991" t="s">
        <v>64</v>
      </c>
      <c r="E2991" t="s">
        <v>1016</v>
      </c>
      <c r="F2991" t="s">
        <v>797</v>
      </c>
      <c r="G2991" t="s">
        <v>1016</v>
      </c>
      <c r="H2991" t="s">
        <v>797</v>
      </c>
      <c r="I2991"/>
      <c r="J2991"/>
      <c r="K2991"/>
      <c r="L2991"/>
      <c r="M2991"/>
      <c r="N2991"/>
      <c r="O2991"/>
      <c r="P2991"/>
      <c r="Q2991"/>
      <c r="R2991"/>
      <c r="S2991"/>
      <c r="T2991"/>
      <c r="U2991"/>
      <c r="V2991"/>
      <c r="W2991"/>
      <c r="X2991"/>
      <c r="Y2991">
        <v>4.51</v>
      </c>
      <c r="Z2991"/>
      <c r="AA2991"/>
      <c r="AB2991">
        <v>6.42</v>
      </c>
      <c r="AC2991">
        <v>5.28</v>
      </c>
      <c r="AD2991"/>
      <c r="AE2991"/>
      <c r="AF2991">
        <v>7.4</v>
      </c>
      <c r="AG2991">
        <v>3.6</v>
      </c>
      <c r="AH2991"/>
      <c r="AI2991"/>
      <c r="AJ2991">
        <v>6.4</v>
      </c>
      <c r="AK2991"/>
      <c r="AL2991"/>
      <c r="AM2991"/>
      <c r="AN2991"/>
      <c r="AO2991"/>
      <c r="AP2991"/>
      <c r="AQ2991"/>
      <c r="AR2991"/>
      <c r="AS2991"/>
      <c r="AT2991"/>
      <c r="AU2991"/>
      <c r="AV2991"/>
      <c r="AW2991">
        <v>4.5</v>
      </c>
      <c r="AX2991">
        <v>3.13</v>
      </c>
      <c r="AY2991">
        <v>3.44</v>
      </c>
      <c r="AZ2991">
        <v>3.44</v>
      </c>
      <c r="BA2991">
        <v>5.45</v>
      </c>
      <c r="BB2991">
        <v>3.9</v>
      </c>
      <c r="BC2991">
        <v>3.7</v>
      </c>
      <c r="BD2991">
        <v>3.9</v>
      </c>
      <c r="BE2991">
        <v>6.3</v>
      </c>
      <c r="BF2991">
        <v>3.37</v>
      </c>
      <c r="BG2991">
        <v>2.9</v>
      </c>
      <c r="BH2991">
        <v>3.37</v>
      </c>
      <c r="BI2991"/>
      <c r="BJ2991"/>
      <c r="BK2991"/>
      <c r="BL2991"/>
      <c r="BM2991"/>
      <c r="BN2991"/>
      <c r="BO2991"/>
      <c r="BP2991"/>
      <c r="BQ2991"/>
      <c r="BR2991" t="s">
        <v>67</v>
      </c>
      <c r="BS2991"/>
      <c r="BT2991" t="s">
        <v>275</v>
      </c>
      <c r="BU2991">
        <v>17228</v>
      </c>
      <c r="BV2991" t="s">
        <v>60</v>
      </c>
      <c r="BW2991" t="s">
        <v>275</v>
      </c>
      <c r="BX2991" s="10"/>
      <c r="BY2991" s="10"/>
      <c r="BZ2991" s="10"/>
    </row>
    <row r="2992" spans="1:78" s="6" customFormat="1" x14ac:dyDescent="0.2">
      <c r="A2992" t="s">
        <v>1261</v>
      </c>
      <c r="B2992"/>
      <c r="C2992" t="s">
        <v>1482</v>
      </c>
      <c r="D2992" t="s">
        <v>64</v>
      </c>
      <c r="E2992" t="s">
        <v>1016</v>
      </c>
      <c r="F2992" t="s">
        <v>797</v>
      </c>
      <c r="G2992" t="s">
        <v>1016</v>
      </c>
      <c r="H2992" t="s">
        <v>797</v>
      </c>
      <c r="I2992"/>
      <c r="J2992"/>
      <c r="K2992"/>
      <c r="L2992"/>
      <c r="M2992"/>
      <c r="N2992"/>
      <c r="O2992"/>
      <c r="P2992"/>
      <c r="Q2992"/>
      <c r="R2992"/>
      <c r="S2992"/>
      <c r="T2992"/>
      <c r="U2992"/>
      <c r="V2992"/>
      <c r="W2992"/>
      <c r="X2992"/>
      <c r="Y2992"/>
      <c r="Z2992"/>
      <c r="AA2992"/>
      <c r="AB2992"/>
      <c r="AC2992"/>
      <c r="AD2992"/>
      <c r="AE2992"/>
      <c r="AF2992"/>
      <c r="AG2992"/>
      <c r="AH2992"/>
      <c r="AI2992"/>
      <c r="AJ2992"/>
      <c r="AK2992"/>
      <c r="AL2992"/>
      <c r="AM2992"/>
      <c r="AN2992"/>
      <c r="AO2992"/>
      <c r="AP2992"/>
      <c r="AQ2992"/>
      <c r="AR2992"/>
      <c r="AS2992"/>
      <c r="AT2992"/>
      <c r="AU2992"/>
      <c r="AV2992"/>
      <c r="AW2992"/>
      <c r="AX2992"/>
      <c r="AY2992"/>
      <c r="AZ2992"/>
      <c r="BA2992"/>
      <c r="BB2992"/>
      <c r="BC2992"/>
      <c r="BD2992"/>
      <c r="BE2992"/>
      <c r="BF2992">
        <v>3.73</v>
      </c>
      <c r="BG2992"/>
      <c r="BH2992">
        <v>3.73</v>
      </c>
      <c r="BI2992"/>
      <c r="BJ2992"/>
      <c r="BK2992"/>
      <c r="BL2992"/>
      <c r="BM2992"/>
      <c r="BN2992"/>
      <c r="BO2992"/>
      <c r="BP2992"/>
      <c r="BQ2992"/>
      <c r="BR2992" t="s">
        <v>67</v>
      </c>
      <c r="BS2992"/>
      <c r="BT2992" t="s">
        <v>275</v>
      </c>
      <c r="BU2992">
        <v>17228</v>
      </c>
      <c r="BV2992"/>
      <c r="BW2992"/>
      <c r="BX2992" s="10"/>
      <c r="BY2992" s="10"/>
      <c r="BZ2992" s="10"/>
    </row>
    <row r="2993" spans="1:78" s="6" customFormat="1" x14ac:dyDescent="0.2">
      <c r="A2993" s="11" t="s">
        <v>1700</v>
      </c>
      <c r="B2993" s="11"/>
      <c r="C2993" s="11" t="s">
        <v>1482</v>
      </c>
      <c r="D2993" s="11" t="s">
        <v>64</v>
      </c>
      <c r="E2993" s="11" t="s">
        <v>1016</v>
      </c>
      <c r="F2993" s="11" t="s">
        <v>797</v>
      </c>
      <c r="G2993" s="11" t="s">
        <v>1255</v>
      </c>
      <c r="H2993" s="11" t="s">
        <v>797</v>
      </c>
      <c r="I2993" s="11"/>
      <c r="J2993" s="11"/>
      <c r="K2993" s="11"/>
      <c r="L2993" s="11"/>
      <c r="M2993" s="11"/>
      <c r="N2993" s="11"/>
      <c r="O2993" s="11"/>
      <c r="P2993" s="11"/>
      <c r="Q2993" s="11"/>
      <c r="R2993" s="11"/>
      <c r="S2993" s="11"/>
      <c r="T2993" s="11"/>
      <c r="U2993" s="11"/>
      <c r="V2993" s="11"/>
      <c r="W2993" s="11"/>
      <c r="X2993" s="11"/>
      <c r="Y2993" s="11"/>
      <c r="Z2993" s="11"/>
      <c r="AA2993" s="11"/>
      <c r="AB2993" s="11"/>
      <c r="AC2993" s="11"/>
      <c r="AD2993" s="11"/>
      <c r="AE2993" s="11"/>
      <c r="AF2993" s="11"/>
      <c r="AG2993" s="11"/>
      <c r="AH2993" s="11"/>
      <c r="AI2993" s="11"/>
      <c r="AJ2993" s="11"/>
      <c r="AK2993" s="11"/>
      <c r="AL2993" s="11"/>
      <c r="AM2993" s="11"/>
      <c r="AN2993" s="11"/>
      <c r="AO2993" s="11"/>
      <c r="AP2993" s="11"/>
      <c r="AQ2993" s="11"/>
      <c r="AR2993" s="11"/>
      <c r="AS2993" s="11"/>
      <c r="AT2993" s="11"/>
      <c r="AU2993" s="11"/>
      <c r="AV2993" s="11"/>
      <c r="AW2993" s="11"/>
      <c r="AX2993" s="11"/>
      <c r="AY2993" s="11"/>
      <c r="AZ2993" s="11"/>
      <c r="BA2993" s="11"/>
      <c r="BB2993" s="11"/>
      <c r="BC2993" s="11"/>
      <c r="BD2993" s="11"/>
      <c r="BE2993" s="11"/>
      <c r="BF2993" s="11"/>
      <c r="BG2993" s="11"/>
      <c r="BH2993" s="11"/>
      <c r="BI2993" s="11"/>
      <c r="BJ2993" s="11"/>
      <c r="BK2993" s="11"/>
      <c r="BL2993" s="11"/>
      <c r="BM2993" s="11"/>
      <c r="BN2993" s="11"/>
      <c r="BO2993" s="11"/>
      <c r="BP2993" s="11"/>
      <c r="BQ2993" s="11"/>
      <c r="BR2993" s="11"/>
      <c r="BS2993" s="11"/>
      <c r="BT2993" s="11"/>
      <c r="BU2993" s="11"/>
      <c r="BV2993" s="11"/>
      <c r="BW2993" s="11"/>
      <c r="BX2993" s="10"/>
      <c r="BY2993" s="10"/>
      <c r="BZ2993" s="10"/>
    </row>
    <row r="2994" spans="1:78" s="6" customFormat="1" x14ac:dyDescent="0.2">
      <c r="A2994" t="s">
        <v>2393</v>
      </c>
      <c r="B2994"/>
      <c r="C2994" t="s">
        <v>1482</v>
      </c>
      <c r="D2994" t="s">
        <v>64</v>
      </c>
      <c r="E2994" t="s">
        <v>1016</v>
      </c>
      <c r="F2994" t="s">
        <v>267</v>
      </c>
      <c r="G2994" t="s">
        <v>2392</v>
      </c>
      <c r="H2994" t="s">
        <v>267</v>
      </c>
      <c r="I2994"/>
      <c r="J2994"/>
      <c r="K2994"/>
      <c r="L2994"/>
      <c r="M2994"/>
      <c r="N2994"/>
      <c r="O2994"/>
      <c r="P2994"/>
      <c r="Q2994"/>
      <c r="R2994"/>
      <c r="S2994"/>
      <c r="T2994"/>
      <c r="U2994"/>
      <c r="V2994"/>
      <c r="W2994"/>
      <c r="X2994"/>
      <c r="Y2994"/>
      <c r="Z2994"/>
      <c r="AA2994"/>
      <c r="AB2994"/>
      <c r="AC2994">
        <v>4.3</v>
      </c>
      <c r="AD2994"/>
      <c r="AE2994"/>
      <c r="AF2994">
        <v>5.53</v>
      </c>
      <c r="AG2994"/>
      <c r="AH2994"/>
      <c r="AI2994"/>
      <c r="AJ2994"/>
      <c r="AK2994"/>
      <c r="AL2994"/>
      <c r="AM2994"/>
      <c r="AN2994"/>
      <c r="AO2994"/>
      <c r="AP2994"/>
      <c r="AQ2994"/>
      <c r="AR2994"/>
      <c r="AS2994"/>
      <c r="AT2994"/>
      <c r="AU2994"/>
      <c r="AV2994"/>
      <c r="AW2994"/>
      <c r="AX2994"/>
      <c r="AY2994"/>
      <c r="AZ2994"/>
      <c r="BA2994"/>
      <c r="BB2994"/>
      <c r="BC2994"/>
      <c r="BD2994"/>
      <c r="BE2994"/>
      <c r="BF2994"/>
      <c r="BG2994"/>
      <c r="BH2994"/>
      <c r="BI2994"/>
      <c r="BJ2994"/>
      <c r="BK2994"/>
      <c r="BL2994"/>
      <c r="BM2994"/>
      <c r="BN2994"/>
      <c r="BO2994"/>
      <c r="BP2994"/>
      <c r="BQ2994"/>
      <c r="BR2994" t="s">
        <v>67</v>
      </c>
      <c r="BS2994" s="1">
        <v>44824</v>
      </c>
      <c r="BT2994" t="s">
        <v>2329</v>
      </c>
      <c r="BU2994">
        <v>2930</v>
      </c>
      <c r="BV2994"/>
      <c r="BW2994"/>
      <c r="BX2994" s="10"/>
      <c r="BY2994" s="10"/>
      <c r="BZ2994" s="10"/>
    </row>
    <row r="2995" spans="1:78" s="6" customFormat="1" x14ac:dyDescent="0.2">
      <c r="A2995" t="s">
        <v>2585</v>
      </c>
      <c r="B2995"/>
      <c r="C2995" t="s">
        <v>1482</v>
      </c>
      <c r="D2995" t="s">
        <v>64</v>
      </c>
      <c r="E2995" t="s">
        <v>1016</v>
      </c>
      <c r="F2995" t="s">
        <v>267</v>
      </c>
      <c r="G2995" t="s">
        <v>2392</v>
      </c>
      <c r="H2995" t="s">
        <v>267</v>
      </c>
      <c r="I2995"/>
      <c r="J2995"/>
      <c r="K2995"/>
      <c r="L2995"/>
      <c r="M2995"/>
      <c r="N2995"/>
      <c r="O2995"/>
      <c r="P2995"/>
      <c r="Q2995"/>
      <c r="R2995"/>
      <c r="S2995"/>
      <c r="T2995"/>
      <c r="U2995">
        <v>5.0999999999999996</v>
      </c>
      <c r="V2995"/>
      <c r="W2995"/>
      <c r="X2995">
        <v>5.8</v>
      </c>
      <c r="Y2995"/>
      <c r="Z2995"/>
      <c r="AA2995"/>
      <c r="AB2995"/>
      <c r="AC2995"/>
      <c r="AD2995"/>
      <c r="AE2995"/>
      <c r="AF2995"/>
      <c r="AG2995"/>
      <c r="AH2995"/>
      <c r="AI2995"/>
      <c r="AJ2995"/>
      <c r="AK2995"/>
      <c r="AL2995"/>
      <c r="AM2995"/>
      <c r="AN2995"/>
      <c r="AO2995"/>
      <c r="AP2995"/>
      <c r="AQ2995"/>
      <c r="AR2995"/>
      <c r="AS2995"/>
      <c r="AT2995"/>
      <c r="AU2995"/>
      <c r="AV2995"/>
      <c r="AW2995"/>
      <c r="AX2995"/>
      <c r="AY2995"/>
      <c r="AZ2995"/>
      <c r="BA2995"/>
      <c r="BB2995"/>
      <c r="BC2995"/>
      <c r="BD2995"/>
      <c r="BE2995"/>
      <c r="BF2995"/>
      <c r="BG2995"/>
      <c r="BH2995"/>
      <c r="BI2995"/>
      <c r="BJ2995"/>
      <c r="BK2995"/>
      <c r="BL2995"/>
      <c r="BM2995"/>
      <c r="BN2995"/>
      <c r="BO2995"/>
      <c r="BP2995"/>
      <c r="BQ2995"/>
      <c r="BR2995" t="s">
        <v>67</v>
      </c>
      <c r="BS2995" s="1">
        <v>44827</v>
      </c>
      <c r="BT2995" t="s">
        <v>2590</v>
      </c>
      <c r="BU2995">
        <v>1985</v>
      </c>
      <c r="BV2995" t="s">
        <v>60</v>
      </c>
      <c r="BW2995"/>
      <c r="BX2995" s="10"/>
      <c r="BY2995" s="10"/>
      <c r="BZ2995" s="10"/>
    </row>
    <row r="2996" spans="1:78" s="6" customFormat="1" x14ac:dyDescent="0.2">
      <c r="A2996" s="10" t="s">
        <v>2593</v>
      </c>
      <c r="B2996" s="10"/>
      <c r="C2996" s="10" t="s">
        <v>1482</v>
      </c>
      <c r="D2996" s="10" t="s">
        <v>64</v>
      </c>
      <c r="E2996" s="10" t="s">
        <v>1016</v>
      </c>
      <c r="F2996" s="10" t="s">
        <v>267</v>
      </c>
      <c r="G2996" s="10" t="s">
        <v>2392</v>
      </c>
      <c r="H2996" s="10" t="s">
        <v>267</v>
      </c>
      <c r="I2996" s="10"/>
      <c r="J2996" s="10"/>
      <c r="K2996" s="10"/>
      <c r="L2996" s="10"/>
      <c r="M2996" s="10"/>
      <c r="N2996" s="10"/>
      <c r="O2996" s="10"/>
      <c r="P2996" s="10"/>
      <c r="Q2996" s="10"/>
      <c r="R2996" s="10"/>
      <c r="S2996" s="10"/>
      <c r="T2996" s="10"/>
      <c r="U2996" s="10"/>
      <c r="V2996" s="10"/>
      <c r="W2996" s="10"/>
      <c r="X2996" s="10"/>
      <c r="Y2996" s="10"/>
      <c r="Z2996" s="10"/>
      <c r="AA2996" s="10"/>
      <c r="AB2996" s="10"/>
      <c r="AC2996" s="10"/>
      <c r="AD2996" s="10"/>
      <c r="AE2996" s="10"/>
      <c r="AF2996" s="10"/>
      <c r="AG2996" s="10"/>
      <c r="AH2996" s="10"/>
      <c r="AI2996" s="10"/>
      <c r="AJ2996" s="10"/>
      <c r="AK2996" s="10"/>
      <c r="AL2996" s="10"/>
      <c r="AM2996" s="10"/>
      <c r="AN2996" s="10"/>
      <c r="AO2996" s="10"/>
      <c r="AP2996" s="10"/>
      <c r="AQ2996" s="10"/>
      <c r="AR2996" s="10"/>
      <c r="AS2996" s="10"/>
      <c r="AT2996" s="10"/>
      <c r="AU2996" s="10"/>
      <c r="AV2996" s="10"/>
      <c r="AW2996" s="10"/>
      <c r="AX2996" s="10"/>
      <c r="AY2996" s="10"/>
      <c r="AZ2996" s="10"/>
      <c r="BA2996" s="10"/>
      <c r="BB2996" s="10"/>
      <c r="BC2996" s="10"/>
      <c r="BD2996" s="10"/>
      <c r="BE2996" s="10"/>
      <c r="BF2996" s="10"/>
      <c r="BG2996" s="10"/>
      <c r="BH2996" s="10"/>
      <c r="BI2996" s="10"/>
      <c r="BJ2996" s="10"/>
      <c r="BK2996" s="10"/>
      <c r="BL2996" s="10"/>
      <c r="BM2996" s="10"/>
      <c r="BN2996" s="10"/>
      <c r="BO2996" s="10"/>
      <c r="BP2996" s="10"/>
      <c r="BQ2996" s="10"/>
      <c r="BR2996" s="10" t="s">
        <v>67</v>
      </c>
      <c r="BS2996" s="12">
        <v>44827</v>
      </c>
      <c r="BT2996" s="10" t="s">
        <v>2590</v>
      </c>
      <c r="BU2996" s="10">
        <v>1985</v>
      </c>
      <c r="BV2996" s="10" t="s">
        <v>60</v>
      </c>
      <c r="BW2996" s="10"/>
      <c r="BX2996"/>
      <c r="BY2996"/>
      <c r="BZ2996"/>
    </row>
    <row r="2997" spans="1:78" s="6" customFormat="1" x14ac:dyDescent="0.2">
      <c r="A2997" t="s">
        <v>2586</v>
      </c>
      <c r="B2997"/>
      <c r="C2997" t="s">
        <v>1482</v>
      </c>
      <c r="D2997" t="s">
        <v>64</v>
      </c>
      <c r="E2997" t="s">
        <v>1016</v>
      </c>
      <c r="F2997" t="s">
        <v>267</v>
      </c>
      <c r="G2997" t="s">
        <v>2392</v>
      </c>
      <c r="H2997" t="s">
        <v>267</v>
      </c>
      <c r="I2997"/>
      <c r="J2997"/>
      <c r="K2997"/>
      <c r="L2997"/>
      <c r="M2997"/>
      <c r="N2997"/>
      <c r="O2997"/>
      <c r="P2997"/>
      <c r="Q2997"/>
      <c r="R2997"/>
      <c r="S2997"/>
      <c r="T2997"/>
      <c r="U2997"/>
      <c r="V2997"/>
      <c r="W2997"/>
      <c r="X2997"/>
      <c r="Y2997"/>
      <c r="Z2997"/>
      <c r="AA2997"/>
      <c r="AB2997"/>
      <c r="AC2997"/>
      <c r="AD2997"/>
      <c r="AE2997"/>
      <c r="AF2997"/>
      <c r="AG2997">
        <v>4.0999999999999996</v>
      </c>
      <c r="AH2997"/>
      <c r="AI2997"/>
      <c r="AJ2997">
        <v>5.5</v>
      </c>
      <c r="AK2997"/>
      <c r="AL2997"/>
      <c r="AM2997"/>
      <c r="AN2997"/>
      <c r="AO2997"/>
      <c r="AP2997"/>
      <c r="AQ2997"/>
      <c r="AR2997"/>
      <c r="AS2997"/>
      <c r="AT2997"/>
      <c r="AU2997"/>
      <c r="AV2997"/>
      <c r="AW2997"/>
      <c r="AX2997"/>
      <c r="AY2997"/>
      <c r="AZ2997"/>
      <c r="BA2997"/>
      <c r="BB2997"/>
      <c r="BC2997"/>
      <c r="BD2997"/>
      <c r="BE2997"/>
      <c r="BF2997"/>
      <c r="BG2997"/>
      <c r="BH2997"/>
      <c r="BI2997"/>
      <c r="BJ2997"/>
      <c r="BK2997"/>
      <c r="BL2997"/>
      <c r="BM2997"/>
      <c r="BN2997"/>
      <c r="BO2997"/>
      <c r="BP2997"/>
      <c r="BQ2997"/>
      <c r="BR2997" t="s">
        <v>67</v>
      </c>
      <c r="BS2997" s="1">
        <v>44827</v>
      </c>
      <c r="BT2997" t="s">
        <v>2590</v>
      </c>
      <c r="BU2997">
        <v>1985</v>
      </c>
      <c r="BV2997" t="s">
        <v>60</v>
      </c>
      <c r="BW2997"/>
      <c r="BX2997"/>
      <c r="BY2997"/>
      <c r="BZ2997"/>
    </row>
    <row r="2998" spans="1:78" s="6" customFormat="1" x14ac:dyDescent="0.2">
      <c r="A2998" t="s">
        <v>1743</v>
      </c>
      <c r="B2998"/>
      <c r="C2998" t="s">
        <v>1482</v>
      </c>
      <c r="D2998" t="s">
        <v>64</v>
      </c>
      <c r="E2998" t="s">
        <v>1016</v>
      </c>
      <c r="F2998" t="s">
        <v>267</v>
      </c>
      <c r="G2998" t="s">
        <v>1744</v>
      </c>
      <c r="H2998" t="s">
        <v>267</v>
      </c>
      <c r="I2998"/>
      <c r="J2998"/>
      <c r="K2998"/>
      <c r="L2998"/>
      <c r="M2998"/>
      <c r="N2998"/>
      <c r="O2998"/>
      <c r="P2998"/>
      <c r="Q2998"/>
      <c r="R2998"/>
      <c r="S2998"/>
      <c r="T2998"/>
      <c r="U2998"/>
      <c r="V2998"/>
      <c r="W2998"/>
      <c r="X2998"/>
      <c r="Y2998">
        <v>4.99</v>
      </c>
      <c r="Z2998"/>
      <c r="AA2998"/>
      <c r="AB2998">
        <v>6.032</v>
      </c>
      <c r="AC2998"/>
      <c r="AD2998"/>
      <c r="AE2998"/>
      <c r="AF2998"/>
      <c r="AG2998"/>
      <c r="AH2998"/>
      <c r="AI2998"/>
      <c r="AJ2998"/>
      <c r="AK2998"/>
      <c r="AL2998"/>
      <c r="AM2998"/>
      <c r="AN2998"/>
      <c r="AO2998"/>
      <c r="AP2998"/>
      <c r="AQ2998"/>
      <c r="AR2998"/>
      <c r="AS2998"/>
      <c r="AT2998"/>
      <c r="AU2998"/>
      <c r="AV2998"/>
      <c r="AW2998"/>
      <c r="AX2998"/>
      <c r="AY2998"/>
      <c r="AZ2998"/>
      <c r="BA2998"/>
      <c r="BB2998"/>
      <c r="BC2998"/>
      <c r="BD2998"/>
      <c r="BE2998"/>
      <c r="BF2998"/>
      <c r="BG2998"/>
      <c r="BH2998"/>
      <c r="BI2998"/>
      <c r="BJ2998"/>
      <c r="BK2998"/>
      <c r="BL2998"/>
      <c r="BM2998"/>
      <c r="BN2998"/>
      <c r="BO2998"/>
      <c r="BP2998"/>
      <c r="BQ2998" t="s">
        <v>1748</v>
      </c>
      <c r="BR2998" t="s">
        <v>67</v>
      </c>
      <c r="BS2998" s="1">
        <v>44812</v>
      </c>
      <c r="BT2998" t="s">
        <v>1701</v>
      </c>
      <c r="BU2998">
        <v>1420</v>
      </c>
      <c r="BV2998" t="s">
        <v>60</v>
      </c>
      <c r="BW2998" t="s">
        <v>1701</v>
      </c>
      <c r="BX2998"/>
      <c r="BY2998"/>
      <c r="BZ2998"/>
    </row>
    <row r="2999" spans="1:78" s="6" customFormat="1" x14ac:dyDescent="0.2">
      <c r="A2999" t="s">
        <v>2283</v>
      </c>
      <c r="B2999"/>
      <c r="C2999" t="s">
        <v>1482</v>
      </c>
      <c r="D2999" t="s">
        <v>64</v>
      </c>
      <c r="E2999" t="s">
        <v>1016</v>
      </c>
      <c r="F2999" t="s">
        <v>267</v>
      </c>
      <c r="G2999" t="s">
        <v>1016</v>
      </c>
      <c r="H2999" t="s">
        <v>267</v>
      </c>
      <c r="I2999"/>
      <c r="J2999"/>
      <c r="K2999"/>
      <c r="L2999"/>
      <c r="M2999"/>
      <c r="N2999"/>
      <c r="O2999"/>
      <c r="P2999"/>
      <c r="Q2999"/>
      <c r="R2999"/>
      <c r="S2999"/>
      <c r="T2999"/>
      <c r="U2999"/>
      <c r="V2999"/>
      <c r="W2999"/>
      <c r="X2999"/>
      <c r="Y2999">
        <v>4.8</v>
      </c>
      <c r="Z2999"/>
      <c r="AA2999"/>
      <c r="AB2999">
        <v>5.2</v>
      </c>
      <c r="AC2999"/>
      <c r="AD2999"/>
      <c r="AE2999"/>
      <c r="AF2999"/>
      <c r="AG2999"/>
      <c r="AH2999"/>
      <c r="AI2999"/>
      <c r="AJ2999"/>
      <c r="AK2999"/>
      <c r="AL2999"/>
      <c r="AM2999"/>
      <c r="AN2999"/>
      <c r="AO2999"/>
      <c r="AP2999"/>
      <c r="AQ2999"/>
      <c r="AR2999"/>
      <c r="AS2999"/>
      <c r="AT2999"/>
      <c r="AU2999"/>
      <c r="AV2999"/>
      <c r="AW2999"/>
      <c r="AX2999"/>
      <c r="AY2999"/>
      <c r="AZ2999"/>
      <c r="BA2999"/>
      <c r="BB2999"/>
      <c r="BC2999"/>
      <c r="BD2999"/>
      <c r="BE2999"/>
      <c r="BF2999"/>
      <c r="BG2999"/>
      <c r="BH2999"/>
      <c r="BI2999"/>
      <c r="BJ2999"/>
      <c r="BK2999"/>
      <c r="BL2999"/>
      <c r="BM2999"/>
      <c r="BN2999"/>
      <c r="BO2999"/>
      <c r="BP2999"/>
      <c r="BQ2999"/>
      <c r="BR2999" t="s">
        <v>67</v>
      </c>
      <c r="BS2999" s="1">
        <v>44820</v>
      </c>
      <c r="BT2999" t="s">
        <v>2276</v>
      </c>
      <c r="BU2999" t="s">
        <v>2308</v>
      </c>
      <c r="BV2999"/>
      <c r="BW2999"/>
      <c r="BX2999"/>
      <c r="BY2999"/>
      <c r="BZ2999"/>
    </row>
    <row r="3000" spans="1:78" s="6" customFormat="1" x14ac:dyDescent="0.2">
      <c r="A3000" t="s">
        <v>1059</v>
      </c>
      <c r="B3000"/>
      <c r="C3000" t="s">
        <v>1482</v>
      </c>
      <c r="D3000" t="s">
        <v>64</v>
      </c>
      <c r="E3000" t="s">
        <v>1016</v>
      </c>
      <c r="F3000" t="s">
        <v>1028</v>
      </c>
      <c r="G3000" t="s">
        <v>1016</v>
      </c>
      <c r="H3000" t="s">
        <v>1060</v>
      </c>
      <c r="I3000"/>
      <c r="J3000"/>
      <c r="K3000"/>
      <c r="L3000"/>
      <c r="M3000"/>
      <c r="N3000"/>
      <c r="O3000"/>
      <c r="P3000"/>
      <c r="Q3000"/>
      <c r="R3000"/>
      <c r="S3000"/>
      <c r="T3000"/>
      <c r="U3000"/>
      <c r="V3000"/>
      <c r="W3000"/>
      <c r="X3000"/>
      <c r="Y3000">
        <v>3.28</v>
      </c>
      <c r="Z3000">
        <v>5.04</v>
      </c>
      <c r="AA3000">
        <v>5.19</v>
      </c>
      <c r="AB3000">
        <v>5.19</v>
      </c>
      <c r="AC3000"/>
      <c r="AD3000"/>
      <c r="AE3000"/>
      <c r="AF3000"/>
      <c r="AG3000"/>
      <c r="AH3000"/>
      <c r="AI3000"/>
      <c r="AJ3000"/>
      <c r="AK3000"/>
      <c r="AL3000"/>
      <c r="AM3000"/>
      <c r="AN3000"/>
      <c r="AO3000"/>
      <c r="AP3000"/>
      <c r="AQ3000"/>
      <c r="AR3000"/>
      <c r="AS3000"/>
      <c r="AT3000"/>
      <c r="AU3000"/>
      <c r="AV3000"/>
      <c r="AW3000"/>
      <c r="AX3000"/>
      <c r="AY3000"/>
      <c r="AZ3000"/>
      <c r="BA3000"/>
      <c r="BB3000"/>
      <c r="BC3000"/>
      <c r="BD3000"/>
      <c r="BE3000"/>
      <c r="BF3000"/>
      <c r="BG3000"/>
      <c r="BH3000"/>
      <c r="BI3000"/>
      <c r="BJ3000"/>
      <c r="BK3000"/>
      <c r="BL3000"/>
      <c r="BM3000"/>
      <c r="BN3000"/>
      <c r="BO3000"/>
      <c r="BP3000"/>
      <c r="BQ3000" t="s">
        <v>57</v>
      </c>
      <c r="BR3000" t="s">
        <v>67</v>
      </c>
      <c r="BS3000"/>
      <c r="BT3000" t="s">
        <v>79</v>
      </c>
      <c r="BU3000">
        <v>42805</v>
      </c>
      <c r="BV3000"/>
      <c r="BW3000"/>
      <c r="BX3000"/>
      <c r="BY3000"/>
      <c r="BZ3000"/>
    </row>
    <row r="3001" spans="1:78" s="6" customFormat="1" x14ac:dyDescent="0.2">
      <c r="A3001" t="s">
        <v>1061</v>
      </c>
      <c r="B3001"/>
      <c r="C3001" t="s">
        <v>1482</v>
      </c>
      <c r="D3001" t="s">
        <v>64</v>
      </c>
      <c r="E3001" t="s">
        <v>1016</v>
      </c>
      <c r="F3001" t="s">
        <v>1028</v>
      </c>
      <c r="G3001" t="s">
        <v>1016</v>
      </c>
      <c r="H3001" t="s">
        <v>1060</v>
      </c>
      <c r="I3001"/>
      <c r="J3001"/>
      <c r="K3001"/>
      <c r="L3001"/>
      <c r="M3001"/>
      <c r="N3001"/>
      <c r="O3001"/>
      <c r="P3001"/>
      <c r="Q3001"/>
      <c r="R3001"/>
      <c r="S3001"/>
      <c r="T3001"/>
      <c r="U3001"/>
      <c r="V3001"/>
      <c r="W3001"/>
      <c r="X3001"/>
      <c r="Y3001"/>
      <c r="Z3001"/>
      <c r="AA3001"/>
      <c r="AB3001"/>
      <c r="AC3001"/>
      <c r="AD3001"/>
      <c r="AE3001"/>
      <c r="AF3001"/>
      <c r="AG3001"/>
      <c r="AH3001"/>
      <c r="AI3001"/>
      <c r="AJ3001"/>
      <c r="AK3001"/>
      <c r="AL3001"/>
      <c r="AM3001"/>
      <c r="AN3001"/>
      <c r="AO3001"/>
      <c r="AP3001"/>
      <c r="AQ3001"/>
      <c r="AR3001"/>
      <c r="AS3001"/>
      <c r="AT3001"/>
      <c r="AU3001"/>
      <c r="AV3001"/>
      <c r="AW3001"/>
      <c r="AX3001"/>
      <c r="AY3001"/>
      <c r="AZ3001"/>
      <c r="BA3001">
        <v>3.95</v>
      </c>
      <c r="BB3001">
        <v>3.14</v>
      </c>
      <c r="BC3001">
        <v>3.28</v>
      </c>
      <c r="BD3001">
        <v>3.28</v>
      </c>
      <c r="BE3001"/>
      <c r="BF3001"/>
      <c r="BG3001"/>
      <c r="BH3001"/>
      <c r="BI3001"/>
      <c r="BJ3001"/>
      <c r="BK3001"/>
      <c r="BL3001"/>
      <c r="BM3001"/>
      <c r="BN3001"/>
      <c r="BO3001"/>
      <c r="BP3001"/>
      <c r="BQ3001"/>
      <c r="BR3001" t="s">
        <v>67</v>
      </c>
      <c r="BS3001"/>
      <c r="BT3001" t="s">
        <v>79</v>
      </c>
      <c r="BU3001">
        <v>42805</v>
      </c>
      <c r="BV3001" t="s">
        <v>69</v>
      </c>
      <c r="BW3001" t="s">
        <v>79</v>
      </c>
      <c r="BX3001"/>
      <c r="BY3001"/>
      <c r="BZ3001"/>
    </row>
    <row r="3002" spans="1:78" s="6" customFormat="1" x14ac:dyDescent="0.2">
      <c r="A3002" s="11" t="s">
        <v>1700</v>
      </c>
      <c r="B3002" s="11"/>
      <c r="C3002" s="11" t="s">
        <v>1482</v>
      </c>
      <c r="D3002" s="11" t="s">
        <v>64</v>
      </c>
      <c r="E3002" s="11" t="s">
        <v>1016</v>
      </c>
      <c r="F3002" s="11" t="s">
        <v>1028</v>
      </c>
      <c r="G3002" s="11" t="s">
        <v>1016</v>
      </c>
      <c r="H3002" s="11" t="s">
        <v>1028</v>
      </c>
      <c r="I3002" s="11"/>
      <c r="J3002" s="11"/>
      <c r="K3002" s="11"/>
      <c r="L3002" s="11"/>
      <c r="M3002" s="11"/>
      <c r="N3002" s="11"/>
      <c r="O3002" s="11"/>
      <c r="P3002" s="11"/>
      <c r="Q3002" s="11"/>
      <c r="R3002" s="11"/>
      <c r="S3002" s="11"/>
      <c r="T3002" s="11"/>
      <c r="U3002" s="11"/>
      <c r="V3002" s="11"/>
      <c r="W3002" s="11"/>
      <c r="X3002" s="11"/>
      <c r="Y3002" s="11"/>
      <c r="Z3002" s="11"/>
      <c r="AA3002" s="11"/>
      <c r="AB3002" s="11"/>
      <c r="AC3002" s="11"/>
      <c r="AD3002" s="11"/>
      <c r="AE3002" s="11"/>
      <c r="AF3002" s="11"/>
      <c r="AG3002" s="11"/>
      <c r="AH3002" s="11"/>
      <c r="AI3002" s="11"/>
      <c r="AJ3002" s="11"/>
      <c r="AK3002" s="11"/>
      <c r="AL3002" s="11"/>
      <c r="AM3002" s="11"/>
      <c r="AN3002" s="11"/>
      <c r="AO3002" s="11"/>
      <c r="AP3002" s="11"/>
      <c r="AQ3002" s="11"/>
      <c r="AR3002" s="11"/>
      <c r="AS3002" s="11"/>
      <c r="AT3002" s="11"/>
      <c r="AU3002" s="11"/>
      <c r="AV3002" s="11"/>
      <c r="AW3002" s="11"/>
      <c r="AX3002" s="11"/>
      <c r="AY3002" s="11"/>
      <c r="AZ3002" s="11"/>
      <c r="BA3002" s="11"/>
      <c r="BB3002" s="11"/>
      <c r="BC3002" s="11"/>
      <c r="BD3002" s="11"/>
      <c r="BE3002" s="11"/>
      <c r="BF3002" s="11"/>
      <c r="BG3002" s="11"/>
      <c r="BH3002" s="11"/>
      <c r="BI3002" s="11"/>
      <c r="BJ3002" s="11"/>
      <c r="BK3002" s="11"/>
      <c r="BL3002" s="11"/>
      <c r="BM3002" s="11"/>
      <c r="BN3002" s="11"/>
      <c r="BO3002" s="11"/>
      <c r="BP3002" s="11"/>
      <c r="BQ3002" s="11"/>
      <c r="BR3002" s="11"/>
      <c r="BS3002" s="11"/>
      <c r="BT3002" s="11"/>
      <c r="BU3002" s="11"/>
      <c r="BV3002" s="11"/>
      <c r="BW3002" s="11"/>
      <c r="BX3002"/>
      <c r="BY3002"/>
      <c r="BZ3002"/>
    </row>
    <row r="3003" spans="1:78" s="6" customFormat="1" x14ac:dyDescent="0.2">
      <c r="A3003" t="s">
        <v>1027</v>
      </c>
      <c r="B3003"/>
      <c r="C3003" t="s">
        <v>1482</v>
      </c>
      <c r="D3003" t="s">
        <v>64</v>
      </c>
      <c r="E3003" t="s">
        <v>1016</v>
      </c>
      <c r="F3003" t="s">
        <v>1028</v>
      </c>
      <c r="G3003" t="s">
        <v>1016</v>
      </c>
      <c r="H3003" t="s">
        <v>1028</v>
      </c>
      <c r="I3003"/>
      <c r="J3003"/>
      <c r="K3003"/>
      <c r="L3003"/>
      <c r="M3003"/>
      <c r="N3003"/>
      <c r="O3003"/>
      <c r="P3003"/>
      <c r="Q3003"/>
      <c r="R3003"/>
      <c r="S3003"/>
      <c r="T3003"/>
      <c r="U3003"/>
      <c r="V3003"/>
      <c r="W3003"/>
      <c r="X3003"/>
      <c r="Y3003">
        <v>4.05</v>
      </c>
      <c r="Z3003">
        <v>4.3</v>
      </c>
      <c r="AA3003">
        <v>4.6500000000000004</v>
      </c>
      <c r="AB3003">
        <v>4.6500000000000004</v>
      </c>
      <c r="AC3003"/>
      <c r="AD3003"/>
      <c r="AE3003"/>
      <c r="AF3003"/>
      <c r="AG3003"/>
      <c r="AH3003"/>
      <c r="AI3003"/>
      <c r="AJ3003"/>
      <c r="AK3003"/>
      <c r="AL3003"/>
      <c r="AM3003"/>
      <c r="AN3003"/>
      <c r="AO3003"/>
      <c r="AP3003"/>
      <c r="AQ3003"/>
      <c r="AR3003"/>
      <c r="AS3003"/>
      <c r="AT3003"/>
      <c r="AU3003"/>
      <c r="AV3003"/>
      <c r="AW3003"/>
      <c r="AX3003"/>
      <c r="AY3003"/>
      <c r="AZ3003"/>
      <c r="BA3003"/>
      <c r="BB3003"/>
      <c r="BC3003"/>
      <c r="BD3003"/>
      <c r="BE3003"/>
      <c r="BF3003"/>
      <c r="BG3003"/>
      <c r="BH3003"/>
      <c r="BI3003"/>
      <c r="BJ3003"/>
      <c r="BK3003"/>
      <c r="BL3003"/>
      <c r="BM3003"/>
      <c r="BN3003"/>
      <c r="BO3003"/>
      <c r="BP3003"/>
      <c r="BQ3003"/>
      <c r="BR3003" t="s">
        <v>58</v>
      </c>
      <c r="BS3003"/>
      <c r="BT3003" t="s">
        <v>261</v>
      </c>
      <c r="BU3003">
        <v>19561</v>
      </c>
      <c r="BV3003"/>
      <c r="BW3003"/>
      <c r="BX3003"/>
      <c r="BY3003"/>
      <c r="BZ3003"/>
    </row>
    <row r="3004" spans="1:78" s="6" customFormat="1" x14ac:dyDescent="0.2">
      <c r="A3004" t="s">
        <v>1029</v>
      </c>
      <c r="B3004"/>
      <c r="C3004" t="s">
        <v>1482</v>
      </c>
      <c r="D3004" t="s">
        <v>64</v>
      </c>
      <c r="E3004" t="s">
        <v>1016</v>
      </c>
      <c r="F3004" t="s">
        <v>1028</v>
      </c>
      <c r="G3004" t="s">
        <v>1016</v>
      </c>
      <c r="H3004" t="s">
        <v>1028</v>
      </c>
      <c r="I3004"/>
      <c r="J3004"/>
      <c r="K3004"/>
      <c r="L3004"/>
      <c r="M3004"/>
      <c r="N3004"/>
      <c r="O3004"/>
      <c r="P3004"/>
      <c r="Q3004"/>
      <c r="R3004"/>
      <c r="S3004"/>
      <c r="T3004"/>
      <c r="U3004"/>
      <c r="V3004"/>
      <c r="W3004"/>
      <c r="X3004"/>
      <c r="Y3004"/>
      <c r="Z3004"/>
      <c r="AA3004"/>
      <c r="AB3004"/>
      <c r="AC3004"/>
      <c r="AD3004"/>
      <c r="AE3004"/>
      <c r="AF3004"/>
      <c r="AG3004"/>
      <c r="AH3004"/>
      <c r="AI3004"/>
      <c r="AJ3004"/>
      <c r="AK3004"/>
      <c r="AL3004"/>
      <c r="AM3004"/>
      <c r="AN3004"/>
      <c r="AO3004"/>
      <c r="AP3004"/>
      <c r="AQ3004"/>
      <c r="AR3004"/>
      <c r="AS3004"/>
      <c r="AT3004"/>
      <c r="AU3004"/>
      <c r="AV3004"/>
      <c r="AW3004"/>
      <c r="AX3004"/>
      <c r="AY3004">
        <v>2.85</v>
      </c>
      <c r="AZ3004">
        <v>2.85</v>
      </c>
      <c r="BA3004">
        <v>3.7</v>
      </c>
      <c r="BB3004">
        <v>3.18</v>
      </c>
      <c r="BC3004">
        <v>2.98</v>
      </c>
      <c r="BD3004">
        <v>3.18</v>
      </c>
      <c r="BE3004">
        <v>4.3499999999999996</v>
      </c>
      <c r="BF3004">
        <v>2.9</v>
      </c>
      <c r="BG3004">
        <v>2.46</v>
      </c>
      <c r="BH3004">
        <v>2.9</v>
      </c>
      <c r="BI3004"/>
      <c r="BJ3004"/>
      <c r="BK3004"/>
      <c r="BL3004"/>
      <c r="BM3004"/>
      <c r="BN3004"/>
      <c r="BO3004"/>
      <c r="BP3004"/>
      <c r="BQ3004"/>
      <c r="BR3004" t="s">
        <v>58</v>
      </c>
      <c r="BS3004"/>
      <c r="BT3004" t="s">
        <v>261</v>
      </c>
      <c r="BU3004">
        <v>19561</v>
      </c>
      <c r="BV3004"/>
      <c r="BW3004"/>
      <c r="BX3004"/>
      <c r="BY3004"/>
      <c r="BZ3004"/>
    </row>
    <row r="3005" spans="1:78" s="6" customFormat="1" x14ac:dyDescent="0.2">
      <c r="A3005" t="s">
        <v>1030</v>
      </c>
      <c r="B3005" t="s">
        <v>322</v>
      </c>
      <c r="C3005" t="s">
        <v>1482</v>
      </c>
      <c r="D3005" t="s">
        <v>64</v>
      </c>
      <c r="E3005" t="s">
        <v>1016</v>
      </c>
      <c r="F3005" t="s">
        <v>1028</v>
      </c>
      <c r="G3005" t="s">
        <v>1016</v>
      </c>
      <c r="H3005" t="s">
        <v>1028</v>
      </c>
      <c r="I3005"/>
      <c r="J3005"/>
      <c r="K3005"/>
      <c r="L3005"/>
      <c r="M3005"/>
      <c r="N3005"/>
      <c r="O3005"/>
      <c r="P3005"/>
      <c r="Q3005"/>
      <c r="R3005"/>
      <c r="S3005"/>
      <c r="T3005"/>
      <c r="U3005"/>
      <c r="V3005"/>
      <c r="W3005"/>
      <c r="X3005"/>
      <c r="Y3005">
        <v>3.8</v>
      </c>
      <c r="Z3005">
        <v>4.55</v>
      </c>
      <c r="AA3005">
        <v>4.5999999999999996</v>
      </c>
      <c r="AB3005">
        <v>4.5999999999999996</v>
      </c>
      <c r="AC3005">
        <v>4.33</v>
      </c>
      <c r="AD3005">
        <v>5.52</v>
      </c>
      <c r="AE3005">
        <v>5.55</v>
      </c>
      <c r="AF3005">
        <v>5.55</v>
      </c>
      <c r="AG3005"/>
      <c r="AH3005"/>
      <c r="AI3005"/>
      <c r="AJ3005"/>
      <c r="AK3005"/>
      <c r="AL3005"/>
      <c r="AM3005"/>
      <c r="AN3005"/>
      <c r="AO3005"/>
      <c r="AP3005"/>
      <c r="AQ3005"/>
      <c r="AR3005"/>
      <c r="AS3005"/>
      <c r="AT3005"/>
      <c r="AU3005"/>
      <c r="AV3005"/>
      <c r="AW3005"/>
      <c r="AX3005"/>
      <c r="AY3005"/>
      <c r="AZ3005"/>
      <c r="BA3005"/>
      <c r="BB3005"/>
      <c r="BC3005"/>
      <c r="BD3005"/>
      <c r="BE3005"/>
      <c r="BF3005"/>
      <c r="BG3005"/>
      <c r="BH3005"/>
      <c r="BI3005"/>
      <c r="BJ3005"/>
      <c r="BK3005"/>
      <c r="BL3005"/>
      <c r="BM3005"/>
      <c r="BN3005"/>
      <c r="BO3005"/>
      <c r="BP3005"/>
      <c r="BQ3005"/>
      <c r="BR3005" t="s">
        <v>58</v>
      </c>
      <c r="BS3005"/>
      <c r="BT3005" t="s">
        <v>261</v>
      </c>
      <c r="BU3005">
        <v>19561</v>
      </c>
      <c r="BV3005" t="s">
        <v>69</v>
      </c>
      <c r="BW3005" t="s">
        <v>261</v>
      </c>
      <c r="BX3005"/>
      <c r="BY3005"/>
      <c r="BZ3005"/>
    </row>
    <row r="3006" spans="1:78" s="6" customFormat="1" x14ac:dyDescent="0.2">
      <c r="A3006" t="s">
        <v>1031</v>
      </c>
      <c r="B3006"/>
      <c r="C3006" t="s">
        <v>1482</v>
      </c>
      <c r="D3006" t="s">
        <v>64</v>
      </c>
      <c r="E3006" t="s">
        <v>1016</v>
      </c>
      <c r="F3006" t="s">
        <v>1028</v>
      </c>
      <c r="G3006" t="s">
        <v>1016</v>
      </c>
      <c r="H3006" t="s">
        <v>1028</v>
      </c>
      <c r="I3006"/>
      <c r="J3006"/>
      <c r="K3006"/>
      <c r="L3006"/>
      <c r="M3006"/>
      <c r="N3006"/>
      <c r="O3006"/>
      <c r="P3006"/>
      <c r="Q3006"/>
      <c r="R3006"/>
      <c r="S3006"/>
      <c r="T3006"/>
      <c r="U3006"/>
      <c r="V3006"/>
      <c r="W3006"/>
      <c r="X3006"/>
      <c r="Y3006"/>
      <c r="Z3006"/>
      <c r="AA3006"/>
      <c r="AB3006"/>
      <c r="AC3006"/>
      <c r="AD3006"/>
      <c r="AE3006"/>
      <c r="AF3006"/>
      <c r="AG3006"/>
      <c r="AH3006"/>
      <c r="AI3006"/>
      <c r="AJ3006"/>
      <c r="AK3006"/>
      <c r="AL3006"/>
      <c r="AM3006"/>
      <c r="AN3006"/>
      <c r="AO3006"/>
      <c r="AP3006"/>
      <c r="AQ3006"/>
      <c r="AR3006"/>
      <c r="AS3006"/>
      <c r="AT3006"/>
      <c r="AU3006"/>
      <c r="AV3006"/>
      <c r="AW3006">
        <v>3.5</v>
      </c>
      <c r="AX3006">
        <v>2.4</v>
      </c>
      <c r="AY3006">
        <v>2.4700000000000002</v>
      </c>
      <c r="AZ3006">
        <v>2.4700000000000002</v>
      </c>
      <c r="BA3006"/>
      <c r="BB3006"/>
      <c r="BC3006"/>
      <c r="BD3006"/>
      <c r="BE3006"/>
      <c r="BF3006"/>
      <c r="BG3006"/>
      <c r="BH3006"/>
      <c r="BI3006"/>
      <c r="BJ3006"/>
      <c r="BK3006"/>
      <c r="BL3006"/>
      <c r="BM3006"/>
      <c r="BN3006"/>
      <c r="BO3006"/>
      <c r="BP3006"/>
      <c r="BQ3006"/>
      <c r="BR3006" t="s">
        <v>58</v>
      </c>
      <c r="BS3006"/>
      <c r="BT3006" t="s">
        <v>261</v>
      </c>
      <c r="BU3006">
        <v>19561</v>
      </c>
      <c r="BV3006"/>
      <c r="BW3006"/>
      <c r="BX3006"/>
      <c r="BY3006"/>
      <c r="BZ3006"/>
    </row>
    <row r="3007" spans="1:78" s="6" customFormat="1" x14ac:dyDescent="0.2">
      <c r="A3007" t="s">
        <v>1032</v>
      </c>
      <c r="B3007"/>
      <c r="C3007" t="s">
        <v>1482</v>
      </c>
      <c r="D3007" t="s">
        <v>64</v>
      </c>
      <c r="E3007" t="s">
        <v>1016</v>
      </c>
      <c r="F3007" t="s">
        <v>1028</v>
      </c>
      <c r="G3007" t="s">
        <v>1016</v>
      </c>
      <c r="H3007" t="s">
        <v>1028</v>
      </c>
      <c r="I3007"/>
      <c r="J3007"/>
      <c r="K3007"/>
      <c r="L3007"/>
      <c r="M3007"/>
      <c r="N3007"/>
      <c r="O3007"/>
      <c r="P3007"/>
      <c r="Q3007"/>
      <c r="R3007"/>
      <c r="S3007"/>
      <c r="T3007"/>
      <c r="U3007"/>
      <c r="V3007"/>
      <c r="W3007"/>
      <c r="X3007"/>
      <c r="Y3007"/>
      <c r="Z3007"/>
      <c r="AA3007"/>
      <c r="AB3007"/>
      <c r="AC3007"/>
      <c r="AD3007"/>
      <c r="AE3007"/>
      <c r="AF3007"/>
      <c r="AG3007"/>
      <c r="AH3007"/>
      <c r="AI3007"/>
      <c r="AJ3007"/>
      <c r="AK3007"/>
      <c r="AL3007"/>
      <c r="AM3007"/>
      <c r="AN3007"/>
      <c r="AO3007"/>
      <c r="AP3007"/>
      <c r="AQ3007"/>
      <c r="AR3007"/>
      <c r="AS3007"/>
      <c r="AT3007"/>
      <c r="AU3007"/>
      <c r="AV3007"/>
      <c r="AW3007">
        <v>3.84</v>
      </c>
      <c r="AX3007">
        <v>2.57</v>
      </c>
      <c r="AY3007">
        <v>2.86</v>
      </c>
      <c r="AZ3007">
        <v>2.86</v>
      </c>
      <c r="BA3007"/>
      <c r="BB3007"/>
      <c r="BC3007"/>
      <c r="BD3007"/>
      <c r="BE3007"/>
      <c r="BF3007"/>
      <c r="BG3007"/>
      <c r="BH3007"/>
      <c r="BI3007"/>
      <c r="BJ3007"/>
      <c r="BK3007"/>
      <c r="BL3007"/>
      <c r="BM3007"/>
      <c r="BN3007"/>
      <c r="BO3007"/>
      <c r="BP3007"/>
      <c r="BQ3007"/>
      <c r="BR3007" t="s">
        <v>58</v>
      </c>
      <c r="BS3007"/>
      <c r="BT3007" t="s">
        <v>261</v>
      </c>
      <c r="BU3007">
        <v>19561</v>
      </c>
      <c r="BV3007"/>
      <c r="BW3007"/>
      <c r="BX3007"/>
      <c r="BY3007"/>
      <c r="BZ3007"/>
    </row>
    <row r="3008" spans="1:78" s="6" customFormat="1" x14ac:dyDescent="0.2">
      <c r="A3008" t="s">
        <v>1033</v>
      </c>
      <c r="B3008"/>
      <c r="C3008" t="s">
        <v>1482</v>
      </c>
      <c r="D3008" t="s">
        <v>64</v>
      </c>
      <c r="E3008" t="s">
        <v>1016</v>
      </c>
      <c r="F3008" t="s">
        <v>1028</v>
      </c>
      <c r="G3008" t="s">
        <v>1016</v>
      </c>
      <c r="H3008" t="s">
        <v>1028</v>
      </c>
      <c r="I3008"/>
      <c r="J3008"/>
      <c r="K3008"/>
      <c r="L3008"/>
      <c r="M3008"/>
      <c r="N3008"/>
      <c r="O3008"/>
      <c r="P3008"/>
      <c r="Q3008"/>
      <c r="R3008"/>
      <c r="S3008"/>
      <c r="T3008"/>
      <c r="U3008"/>
      <c r="V3008"/>
      <c r="W3008"/>
      <c r="X3008"/>
      <c r="Y3008"/>
      <c r="Z3008"/>
      <c r="AA3008"/>
      <c r="AB3008"/>
      <c r="AC3008"/>
      <c r="AD3008"/>
      <c r="AE3008"/>
      <c r="AF3008"/>
      <c r="AG3008"/>
      <c r="AH3008"/>
      <c r="AI3008"/>
      <c r="AJ3008"/>
      <c r="AK3008"/>
      <c r="AL3008"/>
      <c r="AM3008"/>
      <c r="AN3008"/>
      <c r="AO3008"/>
      <c r="AP3008"/>
      <c r="AQ3008"/>
      <c r="AR3008"/>
      <c r="AS3008"/>
      <c r="AT3008"/>
      <c r="AU3008"/>
      <c r="AV3008"/>
      <c r="AW3008"/>
      <c r="AX3008"/>
      <c r="AY3008"/>
      <c r="AZ3008"/>
      <c r="BA3008">
        <v>4.05</v>
      </c>
      <c r="BB3008">
        <v>3.2</v>
      </c>
      <c r="BC3008">
        <v>3.2</v>
      </c>
      <c r="BD3008">
        <v>3.2</v>
      </c>
      <c r="BE3008"/>
      <c r="BF3008"/>
      <c r="BG3008"/>
      <c r="BH3008"/>
      <c r="BI3008"/>
      <c r="BJ3008"/>
      <c r="BK3008"/>
      <c r="BL3008"/>
      <c r="BM3008"/>
      <c r="BN3008"/>
      <c r="BO3008"/>
      <c r="BP3008"/>
      <c r="BQ3008"/>
      <c r="BR3008" t="s">
        <v>58</v>
      </c>
      <c r="BS3008"/>
      <c r="BT3008" t="s">
        <v>261</v>
      </c>
      <c r="BU3008">
        <v>19561</v>
      </c>
      <c r="BV3008"/>
      <c r="BW3008"/>
      <c r="BX3008"/>
      <c r="BY3008"/>
      <c r="BZ3008"/>
    </row>
    <row r="3009" spans="1:78" s="6" customFormat="1" x14ac:dyDescent="0.2">
      <c r="A3009" t="s">
        <v>1034</v>
      </c>
      <c r="B3009"/>
      <c r="C3009" t="s">
        <v>1482</v>
      </c>
      <c r="D3009" t="s">
        <v>64</v>
      </c>
      <c r="E3009" t="s">
        <v>1016</v>
      </c>
      <c r="F3009" t="s">
        <v>1028</v>
      </c>
      <c r="G3009" t="s">
        <v>1016</v>
      </c>
      <c r="H3009" t="s">
        <v>1028</v>
      </c>
      <c r="I3009"/>
      <c r="J3009"/>
      <c r="K3009"/>
      <c r="L3009"/>
      <c r="M3009"/>
      <c r="N3009"/>
      <c r="O3009"/>
      <c r="P3009"/>
      <c r="Q3009"/>
      <c r="R3009"/>
      <c r="S3009"/>
      <c r="T3009"/>
      <c r="U3009"/>
      <c r="V3009"/>
      <c r="W3009"/>
      <c r="X3009"/>
      <c r="Y3009"/>
      <c r="Z3009"/>
      <c r="AA3009"/>
      <c r="AB3009"/>
      <c r="AC3009"/>
      <c r="AD3009"/>
      <c r="AE3009"/>
      <c r="AF3009"/>
      <c r="AG3009"/>
      <c r="AH3009"/>
      <c r="AI3009"/>
      <c r="AJ3009"/>
      <c r="AK3009"/>
      <c r="AL3009"/>
      <c r="AM3009"/>
      <c r="AN3009"/>
      <c r="AO3009"/>
      <c r="AP3009"/>
      <c r="AQ3009"/>
      <c r="AR3009"/>
      <c r="AS3009"/>
      <c r="AT3009"/>
      <c r="AU3009"/>
      <c r="AV3009"/>
      <c r="AW3009">
        <v>3.62</v>
      </c>
      <c r="AX3009">
        <v>2.5299999999999998</v>
      </c>
      <c r="AY3009">
        <v>2.75</v>
      </c>
      <c r="AZ3009">
        <v>2.75</v>
      </c>
      <c r="BA3009">
        <v>4.0599999999999996</v>
      </c>
      <c r="BB3009">
        <v>3.07</v>
      </c>
      <c r="BC3009"/>
      <c r="BD3009">
        <v>3.07</v>
      </c>
      <c r="BE3009"/>
      <c r="BF3009"/>
      <c r="BG3009"/>
      <c r="BH3009"/>
      <c r="BI3009"/>
      <c r="BJ3009"/>
      <c r="BK3009"/>
      <c r="BL3009"/>
      <c r="BM3009"/>
      <c r="BN3009"/>
      <c r="BO3009"/>
      <c r="BP3009"/>
      <c r="BQ3009" t="s">
        <v>1035</v>
      </c>
      <c r="BR3009" t="s">
        <v>58</v>
      </c>
      <c r="BS3009"/>
      <c r="BT3009" t="s">
        <v>261</v>
      </c>
      <c r="BU3009">
        <v>19561</v>
      </c>
      <c r="BV3009"/>
      <c r="BW3009"/>
      <c r="BX3009"/>
      <c r="BY3009"/>
      <c r="BZ3009"/>
    </row>
    <row r="3010" spans="1:78" s="6" customFormat="1" x14ac:dyDescent="0.2">
      <c r="A3010" t="s">
        <v>1036</v>
      </c>
      <c r="B3010"/>
      <c r="C3010" t="s">
        <v>1482</v>
      </c>
      <c r="D3010" t="s">
        <v>64</v>
      </c>
      <c r="E3010" t="s">
        <v>1016</v>
      </c>
      <c r="F3010" t="s">
        <v>1028</v>
      </c>
      <c r="G3010" t="s">
        <v>1016</v>
      </c>
      <c r="H3010" t="s">
        <v>1028</v>
      </c>
      <c r="I3010"/>
      <c r="J3010"/>
      <c r="K3010"/>
      <c r="L3010"/>
      <c r="M3010"/>
      <c r="N3010"/>
      <c r="O3010"/>
      <c r="P3010"/>
      <c r="Q3010"/>
      <c r="R3010"/>
      <c r="S3010"/>
      <c r="T3010"/>
      <c r="U3010"/>
      <c r="V3010"/>
      <c r="W3010"/>
      <c r="X3010"/>
      <c r="Y3010"/>
      <c r="Z3010"/>
      <c r="AA3010"/>
      <c r="AB3010"/>
      <c r="AC3010"/>
      <c r="AD3010"/>
      <c r="AE3010"/>
      <c r="AF3010"/>
      <c r="AG3010"/>
      <c r="AH3010"/>
      <c r="AI3010"/>
      <c r="AJ3010"/>
      <c r="AK3010"/>
      <c r="AL3010"/>
      <c r="AM3010"/>
      <c r="AN3010"/>
      <c r="AO3010"/>
      <c r="AP3010"/>
      <c r="AQ3010"/>
      <c r="AR3010"/>
      <c r="AS3010"/>
      <c r="AT3010"/>
      <c r="AU3010"/>
      <c r="AV3010"/>
      <c r="AW3010"/>
      <c r="AX3010"/>
      <c r="AY3010">
        <v>2.78</v>
      </c>
      <c r="AZ3010">
        <v>2.78</v>
      </c>
      <c r="BA3010">
        <v>4.0999999999999996</v>
      </c>
      <c r="BB3010">
        <v>3</v>
      </c>
      <c r="BC3010">
        <v>2.98</v>
      </c>
      <c r="BD3010">
        <v>3</v>
      </c>
      <c r="BE3010"/>
      <c r="BF3010"/>
      <c r="BG3010"/>
      <c r="BH3010"/>
      <c r="BI3010"/>
      <c r="BJ3010"/>
      <c r="BK3010"/>
      <c r="BL3010"/>
      <c r="BM3010"/>
      <c r="BN3010"/>
      <c r="BO3010"/>
      <c r="BP3010"/>
      <c r="BQ3010"/>
      <c r="BR3010" t="s">
        <v>58</v>
      </c>
      <c r="BS3010"/>
      <c r="BT3010" t="s">
        <v>261</v>
      </c>
      <c r="BU3010">
        <v>19561</v>
      </c>
      <c r="BV3010"/>
      <c r="BW3010"/>
      <c r="BX3010"/>
      <c r="BY3010"/>
      <c r="BZ3010"/>
    </row>
    <row r="3011" spans="1:78" s="6" customFormat="1" x14ac:dyDescent="0.2">
      <c r="A3011" t="s">
        <v>1037</v>
      </c>
      <c r="B3011"/>
      <c r="C3011" t="s">
        <v>1482</v>
      </c>
      <c r="D3011" t="s">
        <v>64</v>
      </c>
      <c r="E3011" t="s">
        <v>1016</v>
      </c>
      <c r="F3011" t="s">
        <v>1028</v>
      </c>
      <c r="G3011" t="s">
        <v>1016</v>
      </c>
      <c r="H3011" t="s">
        <v>1028</v>
      </c>
      <c r="I3011"/>
      <c r="J3011"/>
      <c r="K3011"/>
      <c r="L3011"/>
      <c r="M3011"/>
      <c r="N3011"/>
      <c r="O3011"/>
      <c r="P3011"/>
      <c r="Q3011"/>
      <c r="R3011"/>
      <c r="S3011"/>
      <c r="T3011"/>
      <c r="U3011"/>
      <c r="V3011"/>
      <c r="W3011"/>
      <c r="X3011"/>
      <c r="Y3011"/>
      <c r="Z3011"/>
      <c r="AA3011"/>
      <c r="AB3011"/>
      <c r="AC3011"/>
      <c r="AD3011"/>
      <c r="AE3011"/>
      <c r="AF3011"/>
      <c r="AG3011"/>
      <c r="AH3011"/>
      <c r="AI3011"/>
      <c r="AJ3011"/>
      <c r="AK3011"/>
      <c r="AL3011"/>
      <c r="AM3011"/>
      <c r="AN3011"/>
      <c r="AO3011">
        <v>3</v>
      </c>
      <c r="AP3011"/>
      <c r="AQ3011"/>
      <c r="AR3011">
        <v>1.65</v>
      </c>
      <c r="AS3011">
        <v>3.15</v>
      </c>
      <c r="AT3011"/>
      <c r="AU3011"/>
      <c r="AV3011">
        <v>1.97</v>
      </c>
      <c r="AW3011">
        <v>3.58</v>
      </c>
      <c r="AX3011">
        <v>2.5499999999999998</v>
      </c>
      <c r="AY3011">
        <v>2.7</v>
      </c>
      <c r="AZ3011">
        <v>2.7</v>
      </c>
      <c r="BA3011">
        <v>3.91</v>
      </c>
      <c r="BB3011">
        <v>3.2</v>
      </c>
      <c r="BC3011">
        <v>3.13</v>
      </c>
      <c r="BD3011">
        <v>3.2</v>
      </c>
      <c r="BE3011">
        <v>4.45</v>
      </c>
      <c r="BF3011">
        <v>2.9</v>
      </c>
      <c r="BG3011">
        <v>2.5</v>
      </c>
      <c r="BH3011">
        <v>2.9</v>
      </c>
      <c r="BI3011"/>
      <c r="BJ3011"/>
      <c r="BK3011"/>
      <c r="BL3011"/>
      <c r="BM3011"/>
      <c r="BN3011"/>
      <c r="BO3011"/>
      <c r="BP3011"/>
      <c r="BQ3011" t="s">
        <v>994</v>
      </c>
      <c r="BR3011" t="s">
        <v>58</v>
      </c>
      <c r="BS3011"/>
      <c r="BT3011" t="s">
        <v>261</v>
      </c>
      <c r="BU3011">
        <v>19561</v>
      </c>
      <c r="BV3011"/>
      <c r="BW3011"/>
      <c r="BX3011"/>
      <c r="BY3011"/>
      <c r="BZ3011"/>
    </row>
    <row r="3012" spans="1:78" s="6" customFormat="1" x14ac:dyDescent="0.2">
      <c r="A3012" t="s">
        <v>1038</v>
      </c>
      <c r="B3012"/>
      <c r="C3012" t="s">
        <v>1482</v>
      </c>
      <c r="D3012" t="s">
        <v>64</v>
      </c>
      <c r="E3012" t="s">
        <v>1016</v>
      </c>
      <c r="F3012" t="s">
        <v>1028</v>
      </c>
      <c r="G3012" t="s">
        <v>1016</v>
      </c>
      <c r="H3012" t="s">
        <v>1028</v>
      </c>
      <c r="I3012"/>
      <c r="J3012"/>
      <c r="K3012"/>
      <c r="L3012"/>
      <c r="M3012"/>
      <c r="N3012"/>
      <c r="O3012"/>
      <c r="P3012"/>
      <c r="Q3012"/>
      <c r="R3012"/>
      <c r="S3012"/>
      <c r="T3012"/>
      <c r="U3012"/>
      <c r="V3012"/>
      <c r="W3012"/>
      <c r="X3012"/>
      <c r="Y3012"/>
      <c r="Z3012"/>
      <c r="AA3012"/>
      <c r="AB3012"/>
      <c r="AC3012"/>
      <c r="AD3012"/>
      <c r="AE3012"/>
      <c r="AF3012"/>
      <c r="AG3012"/>
      <c r="AH3012"/>
      <c r="AI3012"/>
      <c r="AJ3012"/>
      <c r="AK3012"/>
      <c r="AL3012"/>
      <c r="AM3012"/>
      <c r="AN3012"/>
      <c r="AO3012"/>
      <c r="AP3012"/>
      <c r="AQ3012"/>
      <c r="AR3012"/>
      <c r="AS3012"/>
      <c r="AT3012"/>
      <c r="AU3012"/>
      <c r="AV3012"/>
      <c r="AW3012"/>
      <c r="AX3012"/>
      <c r="AY3012"/>
      <c r="AZ3012"/>
      <c r="BA3012">
        <v>3.97</v>
      </c>
      <c r="BB3012">
        <v>3.05</v>
      </c>
      <c r="BC3012">
        <v>3.13</v>
      </c>
      <c r="BD3012">
        <v>3.13</v>
      </c>
      <c r="BE3012"/>
      <c r="BF3012"/>
      <c r="BG3012"/>
      <c r="BH3012"/>
      <c r="BI3012"/>
      <c r="BJ3012"/>
      <c r="BK3012"/>
      <c r="BL3012"/>
      <c r="BM3012"/>
      <c r="BN3012"/>
      <c r="BO3012"/>
      <c r="BP3012"/>
      <c r="BQ3012"/>
      <c r="BR3012" t="s">
        <v>58</v>
      </c>
      <c r="BS3012"/>
      <c r="BT3012" t="s">
        <v>261</v>
      </c>
      <c r="BU3012">
        <v>19561</v>
      </c>
      <c r="BV3012"/>
      <c r="BW3012"/>
      <c r="BX3012"/>
      <c r="BY3012"/>
      <c r="BZ3012"/>
    </row>
    <row r="3013" spans="1:78" s="6" customFormat="1" x14ac:dyDescent="0.2">
      <c r="A3013" t="s">
        <v>1039</v>
      </c>
      <c r="B3013"/>
      <c r="C3013" t="s">
        <v>1482</v>
      </c>
      <c r="D3013" t="s">
        <v>64</v>
      </c>
      <c r="E3013" t="s">
        <v>1016</v>
      </c>
      <c r="F3013" t="s">
        <v>1028</v>
      </c>
      <c r="G3013" t="s">
        <v>1016</v>
      </c>
      <c r="H3013" t="s">
        <v>1028</v>
      </c>
      <c r="I3013"/>
      <c r="J3013"/>
      <c r="K3013"/>
      <c r="L3013"/>
      <c r="M3013"/>
      <c r="N3013"/>
      <c r="O3013"/>
      <c r="P3013"/>
      <c r="Q3013"/>
      <c r="R3013"/>
      <c r="S3013"/>
      <c r="T3013"/>
      <c r="U3013"/>
      <c r="V3013"/>
      <c r="W3013"/>
      <c r="X3013"/>
      <c r="Y3013"/>
      <c r="Z3013"/>
      <c r="AA3013"/>
      <c r="AB3013"/>
      <c r="AC3013"/>
      <c r="AD3013"/>
      <c r="AE3013"/>
      <c r="AF3013"/>
      <c r="AG3013"/>
      <c r="AH3013"/>
      <c r="AI3013"/>
      <c r="AJ3013"/>
      <c r="AK3013"/>
      <c r="AL3013"/>
      <c r="AM3013"/>
      <c r="AN3013"/>
      <c r="AO3013"/>
      <c r="AP3013"/>
      <c r="AQ3013"/>
      <c r="AR3013"/>
      <c r="AS3013">
        <v>3.38</v>
      </c>
      <c r="AT3013"/>
      <c r="AU3013"/>
      <c r="AV3013">
        <v>2.06</v>
      </c>
      <c r="AW3013">
        <v>3.55</v>
      </c>
      <c r="AX3013">
        <v>2.6</v>
      </c>
      <c r="AY3013">
        <v>2.9</v>
      </c>
      <c r="AZ3013">
        <v>2.9</v>
      </c>
      <c r="BA3013">
        <v>3.75</v>
      </c>
      <c r="BB3013">
        <v>3.18</v>
      </c>
      <c r="BC3013">
        <v>3.28</v>
      </c>
      <c r="BD3013">
        <v>3.28</v>
      </c>
      <c r="BE3013">
        <v>4.32</v>
      </c>
      <c r="BF3013">
        <v>2.95</v>
      </c>
      <c r="BG3013">
        <v>2.5499999999999998</v>
      </c>
      <c r="BH3013">
        <v>2.95</v>
      </c>
      <c r="BI3013"/>
      <c r="BJ3013"/>
      <c r="BK3013"/>
      <c r="BL3013"/>
      <c r="BM3013"/>
      <c r="BN3013"/>
      <c r="BO3013"/>
      <c r="BP3013"/>
      <c r="BQ3013"/>
      <c r="BR3013" t="s">
        <v>58</v>
      </c>
      <c r="BS3013"/>
      <c r="BT3013" t="s">
        <v>261</v>
      </c>
      <c r="BU3013">
        <v>19561</v>
      </c>
      <c r="BV3013"/>
      <c r="BW3013"/>
      <c r="BX3013"/>
      <c r="BY3013"/>
      <c r="BZ3013"/>
    </row>
    <row r="3014" spans="1:78" s="6" customFormat="1" x14ac:dyDescent="0.2">
      <c r="A3014" t="s">
        <v>1040</v>
      </c>
      <c r="B3014"/>
      <c r="C3014" t="s">
        <v>1482</v>
      </c>
      <c r="D3014" t="s">
        <v>64</v>
      </c>
      <c r="E3014" t="s">
        <v>1016</v>
      </c>
      <c r="F3014" t="s">
        <v>1028</v>
      </c>
      <c r="G3014" t="s">
        <v>1016</v>
      </c>
      <c r="H3014" t="s">
        <v>1028</v>
      </c>
      <c r="I3014"/>
      <c r="J3014"/>
      <c r="K3014"/>
      <c r="L3014"/>
      <c r="M3014"/>
      <c r="N3014"/>
      <c r="O3014"/>
      <c r="P3014"/>
      <c r="Q3014"/>
      <c r="R3014"/>
      <c r="S3014"/>
      <c r="T3014"/>
      <c r="U3014"/>
      <c r="V3014"/>
      <c r="W3014"/>
      <c r="X3014"/>
      <c r="Y3014"/>
      <c r="Z3014"/>
      <c r="AA3014"/>
      <c r="AB3014"/>
      <c r="AC3014"/>
      <c r="AD3014"/>
      <c r="AE3014"/>
      <c r="AF3014"/>
      <c r="AG3014"/>
      <c r="AH3014"/>
      <c r="AI3014"/>
      <c r="AJ3014"/>
      <c r="AK3014"/>
      <c r="AL3014"/>
      <c r="AM3014"/>
      <c r="AN3014"/>
      <c r="AO3014"/>
      <c r="AP3014"/>
      <c r="AQ3014"/>
      <c r="AR3014"/>
      <c r="AS3014"/>
      <c r="AT3014"/>
      <c r="AU3014"/>
      <c r="AV3014"/>
      <c r="AW3014">
        <v>3.52</v>
      </c>
      <c r="AX3014">
        <v>2.59</v>
      </c>
      <c r="AY3014">
        <v>2.79</v>
      </c>
      <c r="AZ3014">
        <v>2.79</v>
      </c>
      <c r="BA3014">
        <v>3.55</v>
      </c>
      <c r="BB3014">
        <v>2.97</v>
      </c>
      <c r="BC3014">
        <v>2.9</v>
      </c>
      <c r="BD3014">
        <v>2.97</v>
      </c>
      <c r="BE3014">
        <v>3.8</v>
      </c>
      <c r="BF3014">
        <v>2.48</v>
      </c>
      <c r="BG3014">
        <v>2.2000000000000002</v>
      </c>
      <c r="BH3014">
        <v>2.48</v>
      </c>
      <c r="BI3014"/>
      <c r="BJ3014"/>
      <c r="BK3014"/>
      <c r="BL3014"/>
      <c r="BM3014"/>
      <c r="BN3014"/>
      <c r="BO3014"/>
      <c r="BP3014"/>
      <c r="BQ3014"/>
      <c r="BR3014" t="s">
        <v>58</v>
      </c>
      <c r="BS3014"/>
      <c r="BT3014" t="s">
        <v>261</v>
      </c>
      <c r="BU3014">
        <v>19561</v>
      </c>
      <c r="BV3014" t="s">
        <v>69</v>
      </c>
      <c r="BW3014" t="s">
        <v>261</v>
      </c>
      <c r="BX3014"/>
      <c r="BY3014"/>
      <c r="BZ3014"/>
    </row>
    <row r="3015" spans="1:78" s="6" customFormat="1" x14ac:dyDescent="0.2">
      <c r="A3015" t="s">
        <v>1041</v>
      </c>
      <c r="B3015"/>
      <c r="C3015" t="s">
        <v>1482</v>
      </c>
      <c r="D3015" t="s">
        <v>64</v>
      </c>
      <c r="E3015" t="s">
        <v>1016</v>
      </c>
      <c r="F3015" t="s">
        <v>1028</v>
      </c>
      <c r="G3015" t="s">
        <v>1016</v>
      </c>
      <c r="H3015" t="s">
        <v>1028</v>
      </c>
      <c r="I3015"/>
      <c r="J3015"/>
      <c r="K3015"/>
      <c r="L3015"/>
      <c r="M3015"/>
      <c r="N3015"/>
      <c r="O3015"/>
      <c r="P3015"/>
      <c r="Q3015"/>
      <c r="R3015"/>
      <c r="S3015"/>
      <c r="T3015"/>
      <c r="U3015"/>
      <c r="V3015"/>
      <c r="W3015"/>
      <c r="X3015"/>
      <c r="Y3015"/>
      <c r="Z3015"/>
      <c r="AA3015"/>
      <c r="AB3015"/>
      <c r="AC3015"/>
      <c r="AD3015"/>
      <c r="AE3015"/>
      <c r="AF3015"/>
      <c r="AG3015"/>
      <c r="AH3015"/>
      <c r="AI3015"/>
      <c r="AJ3015"/>
      <c r="AK3015"/>
      <c r="AL3015"/>
      <c r="AM3015"/>
      <c r="AN3015"/>
      <c r="AO3015"/>
      <c r="AP3015"/>
      <c r="AQ3015"/>
      <c r="AR3015"/>
      <c r="AS3015"/>
      <c r="AT3015"/>
      <c r="AU3015"/>
      <c r="AV3015"/>
      <c r="AW3015">
        <v>3.58</v>
      </c>
      <c r="AX3015">
        <v>2.35</v>
      </c>
      <c r="AY3015">
        <v>2.64</v>
      </c>
      <c r="AZ3015">
        <v>2.64</v>
      </c>
      <c r="BA3015"/>
      <c r="BB3015"/>
      <c r="BC3015"/>
      <c r="BD3015"/>
      <c r="BE3015"/>
      <c r="BF3015"/>
      <c r="BG3015"/>
      <c r="BH3015"/>
      <c r="BI3015"/>
      <c r="BJ3015"/>
      <c r="BK3015"/>
      <c r="BL3015"/>
      <c r="BM3015"/>
      <c r="BN3015"/>
      <c r="BO3015"/>
      <c r="BP3015"/>
      <c r="BQ3015"/>
      <c r="BR3015" t="s">
        <v>58</v>
      </c>
      <c r="BS3015"/>
      <c r="BT3015" t="s">
        <v>261</v>
      </c>
      <c r="BU3015">
        <v>19561</v>
      </c>
      <c r="BV3015"/>
      <c r="BW3015"/>
      <c r="BX3015"/>
      <c r="BY3015"/>
      <c r="BZ3015"/>
    </row>
    <row r="3016" spans="1:78" s="6" customFormat="1" x14ac:dyDescent="0.2">
      <c r="A3016" t="s">
        <v>1042</v>
      </c>
      <c r="B3016"/>
      <c r="C3016" t="s">
        <v>1482</v>
      </c>
      <c r="D3016" t="s">
        <v>64</v>
      </c>
      <c r="E3016" t="s">
        <v>1016</v>
      </c>
      <c r="F3016" t="s">
        <v>1028</v>
      </c>
      <c r="G3016" t="s">
        <v>1016</v>
      </c>
      <c r="H3016" t="s">
        <v>1028</v>
      </c>
      <c r="I3016"/>
      <c r="J3016"/>
      <c r="K3016"/>
      <c r="L3016"/>
      <c r="M3016"/>
      <c r="N3016"/>
      <c r="O3016"/>
      <c r="P3016"/>
      <c r="Q3016"/>
      <c r="R3016"/>
      <c r="S3016"/>
      <c r="T3016"/>
      <c r="U3016"/>
      <c r="V3016"/>
      <c r="W3016"/>
      <c r="X3016"/>
      <c r="Y3016"/>
      <c r="Z3016"/>
      <c r="AA3016"/>
      <c r="AB3016"/>
      <c r="AC3016"/>
      <c r="AD3016"/>
      <c r="AE3016"/>
      <c r="AF3016"/>
      <c r="AG3016"/>
      <c r="AH3016"/>
      <c r="AI3016"/>
      <c r="AJ3016"/>
      <c r="AK3016"/>
      <c r="AL3016"/>
      <c r="AM3016"/>
      <c r="AN3016"/>
      <c r="AO3016"/>
      <c r="AP3016"/>
      <c r="AQ3016"/>
      <c r="AR3016"/>
      <c r="AS3016"/>
      <c r="AT3016"/>
      <c r="AU3016"/>
      <c r="AV3016"/>
      <c r="AW3016"/>
      <c r="AX3016"/>
      <c r="AY3016"/>
      <c r="AZ3016"/>
      <c r="BA3016"/>
      <c r="BB3016"/>
      <c r="BC3016"/>
      <c r="BD3016"/>
      <c r="BE3016">
        <v>4.2</v>
      </c>
      <c r="BF3016">
        <v>2.61</v>
      </c>
      <c r="BG3016">
        <v>2.2999999999999998</v>
      </c>
      <c r="BH3016">
        <v>2.61</v>
      </c>
      <c r="BI3016"/>
      <c r="BJ3016"/>
      <c r="BK3016"/>
      <c r="BL3016"/>
      <c r="BM3016"/>
      <c r="BN3016"/>
      <c r="BO3016"/>
      <c r="BP3016"/>
      <c r="BQ3016"/>
      <c r="BR3016" t="s">
        <v>58</v>
      </c>
      <c r="BS3016"/>
      <c r="BT3016" t="s">
        <v>261</v>
      </c>
      <c r="BU3016">
        <v>19561</v>
      </c>
      <c r="BV3016"/>
      <c r="BW3016"/>
      <c r="BX3016"/>
      <c r="BY3016"/>
      <c r="BZ3016"/>
    </row>
    <row r="3017" spans="1:78" s="6" customFormat="1" x14ac:dyDescent="0.2">
      <c r="A3017" t="s">
        <v>1043</v>
      </c>
      <c r="B3017"/>
      <c r="C3017" t="s">
        <v>1482</v>
      </c>
      <c r="D3017" t="s">
        <v>64</v>
      </c>
      <c r="E3017" t="s">
        <v>1016</v>
      </c>
      <c r="F3017" t="s">
        <v>1028</v>
      </c>
      <c r="G3017" t="s">
        <v>1016</v>
      </c>
      <c r="H3017" t="s">
        <v>1028</v>
      </c>
      <c r="I3017"/>
      <c r="J3017"/>
      <c r="K3017"/>
      <c r="L3017"/>
      <c r="M3017"/>
      <c r="N3017"/>
      <c r="O3017"/>
      <c r="P3017"/>
      <c r="Q3017"/>
      <c r="R3017"/>
      <c r="S3017"/>
      <c r="T3017"/>
      <c r="U3017"/>
      <c r="V3017"/>
      <c r="W3017"/>
      <c r="X3017"/>
      <c r="Y3017"/>
      <c r="Z3017"/>
      <c r="AA3017"/>
      <c r="AB3017"/>
      <c r="AC3017"/>
      <c r="AD3017"/>
      <c r="AE3017"/>
      <c r="AF3017"/>
      <c r="AG3017"/>
      <c r="AH3017"/>
      <c r="AI3017"/>
      <c r="AJ3017"/>
      <c r="AK3017"/>
      <c r="AL3017"/>
      <c r="AM3017"/>
      <c r="AN3017"/>
      <c r="AO3017"/>
      <c r="AP3017"/>
      <c r="AQ3017"/>
      <c r="AR3017"/>
      <c r="AS3017"/>
      <c r="AT3017"/>
      <c r="AU3017"/>
      <c r="AV3017"/>
      <c r="AW3017">
        <v>3.6</v>
      </c>
      <c r="AX3017">
        <v>2.54</v>
      </c>
      <c r="AY3017">
        <v>2.82</v>
      </c>
      <c r="AZ3017">
        <v>2.82</v>
      </c>
      <c r="BA3017">
        <v>3.68</v>
      </c>
      <c r="BB3017">
        <v>3</v>
      </c>
      <c r="BC3017">
        <v>3</v>
      </c>
      <c r="BD3017">
        <v>3</v>
      </c>
      <c r="BE3017">
        <v>4.33</v>
      </c>
      <c r="BF3017">
        <v>2.68</v>
      </c>
      <c r="BG3017">
        <v>2.35</v>
      </c>
      <c r="BH3017">
        <v>2.68</v>
      </c>
      <c r="BI3017"/>
      <c r="BJ3017"/>
      <c r="BK3017"/>
      <c r="BL3017"/>
      <c r="BM3017"/>
      <c r="BN3017"/>
      <c r="BO3017"/>
      <c r="BP3017"/>
      <c r="BQ3017"/>
      <c r="BR3017" t="s">
        <v>58</v>
      </c>
      <c r="BS3017"/>
      <c r="BT3017" t="s">
        <v>261</v>
      </c>
      <c r="BU3017">
        <v>19561</v>
      </c>
      <c r="BV3017"/>
      <c r="BW3017"/>
      <c r="BX3017"/>
      <c r="BY3017"/>
      <c r="BZ3017"/>
    </row>
    <row r="3018" spans="1:78" s="6" customFormat="1" x14ac:dyDescent="0.2">
      <c r="A3018" t="s">
        <v>1044</v>
      </c>
      <c r="B3018"/>
      <c r="C3018" t="s">
        <v>1482</v>
      </c>
      <c r="D3018" t="s">
        <v>64</v>
      </c>
      <c r="E3018" t="s">
        <v>1016</v>
      </c>
      <c r="F3018" t="s">
        <v>1028</v>
      </c>
      <c r="G3018" t="s">
        <v>1016</v>
      </c>
      <c r="H3018" t="s">
        <v>1028</v>
      </c>
      <c r="I3018"/>
      <c r="J3018"/>
      <c r="K3018"/>
      <c r="L3018"/>
      <c r="M3018"/>
      <c r="N3018"/>
      <c r="O3018"/>
      <c r="P3018"/>
      <c r="Q3018"/>
      <c r="R3018"/>
      <c r="S3018"/>
      <c r="T3018"/>
      <c r="U3018"/>
      <c r="V3018"/>
      <c r="W3018"/>
      <c r="X3018"/>
      <c r="Y3018"/>
      <c r="Z3018"/>
      <c r="AA3018"/>
      <c r="AB3018"/>
      <c r="AC3018"/>
      <c r="AD3018"/>
      <c r="AE3018"/>
      <c r="AF3018"/>
      <c r="AG3018"/>
      <c r="AH3018"/>
      <c r="AI3018"/>
      <c r="AJ3018"/>
      <c r="AK3018"/>
      <c r="AL3018"/>
      <c r="AM3018"/>
      <c r="AN3018"/>
      <c r="AO3018"/>
      <c r="AP3018"/>
      <c r="AQ3018"/>
      <c r="AR3018"/>
      <c r="AS3018"/>
      <c r="AT3018"/>
      <c r="AU3018"/>
      <c r="AV3018"/>
      <c r="AW3018"/>
      <c r="AX3018"/>
      <c r="AY3018"/>
      <c r="AZ3018"/>
      <c r="BA3018"/>
      <c r="BB3018"/>
      <c r="BC3018"/>
      <c r="BD3018"/>
      <c r="BE3018">
        <v>3.9</v>
      </c>
      <c r="BF3018">
        <v>2.5</v>
      </c>
      <c r="BG3018"/>
      <c r="BH3018">
        <v>2.5</v>
      </c>
      <c r="BI3018"/>
      <c r="BJ3018"/>
      <c r="BK3018"/>
      <c r="BL3018"/>
      <c r="BM3018"/>
      <c r="BN3018"/>
      <c r="BO3018"/>
      <c r="BP3018"/>
      <c r="BQ3018"/>
      <c r="BR3018" t="s">
        <v>58</v>
      </c>
      <c r="BS3018"/>
      <c r="BT3018" t="s">
        <v>261</v>
      </c>
      <c r="BU3018">
        <v>19561</v>
      </c>
      <c r="BV3018"/>
      <c r="BW3018"/>
      <c r="BX3018"/>
      <c r="BY3018"/>
      <c r="BZ3018"/>
    </row>
    <row r="3019" spans="1:78" s="19" customFormat="1" x14ac:dyDescent="0.2">
      <c r="A3019" t="s">
        <v>1045</v>
      </c>
      <c r="B3019"/>
      <c r="C3019" t="s">
        <v>1482</v>
      </c>
      <c r="D3019" t="s">
        <v>64</v>
      </c>
      <c r="E3019" t="s">
        <v>1016</v>
      </c>
      <c r="F3019" t="s">
        <v>1028</v>
      </c>
      <c r="G3019" t="s">
        <v>1016</v>
      </c>
      <c r="H3019" t="s">
        <v>1028</v>
      </c>
      <c r="I3019"/>
      <c r="J3019"/>
      <c r="K3019"/>
      <c r="L3019"/>
      <c r="M3019"/>
      <c r="N3019"/>
      <c r="O3019"/>
      <c r="P3019"/>
      <c r="Q3019"/>
      <c r="R3019"/>
      <c r="S3019"/>
      <c r="T3019"/>
      <c r="U3019"/>
      <c r="V3019"/>
      <c r="W3019"/>
      <c r="X3019"/>
      <c r="Y3019"/>
      <c r="Z3019"/>
      <c r="AA3019"/>
      <c r="AB3019"/>
      <c r="AC3019"/>
      <c r="AD3019"/>
      <c r="AE3019"/>
      <c r="AF3019"/>
      <c r="AG3019"/>
      <c r="AH3019"/>
      <c r="AI3019"/>
      <c r="AJ3019"/>
      <c r="AK3019"/>
      <c r="AL3019"/>
      <c r="AM3019"/>
      <c r="AN3019"/>
      <c r="AO3019"/>
      <c r="AP3019"/>
      <c r="AQ3019"/>
      <c r="AR3019"/>
      <c r="AS3019">
        <v>3.35</v>
      </c>
      <c r="AT3019">
        <v>2.08</v>
      </c>
      <c r="AU3019"/>
      <c r="AV3019">
        <v>2.08</v>
      </c>
      <c r="AW3019"/>
      <c r="AX3019"/>
      <c r="AY3019">
        <v>2.83</v>
      </c>
      <c r="AZ3019">
        <v>2.83</v>
      </c>
      <c r="BA3019">
        <v>3.95</v>
      </c>
      <c r="BB3019">
        <v>3.05</v>
      </c>
      <c r="BC3019">
        <v>3.18</v>
      </c>
      <c r="BD3019">
        <v>3.18</v>
      </c>
      <c r="BE3019">
        <v>4.3499999999999996</v>
      </c>
      <c r="BF3019">
        <v>2.7</v>
      </c>
      <c r="BG3019">
        <v>2.4</v>
      </c>
      <c r="BH3019">
        <v>2.7</v>
      </c>
      <c r="BI3019"/>
      <c r="BJ3019"/>
      <c r="BK3019"/>
      <c r="BL3019"/>
      <c r="BM3019"/>
      <c r="BN3019"/>
      <c r="BO3019"/>
      <c r="BP3019"/>
      <c r="BQ3019" s="5" t="s">
        <v>1046</v>
      </c>
      <c r="BR3019" t="s">
        <v>58</v>
      </c>
      <c r="BS3019"/>
      <c r="BT3019" t="s">
        <v>261</v>
      </c>
      <c r="BU3019">
        <v>19561</v>
      </c>
      <c r="BV3019"/>
      <c r="BW3019"/>
      <c r="BX3019" s="6"/>
      <c r="BY3019" s="6"/>
      <c r="BZ3019" s="6"/>
    </row>
    <row r="3020" spans="1:78" s="19" customFormat="1" x14ac:dyDescent="0.2">
      <c r="A3020" t="s">
        <v>1047</v>
      </c>
      <c r="B3020"/>
      <c r="C3020" t="s">
        <v>1482</v>
      </c>
      <c r="D3020" t="s">
        <v>64</v>
      </c>
      <c r="E3020" t="s">
        <v>1016</v>
      </c>
      <c r="F3020" t="s">
        <v>1028</v>
      </c>
      <c r="G3020" t="s">
        <v>1016</v>
      </c>
      <c r="H3020" t="s">
        <v>1028</v>
      </c>
      <c r="I3020"/>
      <c r="J3020"/>
      <c r="K3020"/>
      <c r="L3020"/>
      <c r="M3020"/>
      <c r="N3020"/>
      <c r="O3020"/>
      <c r="P3020"/>
      <c r="Q3020"/>
      <c r="R3020"/>
      <c r="S3020"/>
      <c r="T3020"/>
      <c r="U3020"/>
      <c r="V3020"/>
      <c r="W3020"/>
      <c r="X3020"/>
      <c r="Y3020"/>
      <c r="Z3020"/>
      <c r="AA3020"/>
      <c r="AB3020"/>
      <c r="AC3020"/>
      <c r="AD3020"/>
      <c r="AE3020"/>
      <c r="AF3020"/>
      <c r="AG3020"/>
      <c r="AH3020"/>
      <c r="AI3020"/>
      <c r="AJ3020"/>
      <c r="AK3020">
        <v>2.35</v>
      </c>
      <c r="AL3020"/>
      <c r="AM3020"/>
      <c r="AN3020">
        <v>1.3</v>
      </c>
      <c r="AO3020"/>
      <c r="AP3020"/>
      <c r="AQ3020"/>
      <c r="AR3020"/>
      <c r="AS3020"/>
      <c r="AT3020"/>
      <c r="AU3020"/>
      <c r="AV3020">
        <v>1.85</v>
      </c>
      <c r="AW3020"/>
      <c r="AX3020"/>
      <c r="AY3020">
        <v>2.65</v>
      </c>
      <c r="AZ3020">
        <v>2.65</v>
      </c>
      <c r="BA3020">
        <v>3.47</v>
      </c>
      <c r="BB3020">
        <v>2.9</v>
      </c>
      <c r="BC3020">
        <v>3</v>
      </c>
      <c r="BD3020">
        <v>3</v>
      </c>
      <c r="BE3020">
        <v>3.75</v>
      </c>
      <c r="BF3020">
        <v>2.54</v>
      </c>
      <c r="BG3020">
        <v>2.25</v>
      </c>
      <c r="BH3020">
        <v>2.54</v>
      </c>
      <c r="BI3020"/>
      <c r="BJ3020"/>
      <c r="BK3020"/>
      <c r="BL3020"/>
      <c r="BM3020"/>
      <c r="BN3020"/>
      <c r="BO3020"/>
      <c r="BP3020"/>
      <c r="BQ3020"/>
      <c r="BR3020" t="s">
        <v>58</v>
      </c>
      <c r="BS3020"/>
      <c r="BT3020" t="s">
        <v>261</v>
      </c>
      <c r="BU3020">
        <v>19561</v>
      </c>
      <c r="BV3020"/>
      <c r="BW3020"/>
      <c r="BX3020" s="6"/>
      <c r="BY3020" s="6"/>
      <c r="BZ3020" s="6"/>
    </row>
    <row r="3021" spans="1:78" s="19" customFormat="1" x14ac:dyDescent="0.2">
      <c r="A3021" t="s">
        <v>1048</v>
      </c>
      <c r="B3021"/>
      <c r="C3021" t="s">
        <v>1482</v>
      </c>
      <c r="D3021" t="s">
        <v>64</v>
      </c>
      <c r="E3021" t="s">
        <v>1016</v>
      </c>
      <c r="F3021" t="s">
        <v>1028</v>
      </c>
      <c r="G3021" t="s">
        <v>1016</v>
      </c>
      <c r="H3021" t="s">
        <v>1028</v>
      </c>
      <c r="I3021"/>
      <c r="J3021"/>
      <c r="K3021"/>
      <c r="L3021"/>
      <c r="M3021"/>
      <c r="N3021"/>
      <c r="O3021"/>
      <c r="P3021"/>
      <c r="Q3021"/>
      <c r="R3021"/>
      <c r="S3021"/>
      <c r="T3021"/>
      <c r="U3021"/>
      <c r="V3021"/>
      <c r="W3021"/>
      <c r="X3021"/>
      <c r="Y3021"/>
      <c r="Z3021"/>
      <c r="AA3021"/>
      <c r="AB3021"/>
      <c r="AC3021"/>
      <c r="AD3021"/>
      <c r="AE3021"/>
      <c r="AF3021"/>
      <c r="AG3021"/>
      <c r="AH3021"/>
      <c r="AI3021"/>
      <c r="AJ3021"/>
      <c r="AK3021"/>
      <c r="AL3021"/>
      <c r="AM3021"/>
      <c r="AN3021"/>
      <c r="AO3021"/>
      <c r="AP3021"/>
      <c r="AQ3021"/>
      <c r="AR3021"/>
      <c r="AS3021">
        <v>3.55</v>
      </c>
      <c r="AT3021"/>
      <c r="AU3021"/>
      <c r="AV3021">
        <v>2.15</v>
      </c>
      <c r="AW3021">
        <v>3.85</v>
      </c>
      <c r="AX3021">
        <v>2.68</v>
      </c>
      <c r="AY3021">
        <v>2.84</v>
      </c>
      <c r="AZ3021">
        <v>2.84</v>
      </c>
      <c r="BA3021"/>
      <c r="BB3021"/>
      <c r="BC3021"/>
      <c r="BD3021"/>
      <c r="BE3021"/>
      <c r="BF3021"/>
      <c r="BG3021"/>
      <c r="BH3021"/>
      <c r="BI3021"/>
      <c r="BJ3021"/>
      <c r="BK3021"/>
      <c r="BL3021"/>
      <c r="BM3021"/>
      <c r="BN3021"/>
      <c r="BO3021"/>
      <c r="BP3021"/>
      <c r="BQ3021"/>
      <c r="BR3021" t="s">
        <v>58</v>
      </c>
      <c r="BS3021"/>
      <c r="BT3021" t="s">
        <v>261</v>
      </c>
      <c r="BU3021">
        <v>19561</v>
      </c>
      <c r="BV3021"/>
      <c r="BW3021"/>
      <c r="BX3021" s="6"/>
      <c r="BY3021" s="6"/>
      <c r="BZ3021" s="6"/>
    </row>
    <row r="3022" spans="1:78" s="19" customFormat="1" x14ac:dyDescent="0.2">
      <c r="A3022" t="s">
        <v>1049</v>
      </c>
      <c r="B3022"/>
      <c r="C3022" t="s">
        <v>1482</v>
      </c>
      <c r="D3022" t="s">
        <v>64</v>
      </c>
      <c r="E3022" t="s">
        <v>1016</v>
      </c>
      <c r="F3022" t="s">
        <v>1028</v>
      </c>
      <c r="G3022" t="s">
        <v>1016</v>
      </c>
      <c r="H3022" t="s">
        <v>1028</v>
      </c>
      <c r="I3022"/>
      <c r="J3022"/>
      <c r="K3022"/>
      <c r="L3022"/>
      <c r="M3022"/>
      <c r="N3022"/>
      <c r="O3022"/>
      <c r="P3022"/>
      <c r="Q3022"/>
      <c r="R3022"/>
      <c r="S3022"/>
      <c r="T3022"/>
      <c r="U3022"/>
      <c r="V3022"/>
      <c r="W3022"/>
      <c r="X3022"/>
      <c r="Y3022">
        <v>3</v>
      </c>
      <c r="Z3022">
        <v>4.62</v>
      </c>
      <c r="AA3022">
        <v>5</v>
      </c>
      <c r="AB3022">
        <v>5</v>
      </c>
      <c r="AC3022"/>
      <c r="AD3022"/>
      <c r="AE3022"/>
      <c r="AF3022"/>
      <c r="AG3022"/>
      <c r="AH3022"/>
      <c r="AI3022"/>
      <c r="AJ3022"/>
      <c r="AK3022"/>
      <c r="AL3022"/>
      <c r="AM3022"/>
      <c r="AN3022"/>
      <c r="AO3022"/>
      <c r="AP3022"/>
      <c r="AQ3022"/>
      <c r="AR3022"/>
      <c r="AS3022"/>
      <c r="AT3022"/>
      <c r="AU3022"/>
      <c r="AV3022"/>
      <c r="AW3022"/>
      <c r="AX3022"/>
      <c r="AY3022"/>
      <c r="AZ3022"/>
      <c r="BA3022"/>
      <c r="BB3022"/>
      <c r="BC3022"/>
      <c r="BD3022"/>
      <c r="BE3022"/>
      <c r="BF3022"/>
      <c r="BG3022"/>
      <c r="BH3022"/>
      <c r="BI3022"/>
      <c r="BJ3022"/>
      <c r="BK3022"/>
      <c r="BL3022"/>
      <c r="BM3022"/>
      <c r="BN3022"/>
      <c r="BO3022"/>
      <c r="BP3022"/>
      <c r="BQ3022" t="s">
        <v>1050</v>
      </c>
      <c r="BR3022" t="s">
        <v>58</v>
      </c>
      <c r="BS3022"/>
      <c r="BT3022" t="s">
        <v>261</v>
      </c>
      <c r="BU3022">
        <v>19561</v>
      </c>
      <c r="BV3022"/>
      <c r="BW3022"/>
      <c r="BX3022" s="6"/>
      <c r="BY3022" s="6"/>
      <c r="BZ3022" s="6"/>
    </row>
    <row r="3023" spans="1:78" s="19" customFormat="1" x14ac:dyDescent="0.2">
      <c r="A3023" t="s">
        <v>1051</v>
      </c>
      <c r="B3023"/>
      <c r="C3023" t="s">
        <v>1482</v>
      </c>
      <c r="D3023" t="s">
        <v>64</v>
      </c>
      <c r="E3023" t="s">
        <v>1016</v>
      </c>
      <c r="F3023" t="s">
        <v>1028</v>
      </c>
      <c r="G3023" t="s">
        <v>1016</v>
      </c>
      <c r="H3023" t="s">
        <v>1028</v>
      </c>
      <c r="I3023"/>
      <c r="J3023"/>
      <c r="K3023"/>
      <c r="L3023"/>
      <c r="M3023"/>
      <c r="N3023"/>
      <c r="O3023"/>
      <c r="P3023"/>
      <c r="Q3023"/>
      <c r="R3023"/>
      <c r="S3023"/>
      <c r="T3023"/>
      <c r="U3023"/>
      <c r="V3023"/>
      <c r="W3023"/>
      <c r="X3023"/>
      <c r="Y3023"/>
      <c r="Z3023"/>
      <c r="AA3023"/>
      <c r="AB3023"/>
      <c r="AC3023"/>
      <c r="AD3023"/>
      <c r="AE3023"/>
      <c r="AF3023"/>
      <c r="AG3023"/>
      <c r="AH3023"/>
      <c r="AI3023"/>
      <c r="AJ3023"/>
      <c r="AK3023"/>
      <c r="AL3023"/>
      <c r="AM3023"/>
      <c r="AN3023"/>
      <c r="AO3023"/>
      <c r="AP3023"/>
      <c r="AQ3023"/>
      <c r="AR3023"/>
      <c r="AS3023"/>
      <c r="AT3023"/>
      <c r="AU3023"/>
      <c r="AV3023"/>
      <c r="AW3023"/>
      <c r="AX3023"/>
      <c r="AY3023"/>
      <c r="AZ3023"/>
      <c r="BA3023">
        <v>3.6</v>
      </c>
      <c r="BB3023">
        <v>2.9</v>
      </c>
      <c r="BC3023">
        <v>2.9</v>
      </c>
      <c r="BD3023">
        <v>2.9</v>
      </c>
      <c r="BE3023"/>
      <c r="BF3023"/>
      <c r="BG3023"/>
      <c r="BH3023"/>
      <c r="BI3023"/>
      <c r="BJ3023"/>
      <c r="BK3023"/>
      <c r="BL3023"/>
      <c r="BM3023"/>
      <c r="BN3023"/>
      <c r="BO3023"/>
      <c r="BP3023"/>
      <c r="BQ3023"/>
      <c r="BR3023" t="s">
        <v>58</v>
      </c>
      <c r="BS3023"/>
      <c r="BT3023" t="s">
        <v>261</v>
      </c>
      <c r="BU3023">
        <v>19561</v>
      </c>
      <c r="BV3023"/>
      <c r="BW3023"/>
      <c r="BX3023" s="6"/>
      <c r="BY3023" s="6"/>
      <c r="BZ3023" s="6"/>
    </row>
    <row r="3024" spans="1:78" s="19" customFormat="1" x14ac:dyDescent="0.2">
      <c r="A3024" t="s">
        <v>1052</v>
      </c>
      <c r="B3024"/>
      <c r="C3024" t="s">
        <v>1482</v>
      </c>
      <c r="D3024" t="s">
        <v>64</v>
      </c>
      <c r="E3024" t="s">
        <v>1016</v>
      </c>
      <c r="F3024" t="s">
        <v>1028</v>
      </c>
      <c r="G3024" t="s">
        <v>1016</v>
      </c>
      <c r="H3024" t="s">
        <v>1028</v>
      </c>
      <c r="I3024"/>
      <c r="J3024"/>
      <c r="K3024"/>
      <c r="L3024"/>
      <c r="M3024"/>
      <c r="N3024"/>
      <c r="O3024"/>
      <c r="P3024"/>
      <c r="Q3024"/>
      <c r="R3024"/>
      <c r="S3024"/>
      <c r="T3024"/>
      <c r="U3024"/>
      <c r="V3024"/>
      <c r="W3024"/>
      <c r="X3024"/>
      <c r="Y3024"/>
      <c r="Z3024"/>
      <c r="AA3024"/>
      <c r="AB3024"/>
      <c r="AC3024"/>
      <c r="AD3024"/>
      <c r="AE3024"/>
      <c r="AF3024"/>
      <c r="AG3024"/>
      <c r="AH3024"/>
      <c r="AI3024"/>
      <c r="AJ3024"/>
      <c r="AK3024"/>
      <c r="AL3024"/>
      <c r="AM3024"/>
      <c r="AN3024"/>
      <c r="AO3024"/>
      <c r="AP3024"/>
      <c r="AQ3024"/>
      <c r="AR3024"/>
      <c r="AS3024">
        <v>3.84</v>
      </c>
      <c r="AT3024"/>
      <c r="AU3024"/>
      <c r="AV3024">
        <v>2.23</v>
      </c>
      <c r="AW3024"/>
      <c r="AX3024"/>
      <c r="AY3024"/>
      <c r="AZ3024"/>
      <c r="BA3024"/>
      <c r="BB3024"/>
      <c r="BC3024"/>
      <c r="BD3024"/>
      <c r="BE3024"/>
      <c r="BF3024"/>
      <c r="BG3024"/>
      <c r="BH3024"/>
      <c r="BI3024"/>
      <c r="BJ3024"/>
      <c r="BK3024"/>
      <c r="BL3024"/>
      <c r="BM3024"/>
      <c r="BN3024"/>
      <c r="BO3024"/>
      <c r="BP3024"/>
      <c r="BQ3024"/>
      <c r="BR3024" t="s">
        <v>58</v>
      </c>
      <c r="BS3024"/>
      <c r="BT3024" t="s">
        <v>261</v>
      </c>
      <c r="BU3024">
        <v>19561</v>
      </c>
      <c r="BV3024"/>
      <c r="BW3024"/>
      <c r="BX3024" s="6"/>
      <c r="BY3024" s="6"/>
      <c r="BZ3024" s="6"/>
    </row>
    <row r="3025" spans="1:78" s="19" customFormat="1" x14ac:dyDescent="0.2">
      <c r="A3025" t="s">
        <v>1053</v>
      </c>
      <c r="B3025"/>
      <c r="C3025" t="s">
        <v>1482</v>
      </c>
      <c r="D3025" t="s">
        <v>64</v>
      </c>
      <c r="E3025" t="s">
        <v>1016</v>
      </c>
      <c r="F3025" t="s">
        <v>1028</v>
      </c>
      <c r="G3025" t="s">
        <v>1016</v>
      </c>
      <c r="H3025" t="s">
        <v>1028</v>
      </c>
      <c r="I3025"/>
      <c r="J3025"/>
      <c r="K3025"/>
      <c r="L3025"/>
      <c r="M3025"/>
      <c r="N3025"/>
      <c r="O3025"/>
      <c r="P3025"/>
      <c r="Q3025"/>
      <c r="R3025"/>
      <c r="S3025"/>
      <c r="T3025"/>
      <c r="U3025"/>
      <c r="V3025"/>
      <c r="W3025"/>
      <c r="X3025"/>
      <c r="Y3025"/>
      <c r="Z3025"/>
      <c r="AA3025"/>
      <c r="AB3025"/>
      <c r="AC3025"/>
      <c r="AD3025"/>
      <c r="AE3025"/>
      <c r="AF3025"/>
      <c r="AG3025"/>
      <c r="AH3025"/>
      <c r="AI3025"/>
      <c r="AJ3025"/>
      <c r="AK3025"/>
      <c r="AL3025"/>
      <c r="AM3025"/>
      <c r="AN3025"/>
      <c r="AO3025"/>
      <c r="AP3025"/>
      <c r="AQ3025"/>
      <c r="AR3025"/>
      <c r="AS3025"/>
      <c r="AT3025"/>
      <c r="AU3025"/>
      <c r="AV3025">
        <v>2</v>
      </c>
      <c r="AW3025"/>
      <c r="AX3025"/>
      <c r="AY3025"/>
      <c r="AZ3025"/>
      <c r="BA3025"/>
      <c r="BB3025"/>
      <c r="BC3025"/>
      <c r="BD3025"/>
      <c r="BE3025"/>
      <c r="BF3025"/>
      <c r="BG3025"/>
      <c r="BH3025"/>
      <c r="BI3025"/>
      <c r="BJ3025"/>
      <c r="BK3025"/>
      <c r="BL3025"/>
      <c r="BM3025"/>
      <c r="BN3025"/>
      <c r="BO3025"/>
      <c r="BP3025"/>
      <c r="BQ3025" t="s">
        <v>1054</v>
      </c>
      <c r="BR3025" t="s">
        <v>58</v>
      </c>
      <c r="BS3025"/>
      <c r="BT3025" t="s">
        <v>261</v>
      </c>
      <c r="BU3025">
        <v>19561</v>
      </c>
      <c r="BV3025"/>
      <c r="BW3025"/>
      <c r="BX3025" s="6"/>
      <c r="BY3025" s="6"/>
      <c r="BZ3025" s="6"/>
    </row>
    <row r="3026" spans="1:78" s="11" customFormat="1" x14ac:dyDescent="0.2">
      <c r="A3026" t="s">
        <v>1055</v>
      </c>
      <c r="B3026"/>
      <c r="C3026" t="s">
        <v>1482</v>
      </c>
      <c r="D3026" t="s">
        <v>64</v>
      </c>
      <c r="E3026" t="s">
        <v>1016</v>
      </c>
      <c r="F3026" t="s">
        <v>1028</v>
      </c>
      <c r="G3026" t="s">
        <v>1016</v>
      </c>
      <c r="H3026" t="s">
        <v>1028</v>
      </c>
      <c r="I3026"/>
      <c r="J3026"/>
      <c r="K3026"/>
      <c r="L3026"/>
      <c r="M3026"/>
      <c r="N3026"/>
      <c r="O3026"/>
      <c r="P3026"/>
      <c r="Q3026"/>
      <c r="R3026"/>
      <c r="S3026"/>
      <c r="T3026"/>
      <c r="U3026"/>
      <c r="V3026"/>
      <c r="W3026"/>
      <c r="X3026"/>
      <c r="Y3026"/>
      <c r="Z3026"/>
      <c r="AA3026"/>
      <c r="AB3026"/>
      <c r="AC3026"/>
      <c r="AD3026"/>
      <c r="AE3026"/>
      <c r="AF3026"/>
      <c r="AG3026">
        <v>3.24</v>
      </c>
      <c r="AH3026">
        <v>4.78</v>
      </c>
      <c r="AI3026">
        <v>4.2</v>
      </c>
      <c r="AJ3026">
        <v>4.78</v>
      </c>
      <c r="AK3026"/>
      <c r="AL3026"/>
      <c r="AM3026"/>
      <c r="AN3026"/>
      <c r="AO3026"/>
      <c r="AP3026"/>
      <c r="AQ3026"/>
      <c r="AR3026"/>
      <c r="AS3026"/>
      <c r="AT3026"/>
      <c r="AU3026"/>
      <c r="AV3026"/>
      <c r="AW3026"/>
      <c r="AX3026"/>
      <c r="AY3026"/>
      <c r="AZ3026"/>
      <c r="BA3026"/>
      <c r="BB3026"/>
      <c r="BC3026"/>
      <c r="BD3026"/>
      <c r="BE3026"/>
      <c r="BF3026"/>
      <c r="BG3026"/>
      <c r="BH3026"/>
      <c r="BI3026"/>
      <c r="BJ3026"/>
      <c r="BK3026"/>
      <c r="BL3026"/>
      <c r="BM3026"/>
      <c r="BN3026"/>
      <c r="BO3026"/>
      <c r="BP3026"/>
      <c r="BQ3026"/>
      <c r="BR3026" t="s">
        <v>58</v>
      </c>
      <c r="BS3026"/>
      <c r="BT3026" t="s">
        <v>261</v>
      </c>
      <c r="BU3026">
        <v>19561</v>
      </c>
      <c r="BV3026"/>
      <c r="BW3026"/>
      <c r="BX3026" s="6"/>
      <c r="BY3026" s="6"/>
      <c r="BZ3026" s="6"/>
    </row>
    <row r="3027" spans="1:78" s="11" customFormat="1" x14ac:dyDescent="0.2">
      <c r="A3027" t="s">
        <v>1056</v>
      </c>
      <c r="B3027"/>
      <c r="C3027" t="s">
        <v>1482</v>
      </c>
      <c r="D3027" t="s">
        <v>64</v>
      </c>
      <c r="E3027" t="s">
        <v>1016</v>
      </c>
      <c r="F3027" t="s">
        <v>1028</v>
      </c>
      <c r="G3027" t="s">
        <v>1016</v>
      </c>
      <c r="H3027" t="s">
        <v>1028</v>
      </c>
      <c r="I3027"/>
      <c r="J3027"/>
      <c r="K3027"/>
      <c r="L3027"/>
      <c r="M3027"/>
      <c r="N3027"/>
      <c r="O3027"/>
      <c r="P3027"/>
      <c r="Q3027"/>
      <c r="R3027"/>
      <c r="S3027"/>
      <c r="T3027"/>
      <c r="U3027"/>
      <c r="V3027"/>
      <c r="W3027"/>
      <c r="X3027"/>
      <c r="Y3027">
        <v>3.7</v>
      </c>
      <c r="Z3027">
        <v>4.12</v>
      </c>
      <c r="AA3027">
        <v>4.3499999999999996</v>
      </c>
      <c r="AB3027">
        <v>4.3499999999999996</v>
      </c>
      <c r="AC3027">
        <v>3.85</v>
      </c>
      <c r="AD3027">
        <v>4.95</v>
      </c>
      <c r="AE3027">
        <v>5.3</v>
      </c>
      <c r="AF3027">
        <v>5.3</v>
      </c>
      <c r="AG3027"/>
      <c r="AH3027"/>
      <c r="AI3027"/>
      <c r="AJ3027"/>
      <c r="AK3027"/>
      <c r="AL3027"/>
      <c r="AM3027"/>
      <c r="AN3027"/>
      <c r="AO3027"/>
      <c r="AP3027"/>
      <c r="AQ3027"/>
      <c r="AR3027"/>
      <c r="AS3027"/>
      <c r="AT3027"/>
      <c r="AU3027"/>
      <c r="AV3027"/>
      <c r="AW3027"/>
      <c r="AX3027"/>
      <c r="AY3027"/>
      <c r="AZ3027"/>
      <c r="BA3027"/>
      <c r="BB3027"/>
      <c r="BC3027"/>
      <c r="BD3027"/>
      <c r="BE3027"/>
      <c r="BF3027"/>
      <c r="BG3027"/>
      <c r="BH3027"/>
      <c r="BI3027"/>
      <c r="BJ3027"/>
      <c r="BK3027"/>
      <c r="BL3027"/>
      <c r="BM3027"/>
      <c r="BN3027"/>
      <c r="BO3027"/>
      <c r="BP3027"/>
      <c r="BQ3027"/>
      <c r="BR3027" t="s">
        <v>58</v>
      </c>
      <c r="BS3027"/>
      <c r="BT3027" t="s">
        <v>261</v>
      </c>
      <c r="BU3027">
        <v>19561</v>
      </c>
      <c r="BV3027"/>
      <c r="BW3027"/>
      <c r="BX3027" s="6"/>
      <c r="BY3027" s="6"/>
      <c r="BZ3027" s="6"/>
    </row>
    <row r="3028" spans="1:78" s="11" customFormat="1" x14ac:dyDescent="0.2">
      <c r="A3028" t="s">
        <v>1057</v>
      </c>
      <c r="B3028"/>
      <c r="C3028" t="s">
        <v>1482</v>
      </c>
      <c r="D3028" t="s">
        <v>64</v>
      </c>
      <c r="E3028" t="s">
        <v>1016</v>
      </c>
      <c r="F3028" t="s">
        <v>1028</v>
      </c>
      <c r="G3028" t="s">
        <v>1016</v>
      </c>
      <c r="H3028" t="s">
        <v>1028</v>
      </c>
      <c r="I3028"/>
      <c r="J3028"/>
      <c r="K3028"/>
      <c r="L3028"/>
      <c r="M3028"/>
      <c r="N3028"/>
      <c r="O3028"/>
      <c r="P3028"/>
      <c r="Q3028"/>
      <c r="R3028"/>
      <c r="S3028"/>
      <c r="T3028"/>
      <c r="U3028"/>
      <c r="V3028"/>
      <c r="W3028"/>
      <c r="X3028"/>
      <c r="Y3028"/>
      <c r="Z3028"/>
      <c r="AA3028"/>
      <c r="AB3028"/>
      <c r="AC3028"/>
      <c r="AD3028"/>
      <c r="AE3028"/>
      <c r="AF3028"/>
      <c r="AG3028"/>
      <c r="AH3028"/>
      <c r="AI3028"/>
      <c r="AJ3028"/>
      <c r="AK3028"/>
      <c r="AL3028"/>
      <c r="AM3028"/>
      <c r="AN3028"/>
      <c r="AO3028"/>
      <c r="AP3028"/>
      <c r="AQ3028"/>
      <c r="AR3028"/>
      <c r="AS3028"/>
      <c r="AT3028"/>
      <c r="AU3028"/>
      <c r="AV3028"/>
      <c r="AW3028"/>
      <c r="AX3028"/>
      <c r="AY3028"/>
      <c r="AZ3028"/>
      <c r="BA3028">
        <v>3.82</v>
      </c>
      <c r="BB3028">
        <v>3.09</v>
      </c>
      <c r="BC3028">
        <v>2.96</v>
      </c>
      <c r="BD3028">
        <v>3.09</v>
      </c>
      <c r="BE3028"/>
      <c r="BF3028"/>
      <c r="BG3028"/>
      <c r="BH3028"/>
      <c r="BI3028"/>
      <c r="BJ3028"/>
      <c r="BK3028"/>
      <c r="BL3028"/>
      <c r="BM3028"/>
      <c r="BN3028"/>
      <c r="BO3028"/>
      <c r="BP3028"/>
      <c r="BQ3028"/>
      <c r="BR3028" t="s">
        <v>58</v>
      </c>
      <c r="BS3028"/>
      <c r="BT3028" t="s">
        <v>261</v>
      </c>
      <c r="BU3028">
        <v>19561</v>
      </c>
      <c r="BV3028"/>
      <c r="BW3028"/>
      <c r="BX3028" s="6"/>
      <c r="BY3028" s="6"/>
      <c r="BZ3028" s="6"/>
    </row>
    <row r="3029" spans="1:78" s="11" customFormat="1" x14ac:dyDescent="0.2">
      <c r="A3029" t="s">
        <v>1058</v>
      </c>
      <c r="B3029"/>
      <c r="C3029" t="s">
        <v>1482</v>
      </c>
      <c r="D3029" t="s">
        <v>64</v>
      </c>
      <c r="E3029" t="s">
        <v>1016</v>
      </c>
      <c r="F3029" t="s">
        <v>1028</v>
      </c>
      <c r="G3029" t="s">
        <v>1016</v>
      </c>
      <c r="H3029" t="s">
        <v>1028</v>
      </c>
      <c r="I3029"/>
      <c r="J3029"/>
      <c r="K3029"/>
      <c r="L3029"/>
      <c r="M3029"/>
      <c r="N3029"/>
      <c r="O3029"/>
      <c r="P3029"/>
      <c r="Q3029"/>
      <c r="R3029"/>
      <c r="S3029"/>
      <c r="T3029"/>
      <c r="U3029"/>
      <c r="V3029"/>
      <c r="W3029"/>
      <c r="X3029"/>
      <c r="Y3029"/>
      <c r="Z3029"/>
      <c r="AA3029"/>
      <c r="AB3029"/>
      <c r="AC3029"/>
      <c r="AD3029"/>
      <c r="AE3029"/>
      <c r="AF3029"/>
      <c r="AG3029"/>
      <c r="AH3029"/>
      <c r="AI3029"/>
      <c r="AJ3029"/>
      <c r="AK3029"/>
      <c r="AL3029"/>
      <c r="AM3029"/>
      <c r="AN3029"/>
      <c r="AO3029"/>
      <c r="AP3029"/>
      <c r="AQ3029"/>
      <c r="AR3029"/>
      <c r="AS3029"/>
      <c r="AT3029"/>
      <c r="AU3029"/>
      <c r="AV3029"/>
      <c r="AW3029"/>
      <c r="AX3029"/>
      <c r="AY3029"/>
      <c r="AZ3029"/>
      <c r="BA3029">
        <v>4.12</v>
      </c>
      <c r="BB3029">
        <v>3.02</v>
      </c>
      <c r="BC3029">
        <v>3.03</v>
      </c>
      <c r="BD3029">
        <v>3.03</v>
      </c>
      <c r="BE3029"/>
      <c r="BF3029"/>
      <c r="BG3029"/>
      <c r="BH3029"/>
      <c r="BI3029"/>
      <c r="BJ3029"/>
      <c r="BK3029"/>
      <c r="BL3029"/>
      <c r="BM3029"/>
      <c r="BN3029"/>
      <c r="BO3029"/>
      <c r="BP3029"/>
      <c r="BQ3029"/>
      <c r="BR3029" t="s">
        <v>58</v>
      </c>
      <c r="BS3029"/>
      <c r="BT3029" t="s">
        <v>261</v>
      </c>
      <c r="BU3029">
        <v>19561</v>
      </c>
      <c r="BV3029"/>
      <c r="BW3029"/>
      <c r="BX3029" s="6"/>
      <c r="BY3029" s="6"/>
      <c r="BZ3029" s="6"/>
    </row>
    <row r="3030" spans="1:78" s="11" customFormat="1" x14ac:dyDescent="0.2">
      <c r="A3030" t="s">
        <v>1942</v>
      </c>
      <c r="B3030"/>
      <c r="C3030" t="s">
        <v>1482</v>
      </c>
      <c r="D3030" t="s">
        <v>64</v>
      </c>
      <c r="E3030" t="s">
        <v>1016</v>
      </c>
      <c r="F3030" t="s">
        <v>1028</v>
      </c>
      <c r="G3030" t="s">
        <v>1016</v>
      </c>
      <c r="H3030" t="s">
        <v>1028</v>
      </c>
      <c r="I3030"/>
      <c r="J3030"/>
      <c r="K3030"/>
      <c r="L3030"/>
      <c r="M3030"/>
      <c r="N3030"/>
      <c r="O3030"/>
      <c r="P3030"/>
      <c r="Q3030"/>
      <c r="R3030"/>
      <c r="S3030"/>
      <c r="T3030"/>
      <c r="U3030"/>
      <c r="V3030"/>
      <c r="W3030"/>
      <c r="X3030"/>
      <c r="Y3030">
        <v>4.05</v>
      </c>
      <c r="Z3030">
        <v>4.3</v>
      </c>
      <c r="AA3030">
        <v>4.6500000000000004</v>
      </c>
      <c r="AB3030">
        <v>4.6500000000000004</v>
      </c>
      <c r="AC3030"/>
      <c r="AD3030"/>
      <c r="AE3030"/>
      <c r="AF3030"/>
      <c r="AG3030"/>
      <c r="AH3030"/>
      <c r="AI3030"/>
      <c r="AJ3030"/>
      <c r="AK3030"/>
      <c r="AL3030"/>
      <c r="AM3030"/>
      <c r="AN3030"/>
      <c r="AO3030"/>
      <c r="AP3030"/>
      <c r="AQ3030"/>
      <c r="AR3030"/>
      <c r="AS3030"/>
      <c r="AT3030"/>
      <c r="AU3030"/>
      <c r="AV3030"/>
      <c r="AW3030"/>
      <c r="AX3030"/>
      <c r="AY3030"/>
      <c r="AZ3030"/>
      <c r="BA3030"/>
      <c r="BB3030"/>
      <c r="BC3030"/>
      <c r="BD3030"/>
      <c r="BE3030"/>
      <c r="BF3030"/>
      <c r="BG3030"/>
      <c r="BH3030"/>
      <c r="BI3030"/>
      <c r="BJ3030"/>
      <c r="BK3030"/>
      <c r="BL3030"/>
      <c r="BM3030"/>
      <c r="BN3030"/>
      <c r="BO3030"/>
      <c r="BP3030"/>
      <c r="BQ3030"/>
      <c r="BR3030" t="s">
        <v>67</v>
      </c>
      <c r="BS3030" s="1">
        <v>44816</v>
      </c>
      <c r="BT3030" t="s">
        <v>1910</v>
      </c>
      <c r="BU3030">
        <v>2585</v>
      </c>
      <c r="BV3030"/>
      <c r="BW3030"/>
      <c r="BX3030" s="6"/>
      <c r="BY3030" s="6"/>
      <c r="BZ3030" s="6"/>
    </row>
    <row r="3031" spans="1:78" s="11" customFormat="1" x14ac:dyDescent="0.2">
      <c r="A3031" t="s">
        <v>1947</v>
      </c>
      <c r="B3031"/>
      <c r="C3031" t="s">
        <v>1482</v>
      </c>
      <c r="D3031" t="s">
        <v>64</v>
      </c>
      <c r="E3031" t="s">
        <v>1016</v>
      </c>
      <c r="F3031" t="s">
        <v>1028</v>
      </c>
      <c r="G3031" t="s">
        <v>1016</v>
      </c>
      <c r="H3031" t="s">
        <v>1028</v>
      </c>
      <c r="I3031"/>
      <c r="J3031"/>
      <c r="K3031"/>
      <c r="L3031"/>
      <c r="M3031"/>
      <c r="N3031"/>
      <c r="O3031"/>
      <c r="P3031"/>
      <c r="Q3031"/>
      <c r="R3031"/>
      <c r="S3031"/>
      <c r="T3031"/>
      <c r="U3031"/>
      <c r="V3031"/>
      <c r="W3031"/>
      <c r="X3031"/>
      <c r="Y3031"/>
      <c r="Z3031"/>
      <c r="AA3031"/>
      <c r="AB3031"/>
      <c r="AC3031"/>
      <c r="AD3031"/>
      <c r="AE3031"/>
      <c r="AF3031"/>
      <c r="AG3031"/>
      <c r="AH3031"/>
      <c r="AI3031"/>
      <c r="AJ3031"/>
      <c r="AK3031"/>
      <c r="AL3031"/>
      <c r="AM3031"/>
      <c r="AN3031"/>
      <c r="AO3031"/>
      <c r="AP3031"/>
      <c r="AQ3031"/>
      <c r="AR3031"/>
      <c r="AS3031"/>
      <c r="AT3031"/>
      <c r="AU3031"/>
      <c r="AV3031"/>
      <c r="AW3031"/>
      <c r="AX3031"/>
      <c r="AY3031">
        <v>2.85</v>
      </c>
      <c r="AZ3031">
        <v>2.85</v>
      </c>
      <c r="BA3031">
        <v>3.7</v>
      </c>
      <c r="BB3031">
        <v>3.18</v>
      </c>
      <c r="BC3031">
        <v>2.98</v>
      </c>
      <c r="BD3031">
        <v>3.18</v>
      </c>
      <c r="BE3031">
        <v>4.3499999999999996</v>
      </c>
      <c r="BF3031">
        <v>2.9</v>
      </c>
      <c r="BG3031">
        <v>2.46</v>
      </c>
      <c r="BH3031">
        <v>2.9</v>
      </c>
      <c r="BI3031"/>
      <c r="BJ3031"/>
      <c r="BK3031"/>
      <c r="BL3031"/>
      <c r="BM3031"/>
      <c r="BN3031"/>
      <c r="BO3031"/>
      <c r="BP3031"/>
      <c r="BQ3031"/>
      <c r="BR3031" t="s">
        <v>67</v>
      </c>
      <c r="BS3031" s="1">
        <v>44816</v>
      </c>
      <c r="BT3031" t="s">
        <v>1910</v>
      </c>
      <c r="BU3031">
        <v>2585</v>
      </c>
      <c r="BV3031"/>
      <c r="BW3031"/>
      <c r="BX3031" s="6"/>
      <c r="BY3031" s="6"/>
      <c r="BZ3031" s="6"/>
    </row>
    <row r="3032" spans="1:78" s="11" customFormat="1" x14ac:dyDescent="0.2">
      <c r="A3032" t="s">
        <v>1943</v>
      </c>
      <c r="B3032"/>
      <c r="C3032" t="s">
        <v>1482</v>
      </c>
      <c r="D3032" t="s">
        <v>64</v>
      </c>
      <c r="E3032" t="s">
        <v>1016</v>
      </c>
      <c r="F3032" t="s">
        <v>1028</v>
      </c>
      <c r="G3032" t="s">
        <v>1016</v>
      </c>
      <c r="H3032" t="s">
        <v>1028</v>
      </c>
      <c r="I3032"/>
      <c r="J3032"/>
      <c r="K3032"/>
      <c r="L3032"/>
      <c r="M3032"/>
      <c r="N3032"/>
      <c r="O3032"/>
      <c r="P3032"/>
      <c r="Q3032"/>
      <c r="R3032"/>
      <c r="S3032"/>
      <c r="T3032"/>
      <c r="U3032"/>
      <c r="V3032"/>
      <c r="W3032"/>
      <c r="X3032"/>
      <c r="Y3032">
        <v>3.8</v>
      </c>
      <c r="Z3032">
        <v>4.55</v>
      </c>
      <c r="AA3032">
        <v>4.5999999999999996</v>
      </c>
      <c r="AB3032">
        <v>4.5999999999999996</v>
      </c>
      <c r="AC3032">
        <v>4.33</v>
      </c>
      <c r="AD3032">
        <v>5.52</v>
      </c>
      <c r="AE3032">
        <v>5.55</v>
      </c>
      <c r="AF3032">
        <v>5.55</v>
      </c>
      <c r="AG3032"/>
      <c r="AH3032"/>
      <c r="AI3032"/>
      <c r="AJ3032"/>
      <c r="AK3032"/>
      <c r="AL3032"/>
      <c r="AM3032"/>
      <c r="AN3032"/>
      <c r="AO3032"/>
      <c r="AP3032"/>
      <c r="AQ3032"/>
      <c r="AR3032"/>
      <c r="AS3032"/>
      <c r="AT3032"/>
      <c r="AU3032"/>
      <c r="AV3032"/>
      <c r="AW3032"/>
      <c r="AX3032"/>
      <c r="AY3032"/>
      <c r="AZ3032"/>
      <c r="BA3032"/>
      <c r="BB3032"/>
      <c r="BC3032"/>
      <c r="BD3032"/>
      <c r="BE3032"/>
      <c r="BF3032"/>
      <c r="BG3032"/>
      <c r="BH3032"/>
      <c r="BI3032"/>
      <c r="BJ3032"/>
      <c r="BK3032"/>
      <c r="BL3032"/>
      <c r="BM3032"/>
      <c r="BN3032"/>
      <c r="BO3032"/>
      <c r="BP3032"/>
      <c r="BQ3032"/>
      <c r="BR3032" t="s">
        <v>67</v>
      </c>
      <c r="BS3032" s="1">
        <v>44816</v>
      </c>
      <c r="BT3032" t="s">
        <v>1910</v>
      </c>
      <c r="BU3032">
        <v>2585</v>
      </c>
      <c r="BV3032"/>
      <c r="BW3032"/>
      <c r="BX3032" s="6"/>
      <c r="BY3032" s="6"/>
      <c r="BZ3032" s="6"/>
    </row>
    <row r="3033" spans="1:78" s="11" customFormat="1" x14ac:dyDescent="0.2">
      <c r="A3033" t="s">
        <v>1948</v>
      </c>
      <c r="B3033"/>
      <c r="C3033" t="s">
        <v>1482</v>
      </c>
      <c r="D3033" t="s">
        <v>64</v>
      </c>
      <c r="E3033" t="s">
        <v>1016</v>
      </c>
      <c r="F3033" t="s">
        <v>1028</v>
      </c>
      <c r="G3033" t="s">
        <v>1016</v>
      </c>
      <c r="H3033" t="s">
        <v>1028</v>
      </c>
      <c r="I3033"/>
      <c r="J3033"/>
      <c r="K3033"/>
      <c r="L3033"/>
      <c r="M3033"/>
      <c r="N3033"/>
      <c r="O3033"/>
      <c r="P3033"/>
      <c r="Q3033"/>
      <c r="R3033"/>
      <c r="S3033"/>
      <c r="T3033"/>
      <c r="U3033"/>
      <c r="V3033"/>
      <c r="W3033"/>
      <c r="X3033"/>
      <c r="Y3033"/>
      <c r="Z3033"/>
      <c r="AA3033"/>
      <c r="AB3033"/>
      <c r="AC3033"/>
      <c r="AD3033"/>
      <c r="AE3033"/>
      <c r="AF3033"/>
      <c r="AG3033"/>
      <c r="AH3033"/>
      <c r="AI3033"/>
      <c r="AJ3033"/>
      <c r="AK3033"/>
      <c r="AL3033"/>
      <c r="AM3033"/>
      <c r="AN3033"/>
      <c r="AO3033"/>
      <c r="AP3033"/>
      <c r="AQ3033"/>
      <c r="AR3033"/>
      <c r="AS3033"/>
      <c r="AT3033"/>
      <c r="AU3033"/>
      <c r="AV3033"/>
      <c r="AW3033">
        <v>3.5</v>
      </c>
      <c r="AX3033">
        <v>2.4</v>
      </c>
      <c r="AY3033">
        <v>2.4700000000000002</v>
      </c>
      <c r="AZ3033">
        <v>2.4700000000000002</v>
      </c>
      <c r="BA3033"/>
      <c r="BB3033"/>
      <c r="BC3033"/>
      <c r="BD3033"/>
      <c r="BE3033"/>
      <c r="BF3033"/>
      <c r="BG3033"/>
      <c r="BH3033"/>
      <c r="BI3033"/>
      <c r="BJ3033"/>
      <c r="BK3033"/>
      <c r="BL3033"/>
      <c r="BM3033"/>
      <c r="BN3033"/>
      <c r="BO3033"/>
      <c r="BP3033"/>
      <c r="BQ3033"/>
      <c r="BR3033" t="s">
        <v>67</v>
      </c>
      <c r="BS3033" s="1">
        <v>44816</v>
      </c>
      <c r="BT3033" t="s">
        <v>1910</v>
      </c>
      <c r="BU3033">
        <v>2585</v>
      </c>
      <c r="BV3033"/>
      <c r="BW3033"/>
    </row>
    <row r="3034" spans="1:78" s="11" customFormat="1" x14ac:dyDescent="0.2">
      <c r="A3034" t="s">
        <v>1949</v>
      </c>
      <c r="B3034"/>
      <c r="C3034" t="s">
        <v>1482</v>
      </c>
      <c r="D3034" t="s">
        <v>64</v>
      </c>
      <c r="E3034" t="s">
        <v>1016</v>
      </c>
      <c r="F3034" t="s">
        <v>1028</v>
      </c>
      <c r="G3034" t="s">
        <v>1016</v>
      </c>
      <c r="H3034" t="s">
        <v>1028</v>
      </c>
      <c r="I3034"/>
      <c r="J3034"/>
      <c r="K3034"/>
      <c r="L3034"/>
      <c r="M3034"/>
      <c r="N3034"/>
      <c r="O3034"/>
      <c r="P3034"/>
      <c r="Q3034"/>
      <c r="R3034"/>
      <c r="S3034"/>
      <c r="T3034"/>
      <c r="U3034"/>
      <c r="V3034"/>
      <c r="W3034"/>
      <c r="X3034"/>
      <c r="Y3034"/>
      <c r="Z3034"/>
      <c r="AA3034"/>
      <c r="AB3034"/>
      <c r="AC3034"/>
      <c r="AD3034"/>
      <c r="AE3034"/>
      <c r="AF3034"/>
      <c r="AG3034"/>
      <c r="AH3034"/>
      <c r="AI3034"/>
      <c r="AJ3034"/>
      <c r="AK3034"/>
      <c r="AL3034"/>
      <c r="AM3034"/>
      <c r="AN3034"/>
      <c r="AO3034"/>
      <c r="AP3034"/>
      <c r="AQ3034"/>
      <c r="AR3034"/>
      <c r="AS3034"/>
      <c r="AT3034"/>
      <c r="AU3034"/>
      <c r="AV3034"/>
      <c r="AW3034">
        <v>3.84</v>
      </c>
      <c r="AX3034">
        <v>2.57</v>
      </c>
      <c r="AY3034">
        <v>2.86</v>
      </c>
      <c r="AZ3034">
        <v>2.86</v>
      </c>
      <c r="BA3034"/>
      <c r="BB3034"/>
      <c r="BC3034"/>
      <c r="BD3034"/>
      <c r="BE3034"/>
      <c r="BF3034"/>
      <c r="BG3034"/>
      <c r="BH3034"/>
      <c r="BI3034"/>
      <c r="BJ3034"/>
      <c r="BK3034"/>
      <c r="BL3034"/>
      <c r="BM3034"/>
      <c r="BN3034"/>
      <c r="BO3034"/>
      <c r="BP3034"/>
      <c r="BQ3034"/>
      <c r="BR3034" t="s">
        <v>67</v>
      </c>
      <c r="BS3034" s="1">
        <v>44816</v>
      </c>
      <c r="BT3034" t="s">
        <v>1910</v>
      </c>
      <c r="BU3034">
        <v>2585</v>
      </c>
      <c r="BV3034"/>
      <c r="BW3034"/>
    </row>
    <row r="3035" spans="1:78" s="11" customFormat="1" x14ac:dyDescent="0.2">
      <c r="A3035" t="s">
        <v>1950</v>
      </c>
      <c r="B3035"/>
      <c r="C3035" t="s">
        <v>1482</v>
      </c>
      <c r="D3035" t="s">
        <v>64</v>
      </c>
      <c r="E3035" t="s">
        <v>1016</v>
      </c>
      <c r="F3035" t="s">
        <v>1028</v>
      </c>
      <c r="G3035" t="s">
        <v>1016</v>
      </c>
      <c r="H3035" t="s">
        <v>1028</v>
      </c>
      <c r="I3035"/>
      <c r="J3035"/>
      <c r="K3035"/>
      <c r="L3035"/>
      <c r="M3035"/>
      <c r="N3035"/>
      <c r="O3035"/>
      <c r="P3035"/>
      <c r="Q3035"/>
      <c r="R3035"/>
      <c r="S3035"/>
      <c r="T3035"/>
      <c r="U3035"/>
      <c r="V3035"/>
      <c r="W3035"/>
      <c r="X3035"/>
      <c r="Y3035"/>
      <c r="Z3035"/>
      <c r="AA3035"/>
      <c r="AB3035"/>
      <c r="AC3035"/>
      <c r="AD3035"/>
      <c r="AE3035"/>
      <c r="AF3035"/>
      <c r="AG3035"/>
      <c r="AH3035"/>
      <c r="AI3035"/>
      <c r="AJ3035"/>
      <c r="AK3035"/>
      <c r="AL3035"/>
      <c r="AM3035"/>
      <c r="AN3035"/>
      <c r="AO3035"/>
      <c r="AP3035"/>
      <c r="AQ3035"/>
      <c r="AR3035"/>
      <c r="AS3035"/>
      <c r="AT3035"/>
      <c r="AU3035"/>
      <c r="AV3035"/>
      <c r="AW3035"/>
      <c r="AX3035"/>
      <c r="AY3035"/>
      <c r="AZ3035"/>
      <c r="BA3035">
        <v>4.05</v>
      </c>
      <c r="BB3035">
        <v>3.2</v>
      </c>
      <c r="BC3035">
        <v>3.2</v>
      </c>
      <c r="BD3035">
        <v>3.2</v>
      </c>
      <c r="BE3035"/>
      <c r="BF3035"/>
      <c r="BG3035"/>
      <c r="BH3035"/>
      <c r="BI3035"/>
      <c r="BJ3035"/>
      <c r="BK3035"/>
      <c r="BL3035"/>
      <c r="BM3035"/>
      <c r="BN3035"/>
      <c r="BO3035"/>
      <c r="BP3035"/>
      <c r="BQ3035"/>
      <c r="BR3035" t="s">
        <v>67</v>
      </c>
      <c r="BS3035" s="1">
        <v>44816</v>
      </c>
      <c r="BT3035" t="s">
        <v>1910</v>
      </c>
      <c r="BU3035">
        <v>2585</v>
      </c>
      <c r="BV3035"/>
      <c r="BW3035"/>
    </row>
    <row r="3036" spans="1:78" s="19" customFormat="1" x14ac:dyDescent="0.2">
      <c r="A3036" t="s">
        <v>1951</v>
      </c>
      <c r="B3036"/>
      <c r="C3036" t="s">
        <v>1482</v>
      </c>
      <c r="D3036" t="s">
        <v>64</v>
      </c>
      <c r="E3036" t="s">
        <v>1016</v>
      </c>
      <c r="F3036" t="s">
        <v>1028</v>
      </c>
      <c r="G3036" t="s">
        <v>1016</v>
      </c>
      <c r="H3036" t="s">
        <v>1028</v>
      </c>
      <c r="I3036"/>
      <c r="J3036"/>
      <c r="K3036"/>
      <c r="L3036"/>
      <c r="M3036"/>
      <c r="N3036"/>
      <c r="O3036"/>
      <c r="P3036"/>
      <c r="Q3036"/>
      <c r="R3036"/>
      <c r="S3036"/>
      <c r="T3036"/>
      <c r="U3036"/>
      <c r="V3036"/>
      <c r="W3036"/>
      <c r="X3036"/>
      <c r="Y3036"/>
      <c r="Z3036"/>
      <c r="AA3036"/>
      <c r="AB3036"/>
      <c r="AC3036"/>
      <c r="AD3036"/>
      <c r="AE3036"/>
      <c r="AF3036"/>
      <c r="AG3036"/>
      <c r="AH3036"/>
      <c r="AI3036"/>
      <c r="AJ3036"/>
      <c r="AK3036"/>
      <c r="AL3036"/>
      <c r="AM3036"/>
      <c r="AN3036"/>
      <c r="AO3036"/>
      <c r="AP3036"/>
      <c r="AQ3036"/>
      <c r="AR3036"/>
      <c r="AS3036"/>
      <c r="AT3036"/>
      <c r="AU3036"/>
      <c r="AV3036"/>
      <c r="AW3036">
        <v>3.62</v>
      </c>
      <c r="AX3036">
        <v>2.5299999999999998</v>
      </c>
      <c r="AY3036">
        <v>2.75</v>
      </c>
      <c r="AZ3036">
        <v>2.75</v>
      </c>
      <c r="BA3036">
        <v>4.0599999999999996</v>
      </c>
      <c r="BB3036">
        <v>3.07</v>
      </c>
      <c r="BC3036"/>
      <c r="BD3036">
        <v>3.07</v>
      </c>
      <c r="BE3036"/>
      <c r="BF3036"/>
      <c r="BG3036"/>
      <c r="BH3036"/>
      <c r="BI3036"/>
      <c r="BJ3036"/>
      <c r="BK3036"/>
      <c r="BL3036"/>
      <c r="BM3036"/>
      <c r="BN3036"/>
      <c r="BO3036"/>
      <c r="BP3036"/>
      <c r="BQ3036" s="9" t="s">
        <v>3428</v>
      </c>
      <c r="BR3036" t="s">
        <v>67</v>
      </c>
      <c r="BS3036" s="1">
        <v>44816</v>
      </c>
      <c r="BT3036" t="s">
        <v>1910</v>
      </c>
      <c r="BU3036">
        <v>2585</v>
      </c>
      <c r="BV3036"/>
      <c r="BW3036"/>
      <c r="BX3036" s="11"/>
      <c r="BY3036" s="11"/>
      <c r="BZ3036" s="11"/>
    </row>
    <row r="3037" spans="1:78" s="11" customFormat="1" x14ac:dyDescent="0.2">
      <c r="A3037" t="s">
        <v>1952</v>
      </c>
      <c r="B3037"/>
      <c r="C3037" t="s">
        <v>1482</v>
      </c>
      <c r="D3037" t="s">
        <v>64</v>
      </c>
      <c r="E3037" t="s">
        <v>1016</v>
      </c>
      <c r="F3037" t="s">
        <v>1028</v>
      </c>
      <c r="G3037" t="s">
        <v>1016</v>
      </c>
      <c r="H3037" t="s">
        <v>1028</v>
      </c>
      <c r="I3037"/>
      <c r="J3037"/>
      <c r="K3037"/>
      <c r="L3037"/>
      <c r="M3037"/>
      <c r="N3037"/>
      <c r="O3037"/>
      <c r="P3037"/>
      <c r="Q3037"/>
      <c r="R3037"/>
      <c r="S3037"/>
      <c r="T3037"/>
      <c r="U3037"/>
      <c r="V3037"/>
      <c r="W3037"/>
      <c r="X3037"/>
      <c r="Y3037"/>
      <c r="Z3037"/>
      <c r="AA3037"/>
      <c r="AB3037"/>
      <c r="AC3037"/>
      <c r="AD3037"/>
      <c r="AE3037"/>
      <c r="AF3037"/>
      <c r="AG3037"/>
      <c r="AH3037"/>
      <c r="AI3037"/>
      <c r="AJ3037"/>
      <c r="AK3037"/>
      <c r="AL3037"/>
      <c r="AM3037"/>
      <c r="AN3037"/>
      <c r="AO3037"/>
      <c r="AP3037"/>
      <c r="AQ3037"/>
      <c r="AR3037"/>
      <c r="AS3037"/>
      <c r="AT3037"/>
      <c r="AU3037"/>
      <c r="AV3037"/>
      <c r="AW3037"/>
      <c r="AX3037"/>
      <c r="AY3037">
        <v>2.78</v>
      </c>
      <c r="AZ3037">
        <v>2.78</v>
      </c>
      <c r="BA3037">
        <v>4.0999999999999996</v>
      </c>
      <c r="BB3037">
        <v>3</v>
      </c>
      <c r="BC3037">
        <v>2.98</v>
      </c>
      <c r="BD3037">
        <v>3</v>
      </c>
      <c r="BE3037"/>
      <c r="BF3037"/>
      <c r="BG3037"/>
      <c r="BH3037"/>
      <c r="BI3037"/>
      <c r="BJ3037"/>
      <c r="BK3037"/>
      <c r="BL3037"/>
      <c r="BM3037"/>
      <c r="BN3037"/>
      <c r="BO3037"/>
      <c r="BP3037"/>
      <c r="BQ3037"/>
      <c r="BR3037" t="s">
        <v>67</v>
      </c>
      <c r="BS3037" s="1">
        <v>44816</v>
      </c>
      <c r="BT3037" t="s">
        <v>1910</v>
      </c>
      <c r="BU3037">
        <v>2585</v>
      </c>
      <c r="BV3037"/>
      <c r="BW3037"/>
    </row>
    <row r="3038" spans="1:78" s="11" customFormat="1" x14ac:dyDescent="0.2">
      <c r="A3038" t="s">
        <v>1953</v>
      </c>
      <c r="B3038"/>
      <c r="C3038" t="s">
        <v>1482</v>
      </c>
      <c r="D3038" t="s">
        <v>64</v>
      </c>
      <c r="E3038" t="s">
        <v>1016</v>
      </c>
      <c r="F3038" t="s">
        <v>1028</v>
      </c>
      <c r="G3038" t="s">
        <v>1016</v>
      </c>
      <c r="H3038" t="s">
        <v>1028</v>
      </c>
      <c r="I3038"/>
      <c r="J3038"/>
      <c r="K3038"/>
      <c r="L3038"/>
      <c r="M3038"/>
      <c r="N3038"/>
      <c r="O3038"/>
      <c r="P3038"/>
      <c r="Q3038"/>
      <c r="R3038"/>
      <c r="S3038"/>
      <c r="T3038"/>
      <c r="U3038"/>
      <c r="V3038"/>
      <c r="W3038"/>
      <c r="X3038"/>
      <c r="Y3038"/>
      <c r="Z3038"/>
      <c r="AA3038"/>
      <c r="AB3038"/>
      <c r="AC3038"/>
      <c r="AD3038"/>
      <c r="AE3038"/>
      <c r="AF3038"/>
      <c r="AG3038"/>
      <c r="AH3038"/>
      <c r="AI3038"/>
      <c r="AJ3038"/>
      <c r="AK3038"/>
      <c r="AL3038"/>
      <c r="AM3038"/>
      <c r="AN3038"/>
      <c r="AO3038">
        <v>3</v>
      </c>
      <c r="AP3038"/>
      <c r="AQ3038"/>
      <c r="AR3038">
        <v>1.65</v>
      </c>
      <c r="AS3038">
        <v>3.15</v>
      </c>
      <c r="AT3038"/>
      <c r="AU3038"/>
      <c r="AV3038">
        <v>1.97</v>
      </c>
      <c r="AW3038">
        <v>3.58</v>
      </c>
      <c r="AX3038">
        <v>2.5499999999999998</v>
      </c>
      <c r="AY3038">
        <v>2.7</v>
      </c>
      <c r="AZ3038">
        <v>2.7</v>
      </c>
      <c r="BA3038">
        <v>3.91</v>
      </c>
      <c r="BB3038">
        <v>3.2</v>
      </c>
      <c r="BC3038">
        <v>3.13</v>
      </c>
      <c r="BD3038">
        <v>3.2</v>
      </c>
      <c r="BE3038">
        <v>4.45</v>
      </c>
      <c r="BF3038">
        <v>2.9</v>
      </c>
      <c r="BG3038">
        <v>2.5</v>
      </c>
      <c r="BH3038">
        <v>2.9</v>
      </c>
      <c r="BI3038"/>
      <c r="BJ3038"/>
      <c r="BK3038"/>
      <c r="BL3038"/>
      <c r="BM3038"/>
      <c r="BN3038"/>
      <c r="BO3038"/>
      <c r="BP3038"/>
      <c r="BQ3038" s="9" t="s">
        <v>3429</v>
      </c>
      <c r="BR3038" t="s">
        <v>67</v>
      </c>
      <c r="BS3038" s="1">
        <v>44816</v>
      </c>
      <c r="BT3038" t="s">
        <v>1910</v>
      </c>
      <c r="BU3038">
        <v>2585</v>
      </c>
      <c r="BV3038"/>
      <c r="BW3038"/>
    </row>
    <row r="3039" spans="1:78" s="11" customFormat="1" x14ac:dyDescent="0.2">
      <c r="A3039" t="s">
        <v>1954</v>
      </c>
      <c r="B3039"/>
      <c r="C3039" t="s">
        <v>1482</v>
      </c>
      <c r="D3039" t="s">
        <v>64</v>
      </c>
      <c r="E3039" t="s">
        <v>1016</v>
      </c>
      <c r="F3039" t="s">
        <v>1028</v>
      </c>
      <c r="G3039" t="s">
        <v>1016</v>
      </c>
      <c r="H3039" t="s">
        <v>1028</v>
      </c>
      <c r="I3039"/>
      <c r="J3039"/>
      <c r="K3039"/>
      <c r="L3039"/>
      <c r="M3039"/>
      <c r="N3039"/>
      <c r="O3039"/>
      <c r="P3039"/>
      <c r="Q3039"/>
      <c r="R3039"/>
      <c r="S3039"/>
      <c r="T3039"/>
      <c r="U3039"/>
      <c r="V3039"/>
      <c r="W3039"/>
      <c r="X3039"/>
      <c r="Y3039"/>
      <c r="Z3039"/>
      <c r="AA3039"/>
      <c r="AB3039"/>
      <c r="AC3039"/>
      <c r="AD3039"/>
      <c r="AE3039"/>
      <c r="AF3039"/>
      <c r="AG3039"/>
      <c r="AH3039"/>
      <c r="AI3039"/>
      <c r="AJ3039"/>
      <c r="AK3039"/>
      <c r="AL3039"/>
      <c r="AM3039"/>
      <c r="AN3039"/>
      <c r="AO3039"/>
      <c r="AP3039"/>
      <c r="AQ3039"/>
      <c r="AR3039"/>
      <c r="AS3039"/>
      <c r="AT3039"/>
      <c r="AU3039"/>
      <c r="AV3039"/>
      <c r="AW3039"/>
      <c r="AX3039"/>
      <c r="AY3039"/>
      <c r="AZ3039"/>
      <c r="BA3039">
        <v>3.97</v>
      </c>
      <c r="BB3039">
        <v>3.05</v>
      </c>
      <c r="BC3039">
        <v>3.13</v>
      </c>
      <c r="BD3039">
        <v>3.13</v>
      </c>
      <c r="BE3039"/>
      <c r="BF3039"/>
      <c r="BG3039"/>
      <c r="BH3039"/>
      <c r="BI3039"/>
      <c r="BJ3039"/>
      <c r="BK3039"/>
      <c r="BL3039"/>
      <c r="BM3039"/>
      <c r="BN3039"/>
      <c r="BO3039"/>
      <c r="BP3039"/>
      <c r="BQ3039"/>
      <c r="BR3039" t="s">
        <v>67</v>
      </c>
      <c r="BS3039" s="1">
        <v>44816</v>
      </c>
      <c r="BT3039" t="s">
        <v>1910</v>
      </c>
      <c r="BU3039">
        <v>2585</v>
      </c>
      <c r="BV3039"/>
      <c r="BW3039"/>
      <c r="BX3039"/>
      <c r="BY3039"/>
      <c r="BZ3039"/>
    </row>
    <row r="3040" spans="1:78" s="11" customFormat="1" x14ac:dyDescent="0.2">
      <c r="A3040" t="s">
        <v>1955</v>
      </c>
      <c r="B3040"/>
      <c r="C3040" t="s">
        <v>1482</v>
      </c>
      <c r="D3040" t="s">
        <v>64</v>
      </c>
      <c r="E3040" t="s">
        <v>1016</v>
      </c>
      <c r="F3040" t="s">
        <v>1028</v>
      </c>
      <c r="G3040" t="s">
        <v>1016</v>
      </c>
      <c r="H3040" t="s">
        <v>1028</v>
      </c>
      <c r="I3040"/>
      <c r="J3040"/>
      <c r="K3040"/>
      <c r="L3040"/>
      <c r="M3040"/>
      <c r="N3040"/>
      <c r="O3040"/>
      <c r="P3040"/>
      <c r="Q3040"/>
      <c r="R3040"/>
      <c r="S3040"/>
      <c r="T3040"/>
      <c r="U3040"/>
      <c r="V3040"/>
      <c r="W3040"/>
      <c r="X3040"/>
      <c r="Y3040"/>
      <c r="Z3040"/>
      <c r="AA3040"/>
      <c r="AB3040"/>
      <c r="AC3040"/>
      <c r="AD3040"/>
      <c r="AE3040"/>
      <c r="AF3040"/>
      <c r="AG3040"/>
      <c r="AH3040"/>
      <c r="AI3040"/>
      <c r="AJ3040"/>
      <c r="AK3040"/>
      <c r="AL3040"/>
      <c r="AM3040"/>
      <c r="AN3040"/>
      <c r="AO3040"/>
      <c r="AP3040"/>
      <c r="AQ3040"/>
      <c r="AR3040"/>
      <c r="AS3040">
        <v>3.38</v>
      </c>
      <c r="AT3040"/>
      <c r="AU3040"/>
      <c r="AV3040">
        <v>2.06</v>
      </c>
      <c r="AW3040">
        <v>3.55</v>
      </c>
      <c r="AX3040">
        <v>2.6</v>
      </c>
      <c r="AY3040">
        <v>2.9</v>
      </c>
      <c r="AZ3040">
        <v>2.9</v>
      </c>
      <c r="BA3040">
        <v>3.75</v>
      </c>
      <c r="BB3040">
        <v>3.18</v>
      </c>
      <c r="BC3040">
        <v>3.28</v>
      </c>
      <c r="BD3040">
        <v>3.28</v>
      </c>
      <c r="BE3040">
        <v>4.32</v>
      </c>
      <c r="BF3040">
        <v>2.95</v>
      </c>
      <c r="BG3040">
        <v>2.5499999999999998</v>
      </c>
      <c r="BH3040">
        <v>2.95</v>
      </c>
      <c r="BI3040"/>
      <c r="BJ3040"/>
      <c r="BK3040"/>
      <c r="BL3040"/>
      <c r="BM3040"/>
      <c r="BN3040"/>
      <c r="BO3040"/>
      <c r="BP3040"/>
      <c r="BQ3040"/>
      <c r="BR3040" t="s">
        <v>67</v>
      </c>
      <c r="BS3040" s="1">
        <v>44816</v>
      </c>
      <c r="BT3040" t="s">
        <v>1910</v>
      </c>
      <c r="BU3040">
        <v>2585</v>
      </c>
      <c r="BV3040"/>
      <c r="BW3040"/>
      <c r="BX3040"/>
      <c r="BY3040"/>
      <c r="BZ3040"/>
    </row>
    <row r="3041" spans="1:78" s="11" customFormat="1" x14ac:dyDescent="0.2">
      <c r="A3041" t="s">
        <v>1956</v>
      </c>
      <c r="B3041"/>
      <c r="C3041" t="s">
        <v>1482</v>
      </c>
      <c r="D3041" t="s">
        <v>64</v>
      </c>
      <c r="E3041" t="s">
        <v>1016</v>
      </c>
      <c r="F3041" t="s">
        <v>1028</v>
      </c>
      <c r="G3041" t="s">
        <v>1016</v>
      </c>
      <c r="H3041" t="s">
        <v>1028</v>
      </c>
      <c r="I3041"/>
      <c r="J3041"/>
      <c r="K3041"/>
      <c r="L3041"/>
      <c r="M3041"/>
      <c r="N3041"/>
      <c r="O3041"/>
      <c r="P3041"/>
      <c r="Q3041"/>
      <c r="R3041"/>
      <c r="S3041"/>
      <c r="T3041"/>
      <c r="U3041"/>
      <c r="V3041"/>
      <c r="W3041"/>
      <c r="X3041"/>
      <c r="Y3041"/>
      <c r="Z3041"/>
      <c r="AA3041"/>
      <c r="AB3041"/>
      <c r="AC3041"/>
      <c r="AD3041"/>
      <c r="AE3041"/>
      <c r="AF3041"/>
      <c r="AG3041"/>
      <c r="AH3041"/>
      <c r="AI3041"/>
      <c r="AJ3041"/>
      <c r="AK3041"/>
      <c r="AL3041"/>
      <c r="AM3041"/>
      <c r="AN3041"/>
      <c r="AO3041"/>
      <c r="AP3041"/>
      <c r="AQ3041"/>
      <c r="AR3041"/>
      <c r="AS3041"/>
      <c r="AT3041"/>
      <c r="AU3041"/>
      <c r="AV3041"/>
      <c r="AW3041">
        <v>3.52</v>
      </c>
      <c r="AX3041">
        <v>2.59</v>
      </c>
      <c r="AY3041">
        <v>2.79</v>
      </c>
      <c r="AZ3041">
        <v>2.79</v>
      </c>
      <c r="BA3041">
        <v>3.55</v>
      </c>
      <c r="BB3041">
        <v>2.97</v>
      </c>
      <c r="BC3041">
        <v>2.9</v>
      </c>
      <c r="BD3041">
        <v>2.97</v>
      </c>
      <c r="BE3041">
        <v>3.8</v>
      </c>
      <c r="BF3041">
        <v>2.48</v>
      </c>
      <c r="BG3041">
        <v>2.2000000000000002</v>
      </c>
      <c r="BH3041">
        <v>2.48</v>
      </c>
      <c r="BI3041"/>
      <c r="BJ3041"/>
      <c r="BK3041"/>
      <c r="BL3041"/>
      <c r="BM3041"/>
      <c r="BN3041"/>
      <c r="BO3041"/>
      <c r="BP3041"/>
      <c r="BQ3041"/>
      <c r="BR3041" t="s">
        <v>67</v>
      </c>
      <c r="BS3041" s="1">
        <v>44816</v>
      </c>
      <c r="BT3041" t="s">
        <v>1910</v>
      </c>
      <c r="BU3041">
        <v>2585</v>
      </c>
      <c r="BV3041"/>
      <c r="BW3041"/>
      <c r="BX3041"/>
      <c r="BY3041"/>
      <c r="BZ3041"/>
    </row>
    <row r="3042" spans="1:78" s="11" customFormat="1" x14ac:dyDescent="0.2">
      <c r="A3042" t="s">
        <v>1957</v>
      </c>
      <c r="B3042"/>
      <c r="C3042" t="s">
        <v>1482</v>
      </c>
      <c r="D3042" t="s">
        <v>64</v>
      </c>
      <c r="E3042" t="s">
        <v>1016</v>
      </c>
      <c r="F3042" t="s">
        <v>1028</v>
      </c>
      <c r="G3042" t="s">
        <v>1016</v>
      </c>
      <c r="H3042" t="s">
        <v>1028</v>
      </c>
      <c r="I3042"/>
      <c r="J3042"/>
      <c r="K3042"/>
      <c r="L3042"/>
      <c r="M3042"/>
      <c r="N3042"/>
      <c r="O3042"/>
      <c r="P3042"/>
      <c r="Q3042"/>
      <c r="R3042"/>
      <c r="S3042"/>
      <c r="T3042"/>
      <c r="U3042"/>
      <c r="V3042"/>
      <c r="W3042"/>
      <c r="X3042"/>
      <c r="Y3042"/>
      <c r="Z3042"/>
      <c r="AA3042"/>
      <c r="AB3042"/>
      <c r="AC3042"/>
      <c r="AD3042"/>
      <c r="AE3042"/>
      <c r="AF3042"/>
      <c r="AG3042"/>
      <c r="AH3042"/>
      <c r="AI3042"/>
      <c r="AJ3042"/>
      <c r="AK3042"/>
      <c r="AL3042"/>
      <c r="AM3042"/>
      <c r="AN3042"/>
      <c r="AO3042"/>
      <c r="AP3042"/>
      <c r="AQ3042"/>
      <c r="AR3042"/>
      <c r="AS3042"/>
      <c r="AT3042"/>
      <c r="AU3042"/>
      <c r="AV3042"/>
      <c r="AW3042">
        <v>3.58</v>
      </c>
      <c r="AX3042">
        <v>2.35</v>
      </c>
      <c r="AY3042">
        <v>2.64</v>
      </c>
      <c r="AZ3042">
        <v>2.64</v>
      </c>
      <c r="BA3042"/>
      <c r="BB3042"/>
      <c r="BC3042"/>
      <c r="BD3042"/>
      <c r="BE3042"/>
      <c r="BF3042"/>
      <c r="BG3042"/>
      <c r="BH3042"/>
      <c r="BI3042"/>
      <c r="BJ3042"/>
      <c r="BK3042"/>
      <c r="BL3042"/>
      <c r="BM3042"/>
      <c r="BN3042"/>
      <c r="BO3042"/>
      <c r="BP3042"/>
      <c r="BQ3042"/>
      <c r="BR3042" t="s">
        <v>67</v>
      </c>
      <c r="BS3042" s="1">
        <v>44816</v>
      </c>
      <c r="BT3042" t="s">
        <v>1910</v>
      </c>
      <c r="BU3042">
        <v>2585</v>
      </c>
      <c r="BV3042"/>
      <c r="BW3042"/>
      <c r="BX3042"/>
      <c r="BY3042"/>
      <c r="BZ3042"/>
    </row>
    <row r="3043" spans="1:78" s="11" customFormat="1" x14ac:dyDescent="0.2">
      <c r="A3043" t="s">
        <v>1958</v>
      </c>
      <c r="B3043"/>
      <c r="C3043" t="s">
        <v>1482</v>
      </c>
      <c r="D3043" t="s">
        <v>64</v>
      </c>
      <c r="E3043" t="s">
        <v>1016</v>
      </c>
      <c r="F3043" t="s">
        <v>1028</v>
      </c>
      <c r="G3043" t="s">
        <v>1016</v>
      </c>
      <c r="H3043" t="s">
        <v>1028</v>
      </c>
      <c r="I3043"/>
      <c r="J3043"/>
      <c r="K3043"/>
      <c r="L3043"/>
      <c r="M3043"/>
      <c r="N3043"/>
      <c r="O3043"/>
      <c r="P3043"/>
      <c r="Q3043"/>
      <c r="R3043"/>
      <c r="S3043"/>
      <c r="T3043"/>
      <c r="U3043"/>
      <c r="V3043"/>
      <c r="W3043"/>
      <c r="X3043"/>
      <c r="Y3043"/>
      <c r="Z3043"/>
      <c r="AA3043"/>
      <c r="AB3043"/>
      <c r="AC3043"/>
      <c r="AD3043"/>
      <c r="AE3043"/>
      <c r="AF3043"/>
      <c r="AG3043"/>
      <c r="AH3043"/>
      <c r="AI3043"/>
      <c r="AJ3043"/>
      <c r="AK3043"/>
      <c r="AL3043"/>
      <c r="AM3043"/>
      <c r="AN3043"/>
      <c r="AO3043"/>
      <c r="AP3043"/>
      <c r="AQ3043"/>
      <c r="AR3043"/>
      <c r="AS3043"/>
      <c r="AT3043"/>
      <c r="AU3043"/>
      <c r="AV3043"/>
      <c r="AW3043"/>
      <c r="AX3043"/>
      <c r="AY3043"/>
      <c r="AZ3043"/>
      <c r="BA3043"/>
      <c r="BB3043"/>
      <c r="BC3043"/>
      <c r="BD3043"/>
      <c r="BE3043">
        <v>4.2</v>
      </c>
      <c r="BF3043">
        <v>2.61</v>
      </c>
      <c r="BG3043">
        <v>2.2999999999999998</v>
      </c>
      <c r="BH3043">
        <v>2.61</v>
      </c>
      <c r="BI3043"/>
      <c r="BJ3043"/>
      <c r="BK3043"/>
      <c r="BL3043"/>
      <c r="BM3043"/>
      <c r="BN3043"/>
      <c r="BO3043"/>
      <c r="BP3043"/>
      <c r="BQ3043"/>
      <c r="BR3043" t="s">
        <v>67</v>
      </c>
      <c r="BS3043" s="1">
        <v>44816</v>
      </c>
      <c r="BT3043" t="s">
        <v>1910</v>
      </c>
      <c r="BU3043">
        <v>2585</v>
      </c>
      <c r="BV3043"/>
      <c r="BW3043"/>
      <c r="BX3043"/>
      <c r="BY3043"/>
      <c r="BZ3043"/>
    </row>
    <row r="3044" spans="1:78" s="11" customFormat="1" x14ac:dyDescent="0.2">
      <c r="A3044" t="s">
        <v>1959</v>
      </c>
      <c r="B3044"/>
      <c r="C3044" t="s">
        <v>1482</v>
      </c>
      <c r="D3044" t="s">
        <v>64</v>
      </c>
      <c r="E3044" t="s">
        <v>1016</v>
      </c>
      <c r="F3044" t="s">
        <v>1028</v>
      </c>
      <c r="G3044" t="s">
        <v>1016</v>
      </c>
      <c r="H3044" t="s">
        <v>1028</v>
      </c>
      <c r="I3044"/>
      <c r="J3044"/>
      <c r="K3044"/>
      <c r="L3044"/>
      <c r="M3044"/>
      <c r="N3044"/>
      <c r="O3044"/>
      <c r="P3044"/>
      <c r="Q3044"/>
      <c r="R3044"/>
      <c r="S3044"/>
      <c r="T3044"/>
      <c r="U3044"/>
      <c r="V3044"/>
      <c r="W3044"/>
      <c r="X3044"/>
      <c r="Y3044"/>
      <c r="Z3044"/>
      <c r="AA3044"/>
      <c r="AB3044"/>
      <c r="AC3044"/>
      <c r="AD3044"/>
      <c r="AE3044"/>
      <c r="AF3044"/>
      <c r="AG3044"/>
      <c r="AH3044"/>
      <c r="AI3044"/>
      <c r="AJ3044"/>
      <c r="AK3044"/>
      <c r="AL3044"/>
      <c r="AM3044"/>
      <c r="AN3044"/>
      <c r="AO3044"/>
      <c r="AP3044"/>
      <c r="AQ3044"/>
      <c r="AR3044"/>
      <c r="AS3044"/>
      <c r="AT3044"/>
      <c r="AU3044"/>
      <c r="AV3044"/>
      <c r="AW3044">
        <v>3.6</v>
      </c>
      <c r="AX3044">
        <v>2.54</v>
      </c>
      <c r="AY3044">
        <v>2.82</v>
      </c>
      <c r="AZ3044">
        <v>2.82</v>
      </c>
      <c r="BA3044">
        <v>3.68</v>
      </c>
      <c r="BB3044">
        <v>3</v>
      </c>
      <c r="BC3044">
        <v>3</v>
      </c>
      <c r="BD3044">
        <v>3</v>
      </c>
      <c r="BE3044">
        <v>4.33</v>
      </c>
      <c r="BF3044">
        <v>2.68</v>
      </c>
      <c r="BG3044">
        <v>2.35</v>
      </c>
      <c r="BH3044">
        <v>2.68</v>
      </c>
      <c r="BI3044"/>
      <c r="BJ3044"/>
      <c r="BK3044"/>
      <c r="BL3044"/>
      <c r="BM3044"/>
      <c r="BN3044"/>
      <c r="BO3044"/>
      <c r="BP3044"/>
      <c r="BQ3044"/>
      <c r="BR3044" t="s">
        <v>67</v>
      </c>
      <c r="BS3044" s="1">
        <v>44816</v>
      </c>
      <c r="BT3044" t="s">
        <v>1910</v>
      </c>
      <c r="BU3044">
        <v>2585</v>
      </c>
      <c r="BV3044"/>
      <c r="BW3044"/>
      <c r="BX3044"/>
      <c r="BY3044"/>
      <c r="BZ3044"/>
    </row>
    <row r="3045" spans="1:78" s="11" customFormat="1" x14ac:dyDescent="0.2">
      <c r="A3045" t="s">
        <v>1960</v>
      </c>
      <c r="B3045"/>
      <c r="C3045" t="s">
        <v>1482</v>
      </c>
      <c r="D3045" t="s">
        <v>64</v>
      </c>
      <c r="E3045" t="s">
        <v>1016</v>
      </c>
      <c r="F3045" t="s">
        <v>1028</v>
      </c>
      <c r="G3045" t="s">
        <v>1016</v>
      </c>
      <c r="H3045" t="s">
        <v>1028</v>
      </c>
      <c r="I3045"/>
      <c r="J3045"/>
      <c r="K3045"/>
      <c r="L3045"/>
      <c r="M3045"/>
      <c r="N3045"/>
      <c r="O3045"/>
      <c r="P3045"/>
      <c r="Q3045"/>
      <c r="R3045"/>
      <c r="S3045"/>
      <c r="T3045"/>
      <c r="U3045"/>
      <c r="V3045"/>
      <c r="W3045"/>
      <c r="X3045"/>
      <c r="Y3045"/>
      <c r="Z3045"/>
      <c r="AA3045"/>
      <c r="AB3045"/>
      <c r="AC3045"/>
      <c r="AD3045"/>
      <c r="AE3045"/>
      <c r="AF3045"/>
      <c r="AG3045"/>
      <c r="AH3045"/>
      <c r="AI3045"/>
      <c r="AJ3045"/>
      <c r="AK3045"/>
      <c r="AL3045"/>
      <c r="AM3045"/>
      <c r="AN3045"/>
      <c r="AO3045"/>
      <c r="AP3045"/>
      <c r="AQ3045"/>
      <c r="AR3045"/>
      <c r="AS3045"/>
      <c r="AT3045"/>
      <c r="AU3045"/>
      <c r="AV3045"/>
      <c r="AW3045"/>
      <c r="AX3045"/>
      <c r="AY3045"/>
      <c r="AZ3045"/>
      <c r="BA3045"/>
      <c r="BB3045"/>
      <c r="BC3045"/>
      <c r="BD3045"/>
      <c r="BE3045">
        <v>3.9</v>
      </c>
      <c r="BF3045">
        <v>2.5</v>
      </c>
      <c r="BG3045"/>
      <c r="BH3045">
        <v>2.5</v>
      </c>
      <c r="BI3045"/>
      <c r="BJ3045"/>
      <c r="BK3045"/>
      <c r="BL3045"/>
      <c r="BM3045"/>
      <c r="BN3045"/>
      <c r="BO3045"/>
      <c r="BP3045"/>
      <c r="BQ3045"/>
      <c r="BR3045" t="s">
        <v>67</v>
      </c>
      <c r="BS3045" s="1">
        <v>44816</v>
      </c>
      <c r="BT3045" t="s">
        <v>1910</v>
      </c>
      <c r="BU3045">
        <v>2585</v>
      </c>
      <c r="BV3045"/>
      <c r="BW3045"/>
      <c r="BX3045"/>
      <c r="BY3045"/>
      <c r="BZ3045"/>
    </row>
    <row r="3046" spans="1:78" s="11" customFormat="1" x14ac:dyDescent="0.2">
      <c r="A3046" t="s">
        <v>1961</v>
      </c>
      <c r="B3046"/>
      <c r="C3046" t="s">
        <v>1482</v>
      </c>
      <c r="D3046" t="s">
        <v>64</v>
      </c>
      <c r="E3046" t="s">
        <v>1016</v>
      </c>
      <c r="F3046" t="s">
        <v>1028</v>
      </c>
      <c r="G3046" t="s">
        <v>1016</v>
      </c>
      <c r="H3046" t="s">
        <v>1028</v>
      </c>
      <c r="I3046"/>
      <c r="J3046"/>
      <c r="K3046"/>
      <c r="L3046"/>
      <c r="M3046"/>
      <c r="N3046"/>
      <c r="O3046"/>
      <c r="P3046"/>
      <c r="Q3046"/>
      <c r="R3046"/>
      <c r="S3046"/>
      <c r="T3046"/>
      <c r="U3046"/>
      <c r="V3046"/>
      <c r="W3046"/>
      <c r="X3046"/>
      <c r="Y3046"/>
      <c r="Z3046"/>
      <c r="AA3046"/>
      <c r="AB3046"/>
      <c r="AC3046"/>
      <c r="AD3046"/>
      <c r="AE3046"/>
      <c r="AF3046"/>
      <c r="AG3046"/>
      <c r="AH3046"/>
      <c r="AI3046"/>
      <c r="AJ3046"/>
      <c r="AK3046"/>
      <c r="AL3046"/>
      <c r="AM3046"/>
      <c r="AN3046"/>
      <c r="AO3046"/>
      <c r="AP3046"/>
      <c r="AQ3046"/>
      <c r="AR3046"/>
      <c r="AS3046">
        <v>3.35</v>
      </c>
      <c r="AT3046"/>
      <c r="AU3046"/>
      <c r="AV3046">
        <v>2.08</v>
      </c>
      <c r="AW3046"/>
      <c r="AX3046"/>
      <c r="AY3046">
        <v>2.83</v>
      </c>
      <c r="AZ3046">
        <v>2.83</v>
      </c>
      <c r="BA3046">
        <v>3.95</v>
      </c>
      <c r="BB3046">
        <v>3.05</v>
      </c>
      <c r="BC3046">
        <v>3.18</v>
      </c>
      <c r="BD3046">
        <v>3.18</v>
      </c>
      <c r="BE3046">
        <v>4.3499999999999996</v>
      </c>
      <c r="BF3046">
        <v>2.7</v>
      </c>
      <c r="BG3046">
        <v>2.4</v>
      </c>
      <c r="BH3046">
        <v>2.7</v>
      </c>
      <c r="BI3046"/>
      <c r="BJ3046"/>
      <c r="BK3046"/>
      <c r="BL3046"/>
      <c r="BM3046"/>
      <c r="BN3046"/>
      <c r="BO3046"/>
      <c r="BP3046"/>
      <c r="BQ3046" s="9" t="s">
        <v>3428</v>
      </c>
      <c r="BR3046" t="s">
        <v>67</v>
      </c>
      <c r="BS3046" s="1">
        <v>44816</v>
      </c>
      <c r="BT3046" t="s">
        <v>1910</v>
      </c>
      <c r="BU3046">
        <v>2585</v>
      </c>
      <c r="BV3046"/>
      <c r="BW3046"/>
      <c r="BX3046" s="10"/>
      <c r="BY3046" s="10"/>
      <c r="BZ3046" s="10"/>
    </row>
    <row r="3047" spans="1:78" s="11" customFormat="1" x14ac:dyDescent="0.2">
      <c r="A3047" t="s">
        <v>1962</v>
      </c>
      <c r="B3047"/>
      <c r="C3047" t="s">
        <v>1482</v>
      </c>
      <c r="D3047" t="s">
        <v>64</v>
      </c>
      <c r="E3047" t="s">
        <v>1016</v>
      </c>
      <c r="F3047" t="s">
        <v>1028</v>
      </c>
      <c r="G3047" t="s">
        <v>1016</v>
      </c>
      <c r="H3047" t="s">
        <v>1028</v>
      </c>
      <c r="I3047"/>
      <c r="J3047"/>
      <c r="K3047"/>
      <c r="L3047"/>
      <c r="M3047"/>
      <c r="N3047"/>
      <c r="O3047"/>
      <c r="P3047"/>
      <c r="Q3047"/>
      <c r="R3047"/>
      <c r="S3047"/>
      <c r="T3047"/>
      <c r="U3047"/>
      <c r="V3047"/>
      <c r="W3047"/>
      <c r="X3047"/>
      <c r="Y3047"/>
      <c r="Z3047"/>
      <c r="AA3047"/>
      <c r="AB3047"/>
      <c r="AC3047"/>
      <c r="AD3047"/>
      <c r="AE3047"/>
      <c r="AF3047"/>
      <c r="AG3047"/>
      <c r="AH3047"/>
      <c r="AI3047"/>
      <c r="AJ3047"/>
      <c r="AK3047">
        <v>2.35</v>
      </c>
      <c r="AL3047"/>
      <c r="AM3047"/>
      <c r="AN3047">
        <v>1.3</v>
      </c>
      <c r="AO3047"/>
      <c r="AP3047"/>
      <c r="AQ3047"/>
      <c r="AR3047"/>
      <c r="AS3047"/>
      <c r="AT3047"/>
      <c r="AU3047"/>
      <c r="AV3047">
        <v>1.85</v>
      </c>
      <c r="AW3047"/>
      <c r="AX3047"/>
      <c r="AY3047">
        <v>2.65</v>
      </c>
      <c r="AZ3047">
        <v>2.65</v>
      </c>
      <c r="BA3047">
        <v>3.47</v>
      </c>
      <c r="BB3047">
        <v>2.9</v>
      </c>
      <c r="BC3047">
        <v>3</v>
      </c>
      <c r="BD3047">
        <v>3</v>
      </c>
      <c r="BE3047">
        <v>3.75</v>
      </c>
      <c r="BF3047">
        <v>2.54</v>
      </c>
      <c r="BG3047">
        <v>2.25</v>
      </c>
      <c r="BH3047">
        <v>2.54</v>
      </c>
      <c r="BI3047"/>
      <c r="BJ3047"/>
      <c r="BK3047"/>
      <c r="BL3047"/>
      <c r="BM3047"/>
      <c r="BN3047"/>
      <c r="BO3047"/>
      <c r="BP3047"/>
      <c r="BQ3047"/>
      <c r="BR3047" t="s">
        <v>67</v>
      </c>
      <c r="BS3047" s="1">
        <v>44816</v>
      </c>
      <c r="BT3047" t="s">
        <v>1910</v>
      </c>
      <c r="BU3047">
        <v>2585</v>
      </c>
      <c r="BV3047"/>
      <c r="BW3047"/>
      <c r="BX3047"/>
      <c r="BY3047"/>
      <c r="BZ3047"/>
    </row>
    <row r="3048" spans="1:78" s="19" customFormat="1" x14ac:dyDescent="0.2">
      <c r="A3048" t="s">
        <v>1963</v>
      </c>
      <c r="B3048"/>
      <c r="C3048" t="s">
        <v>1482</v>
      </c>
      <c r="D3048" t="s">
        <v>64</v>
      </c>
      <c r="E3048" t="s">
        <v>1016</v>
      </c>
      <c r="F3048" t="s">
        <v>1028</v>
      </c>
      <c r="G3048" t="s">
        <v>1016</v>
      </c>
      <c r="H3048" t="s">
        <v>1028</v>
      </c>
      <c r="I3048"/>
      <c r="J3048"/>
      <c r="K3048"/>
      <c r="L3048"/>
      <c r="M3048"/>
      <c r="N3048"/>
      <c r="O3048"/>
      <c r="P3048"/>
      <c r="Q3048"/>
      <c r="R3048"/>
      <c r="S3048"/>
      <c r="T3048"/>
      <c r="U3048"/>
      <c r="V3048"/>
      <c r="W3048"/>
      <c r="X3048"/>
      <c r="Y3048"/>
      <c r="Z3048"/>
      <c r="AA3048"/>
      <c r="AB3048"/>
      <c r="AC3048"/>
      <c r="AD3048"/>
      <c r="AE3048"/>
      <c r="AF3048"/>
      <c r="AG3048"/>
      <c r="AH3048"/>
      <c r="AI3048"/>
      <c r="AJ3048"/>
      <c r="AK3048"/>
      <c r="AL3048"/>
      <c r="AM3048"/>
      <c r="AN3048"/>
      <c r="AO3048"/>
      <c r="AP3048"/>
      <c r="AQ3048"/>
      <c r="AR3048"/>
      <c r="AS3048">
        <v>3.55</v>
      </c>
      <c r="AT3048"/>
      <c r="AU3048"/>
      <c r="AV3048">
        <v>2.15</v>
      </c>
      <c r="AW3048">
        <v>3.85</v>
      </c>
      <c r="AX3048">
        <v>2.68</v>
      </c>
      <c r="AY3048">
        <v>2.84</v>
      </c>
      <c r="AZ3048">
        <v>2.84</v>
      </c>
      <c r="BA3048"/>
      <c r="BB3048"/>
      <c r="BC3048"/>
      <c r="BD3048"/>
      <c r="BE3048"/>
      <c r="BF3048"/>
      <c r="BG3048"/>
      <c r="BH3048"/>
      <c r="BI3048"/>
      <c r="BJ3048"/>
      <c r="BK3048"/>
      <c r="BL3048"/>
      <c r="BM3048"/>
      <c r="BN3048"/>
      <c r="BO3048"/>
      <c r="BP3048"/>
      <c r="BQ3048"/>
      <c r="BR3048" t="s">
        <v>67</v>
      </c>
      <c r="BS3048" s="1">
        <v>44816</v>
      </c>
      <c r="BT3048" t="s">
        <v>1910</v>
      </c>
      <c r="BU3048">
        <v>2585</v>
      </c>
      <c r="BV3048"/>
      <c r="BW3048"/>
      <c r="BX3048"/>
      <c r="BY3048"/>
      <c r="BZ3048"/>
    </row>
    <row r="3049" spans="1:78" s="19" customFormat="1" x14ac:dyDescent="0.2">
      <c r="A3049" t="s">
        <v>1944</v>
      </c>
      <c r="B3049"/>
      <c r="C3049" t="s">
        <v>1482</v>
      </c>
      <c r="D3049" t="s">
        <v>64</v>
      </c>
      <c r="E3049" t="s">
        <v>1016</v>
      </c>
      <c r="F3049" t="s">
        <v>1028</v>
      </c>
      <c r="G3049" t="s">
        <v>1016</v>
      </c>
      <c r="H3049" t="s">
        <v>1028</v>
      </c>
      <c r="I3049"/>
      <c r="J3049"/>
      <c r="K3049"/>
      <c r="L3049"/>
      <c r="M3049"/>
      <c r="N3049"/>
      <c r="O3049"/>
      <c r="P3049"/>
      <c r="Q3049"/>
      <c r="R3049"/>
      <c r="S3049"/>
      <c r="T3049"/>
      <c r="U3049"/>
      <c r="V3049"/>
      <c r="W3049"/>
      <c r="X3049"/>
      <c r="Y3049">
        <v>3</v>
      </c>
      <c r="Z3049">
        <v>4.62</v>
      </c>
      <c r="AA3049">
        <v>5</v>
      </c>
      <c r="AB3049">
        <v>5</v>
      </c>
      <c r="AC3049"/>
      <c r="AD3049"/>
      <c r="AE3049"/>
      <c r="AF3049"/>
      <c r="AG3049"/>
      <c r="AH3049"/>
      <c r="AI3049"/>
      <c r="AJ3049"/>
      <c r="AK3049"/>
      <c r="AL3049"/>
      <c r="AM3049"/>
      <c r="AN3049"/>
      <c r="AO3049"/>
      <c r="AP3049"/>
      <c r="AQ3049"/>
      <c r="AR3049"/>
      <c r="AS3049"/>
      <c r="AT3049"/>
      <c r="AU3049"/>
      <c r="AV3049"/>
      <c r="AW3049"/>
      <c r="AX3049"/>
      <c r="AY3049"/>
      <c r="AZ3049"/>
      <c r="BA3049"/>
      <c r="BB3049"/>
      <c r="BC3049"/>
      <c r="BD3049"/>
      <c r="BE3049"/>
      <c r="BF3049"/>
      <c r="BG3049"/>
      <c r="BH3049"/>
      <c r="BI3049"/>
      <c r="BJ3049"/>
      <c r="BK3049"/>
      <c r="BL3049"/>
      <c r="BM3049"/>
      <c r="BN3049"/>
      <c r="BO3049"/>
      <c r="BP3049"/>
      <c r="BQ3049" s="9" t="s">
        <v>3414</v>
      </c>
      <c r="BR3049" t="s">
        <v>67</v>
      </c>
      <c r="BS3049" s="1">
        <v>44816</v>
      </c>
      <c r="BT3049" t="s">
        <v>1910</v>
      </c>
      <c r="BU3049">
        <v>2585</v>
      </c>
      <c r="BV3049"/>
      <c r="BW3049"/>
      <c r="BX3049"/>
      <c r="BY3049"/>
      <c r="BZ3049"/>
    </row>
    <row r="3050" spans="1:78" s="19" customFormat="1" x14ac:dyDescent="0.2">
      <c r="A3050" t="s">
        <v>1964</v>
      </c>
      <c r="B3050"/>
      <c r="C3050" t="s">
        <v>1482</v>
      </c>
      <c r="D3050" t="s">
        <v>64</v>
      </c>
      <c r="E3050" t="s">
        <v>1016</v>
      </c>
      <c r="F3050" t="s">
        <v>1028</v>
      </c>
      <c r="G3050" t="s">
        <v>1016</v>
      </c>
      <c r="H3050" t="s">
        <v>1028</v>
      </c>
      <c r="I3050"/>
      <c r="J3050"/>
      <c r="K3050"/>
      <c r="L3050"/>
      <c r="M3050"/>
      <c r="N3050"/>
      <c r="O3050"/>
      <c r="P3050"/>
      <c r="Q3050"/>
      <c r="R3050"/>
      <c r="S3050"/>
      <c r="T3050"/>
      <c r="U3050"/>
      <c r="V3050"/>
      <c r="W3050"/>
      <c r="X3050"/>
      <c r="Y3050"/>
      <c r="Z3050"/>
      <c r="AA3050"/>
      <c r="AB3050"/>
      <c r="AC3050"/>
      <c r="AD3050"/>
      <c r="AE3050"/>
      <c r="AF3050"/>
      <c r="AG3050"/>
      <c r="AH3050"/>
      <c r="AI3050"/>
      <c r="AJ3050"/>
      <c r="AK3050"/>
      <c r="AL3050"/>
      <c r="AM3050"/>
      <c r="AN3050"/>
      <c r="AO3050"/>
      <c r="AP3050"/>
      <c r="AQ3050"/>
      <c r="AR3050"/>
      <c r="AS3050"/>
      <c r="AT3050"/>
      <c r="AU3050"/>
      <c r="AV3050"/>
      <c r="AW3050"/>
      <c r="AX3050"/>
      <c r="AY3050"/>
      <c r="AZ3050"/>
      <c r="BA3050">
        <v>3.6</v>
      </c>
      <c r="BB3050">
        <v>2.9</v>
      </c>
      <c r="BC3050">
        <v>2.9</v>
      </c>
      <c r="BD3050">
        <v>2.9</v>
      </c>
      <c r="BE3050"/>
      <c r="BF3050"/>
      <c r="BG3050"/>
      <c r="BH3050"/>
      <c r="BI3050"/>
      <c r="BJ3050"/>
      <c r="BK3050"/>
      <c r="BL3050"/>
      <c r="BM3050"/>
      <c r="BN3050"/>
      <c r="BO3050"/>
      <c r="BP3050"/>
      <c r="BQ3050"/>
      <c r="BR3050" t="s">
        <v>67</v>
      </c>
      <c r="BS3050" s="1">
        <v>44816</v>
      </c>
      <c r="BT3050" t="s">
        <v>1910</v>
      </c>
      <c r="BU3050">
        <v>2585</v>
      </c>
      <c r="BV3050"/>
      <c r="BW3050"/>
      <c r="BX3050"/>
      <c r="BY3050"/>
      <c r="BZ3050"/>
    </row>
    <row r="3051" spans="1:78" s="19" customFormat="1" x14ac:dyDescent="0.2">
      <c r="A3051" t="s">
        <v>1965</v>
      </c>
      <c r="B3051"/>
      <c r="C3051" t="s">
        <v>1482</v>
      </c>
      <c r="D3051" t="s">
        <v>64</v>
      </c>
      <c r="E3051" t="s">
        <v>1016</v>
      </c>
      <c r="F3051" t="s">
        <v>1028</v>
      </c>
      <c r="G3051" t="s">
        <v>1016</v>
      </c>
      <c r="H3051" t="s">
        <v>1028</v>
      </c>
      <c r="I3051"/>
      <c r="J3051"/>
      <c r="K3051"/>
      <c r="L3051"/>
      <c r="M3051"/>
      <c r="N3051"/>
      <c r="O3051"/>
      <c r="P3051"/>
      <c r="Q3051"/>
      <c r="R3051"/>
      <c r="S3051"/>
      <c r="T3051"/>
      <c r="U3051"/>
      <c r="V3051"/>
      <c r="W3051"/>
      <c r="X3051"/>
      <c r="Y3051"/>
      <c r="Z3051"/>
      <c r="AA3051"/>
      <c r="AB3051"/>
      <c r="AC3051"/>
      <c r="AD3051"/>
      <c r="AE3051"/>
      <c r="AF3051"/>
      <c r="AG3051"/>
      <c r="AH3051"/>
      <c r="AI3051"/>
      <c r="AJ3051"/>
      <c r="AK3051"/>
      <c r="AL3051"/>
      <c r="AM3051"/>
      <c r="AN3051"/>
      <c r="AO3051"/>
      <c r="AP3051"/>
      <c r="AQ3051"/>
      <c r="AR3051"/>
      <c r="AS3051">
        <v>3.84</v>
      </c>
      <c r="AT3051"/>
      <c r="AU3051"/>
      <c r="AV3051">
        <v>2.23</v>
      </c>
      <c r="AW3051"/>
      <c r="AX3051"/>
      <c r="AY3051"/>
      <c r="AZ3051"/>
      <c r="BA3051"/>
      <c r="BB3051"/>
      <c r="BC3051"/>
      <c r="BD3051"/>
      <c r="BE3051"/>
      <c r="BF3051"/>
      <c r="BG3051"/>
      <c r="BH3051"/>
      <c r="BI3051"/>
      <c r="BJ3051"/>
      <c r="BK3051"/>
      <c r="BL3051"/>
      <c r="BM3051"/>
      <c r="BN3051"/>
      <c r="BO3051"/>
      <c r="BP3051"/>
      <c r="BQ3051"/>
      <c r="BR3051" t="s">
        <v>67</v>
      </c>
      <c r="BS3051" s="1">
        <v>44816</v>
      </c>
      <c r="BT3051" t="s">
        <v>1910</v>
      </c>
      <c r="BU3051">
        <v>2585</v>
      </c>
      <c r="BV3051"/>
      <c r="BW3051"/>
      <c r="BX3051"/>
      <c r="BY3051"/>
      <c r="BZ3051"/>
    </row>
    <row r="3052" spans="1:78" s="19" customFormat="1" x14ac:dyDescent="0.2">
      <c r="A3052" t="s">
        <v>1966</v>
      </c>
      <c r="B3052"/>
      <c r="C3052" t="s">
        <v>1482</v>
      </c>
      <c r="D3052" t="s">
        <v>64</v>
      </c>
      <c r="E3052" t="s">
        <v>1016</v>
      </c>
      <c r="F3052" t="s">
        <v>1028</v>
      </c>
      <c r="G3052" t="s">
        <v>1016</v>
      </c>
      <c r="H3052" t="s">
        <v>1028</v>
      </c>
      <c r="I3052"/>
      <c r="J3052"/>
      <c r="K3052"/>
      <c r="L3052"/>
      <c r="M3052"/>
      <c r="N3052"/>
      <c r="O3052"/>
      <c r="P3052"/>
      <c r="Q3052"/>
      <c r="R3052"/>
      <c r="S3052"/>
      <c r="T3052"/>
      <c r="U3052"/>
      <c r="V3052"/>
      <c r="W3052"/>
      <c r="X3052"/>
      <c r="Y3052"/>
      <c r="Z3052"/>
      <c r="AA3052"/>
      <c r="AB3052"/>
      <c r="AC3052"/>
      <c r="AD3052"/>
      <c r="AE3052"/>
      <c r="AF3052"/>
      <c r="AG3052"/>
      <c r="AH3052"/>
      <c r="AI3052"/>
      <c r="AJ3052"/>
      <c r="AK3052"/>
      <c r="AL3052"/>
      <c r="AM3052"/>
      <c r="AN3052"/>
      <c r="AO3052"/>
      <c r="AP3052"/>
      <c r="AQ3052"/>
      <c r="AR3052"/>
      <c r="AS3052"/>
      <c r="AT3052"/>
      <c r="AU3052"/>
      <c r="AV3052">
        <v>2</v>
      </c>
      <c r="AW3052"/>
      <c r="AX3052"/>
      <c r="AY3052"/>
      <c r="AZ3052"/>
      <c r="BA3052"/>
      <c r="BB3052"/>
      <c r="BC3052"/>
      <c r="BD3052"/>
      <c r="BE3052"/>
      <c r="BF3052"/>
      <c r="BG3052"/>
      <c r="BH3052"/>
      <c r="BI3052"/>
      <c r="BJ3052"/>
      <c r="BK3052"/>
      <c r="BL3052"/>
      <c r="BM3052"/>
      <c r="BN3052"/>
      <c r="BO3052"/>
      <c r="BP3052"/>
      <c r="BQ3052" s="9" t="s">
        <v>3430</v>
      </c>
      <c r="BR3052" t="s">
        <v>67</v>
      </c>
      <c r="BS3052" s="1">
        <v>44816</v>
      </c>
      <c r="BT3052" t="s">
        <v>1910</v>
      </c>
      <c r="BU3052">
        <v>2585</v>
      </c>
      <c r="BV3052"/>
      <c r="BW3052"/>
      <c r="BX3052"/>
      <c r="BY3052"/>
      <c r="BZ3052"/>
    </row>
    <row r="3053" spans="1:78" s="19" customFormat="1" x14ac:dyDescent="0.2">
      <c r="A3053" t="s">
        <v>1945</v>
      </c>
      <c r="B3053"/>
      <c r="C3053" t="s">
        <v>1482</v>
      </c>
      <c r="D3053" t="s">
        <v>64</v>
      </c>
      <c r="E3053" t="s">
        <v>1016</v>
      </c>
      <c r="F3053" t="s">
        <v>1028</v>
      </c>
      <c r="G3053" t="s">
        <v>1016</v>
      </c>
      <c r="H3053" t="s">
        <v>1028</v>
      </c>
      <c r="I3053"/>
      <c r="J3053"/>
      <c r="K3053"/>
      <c r="L3053"/>
      <c r="M3053"/>
      <c r="N3053"/>
      <c r="O3053"/>
      <c r="P3053"/>
      <c r="Q3053"/>
      <c r="R3053"/>
      <c r="S3053"/>
      <c r="T3053"/>
      <c r="U3053"/>
      <c r="V3053"/>
      <c r="W3053"/>
      <c r="X3053"/>
      <c r="Y3053"/>
      <c r="Z3053"/>
      <c r="AA3053"/>
      <c r="AB3053"/>
      <c r="AC3053"/>
      <c r="AD3053"/>
      <c r="AE3053"/>
      <c r="AF3053"/>
      <c r="AG3053">
        <v>3.24</v>
      </c>
      <c r="AH3053">
        <v>4.78</v>
      </c>
      <c r="AI3053">
        <v>4.2</v>
      </c>
      <c r="AJ3053">
        <v>4.78</v>
      </c>
      <c r="AK3053"/>
      <c r="AL3053"/>
      <c r="AM3053"/>
      <c r="AN3053"/>
      <c r="AO3053"/>
      <c r="AP3053"/>
      <c r="AQ3053"/>
      <c r="AR3053"/>
      <c r="AS3053"/>
      <c r="AT3053"/>
      <c r="AU3053"/>
      <c r="AV3053"/>
      <c r="AW3053"/>
      <c r="AX3053"/>
      <c r="AY3053"/>
      <c r="AZ3053"/>
      <c r="BA3053"/>
      <c r="BB3053"/>
      <c r="BC3053"/>
      <c r="BD3053"/>
      <c r="BE3053"/>
      <c r="BF3053"/>
      <c r="BG3053"/>
      <c r="BH3053"/>
      <c r="BI3053"/>
      <c r="BJ3053"/>
      <c r="BK3053"/>
      <c r="BL3053"/>
      <c r="BM3053"/>
      <c r="BN3053"/>
      <c r="BO3053"/>
      <c r="BP3053"/>
      <c r="BQ3053"/>
      <c r="BR3053" t="s">
        <v>67</v>
      </c>
      <c r="BS3053" s="1">
        <v>44816</v>
      </c>
      <c r="BT3053" t="s">
        <v>1910</v>
      </c>
      <c r="BU3053">
        <v>2585</v>
      </c>
      <c r="BV3053"/>
      <c r="BW3053"/>
      <c r="BX3053"/>
      <c r="BY3053"/>
      <c r="BZ3053"/>
    </row>
    <row r="3054" spans="1:78" s="19" customFormat="1" x14ac:dyDescent="0.2">
      <c r="A3054" t="s">
        <v>1946</v>
      </c>
      <c r="B3054"/>
      <c r="C3054" t="s">
        <v>1482</v>
      </c>
      <c r="D3054" t="s">
        <v>64</v>
      </c>
      <c r="E3054" t="s">
        <v>1016</v>
      </c>
      <c r="F3054" t="s">
        <v>1028</v>
      </c>
      <c r="G3054" t="s">
        <v>1016</v>
      </c>
      <c r="H3054" t="s">
        <v>1028</v>
      </c>
      <c r="I3054"/>
      <c r="J3054"/>
      <c r="K3054"/>
      <c r="L3054"/>
      <c r="M3054"/>
      <c r="N3054"/>
      <c r="O3054"/>
      <c r="P3054"/>
      <c r="Q3054"/>
      <c r="R3054"/>
      <c r="S3054"/>
      <c r="T3054"/>
      <c r="U3054"/>
      <c r="V3054"/>
      <c r="W3054"/>
      <c r="X3054"/>
      <c r="Y3054">
        <v>3.7</v>
      </c>
      <c r="Z3054">
        <v>4.12</v>
      </c>
      <c r="AA3054">
        <v>4.3499999999999996</v>
      </c>
      <c r="AB3054">
        <v>4.3499999999999996</v>
      </c>
      <c r="AC3054">
        <v>3.85</v>
      </c>
      <c r="AD3054">
        <v>4.95</v>
      </c>
      <c r="AE3054">
        <v>5.3</v>
      </c>
      <c r="AF3054">
        <v>5.3</v>
      </c>
      <c r="AG3054"/>
      <c r="AH3054"/>
      <c r="AI3054"/>
      <c r="AJ3054"/>
      <c r="AK3054"/>
      <c r="AL3054"/>
      <c r="AM3054"/>
      <c r="AN3054"/>
      <c r="AO3054"/>
      <c r="AP3054"/>
      <c r="AQ3054"/>
      <c r="AR3054"/>
      <c r="AS3054"/>
      <c r="AT3054"/>
      <c r="AU3054"/>
      <c r="AV3054"/>
      <c r="AW3054"/>
      <c r="AX3054"/>
      <c r="AY3054"/>
      <c r="AZ3054"/>
      <c r="BA3054"/>
      <c r="BB3054"/>
      <c r="BC3054"/>
      <c r="BD3054"/>
      <c r="BE3054"/>
      <c r="BF3054"/>
      <c r="BG3054"/>
      <c r="BH3054"/>
      <c r="BI3054"/>
      <c r="BJ3054"/>
      <c r="BK3054"/>
      <c r="BL3054"/>
      <c r="BM3054"/>
      <c r="BN3054"/>
      <c r="BO3054"/>
      <c r="BP3054"/>
      <c r="BQ3054"/>
      <c r="BR3054" t="s">
        <v>67</v>
      </c>
      <c r="BS3054" s="1">
        <v>44816</v>
      </c>
      <c r="BT3054" t="s">
        <v>1910</v>
      </c>
      <c r="BU3054">
        <v>2585</v>
      </c>
      <c r="BV3054"/>
      <c r="BW3054"/>
      <c r="BX3054" s="2"/>
      <c r="BY3054" s="2"/>
      <c r="BZ3054" s="2"/>
    </row>
    <row r="3055" spans="1:78" s="19" customFormat="1" x14ac:dyDescent="0.2">
      <c r="A3055" t="s">
        <v>1967</v>
      </c>
      <c r="B3055"/>
      <c r="C3055" t="s">
        <v>1482</v>
      </c>
      <c r="D3055" t="s">
        <v>64</v>
      </c>
      <c r="E3055" t="s">
        <v>1016</v>
      </c>
      <c r="F3055" t="s">
        <v>1028</v>
      </c>
      <c r="G3055" t="s">
        <v>1016</v>
      </c>
      <c r="H3055" t="s">
        <v>1028</v>
      </c>
      <c r="I3055"/>
      <c r="J3055"/>
      <c r="K3055"/>
      <c r="L3055"/>
      <c r="M3055"/>
      <c r="N3055"/>
      <c r="O3055"/>
      <c r="P3055"/>
      <c r="Q3055"/>
      <c r="R3055"/>
      <c r="S3055"/>
      <c r="T3055"/>
      <c r="U3055"/>
      <c r="V3055"/>
      <c r="W3055"/>
      <c r="X3055"/>
      <c r="Y3055"/>
      <c r="Z3055"/>
      <c r="AA3055"/>
      <c r="AB3055"/>
      <c r="AC3055"/>
      <c r="AD3055"/>
      <c r="AE3055"/>
      <c r="AF3055"/>
      <c r="AG3055"/>
      <c r="AH3055"/>
      <c r="AI3055"/>
      <c r="AJ3055"/>
      <c r="AK3055"/>
      <c r="AL3055"/>
      <c r="AM3055"/>
      <c r="AN3055"/>
      <c r="AO3055"/>
      <c r="AP3055"/>
      <c r="AQ3055"/>
      <c r="AR3055"/>
      <c r="AS3055"/>
      <c r="AT3055"/>
      <c r="AU3055"/>
      <c r="AV3055"/>
      <c r="AW3055"/>
      <c r="AX3055"/>
      <c r="AY3055"/>
      <c r="AZ3055"/>
      <c r="BA3055">
        <v>3.82</v>
      </c>
      <c r="BB3055">
        <v>3.09</v>
      </c>
      <c r="BC3055">
        <v>2.96</v>
      </c>
      <c r="BD3055">
        <v>3.09</v>
      </c>
      <c r="BE3055"/>
      <c r="BF3055"/>
      <c r="BG3055"/>
      <c r="BH3055"/>
      <c r="BI3055"/>
      <c r="BJ3055"/>
      <c r="BK3055"/>
      <c r="BL3055"/>
      <c r="BM3055"/>
      <c r="BN3055"/>
      <c r="BO3055"/>
      <c r="BP3055"/>
      <c r="BQ3055"/>
      <c r="BR3055" t="s">
        <v>67</v>
      </c>
      <c r="BS3055" s="1">
        <v>44816</v>
      </c>
      <c r="BT3055" t="s">
        <v>1910</v>
      </c>
      <c r="BU3055">
        <v>2585</v>
      </c>
      <c r="BV3055"/>
      <c r="BW3055"/>
      <c r="BX3055" s="2"/>
      <c r="BY3055" s="2"/>
      <c r="BZ3055" s="2"/>
    </row>
    <row r="3056" spans="1:78" s="19" customFormat="1" x14ac:dyDescent="0.2">
      <c r="A3056" t="s">
        <v>1968</v>
      </c>
      <c r="B3056"/>
      <c r="C3056" t="s">
        <v>1482</v>
      </c>
      <c r="D3056" t="s">
        <v>64</v>
      </c>
      <c r="E3056" t="s">
        <v>1016</v>
      </c>
      <c r="F3056" t="s">
        <v>1028</v>
      </c>
      <c r="G3056" t="s">
        <v>1016</v>
      </c>
      <c r="H3056" t="s">
        <v>1028</v>
      </c>
      <c r="I3056"/>
      <c r="J3056"/>
      <c r="K3056"/>
      <c r="L3056"/>
      <c r="M3056"/>
      <c r="N3056"/>
      <c r="O3056"/>
      <c r="P3056"/>
      <c r="Q3056"/>
      <c r="R3056"/>
      <c r="S3056"/>
      <c r="T3056"/>
      <c r="U3056"/>
      <c r="V3056"/>
      <c r="W3056"/>
      <c r="X3056"/>
      <c r="Y3056"/>
      <c r="Z3056"/>
      <c r="AA3056"/>
      <c r="AB3056"/>
      <c r="AC3056"/>
      <c r="AD3056"/>
      <c r="AE3056"/>
      <c r="AF3056"/>
      <c r="AG3056"/>
      <c r="AH3056"/>
      <c r="AI3056"/>
      <c r="AJ3056"/>
      <c r="AK3056"/>
      <c r="AL3056"/>
      <c r="AM3056"/>
      <c r="AN3056"/>
      <c r="AO3056"/>
      <c r="AP3056"/>
      <c r="AQ3056"/>
      <c r="AR3056"/>
      <c r="AS3056"/>
      <c r="AT3056"/>
      <c r="AU3056"/>
      <c r="AV3056"/>
      <c r="AW3056"/>
      <c r="AX3056"/>
      <c r="AY3056"/>
      <c r="AZ3056"/>
      <c r="BA3056">
        <v>4.12</v>
      </c>
      <c r="BB3056">
        <v>3.02</v>
      </c>
      <c r="BC3056">
        <v>3.03</v>
      </c>
      <c r="BD3056">
        <v>3.03</v>
      </c>
      <c r="BE3056"/>
      <c r="BF3056"/>
      <c r="BG3056"/>
      <c r="BH3056"/>
      <c r="BI3056"/>
      <c r="BJ3056"/>
      <c r="BK3056"/>
      <c r="BL3056"/>
      <c r="BM3056"/>
      <c r="BN3056"/>
      <c r="BO3056"/>
      <c r="BP3056"/>
      <c r="BQ3056"/>
      <c r="BR3056" t="s">
        <v>67</v>
      </c>
      <c r="BS3056" s="1">
        <v>44816</v>
      </c>
      <c r="BT3056" t="s">
        <v>1910</v>
      </c>
      <c r="BU3056">
        <v>2585</v>
      </c>
      <c r="BV3056"/>
      <c r="BW3056"/>
      <c r="BX3056" s="2"/>
      <c r="BY3056" s="2"/>
      <c r="BZ3056" s="2"/>
    </row>
    <row r="3057" spans="1:78" s="19" customFormat="1" x14ac:dyDescent="0.2">
      <c r="A3057" s="11" t="s">
        <v>1700</v>
      </c>
      <c r="B3057" s="11"/>
      <c r="C3057" s="11" t="s">
        <v>1482</v>
      </c>
      <c r="D3057" s="11" t="s">
        <v>64</v>
      </c>
      <c r="E3057" s="11" t="s">
        <v>1016</v>
      </c>
      <c r="F3057" s="11"/>
      <c r="G3057" s="11" t="s">
        <v>1540</v>
      </c>
      <c r="H3057" s="11"/>
      <c r="I3057" s="11"/>
      <c r="J3057" s="11"/>
      <c r="K3057" s="11"/>
      <c r="L3057" s="11"/>
      <c r="M3057" s="11"/>
      <c r="N3057" s="11"/>
      <c r="O3057" s="11"/>
      <c r="P3057" s="11"/>
      <c r="Q3057" s="11"/>
      <c r="R3057" s="11"/>
      <c r="S3057" s="11"/>
      <c r="T3057" s="11"/>
      <c r="U3057" s="11"/>
      <c r="V3057" s="11"/>
      <c r="W3057" s="11"/>
      <c r="X3057" s="11"/>
      <c r="Y3057" s="11"/>
      <c r="Z3057" s="11"/>
      <c r="AA3057" s="11"/>
      <c r="AB3057" s="11"/>
      <c r="AC3057" s="11"/>
      <c r="AD3057" s="11"/>
      <c r="AE3057" s="11"/>
      <c r="AF3057" s="11"/>
      <c r="AG3057" s="11"/>
      <c r="AH3057" s="11"/>
      <c r="AI3057" s="11"/>
      <c r="AJ3057" s="11"/>
      <c r="AK3057" s="11"/>
      <c r="AL3057" s="11"/>
      <c r="AM3057" s="11"/>
      <c r="AN3057" s="11"/>
      <c r="AO3057" s="11"/>
      <c r="AP3057" s="11"/>
      <c r="AQ3057" s="11"/>
      <c r="AR3057" s="11"/>
      <c r="AS3057" s="11"/>
      <c r="AT3057" s="11"/>
      <c r="AU3057" s="11"/>
      <c r="AV3057" s="11"/>
      <c r="AW3057" s="11"/>
      <c r="AX3057" s="11"/>
      <c r="AY3057" s="11"/>
      <c r="AZ3057" s="11"/>
      <c r="BA3057" s="11"/>
      <c r="BB3057" s="11"/>
      <c r="BC3057" s="11"/>
      <c r="BD3057" s="11"/>
      <c r="BE3057" s="11"/>
      <c r="BF3057" s="11"/>
      <c r="BG3057" s="11"/>
      <c r="BH3057" s="11"/>
      <c r="BI3057" s="11"/>
      <c r="BJ3057" s="11"/>
      <c r="BK3057" s="11"/>
      <c r="BL3057" s="11"/>
      <c r="BM3057" s="11"/>
      <c r="BN3057" s="11"/>
      <c r="BO3057" s="11"/>
      <c r="BP3057" s="11"/>
      <c r="BQ3057" s="11"/>
      <c r="BR3057" s="11"/>
      <c r="BS3057" s="11"/>
      <c r="BT3057" s="11"/>
      <c r="BU3057" s="11"/>
      <c r="BV3057" s="11"/>
      <c r="BW3057" s="11"/>
      <c r="BX3057"/>
      <c r="BY3057"/>
      <c r="BZ3057"/>
    </row>
    <row r="3058" spans="1:78" s="11" customFormat="1" x14ac:dyDescent="0.2">
      <c r="A3058" s="11" t="s">
        <v>1700</v>
      </c>
      <c r="C3058" s="11" t="s">
        <v>1482</v>
      </c>
      <c r="D3058" s="11" t="s">
        <v>64</v>
      </c>
      <c r="E3058" s="11" t="s">
        <v>1016</v>
      </c>
      <c r="G3058" s="11" t="s">
        <v>1016</v>
      </c>
      <c r="BX3058"/>
      <c r="BY3058"/>
      <c r="BZ3058"/>
    </row>
    <row r="3059" spans="1:78" s="11" customFormat="1" x14ac:dyDescent="0.2">
      <c r="A3059" s="11" t="s">
        <v>1700</v>
      </c>
      <c r="C3059" s="11" t="s">
        <v>1482</v>
      </c>
      <c r="D3059" s="11" t="s">
        <v>64</v>
      </c>
      <c r="E3059" s="11" t="s">
        <v>1016</v>
      </c>
      <c r="G3059" s="11" t="s">
        <v>1022</v>
      </c>
      <c r="BX3059"/>
      <c r="BY3059"/>
      <c r="BZ3059"/>
    </row>
    <row r="3060" spans="1:78" s="11" customFormat="1" x14ac:dyDescent="0.2">
      <c r="A3060" s="11" t="s">
        <v>1700</v>
      </c>
      <c r="C3060" s="11" t="s">
        <v>1482</v>
      </c>
      <c r="D3060" s="11" t="s">
        <v>64</v>
      </c>
      <c r="E3060" s="11" t="s">
        <v>1062</v>
      </c>
      <c r="F3060" s="11" t="s">
        <v>1063</v>
      </c>
      <c r="G3060" s="11" t="s">
        <v>1062</v>
      </c>
      <c r="H3060" s="11" t="s">
        <v>1063</v>
      </c>
      <c r="BX3060"/>
      <c r="BY3060"/>
      <c r="BZ3060"/>
    </row>
    <row r="3061" spans="1:78" s="11" customFormat="1" x14ac:dyDescent="0.2">
      <c r="A3061" t="s">
        <v>456</v>
      </c>
      <c r="B3061"/>
      <c r="C3061" t="s">
        <v>1482</v>
      </c>
      <c r="D3061" t="s">
        <v>64</v>
      </c>
      <c r="E3061" t="s">
        <v>1062</v>
      </c>
      <c r="F3061" t="s">
        <v>1063</v>
      </c>
      <c r="G3061" t="s">
        <v>1062</v>
      </c>
      <c r="H3061" t="s">
        <v>1063</v>
      </c>
      <c r="I3061"/>
      <c r="J3061"/>
      <c r="K3061"/>
      <c r="L3061" t="s">
        <v>291</v>
      </c>
      <c r="M3061"/>
      <c r="N3061"/>
      <c r="O3061"/>
      <c r="P3061"/>
      <c r="Q3061"/>
      <c r="R3061"/>
      <c r="S3061"/>
      <c r="T3061"/>
      <c r="U3061"/>
      <c r="V3061"/>
      <c r="W3061"/>
      <c r="X3061"/>
      <c r="Y3061"/>
      <c r="Z3061"/>
      <c r="AA3061"/>
      <c r="AB3061"/>
      <c r="AC3061"/>
      <c r="AD3061"/>
      <c r="AE3061"/>
      <c r="AF3061"/>
      <c r="AG3061"/>
      <c r="AH3061"/>
      <c r="AI3061"/>
      <c r="AJ3061"/>
      <c r="AK3061"/>
      <c r="AL3061"/>
      <c r="AM3061"/>
      <c r="AN3061"/>
      <c r="AO3061"/>
      <c r="AP3061"/>
      <c r="AQ3061"/>
      <c r="AR3061"/>
      <c r="AS3061">
        <v>3.17</v>
      </c>
      <c r="AT3061"/>
      <c r="AU3061"/>
      <c r="AV3061">
        <v>1.73</v>
      </c>
      <c r="AW3061">
        <v>3.23</v>
      </c>
      <c r="AX3061">
        <v>2.0699999999999998</v>
      </c>
      <c r="AY3061">
        <v>2.13</v>
      </c>
      <c r="AZ3061">
        <v>2.13</v>
      </c>
      <c r="BA3061">
        <v>3.53</v>
      </c>
      <c r="BB3061">
        <v>2.59</v>
      </c>
      <c r="BC3061">
        <v>2.4300000000000002</v>
      </c>
      <c r="BD3061">
        <v>2.59</v>
      </c>
      <c r="BE3061">
        <v>4.17</v>
      </c>
      <c r="BF3061">
        <v>2.5</v>
      </c>
      <c r="BG3061">
        <v>1.98</v>
      </c>
      <c r="BH3061">
        <v>2.5</v>
      </c>
      <c r="BI3061"/>
      <c r="BJ3061"/>
      <c r="BK3061"/>
      <c r="BL3061"/>
      <c r="BM3061"/>
      <c r="BN3061"/>
      <c r="BO3061"/>
      <c r="BP3061"/>
      <c r="BQ3061"/>
      <c r="BR3061" t="s">
        <v>67</v>
      </c>
      <c r="BS3061"/>
      <c r="BT3061" t="s">
        <v>285</v>
      </c>
      <c r="BU3061">
        <v>2255</v>
      </c>
      <c r="BV3061"/>
      <c r="BW3061"/>
      <c r="BX3061"/>
      <c r="BY3061"/>
      <c r="BZ3061"/>
    </row>
    <row r="3062" spans="1:78" s="11" customFormat="1" x14ac:dyDescent="0.2">
      <c r="A3062" t="s">
        <v>456</v>
      </c>
      <c r="B3062"/>
      <c r="C3062" t="s">
        <v>1482</v>
      </c>
      <c r="D3062" t="s">
        <v>64</v>
      </c>
      <c r="E3062" t="s">
        <v>1062</v>
      </c>
      <c r="F3062" t="s">
        <v>1063</v>
      </c>
      <c r="G3062" t="s">
        <v>1062</v>
      </c>
      <c r="H3062" t="s">
        <v>1063</v>
      </c>
      <c r="I3062"/>
      <c r="J3062"/>
      <c r="K3062"/>
      <c r="L3062" t="s">
        <v>284</v>
      </c>
      <c r="M3062"/>
      <c r="N3062"/>
      <c r="O3062"/>
      <c r="P3062"/>
      <c r="Q3062"/>
      <c r="R3062"/>
      <c r="S3062"/>
      <c r="T3062"/>
      <c r="U3062"/>
      <c r="V3062"/>
      <c r="W3062"/>
      <c r="X3062"/>
      <c r="Y3062"/>
      <c r="Z3062"/>
      <c r="AA3062"/>
      <c r="AB3062"/>
      <c r="AC3062"/>
      <c r="AD3062"/>
      <c r="AE3062"/>
      <c r="AF3062"/>
      <c r="AG3062"/>
      <c r="AH3062"/>
      <c r="AI3062"/>
      <c r="AJ3062"/>
      <c r="AK3062"/>
      <c r="AL3062"/>
      <c r="AM3062"/>
      <c r="AN3062"/>
      <c r="AO3062"/>
      <c r="AP3062"/>
      <c r="AQ3062"/>
      <c r="AR3062"/>
      <c r="AS3062"/>
      <c r="AT3062"/>
      <c r="AU3062"/>
      <c r="AV3062"/>
      <c r="AW3062">
        <v>3.36</v>
      </c>
      <c r="AX3062">
        <v>2.1800000000000002</v>
      </c>
      <c r="AY3062">
        <v>2.2799999999999998</v>
      </c>
      <c r="AZ3062">
        <v>2.2799999999999998</v>
      </c>
      <c r="BA3062"/>
      <c r="BB3062"/>
      <c r="BC3062"/>
      <c r="BD3062"/>
      <c r="BE3062"/>
      <c r="BF3062"/>
      <c r="BG3062"/>
      <c r="BH3062"/>
      <c r="BI3062"/>
      <c r="BJ3062"/>
      <c r="BK3062"/>
      <c r="BL3062"/>
      <c r="BM3062"/>
      <c r="BN3062"/>
      <c r="BO3062"/>
      <c r="BP3062"/>
      <c r="BQ3062"/>
      <c r="BR3062" t="s">
        <v>67</v>
      </c>
      <c r="BS3062"/>
      <c r="BT3062" t="s">
        <v>285</v>
      </c>
      <c r="BU3062">
        <v>2255</v>
      </c>
      <c r="BV3062"/>
      <c r="BW3062"/>
      <c r="BX3062"/>
      <c r="BY3062"/>
      <c r="BZ3062"/>
    </row>
    <row r="3063" spans="1:78" s="11" customFormat="1" x14ac:dyDescent="0.2">
      <c r="A3063" t="s">
        <v>456</v>
      </c>
      <c r="B3063"/>
      <c r="C3063" t="s">
        <v>1482</v>
      </c>
      <c r="D3063" t="s">
        <v>64</v>
      </c>
      <c r="E3063" t="s">
        <v>1062</v>
      </c>
      <c r="F3063" t="s">
        <v>1063</v>
      </c>
      <c r="G3063" t="s">
        <v>1062</v>
      </c>
      <c r="H3063" t="s">
        <v>1063</v>
      </c>
      <c r="I3063"/>
      <c r="J3063"/>
      <c r="K3063"/>
      <c r="L3063" t="s">
        <v>292</v>
      </c>
      <c r="M3063"/>
      <c r="N3063"/>
      <c r="O3063"/>
      <c r="P3063"/>
      <c r="Q3063"/>
      <c r="R3063"/>
      <c r="S3063"/>
      <c r="T3063"/>
      <c r="U3063"/>
      <c r="V3063"/>
      <c r="W3063"/>
      <c r="X3063"/>
      <c r="Y3063"/>
      <c r="Z3063"/>
      <c r="AA3063"/>
      <c r="AB3063"/>
      <c r="AC3063"/>
      <c r="AD3063"/>
      <c r="AE3063"/>
      <c r="AF3063"/>
      <c r="AG3063"/>
      <c r="AH3063"/>
      <c r="AI3063"/>
      <c r="AJ3063"/>
      <c r="AK3063"/>
      <c r="AL3063"/>
      <c r="AM3063"/>
      <c r="AN3063"/>
      <c r="AO3063"/>
      <c r="AP3063"/>
      <c r="AQ3063"/>
      <c r="AR3063"/>
      <c r="AS3063">
        <v>2.9</v>
      </c>
      <c r="AT3063"/>
      <c r="AU3063"/>
      <c r="AV3063">
        <v>1.77</v>
      </c>
      <c r="AW3063">
        <v>3.23</v>
      </c>
      <c r="AX3063">
        <v>2.14</v>
      </c>
      <c r="AY3063">
        <v>2.38</v>
      </c>
      <c r="AZ3063">
        <v>2.38</v>
      </c>
      <c r="BA3063">
        <v>3.6</v>
      </c>
      <c r="BB3063">
        <v>2.67</v>
      </c>
      <c r="BC3063">
        <v>2.64</v>
      </c>
      <c r="BD3063">
        <v>2.67</v>
      </c>
      <c r="BE3063">
        <v>3.96</v>
      </c>
      <c r="BF3063">
        <v>2.46</v>
      </c>
      <c r="BG3063">
        <v>2.0299999999999998</v>
      </c>
      <c r="BH3063">
        <v>2.46</v>
      </c>
      <c r="BI3063"/>
      <c r="BJ3063"/>
      <c r="BK3063"/>
      <c r="BL3063"/>
      <c r="BM3063"/>
      <c r="BN3063"/>
      <c r="BO3063"/>
      <c r="BP3063"/>
      <c r="BQ3063"/>
      <c r="BR3063" t="s">
        <v>67</v>
      </c>
      <c r="BS3063"/>
      <c r="BT3063" t="s">
        <v>285</v>
      </c>
      <c r="BU3063">
        <v>2255</v>
      </c>
      <c r="BV3063"/>
      <c r="BW3063"/>
      <c r="BX3063"/>
      <c r="BY3063"/>
      <c r="BZ3063"/>
    </row>
    <row r="3064" spans="1:78" s="11" customFormat="1" x14ac:dyDescent="0.2">
      <c r="A3064" t="s">
        <v>456</v>
      </c>
      <c r="B3064"/>
      <c r="C3064" t="s">
        <v>1482</v>
      </c>
      <c r="D3064" t="s">
        <v>64</v>
      </c>
      <c r="E3064" t="s">
        <v>1062</v>
      </c>
      <c r="F3064" t="s">
        <v>1063</v>
      </c>
      <c r="G3064" t="s">
        <v>1062</v>
      </c>
      <c r="H3064" t="s">
        <v>1063</v>
      </c>
      <c r="I3064"/>
      <c r="J3064"/>
      <c r="K3064"/>
      <c r="L3064" t="s">
        <v>292</v>
      </c>
      <c r="M3064"/>
      <c r="N3064"/>
      <c r="O3064"/>
      <c r="P3064"/>
      <c r="Q3064"/>
      <c r="R3064"/>
      <c r="S3064"/>
      <c r="T3064"/>
      <c r="U3064"/>
      <c r="V3064"/>
      <c r="W3064"/>
      <c r="X3064"/>
      <c r="Y3064">
        <v>3.42</v>
      </c>
      <c r="Z3064">
        <v>4.42</v>
      </c>
      <c r="AA3064">
        <v>4.53</v>
      </c>
      <c r="AB3064">
        <v>4.53</v>
      </c>
      <c r="AC3064">
        <v>3.78</v>
      </c>
      <c r="AD3064">
        <v>5.17</v>
      </c>
      <c r="AE3064">
        <v>5.49</v>
      </c>
      <c r="AF3064">
        <v>5.49</v>
      </c>
      <c r="AG3064">
        <v>3.15</v>
      </c>
      <c r="AH3064">
        <v>3.69</v>
      </c>
      <c r="AI3064">
        <v>3.39</v>
      </c>
      <c r="AJ3064">
        <v>3.69</v>
      </c>
      <c r="AK3064"/>
      <c r="AL3064"/>
      <c r="AM3064"/>
      <c r="AN3064"/>
      <c r="AO3064"/>
      <c r="AP3064"/>
      <c r="AQ3064"/>
      <c r="AR3064"/>
      <c r="AS3064"/>
      <c r="AT3064"/>
      <c r="AU3064"/>
      <c r="AV3064"/>
      <c r="AW3064"/>
      <c r="AX3064"/>
      <c r="AY3064"/>
      <c r="AZ3064"/>
      <c r="BA3064"/>
      <c r="BB3064"/>
      <c r="BC3064"/>
      <c r="BD3064"/>
      <c r="BE3064"/>
      <c r="BF3064"/>
      <c r="BG3064"/>
      <c r="BH3064"/>
      <c r="BI3064"/>
      <c r="BJ3064"/>
      <c r="BK3064"/>
      <c r="BL3064"/>
      <c r="BM3064"/>
      <c r="BN3064"/>
      <c r="BO3064"/>
      <c r="BP3064"/>
      <c r="BQ3064"/>
      <c r="BR3064" t="s">
        <v>67</v>
      </c>
      <c r="BS3064"/>
      <c r="BT3064" t="s">
        <v>285</v>
      </c>
      <c r="BU3064">
        <v>2255</v>
      </c>
      <c r="BV3064"/>
      <c r="BW3064"/>
      <c r="BX3064"/>
      <c r="BY3064"/>
      <c r="BZ3064"/>
    </row>
    <row r="3065" spans="1:78" s="11" customFormat="1" x14ac:dyDescent="0.2">
      <c r="A3065" t="s">
        <v>94</v>
      </c>
      <c r="B3065"/>
      <c r="C3065" t="s">
        <v>1482</v>
      </c>
      <c r="D3065" t="s">
        <v>64</v>
      </c>
      <c r="E3065" t="s">
        <v>1062</v>
      </c>
      <c r="F3065" t="s">
        <v>1063</v>
      </c>
      <c r="G3065" t="s">
        <v>1062</v>
      </c>
      <c r="H3065" t="s">
        <v>1063</v>
      </c>
      <c r="I3065"/>
      <c r="J3065"/>
      <c r="K3065"/>
      <c r="L3065"/>
      <c r="M3065"/>
      <c r="N3065"/>
      <c r="O3065"/>
      <c r="P3065"/>
      <c r="Q3065"/>
      <c r="R3065"/>
      <c r="S3065"/>
      <c r="T3065"/>
      <c r="U3065"/>
      <c r="V3065"/>
      <c r="W3065"/>
      <c r="X3065"/>
      <c r="Y3065"/>
      <c r="Z3065"/>
      <c r="AA3065"/>
      <c r="AB3065"/>
      <c r="AC3065"/>
      <c r="AD3065"/>
      <c r="AE3065"/>
      <c r="AF3065"/>
      <c r="AG3065"/>
      <c r="AH3065"/>
      <c r="AI3065"/>
      <c r="AJ3065"/>
      <c r="AK3065"/>
      <c r="AL3065"/>
      <c r="AM3065"/>
      <c r="AN3065"/>
      <c r="AO3065"/>
      <c r="AP3065"/>
      <c r="AQ3065"/>
      <c r="AR3065"/>
      <c r="AS3065">
        <v>3.17</v>
      </c>
      <c r="AT3065"/>
      <c r="AU3065"/>
      <c r="AV3065">
        <v>1.73</v>
      </c>
      <c r="AW3065">
        <v>3.27</v>
      </c>
      <c r="AX3065">
        <v>2.1</v>
      </c>
      <c r="AY3065">
        <v>2.17</v>
      </c>
      <c r="AZ3065">
        <v>2.17</v>
      </c>
      <c r="BA3065">
        <v>3.53</v>
      </c>
      <c r="BB3065">
        <v>2.59</v>
      </c>
      <c r="BC3065">
        <v>2.4300000000000002</v>
      </c>
      <c r="BD3065">
        <v>2.59</v>
      </c>
      <c r="BE3065">
        <v>4.17</v>
      </c>
      <c r="BF3065">
        <v>2.5</v>
      </c>
      <c r="BG3065">
        <v>1.98</v>
      </c>
      <c r="BH3065">
        <v>2.5</v>
      </c>
      <c r="BI3065"/>
      <c r="BJ3065"/>
      <c r="BK3065"/>
      <c r="BL3065"/>
      <c r="BM3065"/>
      <c r="BN3065"/>
      <c r="BO3065"/>
      <c r="BP3065"/>
      <c r="BQ3065"/>
      <c r="BR3065" t="s">
        <v>67</v>
      </c>
      <c r="BS3065" s="1">
        <v>44799</v>
      </c>
      <c r="BT3065" t="s">
        <v>1067</v>
      </c>
      <c r="BU3065">
        <v>56876</v>
      </c>
      <c r="BV3065"/>
      <c r="BW3065"/>
      <c r="BX3065"/>
      <c r="BY3065"/>
      <c r="BZ3065"/>
    </row>
    <row r="3066" spans="1:78" s="11" customFormat="1" x14ac:dyDescent="0.2">
      <c r="A3066" t="s">
        <v>2527</v>
      </c>
      <c r="B3066"/>
      <c r="C3066" t="s">
        <v>1482</v>
      </c>
      <c r="D3066" t="s">
        <v>64</v>
      </c>
      <c r="E3066" t="s">
        <v>1062</v>
      </c>
      <c r="F3066" t="s">
        <v>1063</v>
      </c>
      <c r="G3066" t="s">
        <v>1062</v>
      </c>
      <c r="H3066" t="s">
        <v>1063</v>
      </c>
      <c r="I3066"/>
      <c r="J3066"/>
      <c r="K3066"/>
      <c r="L3066"/>
      <c r="M3066"/>
      <c r="N3066"/>
      <c r="O3066"/>
      <c r="P3066"/>
      <c r="Q3066"/>
      <c r="R3066"/>
      <c r="S3066"/>
      <c r="T3066"/>
      <c r="U3066"/>
      <c r="V3066"/>
      <c r="W3066"/>
      <c r="X3066"/>
      <c r="Y3066"/>
      <c r="Z3066"/>
      <c r="AA3066"/>
      <c r="AB3066"/>
      <c r="AC3066"/>
      <c r="AD3066"/>
      <c r="AE3066"/>
      <c r="AF3066"/>
      <c r="AG3066"/>
      <c r="AH3066"/>
      <c r="AI3066"/>
      <c r="AJ3066"/>
      <c r="AK3066"/>
      <c r="AL3066"/>
      <c r="AM3066"/>
      <c r="AN3066"/>
      <c r="AO3066">
        <v>2.52</v>
      </c>
      <c r="AP3066"/>
      <c r="AQ3066"/>
      <c r="AR3066">
        <v>1.25</v>
      </c>
      <c r="AS3066">
        <v>3.17</v>
      </c>
      <c r="AT3066"/>
      <c r="AU3066"/>
      <c r="AV3066">
        <v>1.95</v>
      </c>
      <c r="AW3066">
        <v>3.1</v>
      </c>
      <c r="AX3066">
        <v>2.21</v>
      </c>
      <c r="AY3066">
        <v>2.21</v>
      </c>
      <c r="AZ3066">
        <v>2.21</v>
      </c>
      <c r="BA3066">
        <v>3.4</v>
      </c>
      <c r="BB3066">
        <v>2.64</v>
      </c>
      <c r="BC3066">
        <v>2.34</v>
      </c>
      <c r="BD3066">
        <v>2.64</v>
      </c>
      <c r="BE3066">
        <v>4.05</v>
      </c>
      <c r="BF3066">
        <v>2.42</v>
      </c>
      <c r="BG3066">
        <v>1.94</v>
      </c>
      <c r="BH3066">
        <v>2.42</v>
      </c>
      <c r="BI3066"/>
      <c r="BJ3066"/>
      <c r="BK3066"/>
      <c r="BL3066"/>
      <c r="BM3066"/>
      <c r="BN3066"/>
      <c r="BO3066"/>
      <c r="BP3066"/>
      <c r="BQ3066"/>
      <c r="BR3066" t="s">
        <v>67</v>
      </c>
      <c r="BS3066" s="1">
        <v>44826</v>
      </c>
      <c r="BT3066" t="s">
        <v>2508</v>
      </c>
      <c r="BU3066">
        <v>960</v>
      </c>
      <c r="BV3066" t="s">
        <v>60</v>
      </c>
      <c r="BW3066" t="s">
        <v>2508</v>
      </c>
      <c r="BX3066"/>
      <c r="BY3066"/>
      <c r="BZ3066"/>
    </row>
    <row r="3067" spans="1:78" s="11" customFormat="1" x14ac:dyDescent="0.2">
      <c r="A3067" t="s">
        <v>2533</v>
      </c>
      <c r="B3067"/>
      <c r="C3067" t="s">
        <v>1482</v>
      </c>
      <c r="D3067" t="s">
        <v>64</v>
      </c>
      <c r="E3067" t="s">
        <v>1062</v>
      </c>
      <c r="F3067" t="s">
        <v>1063</v>
      </c>
      <c r="G3067" t="s">
        <v>1062</v>
      </c>
      <c r="H3067" t="s">
        <v>1063</v>
      </c>
      <c r="I3067"/>
      <c r="J3067"/>
      <c r="K3067"/>
      <c r="L3067"/>
      <c r="M3067"/>
      <c r="N3067"/>
      <c r="O3067"/>
      <c r="P3067"/>
      <c r="Q3067"/>
      <c r="R3067"/>
      <c r="S3067"/>
      <c r="T3067"/>
      <c r="U3067"/>
      <c r="V3067"/>
      <c r="W3067"/>
      <c r="X3067"/>
      <c r="Y3067"/>
      <c r="Z3067"/>
      <c r="AA3067"/>
      <c r="AB3067"/>
      <c r="AC3067"/>
      <c r="AD3067"/>
      <c r="AE3067"/>
      <c r="AF3067"/>
      <c r="AG3067"/>
      <c r="AH3067"/>
      <c r="AI3067"/>
      <c r="AJ3067"/>
      <c r="AK3067"/>
      <c r="AL3067"/>
      <c r="AM3067"/>
      <c r="AN3067"/>
      <c r="AO3067">
        <v>2.75</v>
      </c>
      <c r="AP3067"/>
      <c r="AQ3067"/>
      <c r="AR3067">
        <v>1.28</v>
      </c>
      <c r="AS3067"/>
      <c r="AT3067"/>
      <c r="AU3067"/>
      <c r="AV3067"/>
      <c r="AW3067"/>
      <c r="AX3067"/>
      <c r="AY3067"/>
      <c r="AZ3067"/>
      <c r="BA3067"/>
      <c r="BB3067"/>
      <c r="BC3067"/>
      <c r="BD3067"/>
      <c r="BE3067"/>
      <c r="BF3067"/>
      <c r="BG3067"/>
      <c r="BH3067"/>
      <c r="BI3067"/>
      <c r="BJ3067"/>
      <c r="BK3067"/>
      <c r="BL3067"/>
      <c r="BM3067"/>
      <c r="BN3067"/>
      <c r="BO3067"/>
      <c r="BP3067"/>
      <c r="BQ3067"/>
      <c r="BR3067" t="s">
        <v>67</v>
      </c>
      <c r="BS3067" s="1">
        <v>44826</v>
      </c>
      <c r="BT3067" t="s">
        <v>2508</v>
      </c>
      <c r="BU3067">
        <v>960</v>
      </c>
      <c r="BV3067" t="s">
        <v>60</v>
      </c>
      <c r="BW3067" t="s">
        <v>2508</v>
      </c>
      <c r="BX3067"/>
      <c r="BY3067"/>
      <c r="BZ3067"/>
    </row>
    <row r="3068" spans="1:78" s="19" customFormat="1" x14ac:dyDescent="0.2">
      <c r="A3068" t="s">
        <v>2534</v>
      </c>
      <c r="B3068"/>
      <c r="C3068" t="s">
        <v>1482</v>
      </c>
      <c r="D3068" t="s">
        <v>64</v>
      </c>
      <c r="E3068" t="s">
        <v>1062</v>
      </c>
      <c r="F3068" t="s">
        <v>1063</v>
      </c>
      <c r="G3068" t="s">
        <v>1062</v>
      </c>
      <c r="H3068" t="s">
        <v>1063</v>
      </c>
      <c r="I3068"/>
      <c r="J3068"/>
      <c r="K3068"/>
      <c r="L3068"/>
      <c r="M3068"/>
      <c r="N3068"/>
      <c r="O3068"/>
      <c r="P3068"/>
      <c r="Q3068"/>
      <c r="R3068"/>
      <c r="S3068"/>
      <c r="T3068"/>
      <c r="U3068"/>
      <c r="V3068"/>
      <c r="W3068"/>
      <c r="X3068"/>
      <c r="Y3068"/>
      <c r="Z3068"/>
      <c r="AA3068"/>
      <c r="AB3068"/>
      <c r="AC3068"/>
      <c r="AD3068"/>
      <c r="AE3068"/>
      <c r="AF3068"/>
      <c r="AG3068"/>
      <c r="AH3068"/>
      <c r="AI3068"/>
      <c r="AJ3068"/>
      <c r="AK3068"/>
      <c r="AL3068"/>
      <c r="AM3068"/>
      <c r="AN3068"/>
      <c r="AO3068"/>
      <c r="AP3068"/>
      <c r="AQ3068"/>
      <c r="AR3068"/>
      <c r="AS3068">
        <v>3.35</v>
      </c>
      <c r="AT3068"/>
      <c r="AU3068"/>
      <c r="AV3068">
        <v>2</v>
      </c>
      <c r="AW3068"/>
      <c r="AX3068"/>
      <c r="AY3068"/>
      <c r="AZ3068"/>
      <c r="BA3068"/>
      <c r="BB3068"/>
      <c r="BC3068"/>
      <c r="BD3068"/>
      <c r="BE3068"/>
      <c r="BF3068"/>
      <c r="BG3068"/>
      <c r="BH3068"/>
      <c r="BI3068"/>
      <c r="BJ3068"/>
      <c r="BK3068"/>
      <c r="BL3068"/>
      <c r="BM3068"/>
      <c r="BN3068"/>
      <c r="BO3068"/>
      <c r="BP3068"/>
      <c r="BQ3068"/>
      <c r="BR3068" t="s">
        <v>67</v>
      </c>
      <c r="BS3068" s="1">
        <v>44826</v>
      </c>
      <c r="BT3068" t="s">
        <v>2508</v>
      </c>
      <c r="BU3068">
        <v>960</v>
      </c>
      <c r="BV3068" t="s">
        <v>60</v>
      </c>
      <c r="BW3068" t="s">
        <v>2508</v>
      </c>
      <c r="BX3068"/>
      <c r="BY3068"/>
      <c r="BZ3068"/>
    </row>
    <row r="3069" spans="1:78" s="19" customFormat="1" x14ac:dyDescent="0.2">
      <c r="A3069" t="s">
        <v>2535</v>
      </c>
      <c r="B3069"/>
      <c r="C3069" t="s">
        <v>1482</v>
      </c>
      <c r="D3069" t="s">
        <v>64</v>
      </c>
      <c r="E3069" t="s">
        <v>1062</v>
      </c>
      <c r="F3069" t="s">
        <v>1063</v>
      </c>
      <c r="G3069" t="s">
        <v>1062</v>
      </c>
      <c r="H3069" t="s">
        <v>1063</v>
      </c>
      <c r="I3069"/>
      <c r="J3069"/>
      <c r="K3069"/>
      <c r="L3069"/>
      <c r="M3069"/>
      <c r="N3069"/>
      <c r="O3069"/>
      <c r="P3069"/>
      <c r="Q3069"/>
      <c r="R3069"/>
      <c r="S3069"/>
      <c r="T3069"/>
      <c r="U3069"/>
      <c r="V3069"/>
      <c r="W3069"/>
      <c r="X3069"/>
      <c r="Y3069"/>
      <c r="Z3069"/>
      <c r="AA3069"/>
      <c r="AB3069"/>
      <c r="AC3069"/>
      <c r="AD3069"/>
      <c r="AE3069"/>
      <c r="AF3069"/>
      <c r="AG3069"/>
      <c r="AH3069"/>
      <c r="AI3069"/>
      <c r="AJ3069"/>
      <c r="AK3069"/>
      <c r="AL3069"/>
      <c r="AM3069"/>
      <c r="AN3069"/>
      <c r="AO3069"/>
      <c r="AP3069"/>
      <c r="AQ3069"/>
      <c r="AR3069"/>
      <c r="AS3069">
        <v>3.42</v>
      </c>
      <c r="AT3069"/>
      <c r="AU3069"/>
      <c r="AV3069">
        <v>1.68</v>
      </c>
      <c r="AW3069"/>
      <c r="AX3069"/>
      <c r="AY3069"/>
      <c r="AZ3069"/>
      <c r="BA3069"/>
      <c r="BB3069"/>
      <c r="BC3069"/>
      <c r="BD3069"/>
      <c r="BE3069"/>
      <c r="BF3069"/>
      <c r="BG3069"/>
      <c r="BH3069"/>
      <c r="BI3069"/>
      <c r="BJ3069"/>
      <c r="BK3069"/>
      <c r="BL3069"/>
      <c r="BM3069"/>
      <c r="BN3069"/>
      <c r="BO3069"/>
      <c r="BP3069"/>
      <c r="BQ3069"/>
      <c r="BR3069" t="s">
        <v>67</v>
      </c>
      <c r="BS3069" s="1">
        <v>44826</v>
      </c>
      <c r="BT3069" t="s">
        <v>2508</v>
      </c>
      <c r="BU3069">
        <v>960</v>
      </c>
      <c r="BV3069"/>
      <c r="BW3069"/>
      <c r="BX3069"/>
      <c r="BY3069"/>
      <c r="BZ3069"/>
    </row>
    <row r="3070" spans="1:78" s="19" customFormat="1" x14ac:dyDescent="0.2">
      <c r="A3070" t="s">
        <v>2536</v>
      </c>
      <c r="B3070"/>
      <c r="C3070" t="s">
        <v>1482</v>
      </c>
      <c r="D3070" t="s">
        <v>64</v>
      </c>
      <c r="E3070" t="s">
        <v>1062</v>
      </c>
      <c r="F3070" t="s">
        <v>1063</v>
      </c>
      <c r="G3070" t="s">
        <v>1062</v>
      </c>
      <c r="H3070" t="s">
        <v>1063</v>
      </c>
      <c r="I3070"/>
      <c r="J3070"/>
      <c r="K3070"/>
      <c r="L3070"/>
      <c r="M3070"/>
      <c r="N3070"/>
      <c r="O3070"/>
      <c r="P3070"/>
      <c r="Q3070"/>
      <c r="R3070"/>
      <c r="S3070"/>
      <c r="T3070"/>
      <c r="U3070"/>
      <c r="V3070"/>
      <c r="W3070"/>
      <c r="X3070"/>
      <c r="Y3070"/>
      <c r="Z3070"/>
      <c r="AA3070"/>
      <c r="AB3070"/>
      <c r="AC3070"/>
      <c r="AD3070"/>
      <c r="AE3070"/>
      <c r="AF3070"/>
      <c r="AG3070"/>
      <c r="AH3070"/>
      <c r="AI3070"/>
      <c r="AJ3070"/>
      <c r="AK3070"/>
      <c r="AL3070"/>
      <c r="AM3070"/>
      <c r="AN3070"/>
      <c r="AO3070"/>
      <c r="AP3070"/>
      <c r="AQ3070"/>
      <c r="AR3070"/>
      <c r="AS3070"/>
      <c r="AT3070"/>
      <c r="AU3070"/>
      <c r="AV3070"/>
      <c r="AW3070">
        <v>3.27</v>
      </c>
      <c r="AX3070">
        <v>2.0499999999999998</v>
      </c>
      <c r="AY3070">
        <v>2.12</v>
      </c>
      <c r="AZ3070">
        <v>2.12</v>
      </c>
      <c r="BA3070"/>
      <c r="BB3070"/>
      <c r="BC3070"/>
      <c r="BD3070"/>
      <c r="BE3070"/>
      <c r="BF3070"/>
      <c r="BG3070"/>
      <c r="BH3070"/>
      <c r="BI3070"/>
      <c r="BJ3070"/>
      <c r="BK3070"/>
      <c r="BL3070"/>
      <c r="BM3070"/>
      <c r="BN3070"/>
      <c r="BO3070"/>
      <c r="BP3070"/>
      <c r="BQ3070"/>
      <c r="BR3070" t="s">
        <v>67</v>
      </c>
      <c r="BS3070" s="1">
        <v>44826</v>
      </c>
      <c r="BT3070" t="s">
        <v>2508</v>
      </c>
      <c r="BU3070">
        <v>960</v>
      </c>
      <c r="BV3070"/>
      <c r="BW3070"/>
      <c r="BX3070"/>
      <c r="BY3070"/>
      <c r="BZ3070"/>
    </row>
    <row r="3071" spans="1:78" s="19" customFormat="1" x14ac:dyDescent="0.2">
      <c r="A3071" t="s">
        <v>2537</v>
      </c>
      <c r="B3071"/>
      <c r="C3071" t="s">
        <v>1482</v>
      </c>
      <c r="D3071" t="s">
        <v>64</v>
      </c>
      <c r="E3071" t="s">
        <v>1062</v>
      </c>
      <c r="F3071" t="s">
        <v>1063</v>
      </c>
      <c r="G3071" t="s">
        <v>1062</v>
      </c>
      <c r="H3071" t="s">
        <v>1063</v>
      </c>
      <c r="I3071"/>
      <c r="J3071"/>
      <c r="K3071"/>
      <c r="L3071"/>
      <c r="M3071"/>
      <c r="N3071"/>
      <c r="O3071"/>
      <c r="P3071"/>
      <c r="Q3071"/>
      <c r="R3071"/>
      <c r="S3071"/>
      <c r="T3071"/>
      <c r="U3071"/>
      <c r="V3071"/>
      <c r="W3071"/>
      <c r="X3071"/>
      <c r="Y3071"/>
      <c r="Z3071"/>
      <c r="AA3071"/>
      <c r="AB3071"/>
      <c r="AC3071"/>
      <c r="AD3071"/>
      <c r="AE3071"/>
      <c r="AF3071"/>
      <c r="AG3071"/>
      <c r="AH3071"/>
      <c r="AI3071"/>
      <c r="AJ3071"/>
      <c r="AK3071"/>
      <c r="AL3071"/>
      <c r="AM3071"/>
      <c r="AN3071"/>
      <c r="AO3071"/>
      <c r="AP3071"/>
      <c r="AQ3071"/>
      <c r="AR3071"/>
      <c r="AS3071"/>
      <c r="AT3071"/>
      <c r="AU3071"/>
      <c r="AV3071"/>
      <c r="AW3071"/>
      <c r="AX3071"/>
      <c r="AY3071"/>
      <c r="AZ3071"/>
      <c r="BA3071">
        <v>3.62</v>
      </c>
      <c r="BB3071">
        <v>2.85</v>
      </c>
      <c r="BC3071">
        <v>2.54</v>
      </c>
      <c r="BD3071">
        <v>2.85</v>
      </c>
      <c r="BE3071"/>
      <c r="BF3071"/>
      <c r="BG3071"/>
      <c r="BH3071"/>
      <c r="BI3071"/>
      <c r="BJ3071"/>
      <c r="BK3071"/>
      <c r="BL3071"/>
      <c r="BM3071"/>
      <c r="BN3071"/>
      <c r="BO3071"/>
      <c r="BP3071"/>
      <c r="BQ3071"/>
      <c r="BR3071" t="s">
        <v>67</v>
      </c>
      <c r="BS3071" s="1">
        <v>44826</v>
      </c>
      <c r="BT3071" t="s">
        <v>2508</v>
      </c>
      <c r="BU3071">
        <v>960</v>
      </c>
      <c r="BV3071" t="s">
        <v>60</v>
      </c>
      <c r="BW3071" t="s">
        <v>2508</v>
      </c>
      <c r="BX3071"/>
      <c r="BY3071"/>
      <c r="BZ3071"/>
    </row>
    <row r="3072" spans="1:78" s="19" customFormat="1" x14ac:dyDescent="0.2">
      <c r="A3072" t="s">
        <v>2538</v>
      </c>
      <c r="B3072"/>
      <c r="C3072" t="s">
        <v>1482</v>
      </c>
      <c r="D3072" t="s">
        <v>64</v>
      </c>
      <c r="E3072" t="s">
        <v>1062</v>
      </c>
      <c r="F3072" t="s">
        <v>1063</v>
      </c>
      <c r="G3072" t="s">
        <v>1062</v>
      </c>
      <c r="H3072" t="s">
        <v>1063</v>
      </c>
      <c r="I3072"/>
      <c r="J3072"/>
      <c r="K3072"/>
      <c r="L3072"/>
      <c r="M3072"/>
      <c r="N3072"/>
      <c r="O3072"/>
      <c r="P3072"/>
      <c r="Q3072"/>
      <c r="R3072"/>
      <c r="S3072"/>
      <c r="T3072"/>
      <c r="U3072"/>
      <c r="V3072"/>
      <c r="W3072"/>
      <c r="X3072"/>
      <c r="Y3072"/>
      <c r="Z3072"/>
      <c r="AA3072"/>
      <c r="AB3072"/>
      <c r="AC3072"/>
      <c r="AD3072"/>
      <c r="AE3072"/>
      <c r="AF3072"/>
      <c r="AG3072"/>
      <c r="AH3072"/>
      <c r="AI3072"/>
      <c r="AJ3072"/>
      <c r="AK3072"/>
      <c r="AL3072"/>
      <c r="AM3072"/>
      <c r="AN3072"/>
      <c r="AO3072"/>
      <c r="AP3072"/>
      <c r="AQ3072"/>
      <c r="AR3072"/>
      <c r="AS3072"/>
      <c r="AT3072"/>
      <c r="AU3072"/>
      <c r="AV3072"/>
      <c r="AW3072"/>
      <c r="AX3072"/>
      <c r="AY3072"/>
      <c r="AZ3072"/>
      <c r="BA3072">
        <v>3.64</v>
      </c>
      <c r="BB3072">
        <v>2.6</v>
      </c>
      <c r="BC3072">
        <v>2.54</v>
      </c>
      <c r="BD3072">
        <v>2.6</v>
      </c>
      <c r="BE3072"/>
      <c r="BF3072"/>
      <c r="BG3072"/>
      <c r="BH3072"/>
      <c r="BI3072"/>
      <c r="BJ3072"/>
      <c r="BK3072"/>
      <c r="BL3072"/>
      <c r="BM3072"/>
      <c r="BN3072"/>
      <c r="BO3072"/>
      <c r="BP3072"/>
      <c r="BQ3072"/>
      <c r="BR3072" t="s">
        <v>67</v>
      </c>
      <c r="BS3072" s="1">
        <v>44826</v>
      </c>
      <c r="BT3072" t="s">
        <v>2508</v>
      </c>
      <c r="BU3072">
        <v>960</v>
      </c>
      <c r="BV3072"/>
      <c r="BW3072"/>
      <c r="BX3072"/>
      <c r="BY3072"/>
      <c r="BZ3072"/>
    </row>
    <row r="3073" spans="1:78" s="19" customFormat="1" x14ac:dyDescent="0.2">
      <c r="A3073" t="s">
        <v>2539</v>
      </c>
      <c r="B3073"/>
      <c r="C3073" t="s">
        <v>1482</v>
      </c>
      <c r="D3073" t="s">
        <v>64</v>
      </c>
      <c r="E3073" t="s">
        <v>1062</v>
      </c>
      <c r="F3073" t="s">
        <v>1063</v>
      </c>
      <c r="G3073" t="s">
        <v>1062</v>
      </c>
      <c r="H3073" t="s">
        <v>1063</v>
      </c>
      <c r="I3073"/>
      <c r="J3073"/>
      <c r="K3073"/>
      <c r="L3073"/>
      <c r="M3073"/>
      <c r="N3073"/>
      <c r="O3073"/>
      <c r="P3073"/>
      <c r="Q3073"/>
      <c r="R3073"/>
      <c r="S3073"/>
      <c r="T3073"/>
      <c r="U3073"/>
      <c r="V3073"/>
      <c r="W3073"/>
      <c r="X3073"/>
      <c r="Y3073"/>
      <c r="Z3073"/>
      <c r="AA3073"/>
      <c r="AB3073"/>
      <c r="AC3073"/>
      <c r="AD3073"/>
      <c r="AE3073"/>
      <c r="AF3073"/>
      <c r="AG3073"/>
      <c r="AH3073"/>
      <c r="AI3073"/>
      <c r="AJ3073"/>
      <c r="AK3073"/>
      <c r="AL3073"/>
      <c r="AM3073"/>
      <c r="AN3073"/>
      <c r="AO3073"/>
      <c r="AP3073"/>
      <c r="AQ3073"/>
      <c r="AR3073"/>
      <c r="AS3073"/>
      <c r="AT3073"/>
      <c r="AU3073"/>
      <c r="AV3073"/>
      <c r="AW3073"/>
      <c r="AX3073"/>
      <c r="AY3073"/>
      <c r="AZ3073"/>
      <c r="BA3073"/>
      <c r="BB3073"/>
      <c r="BC3073"/>
      <c r="BD3073"/>
      <c r="BE3073"/>
      <c r="BF3073"/>
      <c r="BG3073">
        <v>1.94</v>
      </c>
      <c r="BH3073">
        <v>1.94</v>
      </c>
      <c r="BI3073"/>
      <c r="BJ3073"/>
      <c r="BK3073"/>
      <c r="BL3073"/>
      <c r="BM3073"/>
      <c r="BN3073"/>
      <c r="BO3073"/>
      <c r="BP3073"/>
      <c r="BQ3073"/>
      <c r="BR3073" t="s">
        <v>67</v>
      </c>
      <c r="BS3073" s="1">
        <v>44826</v>
      </c>
      <c r="BT3073" t="s">
        <v>2508</v>
      </c>
      <c r="BU3073">
        <v>960</v>
      </c>
      <c r="BV3073"/>
      <c r="BW3073"/>
      <c r="BX3073"/>
      <c r="BY3073"/>
      <c r="BZ3073"/>
    </row>
    <row r="3074" spans="1:78" s="19" customFormat="1" x14ac:dyDescent="0.2">
      <c r="A3074" t="s">
        <v>2528</v>
      </c>
      <c r="B3074"/>
      <c r="C3074" t="s">
        <v>1482</v>
      </c>
      <c r="D3074" t="s">
        <v>64</v>
      </c>
      <c r="E3074" t="s">
        <v>1062</v>
      </c>
      <c r="F3074" t="s">
        <v>1063</v>
      </c>
      <c r="G3074" t="s">
        <v>1062</v>
      </c>
      <c r="H3074" t="s">
        <v>1063</v>
      </c>
      <c r="I3074"/>
      <c r="J3074"/>
      <c r="K3074"/>
      <c r="L3074"/>
      <c r="M3074"/>
      <c r="N3074"/>
      <c r="O3074"/>
      <c r="P3074"/>
      <c r="Q3074"/>
      <c r="R3074"/>
      <c r="S3074"/>
      <c r="T3074"/>
      <c r="U3074"/>
      <c r="V3074"/>
      <c r="W3074"/>
      <c r="X3074"/>
      <c r="Y3074">
        <v>2.95</v>
      </c>
      <c r="Z3074">
        <v>3.3</v>
      </c>
      <c r="AA3074">
        <v>3.6</v>
      </c>
      <c r="AB3074">
        <v>3.6</v>
      </c>
      <c r="AC3074"/>
      <c r="AD3074"/>
      <c r="AE3074"/>
      <c r="AF3074"/>
      <c r="AG3074"/>
      <c r="AH3074"/>
      <c r="AI3074"/>
      <c r="AJ3074"/>
      <c r="AK3074"/>
      <c r="AL3074"/>
      <c r="AM3074"/>
      <c r="AN3074"/>
      <c r="AO3074"/>
      <c r="AP3074"/>
      <c r="AQ3074"/>
      <c r="AR3074"/>
      <c r="AS3074"/>
      <c r="AT3074"/>
      <c r="AU3074"/>
      <c r="AV3074"/>
      <c r="AW3074"/>
      <c r="AX3074"/>
      <c r="AY3074"/>
      <c r="AZ3074"/>
      <c r="BA3074"/>
      <c r="BB3074"/>
      <c r="BC3074"/>
      <c r="BD3074"/>
      <c r="BE3074"/>
      <c r="BF3074"/>
      <c r="BG3074"/>
      <c r="BH3074"/>
      <c r="BI3074"/>
      <c r="BJ3074"/>
      <c r="BK3074"/>
      <c r="BL3074"/>
      <c r="BM3074"/>
      <c r="BN3074"/>
      <c r="BO3074"/>
      <c r="BP3074"/>
      <c r="BQ3074" t="s">
        <v>2389</v>
      </c>
      <c r="BR3074" t="s">
        <v>67</v>
      </c>
      <c r="BS3074" s="1">
        <v>44826</v>
      </c>
      <c r="BT3074" t="s">
        <v>2508</v>
      </c>
      <c r="BU3074">
        <v>960</v>
      </c>
      <c r="BV3074" t="s">
        <v>60</v>
      </c>
      <c r="BW3074" s="9" t="s">
        <v>2508</v>
      </c>
      <c r="BX3074"/>
      <c r="BY3074"/>
      <c r="BZ3074"/>
    </row>
    <row r="3075" spans="1:78" s="19" customFormat="1" x14ac:dyDescent="0.2">
      <c r="A3075" s="2" t="s">
        <v>2529</v>
      </c>
      <c r="B3075" s="2"/>
      <c r="C3075" s="2" t="s">
        <v>1482</v>
      </c>
      <c r="D3075" s="2" t="s">
        <v>64</v>
      </c>
      <c r="E3075" s="2" t="s">
        <v>1062</v>
      </c>
      <c r="F3075" s="2" t="s">
        <v>1063</v>
      </c>
      <c r="G3075" s="2" t="s">
        <v>1062</v>
      </c>
      <c r="H3075" s="2" t="s">
        <v>1063</v>
      </c>
      <c r="I3075" s="2"/>
      <c r="J3075" s="2"/>
      <c r="K3075" s="2"/>
      <c r="L3075" s="2"/>
      <c r="M3075" s="2"/>
      <c r="N3075" s="2"/>
      <c r="O3075" s="2"/>
      <c r="P3075" s="2"/>
      <c r="Q3075" s="2"/>
      <c r="R3075" s="2"/>
      <c r="S3075" s="2"/>
      <c r="T3075" s="2"/>
      <c r="U3075" s="2"/>
      <c r="V3075" s="2"/>
      <c r="W3075" s="2"/>
      <c r="X3075" s="2"/>
      <c r="Y3075" s="2"/>
      <c r="Z3075" s="2"/>
      <c r="AA3075" s="2"/>
      <c r="AB3075" s="2"/>
      <c r="AC3075" s="2"/>
      <c r="AD3075" s="2"/>
      <c r="AE3075" s="2"/>
      <c r="AF3075" s="2"/>
      <c r="AG3075" s="2"/>
      <c r="AH3075" s="2"/>
      <c r="AI3075" s="2"/>
      <c r="AJ3075" s="2"/>
      <c r="AK3075" s="2"/>
      <c r="AL3075" s="2"/>
      <c r="AM3075" s="2"/>
      <c r="AN3075" s="2"/>
      <c r="AO3075" s="2"/>
      <c r="AP3075" s="2"/>
      <c r="AQ3075" s="2"/>
      <c r="AR3075" s="2"/>
      <c r="AS3075" s="2"/>
      <c r="AT3075" s="2"/>
      <c r="AU3075" s="2"/>
      <c r="AV3075" s="2"/>
      <c r="AW3075" s="2"/>
      <c r="AX3075" s="2"/>
      <c r="AY3075" s="2"/>
      <c r="AZ3075" s="2"/>
      <c r="BA3075" s="2"/>
      <c r="BB3075" s="2"/>
      <c r="BC3075" s="2"/>
      <c r="BD3075" s="2"/>
      <c r="BE3075" s="2"/>
      <c r="BF3075" s="2"/>
      <c r="BG3075" s="2"/>
      <c r="BH3075" s="2"/>
      <c r="BI3075" s="2"/>
      <c r="BJ3075" s="2"/>
      <c r="BK3075" s="2"/>
      <c r="BL3075" s="2"/>
      <c r="BM3075" s="2"/>
      <c r="BN3075" s="2"/>
      <c r="BO3075" s="2"/>
      <c r="BP3075" s="2"/>
      <c r="BQ3075" s="2" t="s">
        <v>2491</v>
      </c>
      <c r="BR3075" s="2" t="s">
        <v>67</v>
      </c>
      <c r="BS3075" s="3">
        <v>44826</v>
      </c>
      <c r="BT3075" s="2" t="s">
        <v>2508</v>
      </c>
      <c r="BU3075" s="2">
        <v>960</v>
      </c>
      <c r="BV3075" s="2" t="s">
        <v>60</v>
      </c>
      <c r="BW3075" s="2" t="s">
        <v>2508</v>
      </c>
      <c r="BX3075"/>
      <c r="BY3075"/>
      <c r="BZ3075"/>
    </row>
    <row r="3076" spans="1:78" s="19" customFormat="1" x14ac:dyDescent="0.2">
      <c r="A3076" t="s">
        <v>2530</v>
      </c>
      <c r="B3076"/>
      <c r="C3076" t="s">
        <v>1482</v>
      </c>
      <c r="D3076" t="s">
        <v>64</v>
      </c>
      <c r="E3076" t="s">
        <v>1062</v>
      </c>
      <c r="F3076" t="s">
        <v>1063</v>
      </c>
      <c r="G3076" t="s">
        <v>1062</v>
      </c>
      <c r="H3076" t="s">
        <v>1063</v>
      </c>
      <c r="I3076"/>
      <c r="J3076"/>
      <c r="K3076"/>
      <c r="L3076"/>
      <c r="M3076"/>
      <c r="N3076"/>
      <c r="O3076"/>
      <c r="P3076"/>
      <c r="Q3076"/>
      <c r="R3076"/>
      <c r="S3076"/>
      <c r="T3076"/>
      <c r="U3076"/>
      <c r="V3076"/>
      <c r="W3076"/>
      <c r="X3076"/>
      <c r="Y3076"/>
      <c r="Z3076"/>
      <c r="AA3076"/>
      <c r="AB3076"/>
      <c r="AC3076">
        <v>3.43</v>
      </c>
      <c r="AD3076">
        <v>4.1500000000000004</v>
      </c>
      <c r="AE3076">
        <v>4.5</v>
      </c>
      <c r="AF3076">
        <v>4.1500000000000004</v>
      </c>
      <c r="AG3076"/>
      <c r="AH3076"/>
      <c r="AI3076"/>
      <c r="AJ3076"/>
      <c r="AK3076"/>
      <c r="AL3076"/>
      <c r="AM3076"/>
      <c r="AN3076"/>
      <c r="AO3076"/>
      <c r="AP3076"/>
      <c r="AQ3076"/>
      <c r="AR3076"/>
      <c r="AS3076"/>
      <c r="AT3076"/>
      <c r="AU3076"/>
      <c r="AV3076"/>
      <c r="AW3076"/>
      <c r="AX3076"/>
      <c r="AY3076"/>
      <c r="AZ3076"/>
      <c r="BA3076"/>
      <c r="BB3076"/>
      <c r="BC3076"/>
      <c r="BD3076"/>
      <c r="BE3076"/>
      <c r="BF3076"/>
      <c r="BG3076"/>
      <c r="BH3076"/>
      <c r="BI3076"/>
      <c r="BJ3076"/>
      <c r="BK3076"/>
      <c r="BL3076"/>
      <c r="BM3076"/>
      <c r="BN3076"/>
      <c r="BO3076"/>
      <c r="BP3076"/>
      <c r="BQ3076"/>
      <c r="BR3076" t="s">
        <v>67</v>
      </c>
      <c r="BS3076" s="1">
        <v>44826</v>
      </c>
      <c r="BT3076" t="s">
        <v>2508</v>
      </c>
      <c r="BU3076">
        <v>960</v>
      </c>
      <c r="BV3076"/>
      <c r="BW3076"/>
      <c r="BX3076"/>
      <c r="BY3076"/>
      <c r="BZ3076"/>
    </row>
    <row r="3077" spans="1:78" s="19" customFormat="1" x14ac:dyDescent="0.2">
      <c r="A3077" t="s">
        <v>2532</v>
      </c>
      <c r="B3077"/>
      <c r="C3077" t="s">
        <v>1482</v>
      </c>
      <c r="D3077" t="s">
        <v>64</v>
      </c>
      <c r="E3077" t="s">
        <v>1062</v>
      </c>
      <c r="F3077" t="s">
        <v>1063</v>
      </c>
      <c r="G3077" t="s">
        <v>1062</v>
      </c>
      <c r="H3077" t="s">
        <v>1063</v>
      </c>
      <c r="I3077"/>
      <c r="J3077"/>
      <c r="K3077"/>
      <c r="L3077"/>
      <c r="M3077"/>
      <c r="N3077"/>
      <c r="O3077"/>
      <c r="P3077"/>
      <c r="Q3077"/>
      <c r="R3077"/>
      <c r="S3077"/>
      <c r="T3077"/>
      <c r="U3077"/>
      <c r="V3077"/>
      <c r="W3077"/>
      <c r="X3077"/>
      <c r="Y3077"/>
      <c r="Z3077"/>
      <c r="AA3077"/>
      <c r="AB3077"/>
      <c r="AC3077"/>
      <c r="AD3077"/>
      <c r="AE3077"/>
      <c r="AF3077"/>
      <c r="AG3077">
        <v>3.08</v>
      </c>
      <c r="AH3077">
        <v>4.82</v>
      </c>
      <c r="AI3077">
        <v>4.13</v>
      </c>
      <c r="AJ3077">
        <v>4.82</v>
      </c>
      <c r="AK3077"/>
      <c r="AL3077"/>
      <c r="AM3077"/>
      <c r="AN3077"/>
      <c r="AO3077"/>
      <c r="AP3077"/>
      <c r="AQ3077"/>
      <c r="AR3077"/>
      <c r="AS3077"/>
      <c r="AT3077"/>
      <c r="AU3077"/>
      <c r="AV3077"/>
      <c r="AW3077"/>
      <c r="AX3077"/>
      <c r="AY3077"/>
      <c r="AZ3077"/>
      <c r="BA3077"/>
      <c r="BB3077"/>
      <c r="BC3077"/>
      <c r="BD3077"/>
      <c r="BE3077"/>
      <c r="BF3077"/>
      <c r="BG3077"/>
      <c r="BH3077"/>
      <c r="BI3077"/>
      <c r="BJ3077"/>
      <c r="BK3077"/>
      <c r="BL3077"/>
      <c r="BM3077"/>
      <c r="BN3077"/>
      <c r="BO3077"/>
      <c r="BP3077"/>
      <c r="BQ3077"/>
      <c r="BR3077" t="s">
        <v>67</v>
      </c>
      <c r="BS3077" s="1">
        <v>44826</v>
      </c>
      <c r="BT3077" t="s">
        <v>2508</v>
      </c>
      <c r="BU3077">
        <v>960</v>
      </c>
      <c r="BV3077" t="s">
        <v>60</v>
      </c>
      <c r="BW3077" t="s">
        <v>2508</v>
      </c>
      <c r="BX3077"/>
      <c r="BY3077"/>
      <c r="BZ3077"/>
    </row>
    <row r="3078" spans="1:78" s="19" customFormat="1" x14ac:dyDescent="0.2">
      <c r="A3078" t="s">
        <v>2531</v>
      </c>
      <c r="B3078"/>
      <c r="C3078" t="s">
        <v>1482</v>
      </c>
      <c r="D3078" t="s">
        <v>64</v>
      </c>
      <c r="E3078" t="s">
        <v>1062</v>
      </c>
      <c r="F3078" t="s">
        <v>1063</v>
      </c>
      <c r="G3078" t="s">
        <v>1062</v>
      </c>
      <c r="H3078" t="s">
        <v>1063</v>
      </c>
      <c r="I3078"/>
      <c r="J3078"/>
      <c r="K3078"/>
      <c r="L3078"/>
      <c r="M3078"/>
      <c r="N3078"/>
      <c r="O3078"/>
      <c r="P3078"/>
      <c r="Q3078"/>
      <c r="R3078"/>
      <c r="S3078"/>
      <c r="T3078"/>
      <c r="U3078"/>
      <c r="V3078"/>
      <c r="W3078"/>
      <c r="X3078"/>
      <c r="Y3078"/>
      <c r="Z3078"/>
      <c r="AA3078"/>
      <c r="AB3078"/>
      <c r="AC3078">
        <v>3.22</v>
      </c>
      <c r="AD3078"/>
      <c r="AE3078"/>
      <c r="AF3078">
        <v>4.57</v>
      </c>
      <c r="AG3078"/>
      <c r="AH3078"/>
      <c r="AI3078"/>
      <c r="AJ3078"/>
      <c r="AK3078"/>
      <c r="AL3078"/>
      <c r="AM3078"/>
      <c r="AN3078"/>
      <c r="AO3078"/>
      <c r="AP3078"/>
      <c r="AQ3078"/>
      <c r="AR3078"/>
      <c r="AS3078"/>
      <c r="AT3078"/>
      <c r="AU3078"/>
      <c r="AV3078"/>
      <c r="AW3078"/>
      <c r="AX3078"/>
      <c r="AY3078"/>
      <c r="AZ3078"/>
      <c r="BA3078"/>
      <c r="BB3078"/>
      <c r="BC3078"/>
      <c r="BD3078"/>
      <c r="BE3078"/>
      <c r="BF3078"/>
      <c r="BG3078"/>
      <c r="BH3078"/>
      <c r="BI3078"/>
      <c r="BJ3078"/>
      <c r="BK3078"/>
      <c r="BL3078"/>
      <c r="BM3078"/>
      <c r="BN3078"/>
      <c r="BO3078"/>
      <c r="BP3078"/>
      <c r="BQ3078"/>
      <c r="BR3078" t="s">
        <v>67</v>
      </c>
      <c r="BS3078" s="1">
        <v>44826</v>
      </c>
      <c r="BT3078" t="s">
        <v>2508</v>
      </c>
      <c r="BU3078">
        <v>960</v>
      </c>
      <c r="BV3078" t="s">
        <v>60</v>
      </c>
      <c r="BW3078" t="s">
        <v>2508</v>
      </c>
      <c r="BX3078"/>
      <c r="BY3078"/>
      <c r="BZ3078"/>
    </row>
    <row r="3079" spans="1:78" s="19" customFormat="1" x14ac:dyDescent="0.2">
      <c r="A3079" t="s">
        <v>1068</v>
      </c>
      <c r="B3079"/>
      <c r="C3079" t="s">
        <v>1482</v>
      </c>
      <c r="D3079" t="s">
        <v>64</v>
      </c>
      <c r="E3079" t="s">
        <v>1062</v>
      </c>
      <c r="F3079" t="s">
        <v>1063</v>
      </c>
      <c r="G3079" t="s">
        <v>1062</v>
      </c>
      <c r="H3079" t="s">
        <v>1063</v>
      </c>
      <c r="I3079"/>
      <c r="J3079"/>
      <c r="K3079"/>
      <c r="L3079" t="s">
        <v>919</v>
      </c>
      <c r="M3079"/>
      <c r="N3079"/>
      <c r="O3079"/>
      <c r="P3079"/>
      <c r="Q3079"/>
      <c r="R3079"/>
      <c r="S3079"/>
      <c r="T3079"/>
      <c r="U3079"/>
      <c r="V3079"/>
      <c r="W3079"/>
      <c r="X3079"/>
      <c r="Y3079"/>
      <c r="Z3079"/>
      <c r="AA3079"/>
      <c r="AB3079"/>
      <c r="AC3079"/>
      <c r="AD3079"/>
      <c r="AE3079"/>
      <c r="AF3079"/>
      <c r="AG3079"/>
      <c r="AH3079"/>
      <c r="AI3079"/>
      <c r="AJ3079"/>
      <c r="AK3079"/>
      <c r="AL3079"/>
      <c r="AM3079"/>
      <c r="AN3079"/>
      <c r="AO3079"/>
      <c r="AP3079"/>
      <c r="AQ3079"/>
      <c r="AR3079"/>
      <c r="AS3079"/>
      <c r="AT3079"/>
      <c r="AU3079"/>
      <c r="AV3079"/>
      <c r="AW3079"/>
      <c r="AX3079"/>
      <c r="AY3079"/>
      <c r="AZ3079"/>
      <c r="BA3079">
        <v>3.64</v>
      </c>
      <c r="BB3079">
        <v>2.68</v>
      </c>
      <c r="BC3079">
        <v>2.73</v>
      </c>
      <c r="BD3079">
        <v>2.73</v>
      </c>
      <c r="BE3079"/>
      <c r="BF3079"/>
      <c r="BG3079"/>
      <c r="BH3079"/>
      <c r="BI3079"/>
      <c r="BJ3079"/>
      <c r="BK3079"/>
      <c r="BL3079"/>
      <c r="BM3079"/>
      <c r="BN3079"/>
      <c r="BO3079"/>
      <c r="BP3079"/>
      <c r="BQ3079"/>
      <c r="BR3079" t="s">
        <v>67</v>
      </c>
      <c r="BS3079"/>
      <c r="BT3079" t="s">
        <v>285</v>
      </c>
      <c r="BU3079">
        <v>2255</v>
      </c>
      <c r="BV3079"/>
      <c r="BW3079"/>
      <c r="BX3079"/>
      <c r="BY3079"/>
      <c r="BZ3079"/>
    </row>
    <row r="3080" spans="1:78" s="19" customFormat="1" x14ac:dyDescent="0.2">
      <c r="A3080" t="s">
        <v>1068</v>
      </c>
      <c r="B3080"/>
      <c r="C3080" t="s">
        <v>1482</v>
      </c>
      <c r="D3080" t="s">
        <v>64</v>
      </c>
      <c r="E3080" t="s">
        <v>1062</v>
      </c>
      <c r="F3080" t="s">
        <v>1063</v>
      </c>
      <c r="G3080" t="s">
        <v>1062</v>
      </c>
      <c r="H3080" t="s">
        <v>1063</v>
      </c>
      <c r="I3080"/>
      <c r="J3080"/>
      <c r="K3080"/>
      <c r="L3080" t="s">
        <v>919</v>
      </c>
      <c r="M3080"/>
      <c r="N3080"/>
      <c r="O3080"/>
      <c r="P3080"/>
      <c r="Q3080"/>
      <c r="R3080"/>
      <c r="S3080"/>
      <c r="T3080"/>
      <c r="U3080"/>
      <c r="V3080"/>
      <c r="W3080"/>
      <c r="X3080"/>
      <c r="Y3080"/>
      <c r="Z3080"/>
      <c r="AA3080"/>
      <c r="AB3080"/>
      <c r="AC3080"/>
      <c r="AD3080"/>
      <c r="AE3080"/>
      <c r="AF3080"/>
      <c r="AG3080"/>
      <c r="AH3080"/>
      <c r="AI3080"/>
      <c r="AJ3080"/>
      <c r="AK3080"/>
      <c r="AL3080"/>
      <c r="AM3080"/>
      <c r="AN3080"/>
      <c r="AO3080"/>
      <c r="AP3080"/>
      <c r="AQ3080"/>
      <c r="AR3080"/>
      <c r="AS3080"/>
      <c r="AT3080"/>
      <c r="AU3080"/>
      <c r="AV3080"/>
      <c r="AW3080"/>
      <c r="AX3080"/>
      <c r="AY3080"/>
      <c r="AZ3080"/>
      <c r="BA3080"/>
      <c r="BB3080"/>
      <c r="BC3080"/>
      <c r="BD3080"/>
      <c r="BE3080">
        <v>4.1399999999999997</v>
      </c>
      <c r="BF3080">
        <v>2.44</v>
      </c>
      <c r="BG3080">
        <v>2</v>
      </c>
      <c r="BH3080">
        <v>2.44</v>
      </c>
      <c r="BI3080"/>
      <c r="BJ3080"/>
      <c r="BK3080"/>
      <c r="BL3080"/>
      <c r="BM3080"/>
      <c r="BN3080"/>
      <c r="BO3080"/>
      <c r="BP3080"/>
      <c r="BQ3080"/>
      <c r="BR3080" t="s">
        <v>67</v>
      </c>
      <c r="BS3080"/>
      <c r="BT3080" t="s">
        <v>285</v>
      </c>
      <c r="BU3080">
        <v>2255</v>
      </c>
      <c r="BV3080"/>
      <c r="BW3080"/>
      <c r="BX3080"/>
      <c r="BY3080"/>
      <c r="BZ3080"/>
    </row>
    <row r="3081" spans="1:78" s="19" customFormat="1" x14ac:dyDescent="0.2">
      <c r="A3081" t="s">
        <v>1069</v>
      </c>
      <c r="B3081"/>
      <c r="C3081" t="s">
        <v>1482</v>
      </c>
      <c r="D3081" t="s">
        <v>64</v>
      </c>
      <c r="E3081" t="s">
        <v>1062</v>
      </c>
      <c r="F3081" t="s">
        <v>1063</v>
      </c>
      <c r="G3081" t="s">
        <v>1062</v>
      </c>
      <c r="H3081" t="s">
        <v>1063</v>
      </c>
      <c r="I3081"/>
      <c r="J3081"/>
      <c r="K3081"/>
      <c r="L3081" t="s">
        <v>1070</v>
      </c>
      <c r="M3081"/>
      <c r="N3081"/>
      <c r="O3081"/>
      <c r="P3081"/>
      <c r="Q3081"/>
      <c r="R3081"/>
      <c r="S3081"/>
      <c r="T3081"/>
      <c r="U3081"/>
      <c r="V3081"/>
      <c r="W3081"/>
      <c r="X3081"/>
      <c r="Y3081"/>
      <c r="Z3081"/>
      <c r="AA3081"/>
      <c r="AB3081"/>
      <c r="AC3081"/>
      <c r="AD3081"/>
      <c r="AE3081"/>
      <c r="AF3081"/>
      <c r="AG3081"/>
      <c r="AH3081"/>
      <c r="AI3081"/>
      <c r="AJ3081"/>
      <c r="AK3081"/>
      <c r="AL3081"/>
      <c r="AM3081"/>
      <c r="AN3081"/>
      <c r="AO3081"/>
      <c r="AP3081"/>
      <c r="AQ3081"/>
      <c r="AR3081"/>
      <c r="AS3081"/>
      <c r="AT3081"/>
      <c r="AU3081"/>
      <c r="AV3081"/>
      <c r="AW3081">
        <v>3.18</v>
      </c>
      <c r="AX3081">
        <v>2.2400000000000002</v>
      </c>
      <c r="AY3081">
        <v>2.2799999999999998</v>
      </c>
      <c r="AZ3081">
        <v>2.2799999999999998</v>
      </c>
      <c r="BA3081"/>
      <c r="BB3081"/>
      <c r="BC3081"/>
      <c r="BD3081"/>
      <c r="BE3081"/>
      <c r="BF3081"/>
      <c r="BG3081"/>
      <c r="BH3081"/>
      <c r="BI3081"/>
      <c r="BJ3081"/>
      <c r="BK3081"/>
      <c r="BL3081"/>
      <c r="BM3081"/>
      <c r="BN3081"/>
      <c r="BO3081"/>
      <c r="BP3081"/>
      <c r="BQ3081"/>
      <c r="BR3081" t="s">
        <v>67</v>
      </c>
      <c r="BS3081"/>
      <c r="BT3081" t="s">
        <v>285</v>
      </c>
      <c r="BU3081">
        <v>2255</v>
      </c>
      <c r="BV3081"/>
      <c r="BW3081"/>
      <c r="BX3081"/>
      <c r="BY3081"/>
      <c r="BZ3081"/>
    </row>
    <row r="3082" spans="1:78" s="19" customFormat="1" x14ac:dyDescent="0.2">
      <c r="A3082" t="s">
        <v>1069</v>
      </c>
      <c r="B3082"/>
      <c r="C3082" t="s">
        <v>1482</v>
      </c>
      <c r="D3082" t="s">
        <v>64</v>
      </c>
      <c r="E3082" t="s">
        <v>1062</v>
      </c>
      <c r="F3082" t="s">
        <v>1063</v>
      </c>
      <c r="G3082" t="s">
        <v>1062</v>
      </c>
      <c r="H3082" t="s">
        <v>1063</v>
      </c>
      <c r="I3082"/>
      <c r="J3082"/>
      <c r="K3082"/>
      <c r="L3082" t="s">
        <v>1070</v>
      </c>
      <c r="M3082"/>
      <c r="N3082"/>
      <c r="O3082"/>
      <c r="P3082"/>
      <c r="Q3082"/>
      <c r="R3082"/>
      <c r="S3082"/>
      <c r="T3082"/>
      <c r="U3082"/>
      <c r="V3082"/>
      <c r="W3082"/>
      <c r="X3082"/>
      <c r="Y3082"/>
      <c r="Z3082"/>
      <c r="AA3082"/>
      <c r="AB3082"/>
      <c r="AC3082"/>
      <c r="AD3082"/>
      <c r="AE3082"/>
      <c r="AF3082"/>
      <c r="AG3082"/>
      <c r="AH3082"/>
      <c r="AI3082"/>
      <c r="AJ3082"/>
      <c r="AK3082"/>
      <c r="AL3082"/>
      <c r="AM3082"/>
      <c r="AN3082"/>
      <c r="AO3082"/>
      <c r="AP3082"/>
      <c r="AQ3082"/>
      <c r="AR3082"/>
      <c r="AS3082"/>
      <c r="AT3082"/>
      <c r="AU3082"/>
      <c r="AV3082"/>
      <c r="AW3082"/>
      <c r="AX3082"/>
      <c r="AY3082"/>
      <c r="AZ3082"/>
      <c r="BA3082">
        <v>3.4</v>
      </c>
      <c r="BB3082">
        <v>2.68</v>
      </c>
      <c r="BC3082">
        <v>2.5499999999999998</v>
      </c>
      <c r="BD3082">
        <v>2.68</v>
      </c>
      <c r="BE3082"/>
      <c r="BF3082"/>
      <c r="BG3082"/>
      <c r="BH3082"/>
      <c r="BI3082"/>
      <c r="BJ3082"/>
      <c r="BK3082"/>
      <c r="BL3082"/>
      <c r="BM3082"/>
      <c r="BN3082"/>
      <c r="BO3082"/>
      <c r="BP3082"/>
      <c r="BQ3082"/>
      <c r="BR3082" t="s">
        <v>67</v>
      </c>
      <c r="BS3082"/>
      <c r="BT3082" t="s">
        <v>285</v>
      </c>
      <c r="BU3082">
        <v>2255</v>
      </c>
      <c r="BV3082"/>
      <c r="BW3082"/>
      <c r="BX3082"/>
      <c r="BY3082"/>
      <c r="BZ3082"/>
    </row>
    <row r="3083" spans="1:78" s="11" customFormat="1" x14ac:dyDescent="0.2">
      <c r="A3083" t="s">
        <v>1069</v>
      </c>
      <c r="B3083"/>
      <c r="C3083" t="s">
        <v>1482</v>
      </c>
      <c r="D3083" t="s">
        <v>64</v>
      </c>
      <c r="E3083" t="s">
        <v>1062</v>
      </c>
      <c r="F3083" t="s">
        <v>1063</v>
      </c>
      <c r="G3083" t="s">
        <v>1062</v>
      </c>
      <c r="H3083" t="s">
        <v>1063</v>
      </c>
      <c r="I3083"/>
      <c r="J3083"/>
      <c r="K3083"/>
      <c r="L3083" t="s">
        <v>1070</v>
      </c>
      <c r="M3083"/>
      <c r="N3083"/>
      <c r="O3083"/>
      <c r="P3083"/>
      <c r="Q3083"/>
      <c r="R3083"/>
      <c r="S3083"/>
      <c r="T3083"/>
      <c r="U3083"/>
      <c r="V3083"/>
      <c r="W3083"/>
      <c r="X3083"/>
      <c r="Y3083"/>
      <c r="Z3083"/>
      <c r="AA3083"/>
      <c r="AB3083"/>
      <c r="AC3083"/>
      <c r="AD3083"/>
      <c r="AE3083"/>
      <c r="AF3083"/>
      <c r="AG3083"/>
      <c r="AH3083"/>
      <c r="AI3083"/>
      <c r="AJ3083"/>
      <c r="AK3083"/>
      <c r="AL3083"/>
      <c r="AM3083"/>
      <c r="AN3083"/>
      <c r="AO3083"/>
      <c r="AP3083"/>
      <c r="AQ3083"/>
      <c r="AR3083"/>
      <c r="AS3083"/>
      <c r="AT3083"/>
      <c r="AU3083"/>
      <c r="AV3083"/>
      <c r="AW3083"/>
      <c r="AX3083"/>
      <c r="AY3083"/>
      <c r="AZ3083"/>
      <c r="BA3083"/>
      <c r="BB3083"/>
      <c r="BC3083"/>
      <c r="BD3083"/>
      <c r="BE3083">
        <v>4.13</v>
      </c>
      <c r="BF3083">
        <v>2.58</v>
      </c>
      <c r="BG3083">
        <v>2.02</v>
      </c>
      <c r="BH3083">
        <v>2.58</v>
      </c>
      <c r="BI3083"/>
      <c r="BJ3083"/>
      <c r="BK3083"/>
      <c r="BL3083"/>
      <c r="BM3083"/>
      <c r="BN3083"/>
      <c r="BO3083"/>
      <c r="BP3083"/>
      <c r="BQ3083"/>
      <c r="BR3083" t="s">
        <v>67</v>
      </c>
      <c r="BS3083"/>
      <c r="BT3083" t="s">
        <v>285</v>
      </c>
      <c r="BU3083">
        <v>2255</v>
      </c>
      <c r="BV3083"/>
      <c r="BW3083"/>
      <c r="BX3083"/>
      <c r="BY3083"/>
      <c r="BZ3083"/>
    </row>
    <row r="3084" spans="1:78" s="11" customFormat="1" x14ac:dyDescent="0.2">
      <c r="A3084" t="s">
        <v>1071</v>
      </c>
      <c r="B3084"/>
      <c r="C3084" t="s">
        <v>1482</v>
      </c>
      <c r="D3084" t="s">
        <v>64</v>
      </c>
      <c r="E3084" t="s">
        <v>1062</v>
      </c>
      <c r="F3084" t="s">
        <v>1063</v>
      </c>
      <c r="G3084" t="s">
        <v>1062</v>
      </c>
      <c r="H3084" t="s">
        <v>1063</v>
      </c>
      <c r="I3084"/>
      <c r="J3084"/>
      <c r="K3084"/>
      <c r="L3084" t="s">
        <v>1072</v>
      </c>
      <c r="M3084"/>
      <c r="N3084"/>
      <c r="O3084"/>
      <c r="P3084"/>
      <c r="Q3084"/>
      <c r="R3084"/>
      <c r="S3084"/>
      <c r="T3084"/>
      <c r="U3084"/>
      <c r="V3084"/>
      <c r="W3084"/>
      <c r="X3084"/>
      <c r="Y3084"/>
      <c r="Z3084"/>
      <c r="AA3084"/>
      <c r="AB3084"/>
      <c r="AC3084"/>
      <c r="AD3084"/>
      <c r="AE3084"/>
      <c r="AF3084"/>
      <c r="AG3084"/>
      <c r="AH3084"/>
      <c r="AI3084"/>
      <c r="AJ3084"/>
      <c r="AK3084">
        <v>2.2200000000000002</v>
      </c>
      <c r="AL3084"/>
      <c r="AM3084"/>
      <c r="AN3084">
        <v>1.02</v>
      </c>
      <c r="AO3084"/>
      <c r="AP3084"/>
      <c r="AQ3084"/>
      <c r="AR3084"/>
      <c r="AS3084"/>
      <c r="AT3084"/>
      <c r="AU3084"/>
      <c r="AV3084"/>
      <c r="AW3084"/>
      <c r="AX3084"/>
      <c r="AY3084"/>
      <c r="AZ3084"/>
      <c r="BA3084"/>
      <c r="BB3084"/>
      <c r="BC3084"/>
      <c r="BD3084"/>
      <c r="BE3084"/>
      <c r="BF3084"/>
      <c r="BG3084"/>
      <c r="BH3084"/>
      <c r="BI3084"/>
      <c r="BJ3084"/>
      <c r="BK3084"/>
      <c r="BL3084"/>
      <c r="BM3084"/>
      <c r="BN3084"/>
      <c r="BO3084"/>
      <c r="BP3084"/>
      <c r="BQ3084"/>
      <c r="BR3084" t="s">
        <v>67</v>
      </c>
      <c r="BS3084"/>
      <c r="BT3084" t="s">
        <v>285</v>
      </c>
      <c r="BU3084">
        <v>2255</v>
      </c>
      <c r="BV3084"/>
      <c r="BW3084"/>
      <c r="BX3084"/>
      <c r="BY3084"/>
      <c r="BZ3084"/>
    </row>
    <row r="3085" spans="1:78" s="11" customFormat="1" x14ac:dyDescent="0.2">
      <c r="A3085" t="s">
        <v>1071</v>
      </c>
      <c r="B3085"/>
      <c r="C3085" t="s">
        <v>1482</v>
      </c>
      <c r="D3085" t="s">
        <v>64</v>
      </c>
      <c r="E3085" t="s">
        <v>1062</v>
      </c>
      <c r="F3085" t="s">
        <v>1063</v>
      </c>
      <c r="G3085" t="s">
        <v>1062</v>
      </c>
      <c r="H3085" t="s">
        <v>1063</v>
      </c>
      <c r="I3085"/>
      <c r="J3085"/>
      <c r="K3085"/>
      <c r="L3085" t="s">
        <v>1072</v>
      </c>
      <c r="M3085"/>
      <c r="N3085"/>
      <c r="O3085"/>
      <c r="P3085"/>
      <c r="Q3085"/>
      <c r="R3085"/>
      <c r="S3085"/>
      <c r="T3085"/>
      <c r="U3085"/>
      <c r="V3085"/>
      <c r="W3085"/>
      <c r="X3085"/>
      <c r="Y3085"/>
      <c r="Z3085"/>
      <c r="AA3085"/>
      <c r="AB3085"/>
      <c r="AC3085"/>
      <c r="AD3085"/>
      <c r="AE3085"/>
      <c r="AF3085"/>
      <c r="AG3085"/>
      <c r="AH3085"/>
      <c r="AI3085"/>
      <c r="AJ3085"/>
      <c r="AK3085"/>
      <c r="AL3085"/>
      <c r="AM3085"/>
      <c r="AN3085"/>
      <c r="AO3085"/>
      <c r="AP3085"/>
      <c r="AQ3085"/>
      <c r="AR3085"/>
      <c r="AS3085">
        <v>3</v>
      </c>
      <c r="AT3085"/>
      <c r="AU3085"/>
      <c r="AV3085">
        <v>1.62</v>
      </c>
      <c r="AW3085"/>
      <c r="AX3085"/>
      <c r="AY3085"/>
      <c r="AZ3085"/>
      <c r="BA3085"/>
      <c r="BB3085"/>
      <c r="BC3085"/>
      <c r="BD3085"/>
      <c r="BE3085"/>
      <c r="BF3085"/>
      <c r="BG3085"/>
      <c r="BH3085"/>
      <c r="BI3085"/>
      <c r="BJ3085"/>
      <c r="BK3085"/>
      <c r="BL3085"/>
      <c r="BM3085"/>
      <c r="BN3085"/>
      <c r="BO3085"/>
      <c r="BP3085"/>
      <c r="BQ3085"/>
      <c r="BR3085" t="s">
        <v>67</v>
      </c>
      <c r="BS3085"/>
      <c r="BT3085" t="s">
        <v>285</v>
      </c>
      <c r="BU3085">
        <v>2255</v>
      </c>
      <c r="BV3085"/>
      <c r="BW3085"/>
      <c r="BX3085"/>
      <c r="BY3085"/>
      <c r="BZ3085"/>
    </row>
    <row r="3086" spans="1:78" s="11" customFormat="1" x14ac:dyDescent="0.2">
      <c r="A3086" t="s">
        <v>1071</v>
      </c>
      <c r="B3086"/>
      <c r="C3086" t="s">
        <v>1482</v>
      </c>
      <c r="D3086" t="s">
        <v>64</v>
      </c>
      <c r="E3086" t="s">
        <v>1062</v>
      </c>
      <c r="F3086" t="s">
        <v>1063</v>
      </c>
      <c r="G3086" t="s">
        <v>1062</v>
      </c>
      <c r="H3086" t="s">
        <v>1063</v>
      </c>
      <c r="I3086"/>
      <c r="J3086"/>
      <c r="K3086"/>
      <c r="L3086" t="s">
        <v>1072</v>
      </c>
      <c r="M3086"/>
      <c r="N3086"/>
      <c r="O3086"/>
      <c r="P3086"/>
      <c r="Q3086"/>
      <c r="R3086"/>
      <c r="S3086"/>
      <c r="T3086"/>
      <c r="U3086"/>
      <c r="V3086"/>
      <c r="W3086"/>
      <c r="X3086"/>
      <c r="Y3086"/>
      <c r="Z3086"/>
      <c r="AA3086"/>
      <c r="AB3086"/>
      <c r="AC3086"/>
      <c r="AD3086"/>
      <c r="AE3086"/>
      <c r="AF3086"/>
      <c r="AG3086"/>
      <c r="AH3086"/>
      <c r="AI3086"/>
      <c r="AJ3086"/>
      <c r="AK3086"/>
      <c r="AL3086"/>
      <c r="AM3086"/>
      <c r="AN3086"/>
      <c r="AO3086"/>
      <c r="AP3086"/>
      <c r="AQ3086"/>
      <c r="AR3086"/>
      <c r="AS3086"/>
      <c r="AT3086"/>
      <c r="AU3086"/>
      <c r="AV3086"/>
      <c r="AW3086">
        <v>3.03</v>
      </c>
      <c r="AX3086">
        <v>2.04</v>
      </c>
      <c r="AY3086">
        <v>2.16</v>
      </c>
      <c r="AZ3086">
        <v>2.16</v>
      </c>
      <c r="BA3086"/>
      <c r="BB3086"/>
      <c r="BC3086"/>
      <c r="BD3086"/>
      <c r="BE3086"/>
      <c r="BF3086"/>
      <c r="BG3086"/>
      <c r="BH3086"/>
      <c r="BI3086"/>
      <c r="BJ3086"/>
      <c r="BK3086"/>
      <c r="BL3086"/>
      <c r="BM3086"/>
      <c r="BN3086"/>
      <c r="BO3086"/>
      <c r="BP3086"/>
      <c r="BQ3086"/>
      <c r="BR3086" t="s">
        <v>67</v>
      </c>
      <c r="BS3086"/>
      <c r="BT3086" t="s">
        <v>285</v>
      </c>
      <c r="BU3086">
        <v>2255</v>
      </c>
      <c r="BV3086"/>
      <c r="BW3086"/>
      <c r="BX3086"/>
      <c r="BY3086"/>
      <c r="BZ3086"/>
    </row>
    <row r="3087" spans="1:78" s="11" customFormat="1" x14ac:dyDescent="0.2">
      <c r="A3087" t="s">
        <v>1071</v>
      </c>
      <c r="B3087"/>
      <c r="C3087" t="s">
        <v>1482</v>
      </c>
      <c r="D3087" t="s">
        <v>64</v>
      </c>
      <c r="E3087" t="s">
        <v>1062</v>
      </c>
      <c r="F3087" t="s">
        <v>1063</v>
      </c>
      <c r="G3087" t="s">
        <v>1062</v>
      </c>
      <c r="H3087" t="s">
        <v>1063</v>
      </c>
      <c r="I3087"/>
      <c r="J3087"/>
      <c r="K3087"/>
      <c r="L3087" t="s">
        <v>1072</v>
      </c>
      <c r="M3087"/>
      <c r="N3087"/>
      <c r="O3087"/>
      <c r="P3087"/>
      <c r="Q3087"/>
      <c r="R3087"/>
      <c r="S3087"/>
      <c r="T3087"/>
      <c r="U3087"/>
      <c r="V3087"/>
      <c r="W3087"/>
      <c r="X3087"/>
      <c r="Y3087"/>
      <c r="Z3087"/>
      <c r="AA3087"/>
      <c r="AB3087"/>
      <c r="AC3087"/>
      <c r="AD3087"/>
      <c r="AE3087"/>
      <c r="AF3087"/>
      <c r="AG3087"/>
      <c r="AH3087"/>
      <c r="AI3087"/>
      <c r="AJ3087"/>
      <c r="AK3087"/>
      <c r="AL3087"/>
      <c r="AM3087"/>
      <c r="AN3087"/>
      <c r="AO3087"/>
      <c r="AP3087"/>
      <c r="AQ3087"/>
      <c r="AR3087"/>
      <c r="AS3087"/>
      <c r="AT3087"/>
      <c r="AU3087"/>
      <c r="AV3087"/>
      <c r="AW3087"/>
      <c r="AX3087"/>
      <c r="AY3087"/>
      <c r="AZ3087"/>
      <c r="BA3087">
        <v>3.35</v>
      </c>
      <c r="BB3087">
        <v>2.4500000000000002</v>
      </c>
      <c r="BC3087">
        <v>2.17</v>
      </c>
      <c r="BD3087">
        <v>2.4500000000000002</v>
      </c>
      <c r="BE3087"/>
      <c r="BF3087"/>
      <c r="BG3087"/>
      <c r="BH3087"/>
      <c r="BI3087"/>
      <c r="BJ3087"/>
      <c r="BK3087"/>
      <c r="BL3087"/>
      <c r="BM3087"/>
      <c r="BN3087"/>
      <c r="BO3087"/>
      <c r="BP3087"/>
      <c r="BQ3087"/>
      <c r="BR3087" t="s">
        <v>67</v>
      </c>
      <c r="BS3087"/>
      <c r="BT3087" t="s">
        <v>285</v>
      </c>
      <c r="BU3087">
        <v>2255</v>
      </c>
      <c r="BV3087"/>
      <c r="BW3087"/>
      <c r="BX3087"/>
      <c r="BY3087"/>
      <c r="BZ3087"/>
    </row>
    <row r="3088" spans="1:78" s="11" customFormat="1" x14ac:dyDescent="0.2">
      <c r="A3088" t="s">
        <v>1073</v>
      </c>
      <c r="B3088" t="s">
        <v>2155</v>
      </c>
      <c r="C3088" t="s">
        <v>1482</v>
      </c>
      <c r="D3088" t="s">
        <v>64</v>
      </c>
      <c r="E3088" t="s">
        <v>1062</v>
      </c>
      <c r="F3088" t="s">
        <v>1063</v>
      </c>
      <c r="G3088" t="s">
        <v>1062</v>
      </c>
      <c r="H3088" t="s">
        <v>1063</v>
      </c>
      <c r="I3088"/>
      <c r="J3088"/>
      <c r="K3088"/>
      <c r="L3088"/>
      <c r="M3088"/>
      <c r="N3088"/>
      <c r="O3088"/>
      <c r="P3088"/>
      <c r="Q3088"/>
      <c r="R3088"/>
      <c r="S3088"/>
      <c r="T3088"/>
      <c r="U3088"/>
      <c r="V3088"/>
      <c r="W3088"/>
      <c r="X3088"/>
      <c r="Y3088"/>
      <c r="Z3088"/>
      <c r="AA3088"/>
      <c r="AB3088"/>
      <c r="AC3088"/>
      <c r="AD3088"/>
      <c r="AE3088"/>
      <c r="AF3088"/>
      <c r="AG3088"/>
      <c r="AH3088"/>
      <c r="AI3088"/>
      <c r="AJ3088"/>
      <c r="AK3088"/>
      <c r="AL3088"/>
      <c r="AM3088"/>
      <c r="AN3088"/>
      <c r="AO3088"/>
      <c r="AP3088"/>
      <c r="AQ3088"/>
      <c r="AR3088"/>
      <c r="AS3088"/>
      <c r="AT3088"/>
      <c r="AU3088"/>
      <c r="AV3088"/>
      <c r="AW3088">
        <v>3.5</v>
      </c>
      <c r="AX3088">
        <v>2.1</v>
      </c>
      <c r="AY3088">
        <v>2.2000000000000002</v>
      </c>
      <c r="AZ3088">
        <v>2.2000000000000002</v>
      </c>
      <c r="BA3088"/>
      <c r="BB3088"/>
      <c r="BC3088"/>
      <c r="BD3088"/>
      <c r="BE3088"/>
      <c r="BF3088"/>
      <c r="BG3088"/>
      <c r="BH3088"/>
      <c r="BI3088"/>
      <c r="BJ3088"/>
      <c r="BK3088"/>
      <c r="BL3088"/>
      <c r="BM3088"/>
      <c r="BN3088"/>
      <c r="BO3088"/>
      <c r="BP3088"/>
      <c r="BQ3088"/>
      <c r="BR3088" t="s">
        <v>58</v>
      </c>
      <c r="BS3088" s="1">
        <v>44819</v>
      </c>
      <c r="BT3088" t="s">
        <v>59</v>
      </c>
      <c r="BU3088">
        <v>3485</v>
      </c>
      <c r="BV3088" t="s">
        <v>60</v>
      </c>
      <c r="BW3088" t="s">
        <v>59</v>
      </c>
      <c r="BX3088"/>
      <c r="BY3088"/>
      <c r="BZ3088"/>
    </row>
    <row r="3089" spans="1:78" s="11" customFormat="1" x14ac:dyDescent="0.2">
      <c r="A3089" t="s">
        <v>1074</v>
      </c>
      <c r="B3089" t="s">
        <v>322</v>
      </c>
      <c r="C3089" t="s">
        <v>1482</v>
      </c>
      <c r="D3089" t="s">
        <v>64</v>
      </c>
      <c r="E3089" t="s">
        <v>1062</v>
      </c>
      <c r="F3089" t="s">
        <v>1063</v>
      </c>
      <c r="G3089" t="s">
        <v>1062</v>
      </c>
      <c r="H3089" t="s">
        <v>1063</v>
      </c>
      <c r="I3089"/>
      <c r="J3089"/>
      <c r="K3089"/>
      <c r="L3089" t="s">
        <v>284</v>
      </c>
      <c r="M3089"/>
      <c r="N3089"/>
      <c r="O3089"/>
      <c r="P3089"/>
      <c r="Q3089"/>
      <c r="R3089"/>
      <c r="S3089"/>
      <c r="T3089"/>
      <c r="U3089"/>
      <c r="V3089"/>
      <c r="W3089"/>
      <c r="X3089"/>
      <c r="Y3089"/>
      <c r="Z3089"/>
      <c r="AA3089"/>
      <c r="AB3089"/>
      <c r="AC3089"/>
      <c r="AD3089"/>
      <c r="AE3089"/>
      <c r="AF3089"/>
      <c r="AG3089"/>
      <c r="AH3089"/>
      <c r="AI3089"/>
      <c r="AJ3089"/>
      <c r="AK3089"/>
      <c r="AL3089"/>
      <c r="AM3089"/>
      <c r="AN3089"/>
      <c r="AO3089"/>
      <c r="AP3089"/>
      <c r="AQ3089"/>
      <c r="AR3089"/>
      <c r="AS3089"/>
      <c r="AT3089"/>
      <c r="AU3089"/>
      <c r="AV3089"/>
      <c r="AW3089">
        <v>3.36</v>
      </c>
      <c r="AX3089">
        <v>2.14</v>
      </c>
      <c r="AY3089">
        <v>2.2799999999999998</v>
      </c>
      <c r="AZ3089">
        <v>2.2799999999999998</v>
      </c>
      <c r="BA3089"/>
      <c r="BB3089"/>
      <c r="BC3089"/>
      <c r="BD3089"/>
      <c r="BE3089"/>
      <c r="BF3089"/>
      <c r="BG3089"/>
      <c r="BH3089"/>
      <c r="BI3089"/>
      <c r="BJ3089"/>
      <c r="BK3089"/>
      <c r="BL3089"/>
      <c r="BM3089"/>
      <c r="BN3089"/>
      <c r="BO3089"/>
      <c r="BP3089"/>
      <c r="BQ3089"/>
      <c r="BR3089" t="s">
        <v>67</v>
      </c>
      <c r="BS3089"/>
      <c r="BT3089" t="s">
        <v>285</v>
      </c>
      <c r="BU3089">
        <v>2255</v>
      </c>
      <c r="BV3089"/>
      <c r="BW3089"/>
      <c r="BX3089"/>
      <c r="BY3089"/>
      <c r="BZ3089"/>
    </row>
    <row r="3090" spans="1:78" s="11" customFormat="1" x14ac:dyDescent="0.2">
      <c r="A3090" t="s">
        <v>1927</v>
      </c>
      <c r="B3090"/>
      <c r="C3090" t="s">
        <v>1482</v>
      </c>
      <c r="D3090" t="s">
        <v>64</v>
      </c>
      <c r="E3090" t="s">
        <v>1062</v>
      </c>
      <c r="F3090" t="s">
        <v>1075</v>
      </c>
      <c r="G3090" t="s">
        <v>1062</v>
      </c>
      <c r="H3090" t="s">
        <v>1941</v>
      </c>
      <c r="I3090"/>
      <c r="J3090"/>
      <c r="K3090"/>
      <c r="L3090"/>
      <c r="M3090"/>
      <c r="N3090"/>
      <c r="O3090"/>
      <c r="P3090"/>
      <c r="Q3090"/>
      <c r="R3090"/>
      <c r="S3090"/>
      <c r="T3090"/>
      <c r="U3090"/>
      <c r="V3090"/>
      <c r="W3090"/>
      <c r="X3090"/>
      <c r="Y3090"/>
      <c r="Z3090"/>
      <c r="AA3090"/>
      <c r="AB3090"/>
      <c r="AC3090"/>
      <c r="AD3090"/>
      <c r="AE3090"/>
      <c r="AF3090"/>
      <c r="AG3090"/>
      <c r="AH3090"/>
      <c r="AI3090"/>
      <c r="AJ3090"/>
      <c r="AK3090"/>
      <c r="AL3090"/>
      <c r="AM3090"/>
      <c r="AN3090"/>
      <c r="AO3090"/>
      <c r="AP3090"/>
      <c r="AQ3090"/>
      <c r="AR3090"/>
      <c r="AS3090"/>
      <c r="AT3090"/>
      <c r="AU3090"/>
      <c r="AV3090"/>
      <c r="AW3090">
        <v>3.2</v>
      </c>
      <c r="AX3090">
        <v>2.35</v>
      </c>
      <c r="AY3090">
        <v>2.4500000000000002</v>
      </c>
      <c r="AZ3090">
        <v>2.4500000000000002</v>
      </c>
      <c r="BA3090">
        <v>3.2</v>
      </c>
      <c r="BB3090">
        <v>2.4900000000000002</v>
      </c>
      <c r="BC3090"/>
      <c r="BD3090">
        <v>2.4900000000000002</v>
      </c>
      <c r="BE3090"/>
      <c r="BF3090"/>
      <c r="BG3090"/>
      <c r="BH3090"/>
      <c r="BI3090"/>
      <c r="BJ3090"/>
      <c r="BK3090"/>
      <c r="BL3090"/>
      <c r="BM3090"/>
      <c r="BN3090"/>
      <c r="BO3090"/>
      <c r="BP3090"/>
      <c r="BQ3090" s="9" t="s">
        <v>3431</v>
      </c>
      <c r="BR3090" t="s">
        <v>67</v>
      </c>
      <c r="BS3090" s="1">
        <v>44816</v>
      </c>
      <c r="BT3090" t="s">
        <v>1910</v>
      </c>
      <c r="BU3090">
        <v>2585</v>
      </c>
      <c r="BV3090"/>
      <c r="BW3090"/>
      <c r="BX3090"/>
      <c r="BY3090"/>
      <c r="BZ3090"/>
    </row>
    <row r="3091" spans="1:78" s="19" customFormat="1" x14ac:dyDescent="0.2">
      <c r="A3091" t="s">
        <v>1928</v>
      </c>
      <c r="B3091"/>
      <c r="C3091" t="s">
        <v>1482</v>
      </c>
      <c r="D3091" t="s">
        <v>64</v>
      </c>
      <c r="E3091" t="s">
        <v>1062</v>
      </c>
      <c r="F3091" t="s">
        <v>1075</v>
      </c>
      <c r="G3091" t="s">
        <v>1062</v>
      </c>
      <c r="H3091" t="s">
        <v>1941</v>
      </c>
      <c r="I3091"/>
      <c r="J3091"/>
      <c r="K3091"/>
      <c r="L3091"/>
      <c r="M3091"/>
      <c r="N3091"/>
      <c r="O3091"/>
      <c r="P3091"/>
      <c r="Q3091"/>
      <c r="R3091"/>
      <c r="S3091"/>
      <c r="T3091"/>
      <c r="U3091"/>
      <c r="V3091"/>
      <c r="W3091"/>
      <c r="X3091"/>
      <c r="Y3091"/>
      <c r="Z3091"/>
      <c r="AA3091"/>
      <c r="AB3091"/>
      <c r="AC3091"/>
      <c r="AD3091"/>
      <c r="AE3091"/>
      <c r="AF3091"/>
      <c r="AG3091"/>
      <c r="AH3091"/>
      <c r="AI3091"/>
      <c r="AJ3091"/>
      <c r="AK3091"/>
      <c r="AL3091"/>
      <c r="AM3091"/>
      <c r="AN3091"/>
      <c r="AO3091"/>
      <c r="AP3091"/>
      <c r="AQ3091"/>
      <c r="AR3091"/>
      <c r="AS3091"/>
      <c r="AT3091"/>
      <c r="AU3091"/>
      <c r="AV3091"/>
      <c r="AW3091">
        <v>3.08</v>
      </c>
      <c r="AX3091">
        <v>2.15</v>
      </c>
      <c r="AY3091">
        <v>2.35</v>
      </c>
      <c r="AZ3091">
        <v>2.35</v>
      </c>
      <c r="BA3091">
        <v>3.5</v>
      </c>
      <c r="BB3091">
        <v>2.7</v>
      </c>
      <c r="BC3091">
        <v>2.71</v>
      </c>
      <c r="BD3091">
        <v>2.71</v>
      </c>
      <c r="BE3091"/>
      <c r="BF3091"/>
      <c r="BG3091"/>
      <c r="BH3091"/>
      <c r="BI3091"/>
      <c r="BJ3091"/>
      <c r="BK3091"/>
      <c r="BL3091"/>
      <c r="BM3091"/>
      <c r="BN3091"/>
      <c r="BO3091"/>
      <c r="BP3091"/>
      <c r="BQ3091"/>
      <c r="BR3091" t="s">
        <v>67</v>
      </c>
      <c r="BS3091" s="1">
        <v>44816</v>
      </c>
      <c r="BT3091" t="s">
        <v>1910</v>
      </c>
      <c r="BU3091">
        <v>2585</v>
      </c>
      <c r="BV3091"/>
      <c r="BW3091"/>
      <c r="BX3091"/>
      <c r="BY3091"/>
      <c r="BZ3091"/>
    </row>
    <row r="3092" spans="1:78" s="19" customFormat="1" x14ac:dyDescent="0.2">
      <c r="A3092" t="s">
        <v>1911</v>
      </c>
      <c r="B3092"/>
      <c r="C3092" t="s">
        <v>1482</v>
      </c>
      <c r="D3092" t="s">
        <v>64</v>
      </c>
      <c r="E3092" t="s">
        <v>1062</v>
      </c>
      <c r="F3092" t="s">
        <v>1075</v>
      </c>
      <c r="G3092" t="s">
        <v>1062</v>
      </c>
      <c r="H3092" t="s">
        <v>1941</v>
      </c>
      <c r="I3092"/>
      <c r="J3092"/>
      <c r="K3092"/>
      <c r="L3092"/>
      <c r="M3092"/>
      <c r="N3092"/>
      <c r="O3092"/>
      <c r="P3092"/>
      <c r="Q3092"/>
      <c r="R3092"/>
      <c r="S3092"/>
      <c r="T3092"/>
      <c r="U3092"/>
      <c r="V3092"/>
      <c r="W3092"/>
      <c r="X3092"/>
      <c r="Y3092"/>
      <c r="Z3092"/>
      <c r="AA3092"/>
      <c r="AB3092"/>
      <c r="AC3092">
        <v>3.14</v>
      </c>
      <c r="AD3092">
        <v>4.45</v>
      </c>
      <c r="AE3092">
        <v>4.75</v>
      </c>
      <c r="AF3092">
        <v>4.75</v>
      </c>
      <c r="AG3092"/>
      <c r="AH3092"/>
      <c r="AI3092"/>
      <c r="AJ3092"/>
      <c r="AK3092"/>
      <c r="AL3092"/>
      <c r="AM3092"/>
      <c r="AN3092"/>
      <c r="AO3092"/>
      <c r="AP3092"/>
      <c r="AQ3092"/>
      <c r="AR3092"/>
      <c r="AS3092"/>
      <c r="AT3092"/>
      <c r="AU3092"/>
      <c r="AV3092"/>
      <c r="AW3092"/>
      <c r="AX3092"/>
      <c r="AY3092"/>
      <c r="AZ3092"/>
      <c r="BA3092"/>
      <c r="BB3092"/>
      <c r="BC3092"/>
      <c r="BD3092"/>
      <c r="BE3092"/>
      <c r="BF3092"/>
      <c r="BG3092"/>
      <c r="BH3092"/>
      <c r="BI3092"/>
      <c r="BJ3092"/>
      <c r="BK3092"/>
      <c r="BL3092"/>
      <c r="BM3092"/>
      <c r="BN3092"/>
      <c r="BO3092"/>
      <c r="BP3092"/>
      <c r="BQ3092"/>
      <c r="BR3092" t="s">
        <v>67</v>
      </c>
      <c r="BS3092" s="1">
        <v>44816</v>
      </c>
      <c r="BT3092" t="s">
        <v>1910</v>
      </c>
      <c r="BU3092">
        <v>2585</v>
      </c>
      <c r="BV3092"/>
      <c r="BW3092"/>
      <c r="BX3092" s="2"/>
      <c r="BY3092" s="2"/>
      <c r="BZ3092" s="2"/>
    </row>
    <row r="3093" spans="1:78" s="19" customFormat="1" x14ac:dyDescent="0.2">
      <c r="A3093" t="s">
        <v>1912</v>
      </c>
      <c r="B3093"/>
      <c r="C3093" t="s">
        <v>1482</v>
      </c>
      <c r="D3093" t="s">
        <v>64</v>
      </c>
      <c r="E3093" t="s">
        <v>1062</v>
      </c>
      <c r="F3093" t="s">
        <v>1075</v>
      </c>
      <c r="G3093" t="s">
        <v>1062</v>
      </c>
      <c r="H3093" t="s">
        <v>1941</v>
      </c>
      <c r="I3093"/>
      <c r="J3093"/>
      <c r="K3093"/>
      <c r="L3093"/>
      <c r="M3093"/>
      <c r="N3093"/>
      <c r="O3093"/>
      <c r="P3093"/>
      <c r="Q3093"/>
      <c r="R3093"/>
      <c r="S3093"/>
      <c r="T3093"/>
      <c r="U3093"/>
      <c r="V3093"/>
      <c r="W3093"/>
      <c r="X3093"/>
      <c r="Y3093"/>
      <c r="Z3093"/>
      <c r="AA3093"/>
      <c r="AB3093"/>
      <c r="AC3093">
        <v>3.2</v>
      </c>
      <c r="AD3093">
        <v>4.68</v>
      </c>
      <c r="AE3093">
        <v>4.8</v>
      </c>
      <c r="AF3093">
        <v>4.8</v>
      </c>
      <c r="AG3093"/>
      <c r="AH3093"/>
      <c r="AI3093"/>
      <c r="AJ3093"/>
      <c r="AK3093"/>
      <c r="AL3093"/>
      <c r="AM3093"/>
      <c r="AN3093"/>
      <c r="AO3093"/>
      <c r="AP3093"/>
      <c r="AQ3093"/>
      <c r="AR3093"/>
      <c r="AS3093"/>
      <c r="AT3093"/>
      <c r="AU3093"/>
      <c r="AV3093"/>
      <c r="AW3093"/>
      <c r="AX3093"/>
      <c r="AY3093"/>
      <c r="AZ3093"/>
      <c r="BA3093"/>
      <c r="BB3093"/>
      <c r="BC3093"/>
      <c r="BD3093"/>
      <c r="BE3093"/>
      <c r="BF3093"/>
      <c r="BG3093"/>
      <c r="BH3093"/>
      <c r="BI3093"/>
      <c r="BJ3093"/>
      <c r="BK3093"/>
      <c r="BL3093"/>
      <c r="BM3093"/>
      <c r="BN3093"/>
      <c r="BO3093"/>
      <c r="BP3093"/>
      <c r="BQ3093"/>
      <c r="BR3093" t="s">
        <v>67</v>
      </c>
      <c r="BS3093" s="1">
        <v>44816</v>
      </c>
      <c r="BT3093" t="s">
        <v>1910</v>
      </c>
      <c r="BU3093">
        <v>2585</v>
      </c>
      <c r="BV3093"/>
      <c r="BW3093"/>
      <c r="BX3093"/>
      <c r="BY3093"/>
      <c r="BZ3093"/>
    </row>
    <row r="3094" spans="1:78" s="19" customFormat="1" x14ac:dyDescent="0.2">
      <c r="A3094" t="s">
        <v>1929</v>
      </c>
      <c r="B3094"/>
      <c r="C3094" t="s">
        <v>1482</v>
      </c>
      <c r="D3094" t="s">
        <v>64</v>
      </c>
      <c r="E3094" t="s">
        <v>1062</v>
      </c>
      <c r="F3094" t="s">
        <v>1075</v>
      </c>
      <c r="G3094" t="s">
        <v>1062</v>
      </c>
      <c r="H3094" t="s">
        <v>1941</v>
      </c>
      <c r="I3094"/>
      <c r="J3094"/>
      <c r="K3094"/>
      <c r="L3094"/>
      <c r="M3094"/>
      <c r="N3094"/>
      <c r="O3094"/>
      <c r="P3094"/>
      <c r="Q3094"/>
      <c r="R3094"/>
      <c r="S3094"/>
      <c r="T3094"/>
      <c r="U3094"/>
      <c r="V3094"/>
      <c r="W3094"/>
      <c r="X3094"/>
      <c r="Y3094"/>
      <c r="Z3094"/>
      <c r="AA3094"/>
      <c r="AB3094"/>
      <c r="AC3094"/>
      <c r="AD3094"/>
      <c r="AE3094"/>
      <c r="AF3094"/>
      <c r="AG3094"/>
      <c r="AH3094"/>
      <c r="AI3094"/>
      <c r="AJ3094"/>
      <c r="AK3094"/>
      <c r="AL3094"/>
      <c r="AM3094"/>
      <c r="AN3094"/>
      <c r="AO3094"/>
      <c r="AP3094"/>
      <c r="AQ3094"/>
      <c r="AR3094"/>
      <c r="AS3094"/>
      <c r="AT3094"/>
      <c r="AU3094"/>
      <c r="AV3094"/>
      <c r="AW3094"/>
      <c r="AX3094"/>
      <c r="AY3094"/>
      <c r="AZ3094"/>
      <c r="BA3094"/>
      <c r="BB3094"/>
      <c r="BC3094"/>
      <c r="BD3094"/>
      <c r="BE3094">
        <v>3.75</v>
      </c>
      <c r="BF3094">
        <v>2.39</v>
      </c>
      <c r="BG3094">
        <v>2.11</v>
      </c>
      <c r="BH3094">
        <v>2.39</v>
      </c>
      <c r="BI3094"/>
      <c r="BJ3094"/>
      <c r="BK3094"/>
      <c r="BL3094"/>
      <c r="BM3094"/>
      <c r="BN3094"/>
      <c r="BO3094"/>
      <c r="BP3094"/>
      <c r="BQ3094"/>
      <c r="BR3094" t="s">
        <v>67</v>
      </c>
      <c r="BS3094" s="1">
        <v>44816</v>
      </c>
      <c r="BT3094" t="s">
        <v>1910</v>
      </c>
      <c r="BU3094">
        <v>2585</v>
      </c>
      <c r="BV3094"/>
      <c r="BW3094"/>
      <c r="BX3094"/>
      <c r="BY3094"/>
      <c r="BZ3094"/>
    </row>
    <row r="3095" spans="1:78" s="19" customFormat="1" x14ac:dyDescent="0.2">
      <c r="A3095" t="s">
        <v>1930</v>
      </c>
      <c r="B3095"/>
      <c r="C3095" t="s">
        <v>1482</v>
      </c>
      <c r="D3095" t="s">
        <v>64</v>
      </c>
      <c r="E3095" t="s">
        <v>1062</v>
      </c>
      <c r="F3095" t="s">
        <v>1075</v>
      </c>
      <c r="G3095" t="s">
        <v>1062</v>
      </c>
      <c r="H3095" t="s">
        <v>1941</v>
      </c>
      <c r="I3095"/>
      <c r="J3095"/>
      <c r="K3095"/>
      <c r="L3095"/>
      <c r="M3095"/>
      <c r="N3095"/>
      <c r="O3095"/>
      <c r="P3095"/>
      <c r="Q3095"/>
      <c r="R3095"/>
      <c r="S3095"/>
      <c r="T3095"/>
      <c r="U3095"/>
      <c r="V3095"/>
      <c r="W3095"/>
      <c r="X3095"/>
      <c r="Y3095"/>
      <c r="Z3095"/>
      <c r="AA3095"/>
      <c r="AB3095"/>
      <c r="AC3095"/>
      <c r="AD3095"/>
      <c r="AE3095"/>
      <c r="AF3095"/>
      <c r="AG3095"/>
      <c r="AH3095"/>
      <c r="AI3095"/>
      <c r="AJ3095"/>
      <c r="AK3095"/>
      <c r="AL3095"/>
      <c r="AM3095"/>
      <c r="AN3095"/>
      <c r="AO3095"/>
      <c r="AP3095"/>
      <c r="AQ3095"/>
      <c r="AR3095"/>
      <c r="AS3095"/>
      <c r="AT3095"/>
      <c r="AU3095"/>
      <c r="AV3095"/>
      <c r="AW3095"/>
      <c r="AX3095"/>
      <c r="AY3095"/>
      <c r="AZ3095"/>
      <c r="BA3095"/>
      <c r="BB3095"/>
      <c r="BC3095"/>
      <c r="BD3095"/>
      <c r="BE3095">
        <v>3.85</v>
      </c>
      <c r="BF3095">
        <v>2.59</v>
      </c>
      <c r="BG3095">
        <v>2.15</v>
      </c>
      <c r="BH3095">
        <v>2.59</v>
      </c>
      <c r="BI3095"/>
      <c r="BJ3095"/>
      <c r="BK3095"/>
      <c r="BL3095"/>
      <c r="BM3095"/>
      <c r="BN3095"/>
      <c r="BO3095"/>
      <c r="BP3095"/>
      <c r="BQ3095" s="9" t="s">
        <v>3432</v>
      </c>
      <c r="BR3095" t="s">
        <v>67</v>
      </c>
      <c r="BS3095" s="1">
        <v>44816</v>
      </c>
      <c r="BT3095" t="s">
        <v>1910</v>
      </c>
      <c r="BU3095">
        <v>2585</v>
      </c>
      <c r="BV3095"/>
      <c r="BW3095"/>
      <c r="BX3095"/>
      <c r="BY3095"/>
      <c r="BZ3095"/>
    </row>
    <row r="3096" spans="1:78" s="19" customFormat="1" x14ac:dyDescent="0.2">
      <c r="A3096" t="s">
        <v>1931</v>
      </c>
      <c r="B3096"/>
      <c r="C3096" t="s">
        <v>1482</v>
      </c>
      <c r="D3096" t="s">
        <v>64</v>
      </c>
      <c r="E3096" t="s">
        <v>1062</v>
      </c>
      <c r="F3096" t="s">
        <v>1075</v>
      </c>
      <c r="G3096" t="s">
        <v>1062</v>
      </c>
      <c r="H3096" t="s">
        <v>1941</v>
      </c>
      <c r="I3096"/>
      <c r="J3096"/>
      <c r="K3096"/>
      <c r="L3096"/>
      <c r="M3096"/>
      <c r="N3096"/>
      <c r="O3096"/>
      <c r="P3096"/>
      <c r="Q3096"/>
      <c r="R3096"/>
      <c r="S3096"/>
      <c r="T3096"/>
      <c r="U3096"/>
      <c r="V3096"/>
      <c r="W3096"/>
      <c r="X3096"/>
      <c r="Y3096"/>
      <c r="Z3096"/>
      <c r="AA3096"/>
      <c r="AB3096"/>
      <c r="AC3096"/>
      <c r="AD3096"/>
      <c r="AE3096"/>
      <c r="AF3096"/>
      <c r="AG3096"/>
      <c r="AH3096"/>
      <c r="AI3096"/>
      <c r="AJ3096"/>
      <c r="AK3096"/>
      <c r="AL3096"/>
      <c r="AM3096"/>
      <c r="AN3096"/>
      <c r="AO3096"/>
      <c r="AP3096"/>
      <c r="AQ3096"/>
      <c r="AR3096"/>
      <c r="AS3096"/>
      <c r="AT3096"/>
      <c r="AU3096"/>
      <c r="AV3096"/>
      <c r="AW3096"/>
      <c r="AX3096"/>
      <c r="AY3096"/>
      <c r="AZ3096"/>
      <c r="BA3096">
        <v>3.6</v>
      </c>
      <c r="BB3096">
        <v>2.7</v>
      </c>
      <c r="BC3096">
        <v>2.78</v>
      </c>
      <c r="BD3096">
        <v>2.78</v>
      </c>
      <c r="BE3096"/>
      <c r="BF3096"/>
      <c r="BG3096"/>
      <c r="BH3096"/>
      <c r="BI3096"/>
      <c r="BJ3096"/>
      <c r="BK3096"/>
      <c r="BL3096"/>
      <c r="BM3096"/>
      <c r="BN3096"/>
      <c r="BO3096"/>
      <c r="BP3096"/>
      <c r="BQ3096"/>
      <c r="BR3096" t="s">
        <v>67</v>
      </c>
      <c r="BS3096" s="1">
        <v>44816</v>
      </c>
      <c r="BT3096" t="s">
        <v>1910</v>
      </c>
      <c r="BU3096">
        <v>2585</v>
      </c>
      <c r="BV3096"/>
      <c r="BW3096"/>
      <c r="BX3096"/>
      <c r="BY3096"/>
      <c r="BZ3096"/>
    </row>
    <row r="3097" spans="1:78" s="19" customFormat="1" x14ac:dyDescent="0.2">
      <c r="A3097" t="s">
        <v>1913</v>
      </c>
      <c r="B3097"/>
      <c r="C3097" t="s">
        <v>1482</v>
      </c>
      <c r="D3097" t="s">
        <v>64</v>
      </c>
      <c r="E3097" t="s">
        <v>1062</v>
      </c>
      <c r="F3097" t="s">
        <v>1075</v>
      </c>
      <c r="G3097" t="s">
        <v>1062</v>
      </c>
      <c r="H3097" t="s">
        <v>1941</v>
      </c>
      <c r="I3097"/>
      <c r="J3097"/>
      <c r="K3097"/>
      <c r="L3097"/>
      <c r="M3097"/>
      <c r="N3097"/>
      <c r="O3097"/>
      <c r="P3097"/>
      <c r="Q3097"/>
      <c r="R3097"/>
      <c r="S3097"/>
      <c r="T3097"/>
      <c r="U3097">
        <v>2.95</v>
      </c>
      <c r="V3097">
        <v>3.55</v>
      </c>
      <c r="W3097">
        <v>4.08</v>
      </c>
      <c r="X3097">
        <v>4.08</v>
      </c>
      <c r="Y3097">
        <v>3.31</v>
      </c>
      <c r="Z3097">
        <v>4.3099999999999996</v>
      </c>
      <c r="AA3097">
        <v>4.3899999999999997</v>
      </c>
      <c r="AB3097">
        <v>4.3899999999999997</v>
      </c>
      <c r="AC3097">
        <v>3.6</v>
      </c>
      <c r="AD3097">
        <v>5.04</v>
      </c>
      <c r="AE3097">
        <v>5.25</v>
      </c>
      <c r="AF3097">
        <v>5.25</v>
      </c>
      <c r="AG3097">
        <v>2.41</v>
      </c>
      <c r="AH3097">
        <v>4.4000000000000004</v>
      </c>
      <c r="AI3097">
        <v>3.7</v>
      </c>
      <c r="AJ3097">
        <v>4.4000000000000004</v>
      </c>
      <c r="AK3097"/>
      <c r="AL3097"/>
      <c r="AM3097"/>
      <c r="AN3097"/>
      <c r="AO3097"/>
      <c r="AP3097"/>
      <c r="AQ3097"/>
      <c r="AR3097"/>
      <c r="AS3097"/>
      <c r="AT3097"/>
      <c r="AU3097"/>
      <c r="AV3097"/>
      <c r="AW3097"/>
      <c r="AX3097"/>
      <c r="AY3097"/>
      <c r="AZ3097"/>
      <c r="BA3097"/>
      <c r="BB3097"/>
      <c r="BC3097"/>
      <c r="BD3097"/>
      <c r="BE3097"/>
      <c r="BF3097"/>
      <c r="BG3097"/>
      <c r="BH3097"/>
      <c r="BI3097"/>
      <c r="BJ3097"/>
      <c r="BK3097"/>
      <c r="BL3097"/>
      <c r="BM3097"/>
      <c r="BN3097"/>
      <c r="BO3097"/>
      <c r="BP3097"/>
      <c r="BQ3097" t="s">
        <v>3433</v>
      </c>
      <c r="BR3097" t="s">
        <v>67</v>
      </c>
      <c r="BS3097" s="1">
        <v>44816</v>
      </c>
      <c r="BT3097" t="s">
        <v>1910</v>
      </c>
      <c r="BU3097">
        <v>2585</v>
      </c>
      <c r="BV3097"/>
      <c r="BW3097"/>
      <c r="BX3097"/>
      <c r="BY3097"/>
      <c r="BZ3097"/>
    </row>
    <row r="3098" spans="1:78" s="19" customFormat="1" x14ac:dyDescent="0.2">
      <c r="A3098" t="s">
        <v>1915</v>
      </c>
      <c r="B3098"/>
      <c r="C3098" t="s">
        <v>1482</v>
      </c>
      <c r="D3098" t="s">
        <v>64</v>
      </c>
      <c r="E3098" t="s">
        <v>1062</v>
      </c>
      <c r="F3098" t="s">
        <v>1075</v>
      </c>
      <c r="G3098" t="s">
        <v>1062</v>
      </c>
      <c r="H3098" t="s">
        <v>1941</v>
      </c>
      <c r="I3098"/>
      <c r="J3098"/>
      <c r="K3098"/>
      <c r="L3098"/>
      <c r="M3098"/>
      <c r="N3098"/>
      <c r="O3098"/>
      <c r="P3098"/>
      <c r="Q3098"/>
      <c r="R3098"/>
      <c r="S3098"/>
      <c r="T3098"/>
      <c r="U3098">
        <v>2.8</v>
      </c>
      <c r="V3098">
        <v>3</v>
      </c>
      <c r="W3098">
        <v>3.45</v>
      </c>
      <c r="X3098">
        <v>3.45</v>
      </c>
      <c r="Y3098">
        <v>3.3</v>
      </c>
      <c r="Z3098">
        <v>4.21</v>
      </c>
      <c r="AA3098">
        <v>4.4000000000000004</v>
      </c>
      <c r="AB3098">
        <v>4.4000000000000004</v>
      </c>
      <c r="AC3098">
        <v>3.28</v>
      </c>
      <c r="AD3098">
        <v>5.15</v>
      </c>
      <c r="AE3098">
        <v>5</v>
      </c>
      <c r="AF3098">
        <v>5.15</v>
      </c>
      <c r="AG3098"/>
      <c r="AH3098"/>
      <c r="AI3098"/>
      <c r="AJ3098"/>
      <c r="AK3098"/>
      <c r="AL3098"/>
      <c r="AM3098"/>
      <c r="AN3098"/>
      <c r="AO3098"/>
      <c r="AP3098"/>
      <c r="AQ3098"/>
      <c r="AR3098"/>
      <c r="AS3098"/>
      <c r="AT3098"/>
      <c r="AU3098"/>
      <c r="AV3098"/>
      <c r="AW3098"/>
      <c r="AX3098"/>
      <c r="AY3098"/>
      <c r="AZ3098"/>
      <c r="BA3098"/>
      <c r="BB3098"/>
      <c r="BC3098"/>
      <c r="BD3098"/>
      <c r="BE3098"/>
      <c r="BF3098"/>
      <c r="BG3098"/>
      <c r="BH3098"/>
      <c r="BI3098"/>
      <c r="BJ3098"/>
      <c r="BK3098"/>
      <c r="BL3098"/>
      <c r="BM3098"/>
      <c r="BN3098"/>
      <c r="BO3098"/>
      <c r="BP3098"/>
      <c r="BQ3098"/>
      <c r="BR3098" t="s">
        <v>67</v>
      </c>
      <c r="BS3098" s="1">
        <v>44816</v>
      </c>
      <c r="BT3098" t="s">
        <v>1910</v>
      </c>
      <c r="BU3098">
        <v>2585</v>
      </c>
      <c r="BV3098"/>
      <c r="BW3098"/>
      <c r="BX3098"/>
      <c r="BY3098"/>
      <c r="BZ3098"/>
    </row>
    <row r="3099" spans="1:78" s="19" customFormat="1" x14ac:dyDescent="0.2">
      <c r="A3099" t="s">
        <v>1917</v>
      </c>
      <c r="B3099"/>
      <c r="C3099" t="s">
        <v>1482</v>
      </c>
      <c r="D3099" t="s">
        <v>64</v>
      </c>
      <c r="E3099" t="s">
        <v>1062</v>
      </c>
      <c r="F3099" t="s">
        <v>1075</v>
      </c>
      <c r="G3099" t="s">
        <v>1062</v>
      </c>
      <c r="H3099" t="s">
        <v>1941</v>
      </c>
      <c r="I3099"/>
      <c r="J3099"/>
      <c r="K3099"/>
      <c r="L3099"/>
      <c r="M3099"/>
      <c r="N3099"/>
      <c r="O3099"/>
      <c r="P3099"/>
      <c r="Q3099"/>
      <c r="R3099"/>
      <c r="S3099"/>
      <c r="T3099"/>
      <c r="U3099">
        <v>2.85</v>
      </c>
      <c r="V3099"/>
      <c r="W3099"/>
      <c r="X3099"/>
      <c r="Y3099">
        <v>3.1</v>
      </c>
      <c r="Z3099">
        <v>3.94</v>
      </c>
      <c r="AA3099">
        <v>4.22</v>
      </c>
      <c r="AB3099">
        <v>4.22</v>
      </c>
      <c r="AC3099">
        <v>3.31</v>
      </c>
      <c r="AD3099">
        <v>4.8099999999999996</v>
      </c>
      <c r="AE3099">
        <v>4.95</v>
      </c>
      <c r="AF3099">
        <v>4.95</v>
      </c>
      <c r="AG3099"/>
      <c r="AH3099"/>
      <c r="AI3099"/>
      <c r="AJ3099"/>
      <c r="AK3099"/>
      <c r="AL3099"/>
      <c r="AM3099"/>
      <c r="AN3099"/>
      <c r="AO3099"/>
      <c r="AP3099"/>
      <c r="AQ3099"/>
      <c r="AR3099"/>
      <c r="AS3099"/>
      <c r="AT3099"/>
      <c r="AU3099"/>
      <c r="AV3099"/>
      <c r="AW3099"/>
      <c r="AX3099"/>
      <c r="AY3099"/>
      <c r="AZ3099"/>
      <c r="BA3099"/>
      <c r="BB3099"/>
      <c r="BC3099"/>
      <c r="BD3099"/>
      <c r="BE3099"/>
      <c r="BF3099"/>
      <c r="BG3099"/>
      <c r="BH3099"/>
      <c r="BI3099"/>
      <c r="BJ3099"/>
      <c r="BK3099"/>
      <c r="BL3099"/>
      <c r="BM3099"/>
      <c r="BN3099"/>
      <c r="BO3099"/>
      <c r="BP3099"/>
      <c r="BQ3099"/>
      <c r="BR3099" t="s">
        <v>67</v>
      </c>
      <c r="BS3099" s="1">
        <v>44816</v>
      </c>
      <c r="BT3099" t="s">
        <v>1910</v>
      </c>
      <c r="BU3099">
        <v>2585</v>
      </c>
      <c r="BV3099"/>
      <c r="BW3099"/>
      <c r="BX3099"/>
      <c r="BY3099"/>
      <c r="BZ3099"/>
    </row>
    <row r="3100" spans="1:78" s="19" customFormat="1" x14ac:dyDescent="0.2">
      <c r="A3100" t="s">
        <v>1916</v>
      </c>
      <c r="B3100"/>
      <c r="C3100" t="s">
        <v>1482</v>
      </c>
      <c r="D3100" t="s">
        <v>64</v>
      </c>
      <c r="E3100" t="s">
        <v>1062</v>
      </c>
      <c r="F3100" t="s">
        <v>1075</v>
      </c>
      <c r="G3100" t="s">
        <v>1062</v>
      </c>
      <c r="H3100" t="s">
        <v>1941</v>
      </c>
      <c r="I3100"/>
      <c r="J3100"/>
      <c r="K3100"/>
      <c r="L3100"/>
      <c r="M3100"/>
      <c r="N3100"/>
      <c r="O3100"/>
      <c r="P3100"/>
      <c r="Q3100"/>
      <c r="R3100"/>
      <c r="S3100"/>
      <c r="T3100"/>
      <c r="U3100"/>
      <c r="V3100"/>
      <c r="W3100"/>
      <c r="X3100"/>
      <c r="Y3100"/>
      <c r="Z3100"/>
      <c r="AA3100"/>
      <c r="AB3100"/>
      <c r="AC3100">
        <v>3.55</v>
      </c>
      <c r="AD3100">
        <v>5.3</v>
      </c>
      <c r="AE3100">
        <v>5.5</v>
      </c>
      <c r="AF3100">
        <v>5.5</v>
      </c>
      <c r="AG3100"/>
      <c r="AH3100"/>
      <c r="AI3100"/>
      <c r="AJ3100"/>
      <c r="AK3100"/>
      <c r="AL3100"/>
      <c r="AM3100"/>
      <c r="AN3100"/>
      <c r="AO3100"/>
      <c r="AP3100"/>
      <c r="AQ3100"/>
      <c r="AR3100"/>
      <c r="AS3100"/>
      <c r="AT3100"/>
      <c r="AU3100"/>
      <c r="AV3100"/>
      <c r="AW3100"/>
      <c r="AX3100"/>
      <c r="AY3100"/>
      <c r="AZ3100"/>
      <c r="BA3100"/>
      <c r="BB3100"/>
      <c r="BC3100"/>
      <c r="BD3100"/>
      <c r="BE3100"/>
      <c r="BF3100"/>
      <c r="BG3100"/>
      <c r="BH3100"/>
      <c r="BI3100"/>
      <c r="BJ3100"/>
      <c r="BK3100"/>
      <c r="BL3100"/>
      <c r="BM3100"/>
      <c r="BN3100"/>
      <c r="BO3100"/>
      <c r="BP3100"/>
      <c r="BQ3100"/>
      <c r="BR3100" t="s">
        <v>67</v>
      </c>
      <c r="BS3100" s="1">
        <v>44816</v>
      </c>
      <c r="BT3100" t="s">
        <v>1910</v>
      </c>
      <c r="BU3100">
        <v>2585</v>
      </c>
      <c r="BV3100"/>
      <c r="BW3100"/>
      <c r="BX3100"/>
      <c r="BY3100"/>
      <c r="BZ3100"/>
    </row>
    <row r="3101" spans="1:78" s="19" customFormat="1" x14ac:dyDescent="0.2">
      <c r="A3101" t="s">
        <v>1918</v>
      </c>
      <c r="B3101"/>
      <c r="C3101" t="s">
        <v>1482</v>
      </c>
      <c r="D3101" t="s">
        <v>64</v>
      </c>
      <c r="E3101" t="s">
        <v>1062</v>
      </c>
      <c r="F3101" t="s">
        <v>1075</v>
      </c>
      <c r="G3101" t="s">
        <v>1062</v>
      </c>
      <c r="H3101" t="s">
        <v>1941</v>
      </c>
      <c r="I3101"/>
      <c r="J3101"/>
      <c r="K3101"/>
      <c r="L3101"/>
      <c r="M3101"/>
      <c r="N3101"/>
      <c r="O3101"/>
      <c r="P3101"/>
      <c r="Q3101"/>
      <c r="R3101"/>
      <c r="S3101"/>
      <c r="T3101"/>
      <c r="U3101"/>
      <c r="V3101"/>
      <c r="W3101"/>
      <c r="X3101"/>
      <c r="Y3101"/>
      <c r="Z3101"/>
      <c r="AA3101"/>
      <c r="AB3101"/>
      <c r="AC3101">
        <v>3.25</v>
      </c>
      <c r="AD3101">
        <v>4.4000000000000004</v>
      </c>
      <c r="AE3101">
        <v>4.5199999999999996</v>
      </c>
      <c r="AF3101">
        <v>4.5199999999999996</v>
      </c>
      <c r="AG3101"/>
      <c r="AH3101"/>
      <c r="AI3101"/>
      <c r="AJ3101"/>
      <c r="AK3101"/>
      <c r="AL3101"/>
      <c r="AM3101"/>
      <c r="AN3101"/>
      <c r="AO3101"/>
      <c r="AP3101"/>
      <c r="AQ3101"/>
      <c r="AR3101"/>
      <c r="AS3101"/>
      <c r="AT3101"/>
      <c r="AU3101"/>
      <c r="AV3101"/>
      <c r="AW3101"/>
      <c r="AX3101"/>
      <c r="AY3101"/>
      <c r="AZ3101"/>
      <c r="BA3101"/>
      <c r="BB3101"/>
      <c r="BC3101"/>
      <c r="BD3101"/>
      <c r="BE3101"/>
      <c r="BF3101"/>
      <c r="BG3101"/>
      <c r="BH3101"/>
      <c r="BI3101"/>
      <c r="BJ3101"/>
      <c r="BK3101"/>
      <c r="BL3101"/>
      <c r="BM3101"/>
      <c r="BN3101"/>
      <c r="BO3101"/>
      <c r="BP3101"/>
      <c r="BQ3101"/>
      <c r="BR3101" t="s">
        <v>67</v>
      </c>
      <c r="BS3101" s="1">
        <v>44816</v>
      </c>
      <c r="BT3101" t="s">
        <v>1910</v>
      </c>
      <c r="BU3101">
        <v>2585</v>
      </c>
      <c r="BV3101"/>
      <c r="BW3101"/>
      <c r="BX3101"/>
      <c r="BY3101"/>
      <c r="BZ3101"/>
    </row>
    <row r="3102" spans="1:78" s="19" customFormat="1" x14ac:dyDescent="0.2">
      <c r="A3102" t="s">
        <v>1919</v>
      </c>
      <c r="B3102"/>
      <c r="C3102" t="s">
        <v>1482</v>
      </c>
      <c r="D3102" t="s">
        <v>64</v>
      </c>
      <c r="E3102" t="s">
        <v>1062</v>
      </c>
      <c r="F3102" t="s">
        <v>1075</v>
      </c>
      <c r="G3102" t="s">
        <v>1062</v>
      </c>
      <c r="H3102" t="s">
        <v>1941</v>
      </c>
      <c r="I3102"/>
      <c r="J3102"/>
      <c r="K3102"/>
      <c r="L3102"/>
      <c r="M3102"/>
      <c r="N3102"/>
      <c r="O3102"/>
      <c r="P3102"/>
      <c r="Q3102"/>
      <c r="R3102"/>
      <c r="S3102"/>
      <c r="T3102"/>
      <c r="U3102"/>
      <c r="V3102"/>
      <c r="W3102"/>
      <c r="X3102"/>
      <c r="Y3102">
        <v>3.5</v>
      </c>
      <c r="Z3102">
        <v>4.5</v>
      </c>
      <c r="AA3102">
        <v>4.5</v>
      </c>
      <c r="AB3102">
        <v>4.5</v>
      </c>
      <c r="AC3102">
        <v>3.9</v>
      </c>
      <c r="AD3102">
        <v>5.0999999999999996</v>
      </c>
      <c r="AE3102">
        <v>5.2</v>
      </c>
      <c r="AF3102">
        <v>5.2</v>
      </c>
      <c r="AG3102"/>
      <c r="AH3102"/>
      <c r="AI3102"/>
      <c r="AJ3102"/>
      <c r="AK3102"/>
      <c r="AL3102"/>
      <c r="AM3102"/>
      <c r="AN3102"/>
      <c r="AO3102"/>
      <c r="AP3102"/>
      <c r="AQ3102"/>
      <c r="AR3102"/>
      <c r="AS3102"/>
      <c r="AT3102"/>
      <c r="AU3102"/>
      <c r="AV3102"/>
      <c r="AW3102"/>
      <c r="AX3102"/>
      <c r="AY3102"/>
      <c r="AZ3102"/>
      <c r="BA3102"/>
      <c r="BB3102"/>
      <c r="BC3102"/>
      <c r="BD3102"/>
      <c r="BE3102"/>
      <c r="BF3102"/>
      <c r="BG3102"/>
      <c r="BH3102"/>
      <c r="BI3102"/>
      <c r="BJ3102"/>
      <c r="BK3102"/>
      <c r="BL3102"/>
      <c r="BM3102"/>
      <c r="BN3102"/>
      <c r="BO3102"/>
      <c r="BP3102"/>
      <c r="BQ3102" t="s">
        <v>3434</v>
      </c>
      <c r="BR3102" t="s">
        <v>67</v>
      </c>
      <c r="BS3102" s="1">
        <v>44816</v>
      </c>
      <c r="BT3102" t="s">
        <v>1910</v>
      </c>
      <c r="BU3102">
        <v>2585</v>
      </c>
      <c r="BV3102"/>
      <c r="BW3102"/>
      <c r="BX3102" s="2"/>
      <c r="BY3102" s="2"/>
      <c r="BZ3102" s="2"/>
    </row>
    <row r="3103" spans="1:78" s="11" customFormat="1" x14ac:dyDescent="0.2">
      <c r="A3103" t="s">
        <v>1932</v>
      </c>
      <c r="B3103"/>
      <c r="C3103" t="s">
        <v>1482</v>
      </c>
      <c r="D3103" t="s">
        <v>64</v>
      </c>
      <c r="E3103" t="s">
        <v>1062</v>
      </c>
      <c r="F3103" t="s">
        <v>1075</v>
      </c>
      <c r="G3103" t="s">
        <v>1062</v>
      </c>
      <c r="H3103" t="s">
        <v>1941</v>
      </c>
      <c r="I3103"/>
      <c r="J3103"/>
      <c r="K3103"/>
      <c r="L3103"/>
      <c r="M3103"/>
      <c r="N3103"/>
      <c r="O3103"/>
      <c r="P3103"/>
      <c r="Q3103"/>
      <c r="R3103"/>
      <c r="S3103"/>
      <c r="T3103"/>
      <c r="U3103"/>
      <c r="V3103"/>
      <c r="W3103"/>
      <c r="X3103"/>
      <c r="Y3103"/>
      <c r="Z3103"/>
      <c r="AA3103"/>
      <c r="AB3103"/>
      <c r="AC3103"/>
      <c r="AD3103"/>
      <c r="AE3103"/>
      <c r="AF3103"/>
      <c r="AG3103"/>
      <c r="AH3103"/>
      <c r="AI3103"/>
      <c r="AJ3103"/>
      <c r="AK3103"/>
      <c r="AL3103"/>
      <c r="AM3103"/>
      <c r="AN3103"/>
      <c r="AO3103"/>
      <c r="AP3103"/>
      <c r="AQ3103"/>
      <c r="AR3103"/>
      <c r="AS3103"/>
      <c r="AT3103"/>
      <c r="AU3103"/>
      <c r="AV3103"/>
      <c r="AW3103">
        <v>3.1</v>
      </c>
      <c r="AX3103">
        <v>2.21</v>
      </c>
      <c r="AY3103">
        <v>2.42</v>
      </c>
      <c r="AZ3103">
        <v>2.42</v>
      </c>
      <c r="BA3103">
        <v>3.36</v>
      </c>
      <c r="BB3103">
        <v>2.7</v>
      </c>
      <c r="BC3103">
        <v>2.8</v>
      </c>
      <c r="BD3103">
        <v>2.8</v>
      </c>
      <c r="BE3103">
        <v>4.05</v>
      </c>
      <c r="BF3103">
        <v>2.5499999999999998</v>
      </c>
      <c r="BG3103">
        <v>2.35</v>
      </c>
      <c r="BH3103">
        <v>2.5499999999999998</v>
      </c>
      <c r="BI3103"/>
      <c r="BJ3103"/>
      <c r="BK3103"/>
      <c r="BL3103"/>
      <c r="BM3103"/>
      <c r="BN3103"/>
      <c r="BO3103"/>
      <c r="BP3103"/>
      <c r="BQ3103"/>
      <c r="BR3103" t="s">
        <v>67</v>
      </c>
      <c r="BS3103" s="1">
        <v>44816</v>
      </c>
      <c r="BT3103" t="s">
        <v>1910</v>
      </c>
      <c r="BU3103">
        <v>2585</v>
      </c>
      <c r="BV3103"/>
      <c r="BW3103"/>
      <c r="BX3103"/>
      <c r="BY3103"/>
      <c r="BZ3103"/>
    </row>
    <row r="3104" spans="1:78" s="11" customFormat="1" x14ac:dyDescent="0.2">
      <c r="A3104" t="s">
        <v>1920</v>
      </c>
      <c r="B3104"/>
      <c r="C3104" t="s">
        <v>1482</v>
      </c>
      <c r="D3104" t="s">
        <v>64</v>
      </c>
      <c r="E3104" t="s">
        <v>1062</v>
      </c>
      <c r="F3104" t="s">
        <v>1075</v>
      </c>
      <c r="G3104" t="s">
        <v>1062</v>
      </c>
      <c r="H3104" t="s">
        <v>1941</v>
      </c>
      <c r="I3104"/>
      <c r="J3104"/>
      <c r="K3104"/>
      <c r="L3104"/>
      <c r="M3104"/>
      <c r="N3104"/>
      <c r="O3104"/>
      <c r="P3104"/>
      <c r="Q3104"/>
      <c r="R3104"/>
      <c r="S3104"/>
      <c r="T3104"/>
      <c r="U3104">
        <v>3</v>
      </c>
      <c r="V3104">
        <v>3.3</v>
      </c>
      <c r="W3104">
        <v>3.73</v>
      </c>
      <c r="X3104">
        <v>3.73</v>
      </c>
      <c r="Y3104"/>
      <c r="Z3104"/>
      <c r="AA3104"/>
      <c r="AB3104"/>
      <c r="AC3104"/>
      <c r="AD3104"/>
      <c r="AE3104"/>
      <c r="AF3104"/>
      <c r="AG3104"/>
      <c r="AH3104"/>
      <c r="AI3104"/>
      <c r="AJ3104"/>
      <c r="AK3104"/>
      <c r="AL3104"/>
      <c r="AM3104"/>
      <c r="AN3104"/>
      <c r="AO3104"/>
      <c r="AP3104"/>
      <c r="AQ3104"/>
      <c r="AR3104"/>
      <c r="AS3104"/>
      <c r="AT3104"/>
      <c r="AU3104"/>
      <c r="AV3104"/>
      <c r="AW3104"/>
      <c r="AX3104"/>
      <c r="AY3104"/>
      <c r="AZ3104"/>
      <c r="BA3104"/>
      <c r="BB3104"/>
      <c r="BC3104"/>
      <c r="BD3104"/>
      <c r="BE3104"/>
      <c r="BF3104"/>
      <c r="BG3104"/>
      <c r="BH3104"/>
      <c r="BI3104"/>
      <c r="BJ3104"/>
      <c r="BK3104"/>
      <c r="BL3104"/>
      <c r="BM3104"/>
      <c r="BN3104"/>
      <c r="BO3104"/>
      <c r="BP3104"/>
      <c r="BQ3104"/>
      <c r="BR3104" t="s">
        <v>67</v>
      </c>
      <c r="BS3104" s="1">
        <v>44816</v>
      </c>
      <c r="BT3104" t="s">
        <v>1910</v>
      </c>
      <c r="BU3104">
        <v>2585</v>
      </c>
      <c r="BV3104"/>
      <c r="BW3104"/>
      <c r="BX3104"/>
      <c r="BY3104"/>
      <c r="BZ3104"/>
    </row>
    <row r="3105" spans="1:78" s="11" customFormat="1" x14ac:dyDescent="0.2">
      <c r="A3105" t="s">
        <v>1933</v>
      </c>
      <c r="B3105"/>
      <c r="C3105" t="s">
        <v>1482</v>
      </c>
      <c r="D3105" t="s">
        <v>64</v>
      </c>
      <c r="E3105" t="s">
        <v>1062</v>
      </c>
      <c r="F3105" t="s">
        <v>1075</v>
      </c>
      <c r="G3105" t="s">
        <v>1062</v>
      </c>
      <c r="H3105" t="s">
        <v>1941</v>
      </c>
      <c r="I3105"/>
      <c r="J3105"/>
      <c r="K3105"/>
      <c r="L3105"/>
      <c r="M3105"/>
      <c r="N3105"/>
      <c r="O3105"/>
      <c r="P3105"/>
      <c r="Q3105"/>
      <c r="R3105"/>
      <c r="S3105"/>
      <c r="T3105"/>
      <c r="U3105"/>
      <c r="V3105"/>
      <c r="W3105"/>
      <c r="X3105"/>
      <c r="Y3105"/>
      <c r="Z3105"/>
      <c r="AA3105"/>
      <c r="AB3105"/>
      <c r="AC3105"/>
      <c r="AD3105"/>
      <c r="AE3105"/>
      <c r="AF3105"/>
      <c r="AG3105"/>
      <c r="AH3105"/>
      <c r="AI3105"/>
      <c r="AJ3105"/>
      <c r="AK3105"/>
      <c r="AL3105"/>
      <c r="AM3105"/>
      <c r="AN3105"/>
      <c r="AO3105"/>
      <c r="AP3105"/>
      <c r="AQ3105"/>
      <c r="AR3105"/>
      <c r="AS3105"/>
      <c r="AT3105"/>
      <c r="AU3105"/>
      <c r="AV3105"/>
      <c r="AW3105">
        <v>3.25</v>
      </c>
      <c r="AX3105">
        <v>2.25</v>
      </c>
      <c r="AY3105">
        <v>2.2599999999999998</v>
      </c>
      <c r="AZ3105">
        <v>2.2599999999999998</v>
      </c>
      <c r="BA3105">
        <v>3.22</v>
      </c>
      <c r="BB3105">
        <v>2.69</v>
      </c>
      <c r="BC3105">
        <v>2.62</v>
      </c>
      <c r="BD3105">
        <v>2.69</v>
      </c>
      <c r="BE3105"/>
      <c r="BF3105"/>
      <c r="BG3105"/>
      <c r="BH3105"/>
      <c r="BI3105"/>
      <c r="BJ3105"/>
      <c r="BK3105"/>
      <c r="BL3105"/>
      <c r="BM3105"/>
      <c r="BN3105"/>
      <c r="BO3105"/>
      <c r="BP3105"/>
      <c r="BQ3105" s="9" t="s">
        <v>3435</v>
      </c>
      <c r="BR3105" t="s">
        <v>67</v>
      </c>
      <c r="BS3105" s="1">
        <v>44816</v>
      </c>
      <c r="BT3105" t="s">
        <v>1910</v>
      </c>
      <c r="BU3105">
        <v>2585</v>
      </c>
      <c r="BV3105"/>
      <c r="BW3105"/>
      <c r="BX3105"/>
      <c r="BY3105"/>
      <c r="BZ3105"/>
    </row>
    <row r="3106" spans="1:78" s="11" customFormat="1" x14ac:dyDescent="0.2">
      <c r="A3106" t="s">
        <v>1921</v>
      </c>
      <c r="B3106"/>
      <c r="C3106" t="s">
        <v>1482</v>
      </c>
      <c r="D3106" t="s">
        <v>64</v>
      </c>
      <c r="E3106" t="s">
        <v>1062</v>
      </c>
      <c r="F3106" t="s">
        <v>1075</v>
      </c>
      <c r="G3106" t="s">
        <v>1062</v>
      </c>
      <c r="H3106" t="s">
        <v>1941</v>
      </c>
      <c r="I3106"/>
      <c r="J3106"/>
      <c r="K3106"/>
      <c r="L3106"/>
      <c r="M3106"/>
      <c r="N3106"/>
      <c r="O3106"/>
      <c r="P3106"/>
      <c r="Q3106"/>
      <c r="R3106"/>
      <c r="S3106"/>
      <c r="T3106"/>
      <c r="U3106">
        <v>2.85</v>
      </c>
      <c r="V3106">
        <v>3.26</v>
      </c>
      <c r="W3106">
        <v>3.63</v>
      </c>
      <c r="X3106">
        <v>3.63</v>
      </c>
      <c r="Y3106">
        <v>3</v>
      </c>
      <c r="Z3106">
        <v>4.09</v>
      </c>
      <c r="AA3106">
        <v>4.3</v>
      </c>
      <c r="AB3106">
        <v>4.3</v>
      </c>
      <c r="AC3106">
        <v>3</v>
      </c>
      <c r="AD3106">
        <v>4.6500000000000004</v>
      </c>
      <c r="AE3106">
        <v>4.7699999999999996</v>
      </c>
      <c r="AF3106">
        <v>4.7699999999999996</v>
      </c>
      <c r="AG3106">
        <v>2.4</v>
      </c>
      <c r="AH3106"/>
      <c r="AI3106"/>
      <c r="AJ3106"/>
      <c r="AK3106"/>
      <c r="AL3106"/>
      <c r="AM3106"/>
      <c r="AN3106"/>
      <c r="AO3106"/>
      <c r="AP3106"/>
      <c r="AQ3106"/>
      <c r="AR3106"/>
      <c r="AS3106"/>
      <c r="AT3106"/>
      <c r="AU3106"/>
      <c r="AV3106"/>
      <c r="AW3106"/>
      <c r="AX3106"/>
      <c r="AY3106"/>
      <c r="AZ3106"/>
      <c r="BA3106"/>
      <c r="BB3106"/>
      <c r="BC3106"/>
      <c r="BD3106"/>
      <c r="BE3106"/>
      <c r="BF3106"/>
      <c r="BG3106"/>
      <c r="BH3106"/>
      <c r="BI3106"/>
      <c r="BJ3106"/>
      <c r="BK3106"/>
      <c r="BL3106"/>
      <c r="BM3106"/>
      <c r="BN3106"/>
      <c r="BO3106"/>
      <c r="BP3106"/>
      <c r="BQ3106" t="s">
        <v>3436</v>
      </c>
      <c r="BR3106" t="s">
        <v>67</v>
      </c>
      <c r="BS3106" s="1">
        <v>44816</v>
      </c>
      <c r="BT3106" t="s">
        <v>1910</v>
      </c>
      <c r="BU3106">
        <v>2585</v>
      </c>
      <c r="BV3106"/>
      <c r="BW3106"/>
      <c r="BX3106"/>
      <c r="BY3106"/>
      <c r="BZ3106"/>
    </row>
    <row r="3107" spans="1:78" s="11" customFormat="1" x14ac:dyDescent="0.2">
      <c r="A3107" t="s">
        <v>1934</v>
      </c>
      <c r="B3107"/>
      <c r="C3107" t="s">
        <v>1482</v>
      </c>
      <c r="D3107" t="s">
        <v>64</v>
      </c>
      <c r="E3107" t="s">
        <v>1062</v>
      </c>
      <c r="F3107" t="s">
        <v>1075</v>
      </c>
      <c r="G3107" t="s">
        <v>1062</v>
      </c>
      <c r="H3107" t="s">
        <v>1941</v>
      </c>
      <c r="I3107"/>
      <c r="J3107"/>
      <c r="K3107"/>
      <c r="L3107"/>
      <c r="M3107"/>
      <c r="N3107"/>
      <c r="O3107"/>
      <c r="P3107"/>
      <c r="Q3107"/>
      <c r="R3107"/>
      <c r="S3107"/>
      <c r="T3107"/>
      <c r="U3107"/>
      <c r="V3107"/>
      <c r="W3107"/>
      <c r="X3107"/>
      <c r="Y3107"/>
      <c r="Z3107"/>
      <c r="AA3107"/>
      <c r="AB3107"/>
      <c r="AC3107"/>
      <c r="AD3107"/>
      <c r="AE3107"/>
      <c r="AF3107"/>
      <c r="AG3107"/>
      <c r="AH3107"/>
      <c r="AI3107"/>
      <c r="AJ3107"/>
      <c r="AK3107"/>
      <c r="AL3107"/>
      <c r="AM3107"/>
      <c r="AN3107"/>
      <c r="AO3107"/>
      <c r="AP3107"/>
      <c r="AQ3107"/>
      <c r="AR3107"/>
      <c r="AS3107"/>
      <c r="AT3107"/>
      <c r="AU3107"/>
      <c r="AV3107"/>
      <c r="AW3107"/>
      <c r="AX3107"/>
      <c r="AY3107"/>
      <c r="AZ3107"/>
      <c r="BA3107"/>
      <c r="BB3107"/>
      <c r="BC3107"/>
      <c r="BD3107"/>
      <c r="BE3107">
        <v>4.05</v>
      </c>
      <c r="BF3107">
        <v>2.38</v>
      </c>
      <c r="BG3107">
        <v>2.15</v>
      </c>
      <c r="BH3107">
        <v>2.38</v>
      </c>
      <c r="BI3107"/>
      <c r="BJ3107"/>
      <c r="BK3107"/>
      <c r="BL3107"/>
      <c r="BM3107"/>
      <c r="BN3107"/>
      <c r="BO3107"/>
      <c r="BP3107"/>
      <c r="BQ3107"/>
      <c r="BR3107" t="s">
        <v>67</v>
      </c>
      <c r="BS3107" s="1">
        <v>44816</v>
      </c>
      <c r="BT3107" t="s">
        <v>1910</v>
      </c>
      <c r="BU3107">
        <v>2585</v>
      </c>
      <c r="BV3107"/>
      <c r="BW3107"/>
      <c r="BX3107"/>
      <c r="BY3107"/>
      <c r="BZ3107"/>
    </row>
    <row r="3108" spans="1:78" s="11" customFormat="1" x14ac:dyDescent="0.2">
      <c r="A3108" t="s">
        <v>1922</v>
      </c>
      <c r="B3108"/>
      <c r="C3108" t="s">
        <v>1482</v>
      </c>
      <c r="D3108" t="s">
        <v>64</v>
      </c>
      <c r="E3108" t="s">
        <v>1062</v>
      </c>
      <c r="F3108" t="s">
        <v>1075</v>
      </c>
      <c r="G3108" t="s">
        <v>1062</v>
      </c>
      <c r="H3108" t="s">
        <v>1941</v>
      </c>
      <c r="I3108"/>
      <c r="J3108"/>
      <c r="K3108"/>
      <c r="L3108"/>
      <c r="M3108"/>
      <c r="N3108"/>
      <c r="O3108"/>
      <c r="P3108"/>
      <c r="Q3108"/>
      <c r="R3108"/>
      <c r="S3108"/>
      <c r="T3108"/>
      <c r="U3108"/>
      <c r="V3108"/>
      <c r="W3108"/>
      <c r="X3108"/>
      <c r="Y3108">
        <v>3</v>
      </c>
      <c r="Z3108">
        <v>4.34</v>
      </c>
      <c r="AA3108">
        <v>4.55</v>
      </c>
      <c r="AB3108">
        <v>4.55</v>
      </c>
      <c r="AC3108"/>
      <c r="AD3108"/>
      <c r="AE3108"/>
      <c r="AF3108"/>
      <c r="AG3108"/>
      <c r="AH3108"/>
      <c r="AI3108"/>
      <c r="AJ3108"/>
      <c r="AK3108"/>
      <c r="AL3108"/>
      <c r="AM3108"/>
      <c r="AN3108"/>
      <c r="AO3108"/>
      <c r="AP3108"/>
      <c r="AQ3108"/>
      <c r="AR3108"/>
      <c r="AS3108"/>
      <c r="AT3108"/>
      <c r="AU3108"/>
      <c r="AV3108"/>
      <c r="AW3108"/>
      <c r="AX3108"/>
      <c r="AY3108"/>
      <c r="AZ3108"/>
      <c r="BA3108"/>
      <c r="BB3108"/>
      <c r="BC3108"/>
      <c r="BD3108"/>
      <c r="BE3108"/>
      <c r="BF3108"/>
      <c r="BG3108"/>
      <c r="BH3108"/>
      <c r="BI3108"/>
      <c r="BJ3108"/>
      <c r="BK3108"/>
      <c r="BL3108"/>
      <c r="BM3108"/>
      <c r="BN3108"/>
      <c r="BO3108"/>
      <c r="BP3108"/>
      <c r="BQ3108"/>
      <c r="BR3108" t="s">
        <v>67</v>
      </c>
      <c r="BS3108" s="1">
        <v>44816</v>
      </c>
      <c r="BT3108" t="s">
        <v>1910</v>
      </c>
      <c r="BU3108">
        <v>2585</v>
      </c>
      <c r="BV3108"/>
      <c r="BW3108"/>
      <c r="BX3108"/>
      <c r="BY3108"/>
      <c r="BZ3108"/>
    </row>
    <row r="3109" spans="1:78" s="11" customFormat="1" x14ac:dyDescent="0.2">
      <c r="A3109" t="s">
        <v>1935</v>
      </c>
      <c r="B3109"/>
      <c r="C3109" t="s">
        <v>1482</v>
      </c>
      <c r="D3109" t="s">
        <v>64</v>
      </c>
      <c r="E3109" t="s">
        <v>1062</v>
      </c>
      <c r="F3109" t="s">
        <v>1075</v>
      </c>
      <c r="G3109" t="s">
        <v>1062</v>
      </c>
      <c r="H3109" t="s">
        <v>1941</v>
      </c>
      <c r="I3109"/>
      <c r="J3109"/>
      <c r="K3109"/>
      <c r="L3109"/>
      <c r="M3109"/>
      <c r="N3109"/>
      <c r="O3109"/>
      <c r="P3109"/>
      <c r="Q3109"/>
      <c r="R3109"/>
      <c r="S3109"/>
      <c r="T3109"/>
      <c r="U3109"/>
      <c r="V3109"/>
      <c r="W3109"/>
      <c r="X3109"/>
      <c r="Y3109"/>
      <c r="Z3109"/>
      <c r="AA3109"/>
      <c r="AB3109"/>
      <c r="AC3109"/>
      <c r="AD3109"/>
      <c r="AE3109"/>
      <c r="AF3109"/>
      <c r="AG3109"/>
      <c r="AH3109"/>
      <c r="AI3109"/>
      <c r="AJ3109"/>
      <c r="AK3109"/>
      <c r="AL3109"/>
      <c r="AM3109"/>
      <c r="AN3109"/>
      <c r="AO3109"/>
      <c r="AP3109"/>
      <c r="AQ3109"/>
      <c r="AR3109"/>
      <c r="AS3109">
        <v>3.14</v>
      </c>
      <c r="AT3109"/>
      <c r="AU3109"/>
      <c r="AV3109">
        <v>1.7</v>
      </c>
      <c r="AW3109">
        <v>3.3</v>
      </c>
      <c r="AX3109">
        <v>2.29</v>
      </c>
      <c r="AY3109">
        <v>2.5</v>
      </c>
      <c r="AZ3109">
        <v>2.5</v>
      </c>
      <c r="BA3109"/>
      <c r="BB3109"/>
      <c r="BC3109"/>
      <c r="BD3109"/>
      <c r="BE3109"/>
      <c r="BF3109"/>
      <c r="BG3109"/>
      <c r="BH3109"/>
      <c r="BI3109"/>
      <c r="BJ3109"/>
      <c r="BK3109"/>
      <c r="BL3109"/>
      <c r="BM3109"/>
      <c r="BN3109"/>
      <c r="BO3109"/>
      <c r="BP3109"/>
      <c r="BQ3109"/>
      <c r="BR3109" t="s">
        <v>67</v>
      </c>
      <c r="BS3109" s="1">
        <v>44816</v>
      </c>
      <c r="BT3109" t="s">
        <v>1910</v>
      </c>
      <c r="BU3109">
        <v>2585</v>
      </c>
      <c r="BV3109"/>
      <c r="BW3109"/>
      <c r="BX3109"/>
      <c r="BY3109"/>
      <c r="BZ3109"/>
    </row>
    <row r="3110" spans="1:78" s="11" customFormat="1" x14ac:dyDescent="0.2">
      <c r="A3110" t="s">
        <v>1936</v>
      </c>
      <c r="B3110"/>
      <c r="C3110" t="s">
        <v>1482</v>
      </c>
      <c r="D3110" t="s">
        <v>64</v>
      </c>
      <c r="E3110" t="s">
        <v>1062</v>
      </c>
      <c r="F3110" t="s">
        <v>1075</v>
      </c>
      <c r="G3110" t="s">
        <v>1062</v>
      </c>
      <c r="H3110" t="s">
        <v>1941</v>
      </c>
      <c r="I3110"/>
      <c r="J3110"/>
      <c r="K3110"/>
      <c r="L3110"/>
      <c r="M3110"/>
      <c r="N3110"/>
      <c r="O3110"/>
      <c r="P3110"/>
      <c r="Q3110"/>
      <c r="R3110"/>
      <c r="S3110"/>
      <c r="T3110"/>
      <c r="U3110"/>
      <c r="V3110"/>
      <c r="W3110"/>
      <c r="X3110"/>
      <c r="Y3110"/>
      <c r="Z3110"/>
      <c r="AA3110"/>
      <c r="AB3110"/>
      <c r="AC3110"/>
      <c r="AD3110"/>
      <c r="AE3110"/>
      <c r="AF3110"/>
      <c r="AG3110"/>
      <c r="AH3110"/>
      <c r="AI3110"/>
      <c r="AJ3110"/>
      <c r="AK3110"/>
      <c r="AL3110"/>
      <c r="AM3110"/>
      <c r="AN3110"/>
      <c r="AO3110"/>
      <c r="AP3110"/>
      <c r="AQ3110"/>
      <c r="AR3110"/>
      <c r="AS3110"/>
      <c r="AT3110"/>
      <c r="AU3110"/>
      <c r="AV3110"/>
      <c r="AW3110"/>
      <c r="AX3110"/>
      <c r="AY3110"/>
      <c r="AZ3110"/>
      <c r="BA3110"/>
      <c r="BB3110">
        <v>2.7</v>
      </c>
      <c r="BC3110">
        <v>2.75</v>
      </c>
      <c r="BD3110">
        <v>2.75</v>
      </c>
      <c r="BE3110"/>
      <c r="BF3110"/>
      <c r="BG3110"/>
      <c r="BH3110"/>
      <c r="BI3110"/>
      <c r="BJ3110"/>
      <c r="BK3110"/>
      <c r="BL3110"/>
      <c r="BM3110"/>
      <c r="BN3110"/>
      <c r="BO3110"/>
      <c r="BP3110"/>
      <c r="BQ3110"/>
      <c r="BR3110" t="s">
        <v>67</v>
      </c>
      <c r="BS3110" s="1">
        <v>44816</v>
      </c>
      <c r="BT3110" t="s">
        <v>1910</v>
      </c>
      <c r="BU3110">
        <v>2585</v>
      </c>
      <c r="BV3110"/>
      <c r="BW3110"/>
      <c r="BX3110"/>
      <c r="BY3110"/>
      <c r="BZ3110"/>
    </row>
    <row r="3111" spans="1:78" s="11" customFormat="1" x14ac:dyDescent="0.2">
      <c r="A3111" t="s">
        <v>1923</v>
      </c>
      <c r="B3111"/>
      <c r="C3111" t="s">
        <v>1482</v>
      </c>
      <c r="D3111" t="s">
        <v>64</v>
      </c>
      <c r="E3111" t="s">
        <v>1062</v>
      </c>
      <c r="F3111" t="s">
        <v>1075</v>
      </c>
      <c r="G3111" t="s">
        <v>1062</v>
      </c>
      <c r="H3111" t="s">
        <v>1941</v>
      </c>
      <c r="I3111"/>
      <c r="J3111"/>
      <c r="K3111"/>
      <c r="L3111"/>
      <c r="M3111"/>
      <c r="N3111"/>
      <c r="O3111"/>
      <c r="P3111"/>
      <c r="Q3111"/>
      <c r="R3111"/>
      <c r="S3111"/>
      <c r="T3111"/>
      <c r="U3111"/>
      <c r="V3111"/>
      <c r="W3111"/>
      <c r="X3111"/>
      <c r="Y3111"/>
      <c r="Z3111"/>
      <c r="AA3111"/>
      <c r="AB3111"/>
      <c r="AC3111"/>
      <c r="AD3111"/>
      <c r="AE3111"/>
      <c r="AF3111"/>
      <c r="AG3111">
        <v>2.48</v>
      </c>
      <c r="AH3111">
        <v>4.3499999999999996</v>
      </c>
      <c r="AI3111">
        <v>3.5</v>
      </c>
      <c r="AJ3111">
        <v>4.3499999999999996</v>
      </c>
      <c r="AK3111"/>
      <c r="AL3111"/>
      <c r="AM3111"/>
      <c r="AN3111"/>
      <c r="AO3111"/>
      <c r="AP3111"/>
      <c r="AQ3111"/>
      <c r="AR3111"/>
      <c r="AS3111"/>
      <c r="AT3111"/>
      <c r="AU3111"/>
      <c r="AV3111"/>
      <c r="AW3111"/>
      <c r="AX3111"/>
      <c r="AY3111"/>
      <c r="AZ3111"/>
      <c r="BA3111"/>
      <c r="BB3111"/>
      <c r="BC3111"/>
      <c r="BD3111"/>
      <c r="BE3111"/>
      <c r="BF3111"/>
      <c r="BG3111"/>
      <c r="BH3111"/>
      <c r="BI3111"/>
      <c r="BJ3111"/>
      <c r="BK3111"/>
      <c r="BL3111"/>
      <c r="BM3111"/>
      <c r="BN3111"/>
      <c r="BO3111"/>
      <c r="BP3111"/>
      <c r="BQ3111"/>
      <c r="BR3111" t="s">
        <v>67</v>
      </c>
      <c r="BS3111" s="1">
        <v>44816</v>
      </c>
      <c r="BT3111" t="s">
        <v>1910</v>
      </c>
      <c r="BU3111">
        <v>2585</v>
      </c>
      <c r="BV3111"/>
      <c r="BW3111"/>
      <c r="BX3111"/>
      <c r="BY3111"/>
      <c r="BZ3111"/>
    </row>
    <row r="3112" spans="1:78" s="19" customFormat="1" x14ac:dyDescent="0.2">
      <c r="A3112" t="s">
        <v>1937</v>
      </c>
      <c r="B3112"/>
      <c r="C3112" t="s">
        <v>1482</v>
      </c>
      <c r="D3112" t="s">
        <v>64</v>
      </c>
      <c r="E3112" t="s">
        <v>1062</v>
      </c>
      <c r="F3112" t="s">
        <v>1075</v>
      </c>
      <c r="G3112" t="s">
        <v>1062</v>
      </c>
      <c r="H3112" t="s">
        <v>1941</v>
      </c>
      <c r="I3112"/>
      <c r="J3112"/>
      <c r="K3112"/>
      <c r="L3112"/>
      <c r="M3112"/>
      <c r="N3112"/>
      <c r="O3112"/>
      <c r="P3112"/>
      <c r="Q3112"/>
      <c r="R3112"/>
      <c r="S3112"/>
      <c r="T3112"/>
      <c r="U3112"/>
      <c r="V3112"/>
      <c r="W3112"/>
      <c r="X3112"/>
      <c r="Y3112"/>
      <c r="Z3112"/>
      <c r="AA3112"/>
      <c r="AB3112"/>
      <c r="AC3112"/>
      <c r="AD3112"/>
      <c r="AE3112"/>
      <c r="AF3112"/>
      <c r="AG3112"/>
      <c r="AH3112"/>
      <c r="AI3112"/>
      <c r="AJ3112"/>
      <c r="AK3112"/>
      <c r="AL3112"/>
      <c r="AM3112"/>
      <c r="AN3112"/>
      <c r="AO3112"/>
      <c r="AP3112"/>
      <c r="AQ3112"/>
      <c r="AR3112"/>
      <c r="AS3112"/>
      <c r="AT3112"/>
      <c r="AU3112"/>
      <c r="AV3112"/>
      <c r="AW3112"/>
      <c r="AX3112"/>
      <c r="AY3112"/>
      <c r="AZ3112"/>
      <c r="BA3112">
        <v>3.25</v>
      </c>
      <c r="BB3112">
        <v>2.5</v>
      </c>
      <c r="BC3112">
        <v>2.63</v>
      </c>
      <c r="BD3112">
        <v>2.63</v>
      </c>
      <c r="BE3112"/>
      <c r="BF3112"/>
      <c r="BG3112"/>
      <c r="BH3112"/>
      <c r="BI3112"/>
      <c r="BJ3112"/>
      <c r="BK3112"/>
      <c r="BL3112"/>
      <c r="BM3112"/>
      <c r="BN3112"/>
      <c r="BO3112"/>
      <c r="BP3112"/>
      <c r="BQ3112"/>
      <c r="BR3112" t="s">
        <v>67</v>
      </c>
      <c r="BS3112" s="1">
        <v>44816</v>
      </c>
      <c r="BT3112" t="s">
        <v>1910</v>
      </c>
      <c r="BU3112">
        <v>2585</v>
      </c>
      <c r="BV3112"/>
      <c r="BW3112"/>
      <c r="BX3112"/>
      <c r="BY3112"/>
      <c r="BZ3112"/>
    </row>
    <row r="3113" spans="1:78" s="11" customFormat="1" x14ac:dyDescent="0.2">
      <c r="A3113" t="s">
        <v>1938</v>
      </c>
      <c r="B3113"/>
      <c r="C3113" t="s">
        <v>1482</v>
      </c>
      <c r="D3113" t="s">
        <v>64</v>
      </c>
      <c r="E3113" t="s">
        <v>1062</v>
      </c>
      <c r="F3113" t="s">
        <v>1075</v>
      </c>
      <c r="G3113" t="s">
        <v>1062</v>
      </c>
      <c r="H3113" t="s">
        <v>1941</v>
      </c>
      <c r="I3113"/>
      <c r="J3113"/>
      <c r="K3113"/>
      <c r="L3113"/>
      <c r="M3113"/>
      <c r="N3113"/>
      <c r="O3113"/>
      <c r="P3113"/>
      <c r="Q3113"/>
      <c r="R3113"/>
      <c r="S3113"/>
      <c r="T3113"/>
      <c r="U3113"/>
      <c r="V3113"/>
      <c r="W3113"/>
      <c r="X3113"/>
      <c r="Y3113"/>
      <c r="Z3113"/>
      <c r="AA3113"/>
      <c r="AB3113"/>
      <c r="AC3113"/>
      <c r="AD3113"/>
      <c r="AE3113"/>
      <c r="AF3113"/>
      <c r="AG3113"/>
      <c r="AH3113"/>
      <c r="AI3113"/>
      <c r="AJ3113"/>
      <c r="AK3113"/>
      <c r="AL3113"/>
      <c r="AM3113"/>
      <c r="AN3113"/>
      <c r="AO3113"/>
      <c r="AP3113"/>
      <c r="AQ3113"/>
      <c r="AR3113"/>
      <c r="AS3113"/>
      <c r="AT3113"/>
      <c r="AU3113"/>
      <c r="AV3113"/>
      <c r="AW3113"/>
      <c r="AX3113"/>
      <c r="AY3113"/>
      <c r="AZ3113"/>
      <c r="BA3113">
        <v>3.42</v>
      </c>
      <c r="BB3113">
        <v>2.58</v>
      </c>
      <c r="BC3113">
        <v>2.61</v>
      </c>
      <c r="BD3113">
        <v>2.61</v>
      </c>
      <c r="BE3113">
        <v>4</v>
      </c>
      <c r="BF3113">
        <v>2.1</v>
      </c>
      <c r="BG3113">
        <v>1.9</v>
      </c>
      <c r="BH3113">
        <v>2.1</v>
      </c>
      <c r="BI3113"/>
      <c r="BJ3113"/>
      <c r="BK3113"/>
      <c r="BL3113"/>
      <c r="BM3113"/>
      <c r="BN3113"/>
      <c r="BO3113"/>
      <c r="BP3113"/>
      <c r="BQ3113" s="9" t="s">
        <v>3437</v>
      </c>
      <c r="BR3113" t="s">
        <v>67</v>
      </c>
      <c r="BS3113" s="1">
        <v>44816</v>
      </c>
      <c r="BT3113" t="s">
        <v>1910</v>
      </c>
      <c r="BU3113">
        <v>2585</v>
      </c>
      <c r="BV3113"/>
      <c r="BW3113"/>
      <c r="BX3113"/>
      <c r="BY3113"/>
      <c r="BZ3113"/>
    </row>
    <row r="3114" spans="1:78" s="11" customFormat="1" x14ac:dyDescent="0.2">
      <c r="A3114" t="s">
        <v>1924</v>
      </c>
      <c r="B3114"/>
      <c r="C3114" t="s">
        <v>1482</v>
      </c>
      <c r="D3114" t="s">
        <v>64</v>
      </c>
      <c r="E3114" t="s">
        <v>1062</v>
      </c>
      <c r="F3114" t="s">
        <v>1075</v>
      </c>
      <c r="G3114" t="s">
        <v>1062</v>
      </c>
      <c r="H3114" t="s">
        <v>1941</v>
      </c>
      <c r="I3114"/>
      <c r="J3114"/>
      <c r="K3114"/>
      <c r="L3114"/>
      <c r="M3114"/>
      <c r="N3114"/>
      <c r="O3114"/>
      <c r="P3114"/>
      <c r="Q3114"/>
      <c r="R3114"/>
      <c r="S3114"/>
      <c r="T3114"/>
      <c r="U3114"/>
      <c r="V3114"/>
      <c r="W3114"/>
      <c r="X3114"/>
      <c r="Y3114"/>
      <c r="Z3114"/>
      <c r="AA3114"/>
      <c r="AB3114"/>
      <c r="AC3114"/>
      <c r="AD3114"/>
      <c r="AE3114"/>
      <c r="AF3114"/>
      <c r="AG3114">
        <v>2.35</v>
      </c>
      <c r="AH3114">
        <v>4.0999999999999996</v>
      </c>
      <c r="AI3114">
        <v>3.5</v>
      </c>
      <c r="AJ3114">
        <v>4.0999999999999996</v>
      </c>
      <c r="AK3114"/>
      <c r="AL3114"/>
      <c r="AM3114"/>
      <c r="AN3114"/>
      <c r="AO3114"/>
      <c r="AP3114"/>
      <c r="AQ3114"/>
      <c r="AR3114"/>
      <c r="AS3114"/>
      <c r="AT3114"/>
      <c r="AU3114"/>
      <c r="AV3114"/>
      <c r="AW3114"/>
      <c r="AX3114"/>
      <c r="AY3114"/>
      <c r="AZ3114"/>
      <c r="BA3114"/>
      <c r="BB3114"/>
      <c r="BC3114"/>
      <c r="BD3114"/>
      <c r="BE3114"/>
      <c r="BF3114"/>
      <c r="BG3114"/>
      <c r="BH3114"/>
      <c r="BI3114"/>
      <c r="BJ3114"/>
      <c r="BK3114"/>
      <c r="BL3114"/>
      <c r="BM3114"/>
      <c r="BN3114"/>
      <c r="BO3114"/>
      <c r="BP3114"/>
      <c r="BQ3114"/>
      <c r="BR3114" t="s">
        <v>67</v>
      </c>
      <c r="BS3114" s="1">
        <v>44816</v>
      </c>
      <c r="BT3114" t="s">
        <v>1910</v>
      </c>
      <c r="BU3114">
        <v>2585</v>
      </c>
      <c r="BV3114"/>
      <c r="BW3114"/>
      <c r="BX3114"/>
      <c r="BY3114"/>
      <c r="BZ3114"/>
    </row>
    <row r="3115" spans="1:78" s="11" customFormat="1" x14ac:dyDescent="0.2">
      <c r="A3115" t="s">
        <v>1925</v>
      </c>
      <c r="B3115"/>
      <c r="C3115" t="s">
        <v>1482</v>
      </c>
      <c r="D3115" t="s">
        <v>64</v>
      </c>
      <c r="E3115" t="s">
        <v>1062</v>
      </c>
      <c r="F3115" t="s">
        <v>1075</v>
      </c>
      <c r="G3115" t="s">
        <v>1062</v>
      </c>
      <c r="H3115" t="s">
        <v>1941</v>
      </c>
      <c r="I3115"/>
      <c r="J3115"/>
      <c r="K3115"/>
      <c r="L3115"/>
      <c r="M3115"/>
      <c r="N3115"/>
      <c r="O3115"/>
      <c r="P3115"/>
      <c r="Q3115"/>
      <c r="R3115"/>
      <c r="S3115"/>
      <c r="T3115"/>
      <c r="U3115"/>
      <c r="V3115"/>
      <c r="W3115"/>
      <c r="X3115"/>
      <c r="Y3115"/>
      <c r="Z3115"/>
      <c r="AA3115"/>
      <c r="AB3115"/>
      <c r="AC3115"/>
      <c r="AD3115">
        <v>5.23</v>
      </c>
      <c r="AE3115"/>
      <c r="AF3115">
        <v>5.23</v>
      </c>
      <c r="AG3115"/>
      <c r="AH3115"/>
      <c r="AI3115"/>
      <c r="AJ3115"/>
      <c r="AK3115"/>
      <c r="AL3115"/>
      <c r="AM3115"/>
      <c r="AN3115"/>
      <c r="AO3115"/>
      <c r="AP3115"/>
      <c r="AQ3115"/>
      <c r="AR3115"/>
      <c r="AS3115"/>
      <c r="AT3115"/>
      <c r="AU3115"/>
      <c r="AV3115"/>
      <c r="AW3115"/>
      <c r="AX3115"/>
      <c r="AY3115"/>
      <c r="AZ3115"/>
      <c r="BA3115"/>
      <c r="BB3115"/>
      <c r="BC3115"/>
      <c r="BD3115"/>
      <c r="BE3115"/>
      <c r="BF3115"/>
      <c r="BG3115"/>
      <c r="BH3115"/>
      <c r="BI3115"/>
      <c r="BJ3115"/>
      <c r="BK3115"/>
      <c r="BL3115"/>
      <c r="BM3115"/>
      <c r="BN3115"/>
      <c r="BO3115"/>
      <c r="BP3115"/>
      <c r="BQ3115"/>
      <c r="BR3115" t="s">
        <v>67</v>
      </c>
      <c r="BS3115" s="1">
        <v>44816</v>
      </c>
      <c r="BT3115" t="s">
        <v>1910</v>
      </c>
      <c r="BU3115">
        <v>2585</v>
      </c>
      <c r="BV3115"/>
      <c r="BW3115"/>
      <c r="BX3115"/>
      <c r="BY3115"/>
      <c r="BZ3115"/>
    </row>
    <row r="3116" spans="1:78" s="11" customFormat="1" x14ac:dyDescent="0.2">
      <c r="A3116" t="s">
        <v>1939</v>
      </c>
      <c r="B3116"/>
      <c r="C3116" t="s">
        <v>1482</v>
      </c>
      <c r="D3116" t="s">
        <v>64</v>
      </c>
      <c r="E3116" t="s">
        <v>1062</v>
      </c>
      <c r="F3116" t="s">
        <v>1075</v>
      </c>
      <c r="G3116" t="s">
        <v>1062</v>
      </c>
      <c r="H3116" t="s">
        <v>1941</v>
      </c>
      <c r="I3116"/>
      <c r="J3116"/>
      <c r="K3116"/>
      <c r="L3116"/>
      <c r="M3116"/>
      <c r="N3116"/>
      <c r="O3116"/>
      <c r="P3116"/>
      <c r="Q3116"/>
      <c r="R3116"/>
      <c r="S3116"/>
      <c r="T3116"/>
      <c r="U3116"/>
      <c r="V3116"/>
      <c r="W3116"/>
      <c r="X3116"/>
      <c r="Y3116"/>
      <c r="Z3116"/>
      <c r="AA3116"/>
      <c r="AB3116"/>
      <c r="AC3116"/>
      <c r="AD3116"/>
      <c r="AE3116"/>
      <c r="AF3116"/>
      <c r="AG3116"/>
      <c r="AH3116"/>
      <c r="AI3116"/>
      <c r="AJ3116"/>
      <c r="AK3116"/>
      <c r="AL3116"/>
      <c r="AM3116"/>
      <c r="AN3116"/>
      <c r="AO3116"/>
      <c r="AP3116"/>
      <c r="AQ3116"/>
      <c r="AR3116"/>
      <c r="AS3116"/>
      <c r="AT3116"/>
      <c r="AU3116"/>
      <c r="AV3116"/>
      <c r="AW3116"/>
      <c r="AX3116"/>
      <c r="AY3116"/>
      <c r="AZ3116"/>
      <c r="BA3116"/>
      <c r="BB3116"/>
      <c r="BC3116"/>
      <c r="BD3116"/>
      <c r="BE3116">
        <v>3.98</v>
      </c>
      <c r="BF3116">
        <v>2.25</v>
      </c>
      <c r="BG3116">
        <v>2.16</v>
      </c>
      <c r="BH3116">
        <v>2.25</v>
      </c>
      <c r="BI3116"/>
      <c r="BJ3116"/>
      <c r="BK3116"/>
      <c r="BL3116"/>
      <c r="BM3116"/>
      <c r="BN3116"/>
      <c r="BO3116"/>
      <c r="BP3116"/>
      <c r="BQ3116"/>
      <c r="BR3116" t="s">
        <v>67</v>
      </c>
      <c r="BS3116" s="1">
        <v>44816</v>
      </c>
      <c r="BT3116" t="s">
        <v>1910</v>
      </c>
      <c r="BU3116">
        <v>2585</v>
      </c>
      <c r="BV3116"/>
      <c r="BW3116"/>
      <c r="BX3116"/>
      <c r="BY3116"/>
      <c r="BZ3116"/>
    </row>
    <row r="3117" spans="1:78" s="11" customFormat="1" x14ac:dyDescent="0.2">
      <c r="A3117" t="s">
        <v>1940</v>
      </c>
      <c r="B3117"/>
      <c r="C3117" t="s">
        <v>1482</v>
      </c>
      <c r="D3117" t="s">
        <v>64</v>
      </c>
      <c r="E3117" t="s">
        <v>1062</v>
      </c>
      <c r="F3117" t="s">
        <v>1075</v>
      </c>
      <c r="G3117" t="s">
        <v>1062</v>
      </c>
      <c r="H3117" t="s">
        <v>1941</v>
      </c>
      <c r="I3117"/>
      <c r="J3117"/>
      <c r="K3117"/>
      <c r="L3117"/>
      <c r="M3117"/>
      <c r="N3117"/>
      <c r="O3117"/>
      <c r="P3117"/>
      <c r="Q3117"/>
      <c r="R3117"/>
      <c r="S3117"/>
      <c r="T3117"/>
      <c r="U3117"/>
      <c r="V3117"/>
      <c r="W3117"/>
      <c r="X3117"/>
      <c r="Y3117"/>
      <c r="Z3117"/>
      <c r="AA3117"/>
      <c r="AB3117"/>
      <c r="AC3117"/>
      <c r="AD3117"/>
      <c r="AE3117"/>
      <c r="AF3117"/>
      <c r="AG3117"/>
      <c r="AH3117"/>
      <c r="AI3117"/>
      <c r="AJ3117"/>
      <c r="AK3117"/>
      <c r="AL3117"/>
      <c r="AM3117"/>
      <c r="AN3117"/>
      <c r="AO3117"/>
      <c r="AP3117"/>
      <c r="AQ3117"/>
      <c r="AR3117"/>
      <c r="AS3117"/>
      <c r="AT3117"/>
      <c r="AU3117"/>
      <c r="AV3117"/>
      <c r="AW3117">
        <v>3</v>
      </c>
      <c r="AX3117">
        <v>2.16</v>
      </c>
      <c r="AY3117">
        <v>2.39</v>
      </c>
      <c r="AZ3117">
        <v>2.39</v>
      </c>
      <c r="BA3117"/>
      <c r="BB3117">
        <v>2.5</v>
      </c>
      <c r="BC3117">
        <v>2.65</v>
      </c>
      <c r="BD3117">
        <v>2.65</v>
      </c>
      <c r="BE3117">
        <v>4</v>
      </c>
      <c r="BF3117">
        <v>2.2999999999999998</v>
      </c>
      <c r="BG3117">
        <v>2.02</v>
      </c>
      <c r="BH3117">
        <v>2.2999999999999998</v>
      </c>
      <c r="BI3117"/>
      <c r="BJ3117"/>
      <c r="BK3117"/>
      <c r="BL3117"/>
      <c r="BM3117"/>
      <c r="BN3117"/>
      <c r="BO3117"/>
      <c r="BP3117"/>
      <c r="BQ3117" s="9" t="s">
        <v>3438</v>
      </c>
      <c r="BR3117" t="s">
        <v>67</v>
      </c>
      <c r="BS3117" s="1">
        <v>44816</v>
      </c>
      <c r="BT3117" t="s">
        <v>1910</v>
      </c>
      <c r="BU3117">
        <v>2585</v>
      </c>
      <c r="BV3117"/>
      <c r="BW3117"/>
      <c r="BX3117"/>
      <c r="BY3117"/>
      <c r="BZ3117"/>
    </row>
    <row r="3118" spans="1:78" s="11" customFormat="1" x14ac:dyDescent="0.2">
      <c r="A3118" t="s">
        <v>1926</v>
      </c>
      <c r="B3118"/>
      <c r="C3118" t="s">
        <v>1482</v>
      </c>
      <c r="D3118" t="s">
        <v>64</v>
      </c>
      <c r="E3118" t="s">
        <v>1062</v>
      </c>
      <c r="F3118" t="s">
        <v>1075</v>
      </c>
      <c r="G3118" t="s">
        <v>1062</v>
      </c>
      <c r="H3118" t="s">
        <v>1941</v>
      </c>
      <c r="I3118"/>
      <c r="J3118"/>
      <c r="K3118"/>
      <c r="L3118"/>
      <c r="M3118">
        <v>2.85</v>
      </c>
      <c r="N3118"/>
      <c r="O3118"/>
      <c r="P3118">
        <v>1.8</v>
      </c>
      <c r="Q3118"/>
      <c r="R3118"/>
      <c r="S3118"/>
      <c r="T3118"/>
      <c r="U3118"/>
      <c r="V3118"/>
      <c r="W3118"/>
      <c r="X3118"/>
      <c r="Y3118"/>
      <c r="Z3118"/>
      <c r="AA3118"/>
      <c r="AB3118"/>
      <c r="AC3118"/>
      <c r="AD3118"/>
      <c r="AE3118"/>
      <c r="AF3118"/>
      <c r="AG3118"/>
      <c r="AH3118"/>
      <c r="AI3118"/>
      <c r="AJ3118"/>
      <c r="AK3118"/>
      <c r="AL3118"/>
      <c r="AM3118"/>
      <c r="AN3118"/>
      <c r="AO3118"/>
      <c r="AP3118"/>
      <c r="AQ3118"/>
      <c r="AR3118"/>
      <c r="AS3118"/>
      <c r="AT3118"/>
      <c r="AU3118"/>
      <c r="AV3118"/>
      <c r="AW3118"/>
      <c r="AX3118"/>
      <c r="AY3118"/>
      <c r="AZ3118"/>
      <c r="BA3118"/>
      <c r="BB3118"/>
      <c r="BC3118"/>
      <c r="BD3118"/>
      <c r="BE3118"/>
      <c r="BF3118"/>
      <c r="BG3118"/>
      <c r="BH3118"/>
      <c r="BI3118"/>
      <c r="BJ3118"/>
      <c r="BK3118"/>
      <c r="BL3118"/>
      <c r="BM3118"/>
      <c r="BN3118"/>
      <c r="BO3118"/>
      <c r="BP3118"/>
      <c r="BQ3118"/>
      <c r="BR3118" t="s">
        <v>67</v>
      </c>
      <c r="BS3118" s="1">
        <v>44816</v>
      </c>
      <c r="BT3118" t="s">
        <v>1910</v>
      </c>
      <c r="BU3118">
        <v>2585</v>
      </c>
      <c r="BV3118"/>
      <c r="BW3118"/>
      <c r="BX3118"/>
      <c r="BY3118"/>
      <c r="BZ3118"/>
    </row>
    <row r="3119" spans="1:78" s="11" customFormat="1" x14ac:dyDescent="0.2">
      <c r="A3119" s="11" t="s">
        <v>1700</v>
      </c>
      <c r="C3119" s="11" t="s">
        <v>1482</v>
      </c>
      <c r="D3119" s="11" t="s">
        <v>64</v>
      </c>
      <c r="E3119" s="11" t="s">
        <v>1062</v>
      </c>
      <c r="F3119" s="11" t="s">
        <v>1075</v>
      </c>
      <c r="G3119" s="11" t="s">
        <v>1062</v>
      </c>
      <c r="H3119" s="11" t="s">
        <v>1075</v>
      </c>
      <c r="BX3119"/>
      <c r="BY3119"/>
      <c r="BZ3119"/>
    </row>
    <row r="3120" spans="1:78" s="11" customFormat="1" x14ac:dyDescent="0.2">
      <c r="A3120" t="s">
        <v>1076</v>
      </c>
      <c r="B3120"/>
      <c r="C3120" t="s">
        <v>1482</v>
      </c>
      <c r="D3120" t="s">
        <v>64</v>
      </c>
      <c r="E3120" t="s">
        <v>1062</v>
      </c>
      <c r="F3120" t="s">
        <v>1075</v>
      </c>
      <c r="G3120" t="s">
        <v>1062</v>
      </c>
      <c r="H3120" t="s">
        <v>1075</v>
      </c>
      <c r="I3120"/>
      <c r="J3120"/>
      <c r="K3120"/>
      <c r="L3120"/>
      <c r="M3120"/>
      <c r="N3120"/>
      <c r="O3120"/>
      <c r="P3120"/>
      <c r="Q3120"/>
      <c r="R3120"/>
      <c r="S3120"/>
      <c r="T3120"/>
      <c r="U3120"/>
      <c r="V3120"/>
      <c r="W3120"/>
      <c r="X3120"/>
      <c r="Y3120"/>
      <c r="Z3120"/>
      <c r="AA3120"/>
      <c r="AB3120"/>
      <c r="AC3120"/>
      <c r="AD3120"/>
      <c r="AE3120"/>
      <c r="AF3120"/>
      <c r="AG3120"/>
      <c r="AH3120"/>
      <c r="AI3120"/>
      <c r="AJ3120"/>
      <c r="AK3120"/>
      <c r="AL3120"/>
      <c r="AM3120"/>
      <c r="AN3120"/>
      <c r="AO3120"/>
      <c r="AP3120"/>
      <c r="AQ3120"/>
      <c r="AR3120"/>
      <c r="AS3120"/>
      <c r="AT3120"/>
      <c r="AU3120"/>
      <c r="AV3120"/>
      <c r="AW3120">
        <v>3.25</v>
      </c>
      <c r="AX3120">
        <v>2.12</v>
      </c>
      <c r="AY3120">
        <v>2.41</v>
      </c>
      <c r="AZ3120">
        <v>2.41</v>
      </c>
      <c r="BA3120">
        <v>3.47</v>
      </c>
      <c r="BB3120">
        <v>2.71</v>
      </c>
      <c r="BC3120">
        <v>2.69</v>
      </c>
      <c r="BD3120">
        <v>2.71</v>
      </c>
      <c r="BE3120"/>
      <c r="BF3120"/>
      <c r="BG3120"/>
      <c r="BH3120"/>
      <c r="BI3120"/>
      <c r="BJ3120"/>
      <c r="BK3120"/>
      <c r="BL3120"/>
      <c r="BM3120"/>
      <c r="BN3120"/>
      <c r="BO3120"/>
      <c r="BP3120"/>
      <c r="BQ3120" t="s">
        <v>288</v>
      </c>
      <c r="BR3120" t="s">
        <v>67</v>
      </c>
      <c r="BS3120"/>
      <c r="BT3120" t="s">
        <v>289</v>
      </c>
      <c r="BU3120">
        <v>7306</v>
      </c>
      <c r="BV3120"/>
      <c r="BW3120"/>
      <c r="BX3120"/>
      <c r="BY3120"/>
      <c r="BZ3120"/>
    </row>
    <row r="3121" spans="1:78" s="11" customFormat="1" x14ac:dyDescent="0.2">
      <c r="A3121" t="s">
        <v>1077</v>
      </c>
      <c r="B3121"/>
      <c r="C3121" t="s">
        <v>1482</v>
      </c>
      <c r="D3121" t="s">
        <v>64</v>
      </c>
      <c r="E3121" t="s">
        <v>1062</v>
      </c>
      <c r="F3121" t="s">
        <v>1075</v>
      </c>
      <c r="G3121" t="s">
        <v>1062</v>
      </c>
      <c r="H3121" t="s">
        <v>1075</v>
      </c>
      <c r="I3121"/>
      <c r="J3121"/>
      <c r="K3121"/>
      <c r="L3121"/>
      <c r="M3121"/>
      <c r="N3121"/>
      <c r="O3121"/>
      <c r="P3121"/>
      <c r="Q3121"/>
      <c r="R3121"/>
      <c r="S3121"/>
      <c r="T3121"/>
      <c r="U3121"/>
      <c r="V3121"/>
      <c r="W3121"/>
      <c r="X3121"/>
      <c r="Y3121"/>
      <c r="Z3121"/>
      <c r="AA3121"/>
      <c r="AB3121"/>
      <c r="AC3121"/>
      <c r="AD3121"/>
      <c r="AE3121"/>
      <c r="AF3121"/>
      <c r="AG3121"/>
      <c r="AH3121"/>
      <c r="AI3121"/>
      <c r="AJ3121"/>
      <c r="AK3121"/>
      <c r="AL3121"/>
      <c r="AM3121"/>
      <c r="AN3121"/>
      <c r="AO3121"/>
      <c r="AP3121"/>
      <c r="AQ3121"/>
      <c r="AR3121"/>
      <c r="AS3121"/>
      <c r="AT3121"/>
      <c r="AU3121"/>
      <c r="AV3121"/>
      <c r="AW3121">
        <v>3.32</v>
      </c>
      <c r="AX3121">
        <v>2.2799999999999998</v>
      </c>
      <c r="AY3121">
        <v>2.4500000000000002</v>
      </c>
      <c r="AZ3121">
        <v>2.4500000000000002</v>
      </c>
      <c r="BA3121">
        <v>3.82</v>
      </c>
      <c r="BB3121">
        <v>2.9</v>
      </c>
      <c r="BC3121">
        <v>2.79</v>
      </c>
      <c r="BD3121">
        <v>2.9</v>
      </c>
      <c r="BE3121"/>
      <c r="BF3121"/>
      <c r="BG3121"/>
      <c r="BH3121"/>
      <c r="BI3121"/>
      <c r="BJ3121"/>
      <c r="BK3121"/>
      <c r="BL3121"/>
      <c r="BM3121"/>
      <c r="BN3121"/>
      <c r="BO3121"/>
      <c r="BP3121"/>
      <c r="BQ3121" t="s">
        <v>288</v>
      </c>
      <c r="BR3121" t="s">
        <v>67</v>
      </c>
      <c r="BS3121"/>
      <c r="BT3121" t="s">
        <v>289</v>
      </c>
      <c r="BU3121">
        <v>7306</v>
      </c>
      <c r="BV3121"/>
      <c r="BW3121"/>
      <c r="BX3121"/>
      <c r="BY3121"/>
      <c r="BZ3121"/>
    </row>
    <row r="3122" spans="1:78" s="11" customFormat="1" x14ac:dyDescent="0.2">
      <c r="A3122" t="s">
        <v>1066</v>
      </c>
      <c r="B3122"/>
      <c r="C3122" t="s">
        <v>1482</v>
      </c>
      <c r="D3122" t="s">
        <v>64</v>
      </c>
      <c r="E3122" t="s">
        <v>1062</v>
      </c>
      <c r="F3122" t="s">
        <v>1075</v>
      </c>
      <c r="G3122" t="s">
        <v>1062</v>
      </c>
      <c r="H3122" t="s">
        <v>1075</v>
      </c>
      <c r="I3122"/>
      <c r="J3122"/>
      <c r="K3122"/>
      <c r="L3122" t="s">
        <v>292</v>
      </c>
      <c r="M3122"/>
      <c r="N3122"/>
      <c r="O3122"/>
      <c r="P3122"/>
      <c r="Q3122"/>
      <c r="R3122"/>
      <c r="S3122"/>
      <c r="T3122"/>
      <c r="U3122"/>
      <c r="V3122"/>
      <c r="W3122"/>
      <c r="X3122"/>
      <c r="Y3122">
        <v>3.36</v>
      </c>
      <c r="Z3122">
        <v>4.45</v>
      </c>
      <c r="AA3122">
        <v>4.45</v>
      </c>
      <c r="AB3122">
        <v>4.45</v>
      </c>
      <c r="AC3122">
        <v>3.59</v>
      </c>
      <c r="AD3122">
        <v>4.9800000000000004</v>
      </c>
      <c r="AE3122">
        <v>5.23</v>
      </c>
      <c r="AF3122">
        <v>5.23</v>
      </c>
      <c r="AG3122">
        <v>2.5099999999999998</v>
      </c>
      <c r="AH3122">
        <v>3.99</v>
      </c>
      <c r="AI3122">
        <v>3.28</v>
      </c>
      <c r="AJ3122">
        <v>3.99</v>
      </c>
      <c r="AK3122"/>
      <c r="AL3122"/>
      <c r="AM3122"/>
      <c r="AN3122"/>
      <c r="AO3122"/>
      <c r="AP3122"/>
      <c r="AQ3122"/>
      <c r="AR3122"/>
      <c r="AS3122"/>
      <c r="AT3122"/>
      <c r="AU3122"/>
      <c r="AV3122"/>
      <c r="AW3122"/>
      <c r="AX3122"/>
      <c r="AY3122"/>
      <c r="AZ3122"/>
      <c r="BA3122"/>
      <c r="BB3122"/>
      <c r="BC3122"/>
      <c r="BD3122"/>
      <c r="BE3122"/>
      <c r="BF3122"/>
      <c r="BG3122"/>
      <c r="BH3122"/>
      <c r="BI3122"/>
      <c r="BJ3122"/>
      <c r="BK3122"/>
      <c r="BL3122"/>
      <c r="BM3122"/>
      <c r="BN3122"/>
      <c r="BO3122"/>
      <c r="BP3122"/>
      <c r="BQ3122"/>
      <c r="BR3122" t="s">
        <v>67</v>
      </c>
      <c r="BS3122"/>
      <c r="BT3122" t="s">
        <v>285</v>
      </c>
      <c r="BU3122">
        <v>2255</v>
      </c>
      <c r="BV3122"/>
      <c r="BW3122"/>
      <c r="BX3122"/>
      <c r="BY3122"/>
      <c r="BZ3122"/>
    </row>
    <row r="3123" spans="1:78" s="11" customFormat="1" x14ac:dyDescent="0.2">
      <c r="A3123" t="s">
        <v>1066</v>
      </c>
      <c r="B3123" t="s">
        <v>2155</v>
      </c>
      <c r="C3123" t="s">
        <v>1482</v>
      </c>
      <c r="D3123" t="s">
        <v>64</v>
      </c>
      <c r="E3123" t="s">
        <v>1062</v>
      </c>
      <c r="F3123" t="s">
        <v>1075</v>
      </c>
      <c r="G3123" t="s">
        <v>1062</v>
      </c>
      <c r="H3123" t="s">
        <v>1075</v>
      </c>
      <c r="I3123"/>
      <c r="J3123"/>
      <c r="K3123"/>
      <c r="L3123"/>
      <c r="M3123"/>
      <c r="N3123"/>
      <c r="O3123"/>
      <c r="P3123"/>
      <c r="Q3123"/>
      <c r="R3123"/>
      <c r="S3123"/>
      <c r="T3123"/>
      <c r="U3123"/>
      <c r="V3123"/>
      <c r="W3123"/>
      <c r="X3123"/>
      <c r="Y3123"/>
      <c r="Z3123"/>
      <c r="AA3123"/>
      <c r="AB3123"/>
      <c r="AC3123">
        <v>3.8</v>
      </c>
      <c r="AD3123"/>
      <c r="AE3123"/>
      <c r="AF3123">
        <v>6.1</v>
      </c>
      <c r="AG3123"/>
      <c r="AH3123"/>
      <c r="AI3123"/>
      <c r="AJ3123"/>
      <c r="AK3123"/>
      <c r="AL3123"/>
      <c r="AM3123"/>
      <c r="AN3123"/>
      <c r="AO3123"/>
      <c r="AP3123"/>
      <c r="AQ3123"/>
      <c r="AR3123"/>
      <c r="AS3123"/>
      <c r="AT3123"/>
      <c r="AU3123"/>
      <c r="AV3123"/>
      <c r="AW3123"/>
      <c r="AX3123"/>
      <c r="AY3123"/>
      <c r="AZ3123"/>
      <c r="BA3123"/>
      <c r="BB3123"/>
      <c r="BC3123"/>
      <c r="BD3123"/>
      <c r="BE3123"/>
      <c r="BF3123"/>
      <c r="BG3123"/>
      <c r="BH3123"/>
      <c r="BI3123"/>
      <c r="BJ3123"/>
      <c r="BK3123"/>
      <c r="BL3123"/>
      <c r="BM3123"/>
      <c r="BN3123"/>
      <c r="BO3123"/>
      <c r="BP3123"/>
      <c r="BQ3123"/>
      <c r="BR3123" t="s">
        <v>58</v>
      </c>
      <c r="BS3123" s="1">
        <v>44819</v>
      </c>
      <c r="BT3123" t="s">
        <v>59</v>
      </c>
      <c r="BU3123">
        <v>3485</v>
      </c>
      <c r="BV3123" t="s">
        <v>60</v>
      </c>
      <c r="BW3123" t="s">
        <v>59</v>
      </c>
      <c r="BX3123"/>
      <c r="BY3123"/>
      <c r="BZ3123"/>
    </row>
    <row r="3124" spans="1:78" s="11" customFormat="1" x14ac:dyDescent="0.2">
      <c r="A3124" t="s">
        <v>94</v>
      </c>
      <c r="B3124"/>
      <c r="C3124" t="s">
        <v>1482</v>
      </c>
      <c r="D3124" t="s">
        <v>64</v>
      </c>
      <c r="E3124" t="s">
        <v>1062</v>
      </c>
      <c r="F3124" t="s">
        <v>1075</v>
      </c>
      <c r="G3124" t="s">
        <v>1062</v>
      </c>
      <c r="H3124" t="s">
        <v>1075</v>
      </c>
      <c r="I3124"/>
      <c r="J3124"/>
      <c r="K3124"/>
      <c r="L3124"/>
      <c r="M3124"/>
      <c r="N3124"/>
      <c r="O3124"/>
      <c r="P3124"/>
      <c r="Q3124"/>
      <c r="R3124"/>
      <c r="S3124"/>
      <c r="T3124"/>
      <c r="U3124"/>
      <c r="V3124"/>
      <c r="W3124"/>
      <c r="X3124"/>
      <c r="Y3124"/>
      <c r="Z3124"/>
      <c r="AA3124"/>
      <c r="AB3124"/>
      <c r="AC3124"/>
      <c r="AD3124"/>
      <c r="AE3124"/>
      <c r="AF3124"/>
      <c r="AG3124"/>
      <c r="AH3124"/>
      <c r="AI3124"/>
      <c r="AJ3124"/>
      <c r="AK3124"/>
      <c r="AL3124"/>
      <c r="AM3124"/>
      <c r="AN3124"/>
      <c r="AO3124"/>
      <c r="AP3124"/>
      <c r="AQ3124"/>
      <c r="AR3124"/>
      <c r="AS3124">
        <v>2.9</v>
      </c>
      <c r="AT3124"/>
      <c r="AU3124"/>
      <c r="AV3124">
        <v>1.77</v>
      </c>
      <c r="AW3124">
        <v>3.23</v>
      </c>
      <c r="AX3124">
        <v>2.14</v>
      </c>
      <c r="AY3124">
        <v>2.38</v>
      </c>
      <c r="AZ3124">
        <v>2.38</v>
      </c>
      <c r="BA3124">
        <v>3.6</v>
      </c>
      <c r="BB3124">
        <v>2.67</v>
      </c>
      <c r="BC3124">
        <v>2.64</v>
      </c>
      <c r="BD3124">
        <v>2.67</v>
      </c>
      <c r="BE3124">
        <v>3.96</v>
      </c>
      <c r="BF3124">
        <v>2.46</v>
      </c>
      <c r="BG3124">
        <v>2.0299999999999998</v>
      </c>
      <c r="BH3124">
        <v>2.46</v>
      </c>
      <c r="BI3124"/>
      <c r="BJ3124"/>
      <c r="BK3124"/>
      <c r="BL3124"/>
      <c r="BM3124"/>
      <c r="BN3124"/>
      <c r="BO3124"/>
      <c r="BP3124"/>
      <c r="BQ3124"/>
      <c r="BR3124" t="s">
        <v>67</v>
      </c>
      <c r="BS3124" s="1">
        <v>44799</v>
      </c>
      <c r="BT3124" t="s">
        <v>1067</v>
      </c>
      <c r="BU3124">
        <v>56876</v>
      </c>
      <c r="BV3124"/>
      <c r="BW3124"/>
      <c r="BX3124"/>
      <c r="BY3124"/>
      <c r="BZ3124"/>
    </row>
    <row r="3125" spans="1:78" s="11" customFormat="1" x14ac:dyDescent="0.2">
      <c r="A3125" t="s">
        <v>1726</v>
      </c>
      <c r="B3125"/>
      <c r="C3125" t="s">
        <v>1482</v>
      </c>
      <c r="D3125" t="s">
        <v>64</v>
      </c>
      <c r="E3125" t="s">
        <v>1062</v>
      </c>
      <c r="F3125" t="s">
        <v>1075</v>
      </c>
      <c r="G3125" t="s">
        <v>1062</v>
      </c>
      <c r="H3125" t="s">
        <v>1075</v>
      </c>
      <c r="I3125"/>
      <c r="J3125"/>
      <c r="K3125"/>
      <c r="L3125" t="s">
        <v>1715</v>
      </c>
      <c r="M3125"/>
      <c r="N3125"/>
      <c r="O3125"/>
      <c r="P3125"/>
      <c r="Q3125"/>
      <c r="R3125"/>
      <c r="S3125"/>
      <c r="T3125"/>
      <c r="U3125"/>
      <c r="V3125"/>
      <c r="W3125"/>
      <c r="X3125"/>
      <c r="Y3125"/>
      <c r="Z3125"/>
      <c r="AA3125"/>
      <c r="AB3125"/>
      <c r="AC3125"/>
      <c r="AD3125"/>
      <c r="AE3125"/>
      <c r="AF3125"/>
      <c r="AG3125"/>
      <c r="AH3125"/>
      <c r="AI3125"/>
      <c r="AJ3125"/>
      <c r="AK3125"/>
      <c r="AL3125"/>
      <c r="AM3125"/>
      <c r="AN3125"/>
      <c r="AO3125"/>
      <c r="AP3125"/>
      <c r="AQ3125"/>
      <c r="AR3125"/>
      <c r="AS3125"/>
      <c r="AT3125"/>
      <c r="AU3125"/>
      <c r="AV3125"/>
      <c r="AW3125"/>
      <c r="AX3125"/>
      <c r="AY3125"/>
      <c r="AZ3125"/>
      <c r="BA3125"/>
      <c r="BB3125"/>
      <c r="BC3125"/>
      <c r="BD3125"/>
      <c r="BE3125">
        <v>4.0999999999999996</v>
      </c>
      <c r="BF3125">
        <v>2.5</v>
      </c>
      <c r="BG3125">
        <v>2.2400000000000002</v>
      </c>
      <c r="BH3125">
        <v>2.5</v>
      </c>
      <c r="BI3125"/>
      <c r="BJ3125"/>
      <c r="BK3125"/>
      <c r="BL3125"/>
      <c r="BM3125"/>
      <c r="BN3125"/>
      <c r="BO3125"/>
      <c r="BP3125"/>
      <c r="BQ3125"/>
      <c r="BR3125" t="s">
        <v>67</v>
      </c>
      <c r="BS3125" s="1">
        <v>44812</v>
      </c>
      <c r="BT3125" t="s">
        <v>1701</v>
      </c>
      <c r="BU3125">
        <v>1420</v>
      </c>
      <c r="BV3125" t="s">
        <v>60</v>
      </c>
      <c r="BW3125" t="s">
        <v>1701</v>
      </c>
      <c r="BX3125"/>
      <c r="BY3125"/>
      <c r="BZ3125"/>
    </row>
    <row r="3126" spans="1:78" s="11" customFormat="1" x14ac:dyDescent="0.2">
      <c r="A3126" s="11" t="s">
        <v>1700</v>
      </c>
      <c r="C3126" s="11" t="s">
        <v>1482</v>
      </c>
      <c r="D3126" s="11" t="s">
        <v>64</v>
      </c>
      <c r="E3126" s="11" t="s">
        <v>1062</v>
      </c>
      <c r="F3126" s="11" t="s">
        <v>1078</v>
      </c>
      <c r="G3126" s="11" t="s">
        <v>1062</v>
      </c>
      <c r="H3126" s="11" t="s">
        <v>1078</v>
      </c>
      <c r="BX3126"/>
      <c r="BY3126"/>
      <c r="BZ3126"/>
    </row>
    <row r="3127" spans="1:78" s="11" customFormat="1" x14ac:dyDescent="0.2">
      <c r="A3127" t="s">
        <v>1064</v>
      </c>
      <c r="B3127"/>
      <c r="C3127" t="s">
        <v>1482</v>
      </c>
      <c r="D3127" t="s">
        <v>64</v>
      </c>
      <c r="E3127" t="s">
        <v>1062</v>
      </c>
      <c r="F3127" t="s">
        <v>1078</v>
      </c>
      <c r="G3127" t="s">
        <v>1062</v>
      </c>
      <c r="H3127" t="s">
        <v>1078</v>
      </c>
      <c r="I3127"/>
      <c r="J3127"/>
      <c r="K3127"/>
      <c r="L3127" t="s">
        <v>292</v>
      </c>
      <c r="M3127"/>
      <c r="N3127"/>
      <c r="O3127"/>
      <c r="P3127"/>
      <c r="Q3127"/>
      <c r="R3127"/>
      <c r="S3127"/>
      <c r="T3127"/>
      <c r="U3127"/>
      <c r="V3127"/>
      <c r="W3127"/>
      <c r="X3127"/>
      <c r="Y3127">
        <v>3.11</v>
      </c>
      <c r="Z3127">
        <v>3.62</v>
      </c>
      <c r="AA3127">
        <v>3.96</v>
      </c>
      <c r="AB3127">
        <v>3.96</v>
      </c>
      <c r="AC3127"/>
      <c r="AD3127">
        <v>4.3099999999999996</v>
      </c>
      <c r="AE3127">
        <v>4.7300000000000004</v>
      </c>
      <c r="AF3127">
        <v>4.7300000000000004</v>
      </c>
      <c r="AG3127"/>
      <c r="AH3127"/>
      <c r="AI3127"/>
      <c r="AJ3127"/>
      <c r="AK3127"/>
      <c r="AL3127"/>
      <c r="AM3127"/>
      <c r="AN3127"/>
      <c r="AO3127"/>
      <c r="AP3127"/>
      <c r="AQ3127"/>
      <c r="AR3127"/>
      <c r="AS3127"/>
      <c r="AT3127"/>
      <c r="AU3127"/>
      <c r="AV3127"/>
      <c r="AW3127"/>
      <c r="AX3127"/>
      <c r="AY3127"/>
      <c r="AZ3127"/>
      <c r="BA3127"/>
      <c r="BB3127"/>
      <c r="BC3127"/>
      <c r="BD3127"/>
      <c r="BE3127"/>
      <c r="BF3127"/>
      <c r="BG3127"/>
      <c r="BH3127"/>
      <c r="BI3127"/>
      <c r="BJ3127"/>
      <c r="BK3127"/>
      <c r="BL3127"/>
      <c r="BM3127"/>
      <c r="BN3127"/>
      <c r="BO3127"/>
      <c r="BP3127"/>
      <c r="BQ3127" s="5" t="s">
        <v>1065</v>
      </c>
      <c r="BR3127" t="s">
        <v>67</v>
      </c>
      <c r="BS3127"/>
      <c r="BT3127" t="s">
        <v>285</v>
      </c>
      <c r="BU3127">
        <v>2255</v>
      </c>
      <c r="BV3127"/>
      <c r="BW3127"/>
      <c r="BX3127"/>
      <c r="BY3127"/>
      <c r="BZ3127"/>
    </row>
    <row r="3128" spans="1:78" s="11" customFormat="1" x14ac:dyDescent="0.2">
      <c r="A3128" t="s">
        <v>1064</v>
      </c>
      <c r="B3128" t="s">
        <v>2155</v>
      </c>
      <c r="C3128" t="s">
        <v>1482</v>
      </c>
      <c r="D3128" t="s">
        <v>64</v>
      </c>
      <c r="E3128" t="s">
        <v>1062</v>
      </c>
      <c r="F3128" t="s">
        <v>1078</v>
      </c>
      <c r="G3128" t="s">
        <v>1062</v>
      </c>
      <c r="H3128" t="s">
        <v>1078</v>
      </c>
      <c r="I3128"/>
      <c r="J3128"/>
      <c r="K3128"/>
      <c r="L3128"/>
      <c r="M3128"/>
      <c r="N3128"/>
      <c r="O3128"/>
      <c r="P3128"/>
      <c r="Q3128"/>
      <c r="R3128"/>
      <c r="S3128"/>
      <c r="T3128"/>
      <c r="U3128"/>
      <c r="V3128"/>
      <c r="W3128"/>
      <c r="X3128"/>
      <c r="Y3128"/>
      <c r="Z3128"/>
      <c r="AA3128"/>
      <c r="AB3128"/>
      <c r="AC3128">
        <v>3.4</v>
      </c>
      <c r="AD3128"/>
      <c r="AE3128"/>
      <c r="AF3128">
        <v>4.8</v>
      </c>
      <c r="AG3128"/>
      <c r="AH3128"/>
      <c r="AI3128"/>
      <c r="AJ3128"/>
      <c r="AK3128"/>
      <c r="AL3128"/>
      <c r="AM3128"/>
      <c r="AN3128"/>
      <c r="AO3128"/>
      <c r="AP3128"/>
      <c r="AQ3128"/>
      <c r="AR3128"/>
      <c r="AS3128"/>
      <c r="AT3128"/>
      <c r="AU3128"/>
      <c r="AV3128"/>
      <c r="AW3128"/>
      <c r="AX3128"/>
      <c r="AY3128"/>
      <c r="AZ3128"/>
      <c r="BA3128"/>
      <c r="BB3128"/>
      <c r="BC3128"/>
      <c r="BD3128"/>
      <c r="BE3128"/>
      <c r="BF3128"/>
      <c r="BG3128"/>
      <c r="BH3128"/>
      <c r="BI3128"/>
      <c r="BJ3128"/>
      <c r="BK3128"/>
      <c r="BL3128"/>
      <c r="BM3128"/>
      <c r="BN3128"/>
      <c r="BO3128"/>
      <c r="BP3128"/>
      <c r="BQ3128" t="s">
        <v>1079</v>
      </c>
      <c r="BR3128" t="s">
        <v>58</v>
      </c>
      <c r="BS3128" s="1">
        <v>44819</v>
      </c>
      <c r="BT3128" t="s">
        <v>59</v>
      </c>
      <c r="BU3128">
        <v>3485</v>
      </c>
      <c r="BV3128" t="s">
        <v>60</v>
      </c>
      <c r="BW3128" t="s">
        <v>59</v>
      </c>
      <c r="BX3128"/>
      <c r="BY3128"/>
      <c r="BZ3128"/>
    </row>
    <row r="3129" spans="1:78" s="11" customFormat="1" x14ac:dyDescent="0.2">
      <c r="A3129" t="s">
        <v>1729</v>
      </c>
      <c r="B3129"/>
      <c r="C3129" t="s">
        <v>1482</v>
      </c>
      <c r="D3129" t="s">
        <v>64</v>
      </c>
      <c r="E3129" t="s">
        <v>1062</v>
      </c>
      <c r="F3129" t="s">
        <v>267</v>
      </c>
      <c r="G3129" t="s">
        <v>1062</v>
      </c>
      <c r="H3129" t="s">
        <v>267</v>
      </c>
      <c r="I3129"/>
      <c r="J3129"/>
      <c r="K3129"/>
      <c r="L3129" t="s">
        <v>1715</v>
      </c>
      <c r="M3129"/>
      <c r="N3129"/>
      <c r="O3129"/>
      <c r="P3129"/>
      <c r="Q3129"/>
      <c r="R3129"/>
      <c r="S3129"/>
      <c r="T3129"/>
      <c r="U3129"/>
      <c r="V3129"/>
      <c r="W3129"/>
      <c r="X3129"/>
      <c r="Y3129"/>
      <c r="Z3129"/>
      <c r="AA3129"/>
      <c r="AB3129"/>
      <c r="AC3129"/>
      <c r="AD3129"/>
      <c r="AE3129"/>
      <c r="AF3129"/>
      <c r="AG3129">
        <v>3</v>
      </c>
      <c r="AH3129"/>
      <c r="AI3129"/>
      <c r="AJ3129">
        <v>4.8559999999999999</v>
      </c>
      <c r="AK3129"/>
      <c r="AL3129"/>
      <c r="AM3129"/>
      <c r="AN3129"/>
      <c r="AO3129"/>
      <c r="AP3129"/>
      <c r="AQ3129"/>
      <c r="AR3129"/>
      <c r="AS3129"/>
      <c r="AT3129"/>
      <c r="AU3129"/>
      <c r="AV3129"/>
      <c r="AW3129"/>
      <c r="AX3129"/>
      <c r="AY3129"/>
      <c r="AZ3129"/>
      <c r="BA3129"/>
      <c r="BB3129"/>
      <c r="BC3129"/>
      <c r="BD3129"/>
      <c r="BE3129"/>
      <c r="BF3129"/>
      <c r="BG3129"/>
      <c r="BH3129"/>
      <c r="BI3129"/>
      <c r="BJ3129"/>
      <c r="BK3129"/>
      <c r="BL3129"/>
      <c r="BM3129"/>
      <c r="BN3129"/>
      <c r="BO3129"/>
      <c r="BP3129"/>
      <c r="BQ3129"/>
      <c r="BR3129" t="s">
        <v>67</v>
      </c>
      <c r="BS3129" s="1">
        <v>44812</v>
      </c>
      <c r="BT3129" t="s">
        <v>1701</v>
      </c>
      <c r="BU3129">
        <v>1420</v>
      </c>
      <c r="BV3129"/>
      <c r="BW3129"/>
      <c r="BX3129" s="10"/>
      <c r="BY3129" s="10"/>
      <c r="BZ3129" s="10"/>
    </row>
    <row r="3130" spans="1:78" s="11" customFormat="1" x14ac:dyDescent="0.2">
      <c r="A3130" t="s">
        <v>1735</v>
      </c>
      <c r="B3130"/>
      <c r="C3130" t="s">
        <v>1482</v>
      </c>
      <c r="D3130" t="s">
        <v>64</v>
      </c>
      <c r="E3130" t="s">
        <v>1062</v>
      </c>
      <c r="F3130" t="s">
        <v>267</v>
      </c>
      <c r="G3130" t="s">
        <v>1062</v>
      </c>
      <c r="H3130" t="s">
        <v>267</v>
      </c>
      <c r="I3130"/>
      <c r="J3130"/>
      <c r="K3130"/>
      <c r="L3130" t="s">
        <v>1715</v>
      </c>
      <c r="M3130"/>
      <c r="N3130"/>
      <c r="O3130"/>
      <c r="P3130"/>
      <c r="Q3130"/>
      <c r="R3130"/>
      <c r="S3130"/>
      <c r="T3130"/>
      <c r="U3130"/>
      <c r="V3130"/>
      <c r="W3130"/>
      <c r="X3130"/>
      <c r="Y3130"/>
      <c r="Z3130"/>
      <c r="AA3130"/>
      <c r="AB3130"/>
      <c r="AC3130"/>
      <c r="AD3130"/>
      <c r="AE3130"/>
      <c r="AF3130"/>
      <c r="AG3130"/>
      <c r="AH3130"/>
      <c r="AI3130"/>
      <c r="AJ3130"/>
      <c r="AK3130"/>
      <c r="AL3130"/>
      <c r="AM3130"/>
      <c r="AN3130"/>
      <c r="AO3130"/>
      <c r="AP3130"/>
      <c r="AQ3130"/>
      <c r="AR3130"/>
      <c r="AS3130"/>
      <c r="AT3130"/>
      <c r="AU3130"/>
      <c r="AV3130"/>
      <c r="AW3130"/>
      <c r="AX3130"/>
      <c r="AY3130"/>
      <c r="AZ3130"/>
      <c r="BA3130">
        <v>3.46</v>
      </c>
      <c r="BB3130">
        <v>2.7</v>
      </c>
      <c r="BC3130">
        <v>2.5</v>
      </c>
      <c r="BD3130">
        <v>2.7</v>
      </c>
      <c r="BE3130"/>
      <c r="BF3130"/>
      <c r="BG3130"/>
      <c r="BH3130"/>
      <c r="BI3130"/>
      <c r="BJ3130"/>
      <c r="BK3130"/>
      <c r="BL3130"/>
      <c r="BM3130"/>
      <c r="BN3130"/>
      <c r="BO3130"/>
      <c r="BP3130"/>
      <c r="BQ3130" t="s">
        <v>1736</v>
      </c>
      <c r="BR3130" t="s">
        <v>67</v>
      </c>
      <c r="BS3130" s="1">
        <v>44812</v>
      </c>
      <c r="BT3130" t="s">
        <v>1701</v>
      </c>
      <c r="BU3130">
        <v>1420</v>
      </c>
      <c r="BV3130" t="s">
        <v>60</v>
      </c>
      <c r="BW3130" t="s">
        <v>1701</v>
      </c>
      <c r="BX3130" s="10"/>
      <c r="BY3130" s="10"/>
      <c r="BZ3130" s="10"/>
    </row>
    <row r="3131" spans="1:78" s="11" customFormat="1" x14ac:dyDescent="0.2">
      <c r="A3131" t="s">
        <v>1728</v>
      </c>
      <c r="B3131"/>
      <c r="C3131" t="s">
        <v>1482</v>
      </c>
      <c r="D3131" t="s">
        <v>64</v>
      </c>
      <c r="E3131" t="s">
        <v>1062</v>
      </c>
      <c r="F3131" t="s">
        <v>267</v>
      </c>
      <c r="G3131" t="s">
        <v>1062</v>
      </c>
      <c r="H3131" t="s">
        <v>267</v>
      </c>
      <c r="I3131"/>
      <c r="J3131"/>
      <c r="K3131"/>
      <c r="L3131" t="s">
        <v>1715</v>
      </c>
      <c r="M3131"/>
      <c r="N3131"/>
      <c r="O3131"/>
      <c r="P3131"/>
      <c r="Q3131"/>
      <c r="R3131"/>
      <c r="S3131"/>
      <c r="T3131"/>
      <c r="U3131"/>
      <c r="V3131"/>
      <c r="W3131"/>
      <c r="X3131"/>
      <c r="Y3131"/>
      <c r="Z3131"/>
      <c r="AA3131"/>
      <c r="AB3131"/>
      <c r="AC3131">
        <v>3.5539999999999998</v>
      </c>
      <c r="AD3131"/>
      <c r="AE3131"/>
      <c r="AF3131">
        <v>4.72</v>
      </c>
      <c r="AG3131"/>
      <c r="AH3131"/>
      <c r="AI3131"/>
      <c r="AJ3131"/>
      <c r="AK3131"/>
      <c r="AL3131"/>
      <c r="AM3131"/>
      <c r="AN3131"/>
      <c r="AO3131"/>
      <c r="AP3131"/>
      <c r="AQ3131"/>
      <c r="AR3131"/>
      <c r="AS3131"/>
      <c r="AT3131"/>
      <c r="AU3131"/>
      <c r="AV3131"/>
      <c r="AW3131"/>
      <c r="AX3131"/>
      <c r="AY3131"/>
      <c r="AZ3131"/>
      <c r="BA3131"/>
      <c r="BB3131"/>
      <c r="BC3131"/>
      <c r="BD3131"/>
      <c r="BE3131"/>
      <c r="BF3131"/>
      <c r="BG3131"/>
      <c r="BH3131"/>
      <c r="BI3131"/>
      <c r="BJ3131"/>
      <c r="BK3131"/>
      <c r="BL3131"/>
      <c r="BM3131"/>
      <c r="BN3131"/>
      <c r="BO3131"/>
      <c r="BP3131"/>
      <c r="BQ3131"/>
      <c r="BR3131" t="s">
        <v>67</v>
      </c>
      <c r="BS3131" s="1">
        <v>44812</v>
      </c>
      <c r="BT3131" t="s">
        <v>1701</v>
      </c>
      <c r="BU3131">
        <v>1420</v>
      </c>
      <c r="BV3131"/>
      <c r="BW3131"/>
      <c r="BX3131" s="10"/>
      <c r="BY3131" s="10"/>
      <c r="BZ3131" s="10"/>
    </row>
    <row r="3132" spans="1:78" s="19" customFormat="1" x14ac:dyDescent="0.2">
      <c r="A3132" t="s">
        <v>1731</v>
      </c>
      <c r="B3132"/>
      <c r="C3132" t="s">
        <v>1482</v>
      </c>
      <c r="D3132" t="s">
        <v>64</v>
      </c>
      <c r="E3132" t="s">
        <v>1062</v>
      </c>
      <c r="F3132" t="s">
        <v>267</v>
      </c>
      <c r="G3132" t="s">
        <v>1062</v>
      </c>
      <c r="H3132" t="s">
        <v>267</v>
      </c>
      <c r="I3132"/>
      <c r="J3132"/>
      <c r="K3132"/>
      <c r="L3132" t="s">
        <v>1715</v>
      </c>
      <c r="M3132"/>
      <c r="N3132"/>
      <c r="O3132"/>
      <c r="P3132"/>
      <c r="Q3132"/>
      <c r="R3132"/>
      <c r="S3132"/>
      <c r="T3132"/>
      <c r="U3132"/>
      <c r="V3132"/>
      <c r="W3132"/>
      <c r="X3132"/>
      <c r="Y3132"/>
      <c r="Z3132"/>
      <c r="AA3132"/>
      <c r="AB3132"/>
      <c r="AC3132"/>
      <c r="AD3132"/>
      <c r="AE3132"/>
      <c r="AF3132"/>
      <c r="AG3132">
        <v>2.9</v>
      </c>
      <c r="AH3132"/>
      <c r="AI3132"/>
      <c r="AJ3132"/>
      <c r="AK3132"/>
      <c r="AL3132"/>
      <c r="AM3132"/>
      <c r="AN3132"/>
      <c r="AO3132"/>
      <c r="AP3132"/>
      <c r="AQ3132"/>
      <c r="AR3132"/>
      <c r="AS3132"/>
      <c r="AT3132"/>
      <c r="AU3132"/>
      <c r="AV3132"/>
      <c r="AW3132"/>
      <c r="AX3132"/>
      <c r="AY3132"/>
      <c r="AZ3132"/>
      <c r="BA3132"/>
      <c r="BB3132"/>
      <c r="BC3132"/>
      <c r="BD3132"/>
      <c r="BE3132"/>
      <c r="BF3132"/>
      <c r="BG3132"/>
      <c r="BH3132"/>
      <c r="BI3132"/>
      <c r="BJ3132"/>
      <c r="BK3132"/>
      <c r="BL3132"/>
      <c r="BM3132"/>
      <c r="BN3132"/>
      <c r="BO3132"/>
      <c r="BP3132"/>
      <c r="BQ3132" t="s">
        <v>1321</v>
      </c>
      <c r="BR3132" t="s">
        <v>67</v>
      </c>
      <c r="BS3132" s="1">
        <v>44812</v>
      </c>
      <c r="BT3132" t="s">
        <v>1701</v>
      </c>
      <c r="BU3132">
        <v>1420</v>
      </c>
      <c r="BV3132"/>
      <c r="BW3132"/>
      <c r="BX3132" s="10"/>
      <c r="BY3132" s="10"/>
      <c r="BZ3132" s="10"/>
    </row>
    <row r="3133" spans="1:78" s="11" customFormat="1" x14ac:dyDescent="0.2">
      <c r="A3133" t="s">
        <v>1730</v>
      </c>
      <c r="B3133"/>
      <c r="C3133" t="s">
        <v>1482</v>
      </c>
      <c r="D3133" t="s">
        <v>64</v>
      </c>
      <c r="E3133" t="s">
        <v>1062</v>
      </c>
      <c r="F3133" t="s">
        <v>267</v>
      </c>
      <c r="G3133" t="s">
        <v>1062</v>
      </c>
      <c r="H3133" t="s">
        <v>267</v>
      </c>
      <c r="I3133"/>
      <c r="J3133"/>
      <c r="K3133"/>
      <c r="L3133" t="s">
        <v>1715</v>
      </c>
      <c r="M3133"/>
      <c r="N3133"/>
      <c r="O3133"/>
      <c r="P3133"/>
      <c r="Q3133"/>
      <c r="R3133"/>
      <c r="S3133"/>
      <c r="T3133"/>
      <c r="U3133"/>
      <c r="V3133"/>
      <c r="W3133"/>
      <c r="X3133"/>
      <c r="Y3133">
        <v>3.5779999999999998</v>
      </c>
      <c r="Z3133"/>
      <c r="AA3133"/>
      <c r="AB3133"/>
      <c r="AC3133"/>
      <c r="AD3133"/>
      <c r="AE3133"/>
      <c r="AF3133"/>
      <c r="AG3133"/>
      <c r="AH3133"/>
      <c r="AI3133"/>
      <c r="AJ3133"/>
      <c r="AK3133"/>
      <c r="AL3133"/>
      <c r="AM3133"/>
      <c r="AN3133"/>
      <c r="AO3133"/>
      <c r="AP3133"/>
      <c r="AQ3133"/>
      <c r="AR3133"/>
      <c r="AS3133"/>
      <c r="AT3133"/>
      <c r="AU3133"/>
      <c r="AV3133"/>
      <c r="AW3133"/>
      <c r="AX3133"/>
      <c r="AY3133"/>
      <c r="AZ3133"/>
      <c r="BA3133"/>
      <c r="BB3133"/>
      <c r="BC3133"/>
      <c r="BD3133"/>
      <c r="BE3133"/>
      <c r="BF3133"/>
      <c r="BG3133"/>
      <c r="BH3133"/>
      <c r="BI3133"/>
      <c r="BJ3133"/>
      <c r="BK3133"/>
      <c r="BL3133"/>
      <c r="BM3133"/>
      <c r="BN3133"/>
      <c r="BO3133"/>
      <c r="BP3133"/>
      <c r="BQ3133" t="s">
        <v>1717</v>
      </c>
      <c r="BR3133" t="s">
        <v>67</v>
      </c>
      <c r="BS3133" s="1">
        <v>44812</v>
      </c>
      <c r="BT3133" t="s">
        <v>1701</v>
      </c>
      <c r="BU3133">
        <v>1420</v>
      </c>
      <c r="BV3133"/>
      <c r="BW3133"/>
      <c r="BX3133" s="10"/>
      <c r="BY3133" s="10"/>
      <c r="BZ3133" s="10"/>
    </row>
    <row r="3134" spans="1:78" s="11" customFormat="1" x14ac:dyDescent="0.2">
      <c r="A3134" s="11" t="s">
        <v>1700</v>
      </c>
      <c r="C3134" s="11" t="s">
        <v>1482</v>
      </c>
      <c r="D3134" s="11" t="s">
        <v>64</v>
      </c>
      <c r="E3134" s="11" t="s">
        <v>1062</v>
      </c>
      <c r="G3134" s="11" t="s">
        <v>1062</v>
      </c>
      <c r="BX3134" s="10"/>
      <c r="BY3134" s="10"/>
      <c r="BZ3134" s="10"/>
    </row>
    <row r="3135" spans="1:78" s="11" customFormat="1" x14ac:dyDescent="0.2">
      <c r="A3135" t="s">
        <v>1082</v>
      </c>
      <c r="B3135"/>
      <c r="C3135" t="s">
        <v>1482</v>
      </c>
      <c r="D3135" t="s">
        <v>64</v>
      </c>
      <c r="E3135" t="s">
        <v>1080</v>
      </c>
      <c r="F3135" t="s">
        <v>1081</v>
      </c>
      <c r="G3135" t="s">
        <v>1080</v>
      </c>
      <c r="H3135" t="s">
        <v>1083</v>
      </c>
      <c r="I3135"/>
      <c r="J3135"/>
      <c r="K3135"/>
      <c r="L3135"/>
      <c r="M3135"/>
      <c r="N3135"/>
      <c r="O3135"/>
      <c r="P3135"/>
      <c r="Q3135"/>
      <c r="R3135"/>
      <c r="S3135"/>
      <c r="T3135"/>
      <c r="U3135"/>
      <c r="V3135"/>
      <c r="W3135"/>
      <c r="X3135"/>
      <c r="Y3135"/>
      <c r="Z3135"/>
      <c r="AA3135"/>
      <c r="AB3135"/>
      <c r="AC3135"/>
      <c r="AD3135"/>
      <c r="AE3135"/>
      <c r="AF3135"/>
      <c r="AG3135"/>
      <c r="AH3135"/>
      <c r="AI3135"/>
      <c r="AJ3135"/>
      <c r="AK3135"/>
      <c r="AL3135"/>
      <c r="AM3135"/>
      <c r="AN3135"/>
      <c r="AO3135"/>
      <c r="AP3135"/>
      <c r="AQ3135"/>
      <c r="AR3135"/>
      <c r="AS3135"/>
      <c r="AT3135"/>
      <c r="AU3135"/>
      <c r="AV3135"/>
      <c r="AW3135">
        <v>2.65</v>
      </c>
      <c r="AX3135">
        <v>2.2799999999999998</v>
      </c>
      <c r="AY3135">
        <v>2.17</v>
      </c>
      <c r="AZ3135">
        <v>2.2799999999999998</v>
      </c>
      <c r="BA3135"/>
      <c r="BB3135"/>
      <c r="BC3135"/>
      <c r="BD3135"/>
      <c r="BE3135"/>
      <c r="BF3135"/>
      <c r="BG3135"/>
      <c r="BH3135"/>
      <c r="BI3135"/>
      <c r="BJ3135"/>
      <c r="BK3135"/>
      <c r="BL3135"/>
      <c r="BM3135"/>
      <c r="BN3135"/>
      <c r="BO3135"/>
      <c r="BP3135"/>
      <c r="BQ3135" t="s">
        <v>1084</v>
      </c>
      <c r="BR3135" t="s">
        <v>67</v>
      </c>
      <c r="BS3135"/>
      <c r="BT3135" t="s">
        <v>79</v>
      </c>
      <c r="BU3135">
        <v>42805</v>
      </c>
      <c r="BV3135" t="s">
        <v>69</v>
      </c>
      <c r="BW3135" t="s">
        <v>79</v>
      </c>
      <c r="BX3135" s="10"/>
      <c r="BY3135" s="10"/>
      <c r="BZ3135" s="10"/>
    </row>
    <row r="3136" spans="1:78" s="11" customFormat="1" x14ac:dyDescent="0.2">
      <c r="A3136" s="11" t="s">
        <v>1700</v>
      </c>
      <c r="C3136" s="11" t="s">
        <v>1482</v>
      </c>
      <c r="D3136" s="11" t="s">
        <v>64</v>
      </c>
      <c r="E3136" s="11" t="s">
        <v>1080</v>
      </c>
      <c r="F3136" s="11" t="s">
        <v>1081</v>
      </c>
      <c r="G3136" s="11" t="s">
        <v>1080</v>
      </c>
      <c r="H3136" s="11" t="s">
        <v>1081</v>
      </c>
      <c r="BX3136" s="10"/>
      <c r="BY3136" s="10"/>
      <c r="BZ3136" s="10"/>
    </row>
    <row r="3137" spans="1:78" s="11" customFormat="1" x14ac:dyDescent="0.2">
      <c r="A3137" t="s">
        <v>2394</v>
      </c>
      <c r="B3137"/>
      <c r="C3137" t="s">
        <v>1482</v>
      </c>
      <c r="D3137" t="s">
        <v>64</v>
      </c>
      <c r="E3137" t="s">
        <v>1080</v>
      </c>
      <c r="F3137" t="s">
        <v>1081</v>
      </c>
      <c r="G3137" t="s">
        <v>1080</v>
      </c>
      <c r="H3137" t="s">
        <v>1081</v>
      </c>
      <c r="I3137"/>
      <c r="J3137"/>
      <c r="K3137"/>
      <c r="L3137"/>
      <c r="M3137"/>
      <c r="N3137"/>
      <c r="O3137"/>
      <c r="P3137"/>
      <c r="Q3137"/>
      <c r="R3137"/>
      <c r="S3137"/>
      <c r="T3137"/>
      <c r="U3137"/>
      <c r="V3137"/>
      <c r="W3137"/>
      <c r="X3137"/>
      <c r="Y3137"/>
      <c r="Z3137"/>
      <c r="AA3137"/>
      <c r="AB3137"/>
      <c r="AC3137"/>
      <c r="AD3137"/>
      <c r="AE3137"/>
      <c r="AF3137"/>
      <c r="AG3137"/>
      <c r="AH3137"/>
      <c r="AI3137"/>
      <c r="AJ3137"/>
      <c r="AK3137"/>
      <c r="AL3137"/>
      <c r="AM3137"/>
      <c r="AN3137"/>
      <c r="AO3137"/>
      <c r="AP3137"/>
      <c r="AQ3137"/>
      <c r="AR3137"/>
      <c r="AS3137"/>
      <c r="AT3137"/>
      <c r="AU3137"/>
      <c r="AV3137"/>
      <c r="AW3137"/>
      <c r="AX3137"/>
      <c r="AY3137"/>
      <c r="AZ3137"/>
      <c r="BA3137"/>
      <c r="BB3137"/>
      <c r="BC3137"/>
      <c r="BD3137"/>
      <c r="BE3137">
        <v>3.2</v>
      </c>
      <c r="BF3137"/>
      <c r="BG3137"/>
      <c r="BH3137">
        <v>2.35</v>
      </c>
      <c r="BI3137"/>
      <c r="BJ3137"/>
      <c r="BK3137"/>
      <c r="BL3137"/>
      <c r="BM3137"/>
      <c r="BN3137"/>
      <c r="BO3137"/>
      <c r="BP3137"/>
      <c r="BQ3137"/>
      <c r="BR3137" t="s">
        <v>67</v>
      </c>
      <c r="BS3137" s="1">
        <v>44824</v>
      </c>
      <c r="BT3137" t="s">
        <v>2329</v>
      </c>
      <c r="BU3137">
        <v>2930</v>
      </c>
      <c r="BV3137" t="s">
        <v>60</v>
      </c>
      <c r="BW3137" t="s">
        <v>2329</v>
      </c>
      <c r="BX3137" s="10"/>
      <c r="BY3137" s="10"/>
      <c r="BZ3137" s="10"/>
    </row>
    <row r="3138" spans="1:78" s="11" customFormat="1" x14ac:dyDescent="0.2">
      <c r="A3138" t="s">
        <v>1085</v>
      </c>
      <c r="B3138"/>
      <c r="C3138" t="s">
        <v>1482</v>
      </c>
      <c r="D3138" t="s">
        <v>64</v>
      </c>
      <c r="E3138" t="s">
        <v>1080</v>
      </c>
      <c r="F3138" t="s">
        <v>1081</v>
      </c>
      <c r="G3138" t="s">
        <v>1080</v>
      </c>
      <c r="H3138" t="s">
        <v>1081</v>
      </c>
      <c r="I3138"/>
      <c r="J3138"/>
      <c r="K3138"/>
      <c r="L3138"/>
      <c r="M3138"/>
      <c r="N3138"/>
      <c r="O3138"/>
      <c r="P3138"/>
      <c r="Q3138"/>
      <c r="R3138"/>
      <c r="S3138"/>
      <c r="T3138"/>
      <c r="U3138"/>
      <c r="V3138"/>
      <c r="W3138"/>
      <c r="X3138"/>
      <c r="Y3138"/>
      <c r="Z3138"/>
      <c r="AA3138"/>
      <c r="AB3138"/>
      <c r="AC3138"/>
      <c r="AD3138"/>
      <c r="AE3138"/>
      <c r="AF3138"/>
      <c r="AG3138"/>
      <c r="AH3138"/>
      <c r="AI3138"/>
      <c r="AJ3138"/>
      <c r="AK3138"/>
      <c r="AL3138"/>
      <c r="AM3138"/>
      <c r="AN3138"/>
      <c r="AO3138"/>
      <c r="AP3138"/>
      <c r="AQ3138"/>
      <c r="AR3138"/>
      <c r="AS3138"/>
      <c r="AT3138"/>
      <c r="AU3138"/>
      <c r="AV3138"/>
      <c r="AW3138"/>
      <c r="AX3138"/>
      <c r="AY3138"/>
      <c r="AZ3138"/>
      <c r="BA3138">
        <v>3.47</v>
      </c>
      <c r="BB3138">
        <v>2.73</v>
      </c>
      <c r="BC3138">
        <v>2.66</v>
      </c>
      <c r="BD3138">
        <v>2.73</v>
      </c>
      <c r="BE3138"/>
      <c r="BF3138"/>
      <c r="BG3138"/>
      <c r="BH3138"/>
      <c r="BI3138"/>
      <c r="BJ3138"/>
      <c r="BK3138"/>
      <c r="BL3138"/>
      <c r="BM3138"/>
      <c r="BN3138"/>
      <c r="BO3138"/>
      <c r="BP3138"/>
      <c r="BQ3138" t="s">
        <v>1086</v>
      </c>
      <c r="BR3138" t="s">
        <v>67</v>
      </c>
      <c r="BS3138"/>
      <c r="BT3138" t="s">
        <v>79</v>
      </c>
      <c r="BU3138">
        <v>42805</v>
      </c>
      <c r="BV3138"/>
      <c r="BW3138"/>
      <c r="BX3138" s="10"/>
      <c r="BY3138" s="10"/>
      <c r="BZ3138" s="10"/>
    </row>
    <row r="3139" spans="1:78" s="19" customFormat="1" x14ac:dyDescent="0.2">
      <c r="A3139" t="s">
        <v>1085</v>
      </c>
      <c r="B3139" t="s">
        <v>322</v>
      </c>
      <c r="C3139" t="s">
        <v>1482</v>
      </c>
      <c r="D3139" t="s">
        <v>64</v>
      </c>
      <c r="E3139" t="s">
        <v>1080</v>
      </c>
      <c r="F3139" t="s">
        <v>1081</v>
      </c>
      <c r="G3139" t="s">
        <v>1080</v>
      </c>
      <c r="H3139" t="s">
        <v>1081</v>
      </c>
      <c r="I3139"/>
      <c r="J3139"/>
      <c r="K3139"/>
      <c r="L3139"/>
      <c r="M3139"/>
      <c r="N3139"/>
      <c r="O3139"/>
      <c r="P3139"/>
      <c r="Q3139"/>
      <c r="R3139"/>
      <c r="S3139"/>
      <c r="T3139"/>
      <c r="U3139"/>
      <c r="V3139"/>
      <c r="W3139"/>
      <c r="X3139"/>
      <c r="Y3139"/>
      <c r="Z3139"/>
      <c r="AA3139"/>
      <c r="AB3139"/>
      <c r="AC3139"/>
      <c r="AD3139"/>
      <c r="AE3139"/>
      <c r="AF3139"/>
      <c r="AG3139"/>
      <c r="AH3139"/>
      <c r="AI3139"/>
      <c r="AJ3139"/>
      <c r="AK3139"/>
      <c r="AL3139"/>
      <c r="AM3139"/>
      <c r="AN3139"/>
      <c r="AO3139"/>
      <c r="AP3139"/>
      <c r="AQ3139"/>
      <c r="AR3139"/>
      <c r="AS3139"/>
      <c r="AT3139"/>
      <c r="AU3139"/>
      <c r="AV3139"/>
      <c r="AW3139"/>
      <c r="AX3139"/>
      <c r="AY3139"/>
      <c r="AZ3139"/>
      <c r="BA3139">
        <v>3.5</v>
      </c>
      <c r="BB3139"/>
      <c r="BC3139"/>
      <c r="BD3139">
        <v>2.7</v>
      </c>
      <c r="BE3139"/>
      <c r="BF3139"/>
      <c r="BG3139"/>
      <c r="BH3139">
        <v>2.4</v>
      </c>
      <c r="BI3139"/>
      <c r="BJ3139"/>
      <c r="BK3139"/>
      <c r="BL3139"/>
      <c r="BM3139"/>
      <c r="BN3139"/>
      <c r="BO3139"/>
      <c r="BP3139"/>
      <c r="BQ3139"/>
      <c r="BR3139" t="s">
        <v>67</v>
      </c>
      <c r="BS3139" s="1">
        <v>44820</v>
      </c>
      <c r="BT3139" t="s">
        <v>2276</v>
      </c>
      <c r="BU3139" t="s">
        <v>2308</v>
      </c>
      <c r="BV3139" t="s">
        <v>60</v>
      </c>
      <c r="BW3139" t="s">
        <v>2276</v>
      </c>
      <c r="BX3139" s="10"/>
      <c r="BY3139" s="10"/>
      <c r="BZ3139" s="10"/>
    </row>
    <row r="3140" spans="1:78" s="19" customFormat="1" x14ac:dyDescent="0.2">
      <c r="A3140" s="11" t="s">
        <v>1700</v>
      </c>
      <c r="B3140" s="11"/>
      <c r="C3140" s="11" t="s">
        <v>1482</v>
      </c>
      <c r="D3140" s="11" t="s">
        <v>64</v>
      </c>
      <c r="E3140" s="11" t="s">
        <v>1080</v>
      </c>
      <c r="F3140" s="11"/>
      <c r="G3140" s="11" t="s">
        <v>1080</v>
      </c>
      <c r="H3140" s="11"/>
      <c r="I3140" s="11"/>
      <c r="J3140" s="11"/>
      <c r="K3140" s="11"/>
      <c r="L3140" s="11"/>
      <c r="M3140" s="11"/>
      <c r="N3140" s="11"/>
      <c r="O3140" s="11"/>
      <c r="P3140" s="11"/>
      <c r="Q3140" s="11"/>
      <c r="R3140" s="11"/>
      <c r="S3140" s="11"/>
      <c r="T3140" s="11"/>
      <c r="U3140" s="11"/>
      <c r="V3140" s="11"/>
      <c r="W3140" s="11"/>
      <c r="X3140" s="11"/>
      <c r="Y3140" s="11"/>
      <c r="Z3140" s="11"/>
      <c r="AA3140" s="11"/>
      <c r="AB3140" s="11"/>
      <c r="AC3140" s="11"/>
      <c r="AD3140" s="11"/>
      <c r="AE3140" s="11"/>
      <c r="AF3140" s="11"/>
      <c r="AG3140" s="11"/>
      <c r="AH3140" s="11"/>
      <c r="AI3140" s="11"/>
      <c r="AJ3140" s="11"/>
      <c r="AK3140" s="11"/>
      <c r="AL3140" s="11"/>
      <c r="AM3140" s="11"/>
      <c r="AN3140" s="11"/>
      <c r="AO3140" s="11"/>
      <c r="AP3140" s="11"/>
      <c r="AQ3140" s="11"/>
      <c r="AR3140" s="11"/>
      <c r="AS3140" s="11"/>
      <c r="AT3140" s="11"/>
      <c r="AU3140" s="11"/>
      <c r="AV3140" s="11"/>
      <c r="AW3140" s="11"/>
      <c r="AX3140" s="11"/>
      <c r="AY3140" s="11"/>
      <c r="AZ3140" s="11"/>
      <c r="BA3140" s="11"/>
      <c r="BB3140" s="11"/>
      <c r="BC3140" s="11"/>
      <c r="BD3140" s="11"/>
      <c r="BE3140" s="11"/>
      <c r="BF3140" s="11"/>
      <c r="BG3140" s="11"/>
      <c r="BH3140" s="11"/>
      <c r="BI3140" s="11"/>
      <c r="BJ3140" s="11"/>
      <c r="BK3140" s="11"/>
      <c r="BL3140" s="11"/>
      <c r="BM3140" s="11"/>
      <c r="BN3140" s="11"/>
      <c r="BO3140" s="11"/>
      <c r="BP3140" s="11"/>
      <c r="BQ3140" s="11"/>
      <c r="BR3140" s="11"/>
      <c r="BS3140" s="11"/>
      <c r="BT3140" s="11"/>
      <c r="BU3140" s="11"/>
      <c r="BV3140" s="11"/>
      <c r="BW3140" s="11"/>
      <c r="BX3140" s="10"/>
      <c r="BY3140" s="10"/>
      <c r="BZ3140" s="10"/>
    </row>
    <row r="3141" spans="1:78" s="11" customFormat="1" x14ac:dyDescent="0.2">
      <c r="A3141" s="19" t="s">
        <v>1700</v>
      </c>
      <c r="B3141" s="19"/>
      <c r="C3141" s="19" t="s">
        <v>1482</v>
      </c>
      <c r="D3141" s="19" t="s">
        <v>64</v>
      </c>
      <c r="E3141" s="19" t="s">
        <v>1507</v>
      </c>
      <c r="F3141" s="19" t="s">
        <v>1508</v>
      </c>
      <c r="G3141" s="19" t="s">
        <v>1507</v>
      </c>
      <c r="H3141" s="19" t="s">
        <v>1508</v>
      </c>
      <c r="I3141" s="19"/>
      <c r="J3141" s="19"/>
      <c r="K3141" s="19"/>
      <c r="L3141" s="19"/>
      <c r="M3141" s="19"/>
      <c r="N3141" s="19"/>
      <c r="O3141" s="19"/>
      <c r="P3141" s="19"/>
      <c r="Q3141" s="19"/>
      <c r="R3141" s="19"/>
      <c r="S3141" s="19"/>
      <c r="T3141" s="19"/>
      <c r="U3141" s="19"/>
      <c r="V3141" s="19"/>
      <c r="W3141" s="19"/>
      <c r="X3141" s="19"/>
      <c r="Y3141" s="19"/>
      <c r="Z3141" s="19"/>
      <c r="AA3141" s="19"/>
      <c r="AB3141" s="19"/>
      <c r="AC3141" s="19"/>
      <c r="AD3141" s="19"/>
      <c r="AE3141" s="19"/>
      <c r="AF3141" s="19"/>
      <c r="AG3141" s="19"/>
      <c r="AH3141" s="19"/>
      <c r="AI3141" s="19"/>
      <c r="AJ3141" s="19"/>
      <c r="AK3141" s="19"/>
      <c r="AL3141" s="19"/>
      <c r="AM3141" s="19"/>
      <c r="AN3141" s="19"/>
      <c r="AO3141" s="19"/>
      <c r="AP3141" s="19"/>
      <c r="AQ3141" s="19"/>
      <c r="AR3141" s="19"/>
      <c r="AS3141" s="19"/>
      <c r="AT3141" s="19"/>
      <c r="AU3141" s="19"/>
      <c r="AV3141" s="19"/>
      <c r="AW3141" s="19"/>
      <c r="AX3141" s="19"/>
      <c r="AY3141" s="19"/>
      <c r="AZ3141" s="19"/>
      <c r="BA3141" s="19"/>
      <c r="BB3141" s="19"/>
      <c r="BC3141" s="19"/>
      <c r="BD3141" s="19"/>
      <c r="BE3141" s="19"/>
      <c r="BF3141" s="19"/>
      <c r="BG3141" s="19"/>
      <c r="BH3141" s="19"/>
      <c r="BI3141" s="19"/>
      <c r="BJ3141" s="19"/>
      <c r="BK3141" s="19"/>
      <c r="BL3141" s="19"/>
      <c r="BM3141" s="19"/>
      <c r="BN3141" s="19"/>
      <c r="BO3141" s="19"/>
      <c r="BP3141" s="19"/>
      <c r="BQ3141" s="19"/>
      <c r="BR3141" s="19"/>
      <c r="BS3141" s="19"/>
      <c r="BT3141" s="19"/>
      <c r="BU3141" s="19"/>
      <c r="BV3141" s="19"/>
      <c r="BW3141" s="19"/>
      <c r="BX3141" s="2"/>
      <c r="BY3141" s="2"/>
      <c r="BZ3141" s="2"/>
    </row>
    <row r="3142" spans="1:78" s="11" customFormat="1" x14ac:dyDescent="0.2">
      <c r="A3142" s="19" t="s">
        <v>1700</v>
      </c>
      <c r="B3142" s="19"/>
      <c r="C3142" s="19" t="s">
        <v>1482</v>
      </c>
      <c r="D3142" s="19" t="s">
        <v>64</v>
      </c>
      <c r="E3142" s="19" t="s">
        <v>1507</v>
      </c>
      <c r="F3142" s="19"/>
      <c r="G3142" s="19" t="s">
        <v>1507</v>
      </c>
      <c r="H3142" s="19"/>
      <c r="I3142" s="19"/>
      <c r="J3142" s="19"/>
      <c r="K3142" s="19"/>
      <c r="L3142" s="19"/>
      <c r="M3142" s="19"/>
      <c r="N3142" s="19"/>
      <c r="O3142" s="19"/>
      <c r="P3142" s="19"/>
      <c r="Q3142" s="19"/>
      <c r="R3142" s="19"/>
      <c r="S3142" s="19"/>
      <c r="T3142" s="19"/>
      <c r="U3142" s="19"/>
      <c r="V3142" s="19"/>
      <c r="W3142" s="19"/>
      <c r="X3142" s="19"/>
      <c r="Y3142" s="19"/>
      <c r="Z3142" s="19"/>
      <c r="AA3142" s="19"/>
      <c r="AB3142" s="19"/>
      <c r="AC3142" s="19"/>
      <c r="AD3142" s="19"/>
      <c r="AE3142" s="19"/>
      <c r="AF3142" s="19"/>
      <c r="AG3142" s="19"/>
      <c r="AH3142" s="19"/>
      <c r="AI3142" s="19"/>
      <c r="AJ3142" s="19"/>
      <c r="AK3142" s="19"/>
      <c r="AL3142" s="19"/>
      <c r="AM3142" s="19"/>
      <c r="AN3142" s="19"/>
      <c r="AO3142" s="19"/>
      <c r="AP3142" s="19"/>
      <c r="AQ3142" s="19"/>
      <c r="AR3142" s="19"/>
      <c r="AS3142" s="19"/>
      <c r="AT3142" s="19"/>
      <c r="AU3142" s="19"/>
      <c r="AV3142" s="19"/>
      <c r="AW3142" s="19"/>
      <c r="AX3142" s="19"/>
      <c r="AY3142" s="19"/>
      <c r="AZ3142" s="19"/>
      <c r="BA3142" s="19"/>
      <c r="BB3142" s="19"/>
      <c r="BC3142" s="19"/>
      <c r="BD3142" s="19"/>
      <c r="BE3142" s="19"/>
      <c r="BF3142" s="19"/>
      <c r="BG3142" s="19"/>
      <c r="BH3142" s="19"/>
      <c r="BI3142" s="19"/>
      <c r="BJ3142" s="19"/>
      <c r="BK3142" s="19"/>
      <c r="BL3142" s="19"/>
      <c r="BM3142" s="19"/>
      <c r="BN3142" s="19"/>
      <c r="BO3142" s="19"/>
      <c r="BP3142" s="19"/>
      <c r="BQ3142" s="19"/>
      <c r="BR3142" s="19"/>
      <c r="BS3142" s="19"/>
      <c r="BT3142" s="19"/>
      <c r="BU3142" s="19"/>
      <c r="BV3142" s="19"/>
      <c r="BW3142" s="19"/>
      <c r="BX3142" s="18"/>
      <c r="BY3142" s="18"/>
      <c r="BZ3142" s="18"/>
    </row>
    <row r="3143" spans="1:78" s="11" customFormat="1" x14ac:dyDescent="0.2">
      <c r="A3143" t="s">
        <v>2646</v>
      </c>
      <c r="B3143"/>
      <c r="C3143" t="s">
        <v>1482</v>
      </c>
      <c r="D3143" t="s">
        <v>64</v>
      </c>
      <c r="E3143" t="s">
        <v>1186</v>
      </c>
      <c r="F3143" t="s">
        <v>1187</v>
      </c>
      <c r="G3143" t="s">
        <v>1186</v>
      </c>
      <c r="H3143" t="s">
        <v>2655</v>
      </c>
      <c r="I3143"/>
      <c r="J3143"/>
      <c r="K3143"/>
      <c r="L3143" t="s">
        <v>2685</v>
      </c>
      <c r="M3143"/>
      <c r="N3143"/>
      <c r="O3143"/>
      <c r="P3143"/>
      <c r="Q3143"/>
      <c r="R3143"/>
      <c r="S3143"/>
      <c r="T3143"/>
      <c r="U3143"/>
      <c r="V3143"/>
      <c r="W3143"/>
      <c r="X3143"/>
      <c r="Y3143"/>
      <c r="Z3143"/>
      <c r="AA3143"/>
      <c r="AB3143"/>
      <c r="AC3143">
        <v>5.64</v>
      </c>
      <c r="AD3143"/>
      <c r="AE3143"/>
      <c r="AF3143">
        <v>7.2</v>
      </c>
      <c r="AG3143"/>
      <c r="AH3143"/>
      <c r="AI3143"/>
      <c r="AJ3143"/>
      <c r="AK3143"/>
      <c r="AL3143"/>
      <c r="AM3143"/>
      <c r="AN3143"/>
      <c r="AO3143"/>
      <c r="AP3143"/>
      <c r="AQ3143"/>
      <c r="AR3143"/>
      <c r="AS3143"/>
      <c r="AT3143"/>
      <c r="AU3143"/>
      <c r="AV3143"/>
      <c r="AW3143"/>
      <c r="AX3143"/>
      <c r="AY3143"/>
      <c r="AZ3143"/>
      <c r="BA3143"/>
      <c r="BB3143"/>
      <c r="BC3143"/>
      <c r="BD3143"/>
      <c r="BE3143"/>
      <c r="BF3143"/>
      <c r="BG3143"/>
      <c r="BH3143"/>
      <c r="BI3143"/>
      <c r="BJ3143"/>
      <c r="BK3143"/>
      <c r="BL3143"/>
      <c r="BM3143"/>
      <c r="BN3143"/>
      <c r="BO3143"/>
      <c r="BP3143"/>
      <c r="BQ3143"/>
      <c r="BR3143" t="s">
        <v>67</v>
      </c>
      <c r="BS3143" s="1">
        <v>44830</v>
      </c>
      <c r="BT3143" t="s">
        <v>2657</v>
      </c>
      <c r="BU3143">
        <v>63104</v>
      </c>
      <c r="BV3143"/>
      <c r="BW3143"/>
      <c r="BX3143" s="2"/>
      <c r="BY3143" s="2"/>
      <c r="BZ3143" s="2"/>
    </row>
    <row r="3144" spans="1:78" s="11" customFormat="1" x14ac:dyDescent="0.2">
      <c r="A3144" t="s">
        <v>2647</v>
      </c>
      <c r="B3144"/>
      <c r="C3144" t="s">
        <v>1482</v>
      </c>
      <c r="D3144" t="s">
        <v>64</v>
      </c>
      <c r="E3144" t="s">
        <v>1186</v>
      </c>
      <c r="F3144" t="s">
        <v>1187</v>
      </c>
      <c r="G3144" t="s">
        <v>1186</v>
      </c>
      <c r="H3144" t="s">
        <v>2655</v>
      </c>
      <c r="I3144"/>
      <c r="J3144"/>
      <c r="K3144"/>
      <c r="L3144" t="s">
        <v>2685</v>
      </c>
      <c r="M3144"/>
      <c r="N3144"/>
      <c r="O3144"/>
      <c r="P3144"/>
      <c r="Q3144">
        <v>4</v>
      </c>
      <c r="R3144"/>
      <c r="S3144"/>
      <c r="T3144">
        <v>3.27</v>
      </c>
      <c r="U3144"/>
      <c r="V3144"/>
      <c r="W3144"/>
      <c r="X3144"/>
      <c r="Y3144"/>
      <c r="Z3144"/>
      <c r="AA3144"/>
      <c r="AB3144"/>
      <c r="AC3144"/>
      <c r="AD3144"/>
      <c r="AE3144"/>
      <c r="AF3144"/>
      <c r="AG3144"/>
      <c r="AH3144"/>
      <c r="AI3144"/>
      <c r="AJ3144"/>
      <c r="AK3144"/>
      <c r="AL3144"/>
      <c r="AM3144"/>
      <c r="AN3144"/>
      <c r="AO3144"/>
      <c r="AP3144"/>
      <c r="AQ3144"/>
      <c r="AR3144"/>
      <c r="AS3144"/>
      <c r="AT3144"/>
      <c r="AU3144"/>
      <c r="AV3144"/>
      <c r="AW3144"/>
      <c r="AX3144"/>
      <c r="AY3144"/>
      <c r="AZ3144"/>
      <c r="BA3144"/>
      <c r="BB3144"/>
      <c r="BC3144"/>
      <c r="BD3144"/>
      <c r="BE3144"/>
      <c r="BF3144"/>
      <c r="BG3144"/>
      <c r="BH3144"/>
      <c r="BI3144"/>
      <c r="BJ3144"/>
      <c r="BK3144"/>
      <c r="BL3144"/>
      <c r="BM3144"/>
      <c r="BN3144"/>
      <c r="BO3144"/>
      <c r="BP3144"/>
      <c r="BQ3144"/>
      <c r="BR3144" t="s">
        <v>67</v>
      </c>
      <c r="BS3144" s="1">
        <v>44830</v>
      </c>
      <c r="BT3144" t="s">
        <v>2657</v>
      </c>
      <c r="BU3144">
        <v>63104</v>
      </c>
      <c r="BV3144"/>
      <c r="BW3144"/>
      <c r="BX3144" s="2"/>
      <c r="BY3144" s="2"/>
      <c r="BZ3144" s="2"/>
    </row>
    <row r="3145" spans="1:78" s="19" customFormat="1" x14ac:dyDescent="0.2">
      <c r="A3145" t="s">
        <v>2648</v>
      </c>
      <c r="B3145"/>
      <c r="C3145" t="s">
        <v>1482</v>
      </c>
      <c r="D3145" t="s">
        <v>64</v>
      </c>
      <c r="E3145" t="s">
        <v>1186</v>
      </c>
      <c r="F3145" t="s">
        <v>1187</v>
      </c>
      <c r="G3145" t="s">
        <v>1186</v>
      </c>
      <c r="H3145" t="s">
        <v>2655</v>
      </c>
      <c r="I3145"/>
      <c r="J3145"/>
      <c r="K3145"/>
      <c r="L3145" t="s">
        <v>2685</v>
      </c>
      <c r="M3145"/>
      <c r="N3145"/>
      <c r="O3145"/>
      <c r="P3145"/>
      <c r="Q3145"/>
      <c r="R3145"/>
      <c r="S3145"/>
      <c r="T3145"/>
      <c r="U3145"/>
      <c r="V3145"/>
      <c r="W3145"/>
      <c r="X3145"/>
      <c r="Y3145"/>
      <c r="Z3145"/>
      <c r="AA3145"/>
      <c r="AB3145"/>
      <c r="AC3145">
        <v>5.5</v>
      </c>
      <c r="AD3145"/>
      <c r="AE3145"/>
      <c r="AF3145">
        <v>6.71</v>
      </c>
      <c r="AG3145"/>
      <c r="AH3145"/>
      <c r="AI3145"/>
      <c r="AJ3145"/>
      <c r="AK3145"/>
      <c r="AL3145"/>
      <c r="AM3145"/>
      <c r="AN3145"/>
      <c r="AO3145"/>
      <c r="AP3145"/>
      <c r="AQ3145"/>
      <c r="AR3145"/>
      <c r="AS3145"/>
      <c r="AT3145"/>
      <c r="AU3145"/>
      <c r="AV3145"/>
      <c r="AW3145"/>
      <c r="AX3145"/>
      <c r="AY3145"/>
      <c r="AZ3145"/>
      <c r="BA3145"/>
      <c r="BB3145"/>
      <c r="BC3145"/>
      <c r="BD3145"/>
      <c r="BE3145"/>
      <c r="BF3145"/>
      <c r="BG3145"/>
      <c r="BH3145"/>
      <c r="BI3145"/>
      <c r="BJ3145"/>
      <c r="BK3145"/>
      <c r="BL3145"/>
      <c r="BM3145"/>
      <c r="BN3145"/>
      <c r="BO3145"/>
      <c r="BP3145"/>
      <c r="BQ3145"/>
      <c r="BR3145" t="s">
        <v>67</v>
      </c>
      <c r="BS3145" s="1">
        <v>44830</v>
      </c>
      <c r="BT3145" t="s">
        <v>2657</v>
      </c>
      <c r="BU3145">
        <v>63104</v>
      </c>
      <c r="BV3145"/>
      <c r="BW3145"/>
      <c r="BX3145"/>
      <c r="BY3145"/>
      <c r="BZ3145"/>
    </row>
    <row r="3146" spans="1:78" s="19" customFormat="1" x14ac:dyDescent="0.2">
      <c r="A3146" t="s">
        <v>2649</v>
      </c>
      <c r="B3146"/>
      <c r="C3146" t="s">
        <v>1482</v>
      </c>
      <c r="D3146" t="s">
        <v>64</v>
      </c>
      <c r="E3146" t="s">
        <v>1186</v>
      </c>
      <c r="F3146" t="s">
        <v>1187</v>
      </c>
      <c r="G3146" t="s">
        <v>1186</v>
      </c>
      <c r="H3146" t="s">
        <v>2655</v>
      </c>
      <c r="I3146"/>
      <c r="J3146"/>
      <c r="K3146"/>
      <c r="L3146" t="s">
        <v>2685</v>
      </c>
      <c r="M3146">
        <v>4</v>
      </c>
      <c r="N3146"/>
      <c r="O3146"/>
      <c r="P3146"/>
      <c r="Q3146"/>
      <c r="R3146"/>
      <c r="S3146"/>
      <c r="T3146"/>
      <c r="U3146"/>
      <c r="V3146"/>
      <c r="W3146"/>
      <c r="X3146"/>
      <c r="Y3146"/>
      <c r="Z3146"/>
      <c r="AA3146"/>
      <c r="AB3146"/>
      <c r="AC3146"/>
      <c r="AD3146"/>
      <c r="AE3146"/>
      <c r="AF3146"/>
      <c r="AG3146"/>
      <c r="AH3146"/>
      <c r="AI3146"/>
      <c r="AJ3146"/>
      <c r="AK3146"/>
      <c r="AL3146"/>
      <c r="AM3146"/>
      <c r="AN3146"/>
      <c r="AO3146"/>
      <c r="AP3146"/>
      <c r="AQ3146"/>
      <c r="AR3146"/>
      <c r="AS3146"/>
      <c r="AT3146"/>
      <c r="AU3146"/>
      <c r="AV3146"/>
      <c r="AW3146"/>
      <c r="AX3146"/>
      <c r="AY3146"/>
      <c r="AZ3146"/>
      <c r="BA3146"/>
      <c r="BB3146"/>
      <c r="BC3146"/>
      <c r="BD3146"/>
      <c r="BE3146"/>
      <c r="BF3146"/>
      <c r="BG3146"/>
      <c r="BH3146"/>
      <c r="BI3146"/>
      <c r="BJ3146"/>
      <c r="BK3146"/>
      <c r="BL3146"/>
      <c r="BM3146"/>
      <c r="BN3146"/>
      <c r="BO3146"/>
      <c r="BP3146"/>
      <c r="BQ3146"/>
      <c r="BR3146" t="s">
        <v>67</v>
      </c>
      <c r="BS3146" s="1">
        <v>44830</v>
      </c>
      <c r="BT3146" t="s">
        <v>2657</v>
      </c>
      <c r="BU3146">
        <v>63104</v>
      </c>
      <c r="BV3146"/>
      <c r="BW3146"/>
      <c r="BX3146"/>
      <c r="BY3146"/>
      <c r="BZ3146"/>
    </row>
    <row r="3147" spans="1:78" s="19" customFormat="1" x14ac:dyDescent="0.2">
      <c r="A3147" t="s">
        <v>2650</v>
      </c>
      <c r="B3147"/>
      <c r="C3147" t="s">
        <v>1482</v>
      </c>
      <c r="D3147" t="s">
        <v>64</v>
      </c>
      <c r="E3147" t="s">
        <v>1186</v>
      </c>
      <c r="F3147" t="s">
        <v>1187</v>
      </c>
      <c r="G3147" t="s">
        <v>1186</v>
      </c>
      <c r="H3147" t="s">
        <v>2655</v>
      </c>
      <c r="I3147"/>
      <c r="J3147"/>
      <c r="K3147"/>
      <c r="L3147" t="s">
        <v>2685</v>
      </c>
      <c r="M3147"/>
      <c r="N3147"/>
      <c r="O3147"/>
      <c r="P3147"/>
      <c r="Q3147">
        <v>4.4000000000000004</v>
      </c>
      <c r="R3147"/>
      <c r="S3147"/>
      <c r="T3147">
        <v>3.41</v>
      </c>
      <c r="U3147"/>
      <c r="V3147"/>
      <c r="W3147"/>
      <c r="X3147"/>
      <c r="Y3147"/>
      <c r="Z3147"/>
      <c r="AA3147"/>
      <c r="AB3147"/>
      <c r="AC3147"/>
      <c r="AD3147"/>
      <c r="AE3147"/>
      <c r="AF3147"/>
      <c r="AG3147"/>
      <c r="AH3147"/>
      <c r="AI3147"/>
      <c r="AJ3147"/>
      <c r="AK3147"/>
      <c r="AL3147"/>
      <c r="AM3147"/>
      <c r="AN3147"/>
      <c r="AO3147"/>
      <c r="AP3147"/>
      <c r="AQ3147"/>
      <c r="AR3147"/>
      <c r="AS3147"/>
      <c r="AT3147"/>
      <c r="AU3147"/>
      <c r="AV3147"/>
      <c r="AW3147"/>
      <c r="AX3147"/>
      <c r="AY3147"/>
      <c r="AZ3147"/>
      <c r="BA3147"/>
      <c r="BB3147"/>
      <c r="BC3147"/>
      <c r="BD3147"/>
      <c r="BE3147"/>
      <c r="BF3147"/>
      <c r="BG3147"/>
      <c r="BH3147"/>
      <c r="BI3147"/>
      <c r="BJ3147"/>
      <c r="BK3147"/>
      <c r="BL3147"/>
      <c r="BM3147"/>
      <c r="BN3147"/>
      <c r="BO3147"/>
      <c r="BP3147"/>
      <c r="BQ3147"/>
      <c r="BR3147" t="s">
        <v>67</v>
      </c>
      <c r="BS3147" s="1">
        <v>44830</v>
      </c>
      <c r="BT3147" t="s">
        <v>2657</v>
      </c>
      <c r="BU3147">
        <v>63104</v>
      </c>
      <c r="BV3147"/>
      <c r="BW3147"/>
      <c r="BX3147"/>
      <c r="BY3147"/>
      <c r="BZ3147"/>
    </row>
    <row r="3148" spans="1:78" s="19" customFormat="1" x14ac:dyDescent="0.2">
      <c r="A3148" t="s">
        <v>2651</v>
      </c>
      <c r="B3148"/>
      <c r="C3148" t="s">
        <v>1482</v>
      </c>
      <c r="D3148" t="s">
        <v>64</v>
      </c>
      <c r="E3148" t="s">
        <v>1186</v>
      </c>
      <c r="F3148" t="s">
        <v>1187</v>
      </c>
      <c r="G3148" t="s">
        <v>1186</v>
      </c>
      <c r="H3148" t="s">
        <v>2655</v>
      </c>
      <c r="I3148"/>
      <c r="J3148"/>
      <c r="K3148"/>
      <c r="L3148" t="s">
        <v>2685</v>
      </c>
      <c r="M3148"/>
      <c r="N3148"/>
      <c r="O3148"/>
      <c r="P3148"/>
      <c r="Q3148"/>
      <c r="R3148"/>
      <c r="S3148"/>
      <c r="T3148"/>
      <c r="U3148"/>
      <c r="V3148"/>
      <c r="W3148"/>
      <c r="X3148"/>
      <c r="Y3148"/>
      <c r="Z3148"/>
      <c r="AA3148"/>
      <c r="AB3148"/>
      <c r="AC3148">
        <v>5.0599999999999996</v>
      </c>
      <c r="AD3148"/>
      <c r="AE3148"/>
      <c r="AF3148">
        <v>6.8</v>
      </c>
      <c r="AG3148"/>
      <c r="AH3148"/>
      <c r="AI3148"/>
      <c r="AJ3148"/>
      <c r="AK3148"/>
      <c r="AL3148"/>
      <c r="AM3148"/>
      <c r="AN3148"/>
      <c r="AO3148"/>
      <c r="AP3148"/>
      <c r="AQ3148"/>
      <c r="AR3148"/>
      <c r="AS3148"/>
      <c r="AT3148"/>
      <c r="AU3148"/>
      <c r="AV3148"/>
      <c r="AW3148"/>
      <c r="AX3148"/>
      <c r="AY3148"/>
      <c r="AZ3148"/>
      <c r="BA3148"/>
      <c r="BB3148"/>
      <c r="BC3148"/>
      <c r="BD3148"/>
      <c r="BE3148"/>
      <c r="BF3148"/>
      <c r="BG3148"/>
      <c r="BH3148"/>
      <c r="BI3148"/>
      <c r="BJ3148"/>
      <c r="BK3148"/>
      <c r="BL3148"/>
      <c r="BM3148"/>
      <c r="BN3148"/>
      <c r="BO3148"/>
      <c r="BP3148"/>
      <c r="BQ3148"/>
      <c r="BR3148" t="s">
        <v>67</v>
      </c>
      <c r="BS3148" s="1">
        <v>44830</v>
      </c>
      <c r="BT3148" t="s">
        <v>2657</v>
      </c>
      <c r="BU3148">
        <v>63104</v>
      </c>
      <c r="BV3148"/>
      <c r="BW3148"/>
      <c r="BX3148"/>
      <c r="BY3148"/>
      <c r="BZ3148"/>
    </row>
    <row r="3149" spans="1:78" s="19" customFormat="1" x14ac:dyDescent="0.2">
      <c r="A3149" t="s">
        <v>2656</v>
      </c>
      <c r="B3149"/>
      <c r="C3149" t="s">
        <v>1482</v>
      </c>
      <c r="D3149" t="s">
        <v>64</v>
      </c>
      <c r="E3149" t="s">
        <v>1186</v>
      </c>
      <c r="F3149" t="s">
        <v>1187</v>
      </c>
      <c r="G3149" t="s">
        <v>1186</v>
      </c>
      <c r="H3149" t="s">
        <v>2655</v>
      </c>
      <c r="I3149"/>
      <c r="J3149"/>
      <c r="K3149"/>
      <c r="L3149" t="s">
        <v>2685</v>
      </c>
      <c r="M3149"/>
      <c r="N3149"/>
      <c r="O3149"/>
      <c r="P3149"/>
      <c r="Q3149"/>
      <c r="R3149"/>
      <c r="S3149"/>
      <c r="T3149"/>
      <c r="U3149"/>
      <c r="V3149"/>
      <c r="W3149"/>
      <c r="X3149"/>
      <c r="Y3149">
        <v>5.36</v>
      </c>
      <c r="Z3149"/>
      <c r="AA3149"/>
      <c r="AB3149">
        <v>6.34</v>
      </c>
      <c r="AC3149"/>
      <c r="AD3149"/>
      <c r="AE3149"/>
      <c r="AF3149"/>
      <c r="AG3149"/>
      <c r="AH3149"/>
      <c r="AI3149"/>
      <c r="AJ3149"/>
      <c r="AK3149"/>
      <c r="AL3149"/>
      <c r="AM3149"/>
      <c r="AN3149"/>
      <c r="AO3149"/>
      <c r="AP3149"/>
      <c r="AQ3149"/>
      <c r="AR3149"/>
      <c r="AS3149"/>
      <c r="AT3149"/>
      <c r="AU3149"/>
      <c r="AV3149"/>
      <c r="AW3149"/>
      <c r="AX3149"/>
      <c r="AY3149"/>
      <c r="AZ3149"/>
      <c r="BA3149"/>
      <c r="BB3149"/>
      <c r="BC3149"/>
      <c r="BD3149"/>
      <c r="BE3149"/>
      <c r="BF3149"/>
      <c r="BG3149"/>
      <c r="BH3149"/>
      <c r="BI3149"/>
      <c r="BJ3149"/>
      <c r="BK3149"/>
      <c r="BL3149"/>
      <c r="BM3149"/>
      <c r="BN3149"/>
      <c r="BO3149"/>
      <c r="BP3149"/>
      <c r="BQ3149"/>
      <c r="BR3149" t="s">
        <v>67</v>
      </c>
      <c r="BS3149" s="1">
        <v>44830</v>
      </c>
      <c r="BT3149" t="s">
        <v>2657</v>
      </c>
      <c r="BU3149">
        <v>63104</v>
      </c>
      <c r="BV3149"/>
      <c r="BW3149"/>
      <c r="BX3149"/>
      <c r="BY3149"/>
      <c r="BZ3149"/>
    </row>
    <row r="3150" spans="1:78" s="19" customFormat="1" x14ac:dyDescent="0.2">
      <c r="A3150" t="s">
        <v>2652</v>
      </c>
      <c r="B3150"/>
      <c r="C3150" t="s">
        <v>1482</v>
      </c>
      <c r="D3150" t="s">
        <v>64</v>
      </c>
      <c r="E3150" t="s">
        <v>1186</v>
      </c>
      <c r="F3150" t="s">
        <v>1187</v>
      </c>
      <c r="G3150" t="s">
        <v>1186</v>
      </c>
      <c r="H3150" t="s">
        <v>2655</v>
      </c>
      <c r="I3150"/>
      <c r="J3150"/>
      <c r="K3150"/>
      <c r="L3150" t="s">
        <v>2684</v>
      </c>
      <c r="M3150"/>
      <c r="N3150"/>
      <c r="O3150"/>
      <c r="P3150"/>
      <c r="Q3150"/>
      <c r="R3150"/>
      <c r="S3150"/>
      <c r="T3150"/>
      <c r="U3150"/>
      <c r="V3150"/>
      <c r="W3150"/>
      <c r="X3150"/>
      <c r="Y3150">
        <v>4.67</v>
      </c>
      <c r="Z3150"/>
      <c r="AA3150"/>
      <c r="AB3150">
        <v>5.54</v>
      </c>
      <c r="AC3150">
        <v>4.87</v>
      </c>
      <c r="AD3150"/>
      <c r="AE3150"/>
      <c r="AF3150">
        <v>6.57</v>
      </c>
      <c r="AG3150">
        <v>4.03</v>
      </c>
      <c r="AH3150"/>
      <c r="AI3150"/>
      <c r="AJ3150">
        <v>5.0999999999999996</v>
      </c>
      <c r="AK3150"/>
      <c r="AL3150"/>
      <c r="AM3150"/>
      <c r="AN3150"/>
      <c r="AO3150"/>
      <c r="AP3150"/>
      <c r="AQ3150"/>
      <c r="AR3150"/>
      <c r="AS3150"/>
      <c r="AT3150"/>
      <c r="AU3150"/>
      <c r="AV3150"/>
      <c r="AW3150"/>
      <c r="AX3150"/>
      <c r="AY3150"/>
      <c r="AZ3150"/>
      <c r="BA3150"/>
      <c r="BB3150"/>
      <c r="BC3150"/>
      <c r="BD3150"/>
      <c r="BE3150"/>
      <c r="BF3150"/>
      <c r="BG3150"/>
      <c r="BH3150"/>
      <c r="BI3150"/>
      <c r="BJ3150"/>
      <c r="BK3150"/>
      <c r="BL3150"/>
      <c r="BM3150"/>
      <c r="BN3150"/>
      <c r="BO3150"/>
      <c r="BP3150"/>
      <c r="BQ3150"/>
      <c r="BR3150" t="s">
        <v>67</v>
      </c>
      <c r="BS3150" s="1">
        <v>44830</v>
      </c>
      <c r="BT3150" t="s">
        <v>2657</v>
      </c>
      <c r="BU3150">
        <v>63104</v>
      </c>
      <c r="BV3150" t="s">
        <v>60</v>
      </c>
      <c r="BW3150" t="s">
        <v>2657</v>
      </c>
      <c r="BX3150"/>
      <c r="BY3150"/>
      <c r="BZ3150"/>
    </row>
    <row r="3151" spans="1:78" s="19" customFormat="1" x14ac:dyDescent="0.2">
      <c r="A3151" t="s">
        <v>2653</v>
      </c>
      <c r="B3151"/>
      <c r="C3151" t="s">
        <v>1482</v>
      </c>
      <c r="D3151" t="s">
        <v>64</v>
      </c>
      <c r="E3151" t="s">
        <v>1186</v>
      </c>
      <c r="F3151" t="s">
        <v>1187</v>
      </c>
      <c r="G3151" t="s">
        <v>1186</v>
      </c>
      <c r="H3151" t="s">
        <v>2655</v>
      </c>
      <c r="I3151"/>
      <c r="J3151"/>
      <c r="K3151"/>
      <c r="L3151" t="s">
        <v>2683</v>
      </c>
      <c r="M3151"/>
      <c r="N3151"/>
      <c r="O3151"/>
      <c r="P3151"/>
      <c r="Q3151"/>
      <c r="R3151"/>
      <c r="S3151"/>
      <c r="T3151"/>
      <c r="U3151"/>
      <c r="V3151"/>
      <c r="W3151"/>
      <c r="X3151"/>
      <c r="Y3151"/>
      <c r="Z3151"/>
      <c r="AA3151"/>
      <c r="AB3151"/>
      <c r="AC3151"/>
      <c r="AD3151"/>
      <c r="AE3151"/>
      <c r="AF3151"/>
      <c r="AG3151"/>
      <c r="AH3151"/>
      <c r="AI3151"/>
      <c r="AJ3151"/>
      <c r="AK3151"/>
      <c r="AL3151"/>
      <c r="AM3151"/>
      <c r="AN3151"/>
      <c r="AO3151"/>
      <c r="AP3151"/>
      <c r="AQ3151"/>
      <c r="AR3151"/>
      <c r="AS3151"/>
      <c r="AT3151"/>
      <c r="AU3151"/>
      <c r="AV3151"/>
      <c r="AW3151">
        <v>5.49</v>
      </c>
      <c r="AX3151"/>
      <c r="AY3151"/>
      <c r="AZ3151">
        <v>3.77</v>
      </c>
      <c r="BA3151">
        <v>5.3</v>
      </c>
      <c r="BB3151"/>
      <c r="BC3151"/>
      <c r="BD3151">
        <v>3.98</v>
      </c>
      <c r="BE3151">
        <v>5.46</v>
      </c>
      <c r="BF3151"/>
      <c r="BG3151"/>
      <c r="BH3151">
        <v>3.35</v>
      </c>
      <c r="BI3151"/>
      <c r="BJ3151"/>
      <c r="BK3151"/>
      <c r="BL3151"/>
      <c r="BM3151"/>
      <c r="BN3151"/>
      <c r="BO3151"/>
      <c r="BP3151"/>
      <c r="BQ3151"/>
      <c r="BR3151" t="s">
        <v>67</v>
      </c>
      <c r="BS3151" s="1">
        <v>44830</v>
      </c>
      <c r="BT3151" t="s">
        <v>2657</v>
      </c>
      <c r="BU3151">
        <v>63104</v>
      </c>
      <c r="BV3151"/>
      <c r="BW3151"/>
      <c r="BX3151"/>
      <c r="BY3151"/>
      <c r="BZ3151"/>
    </row>
    <row r="3152" spans="1:78" s="19" customFormat="1" x14ac:dyDescent="0.2">
      <c r="A3152" t="s">
        <v>2654</v>
      </c>
      <c r="B3152"/>
      <c r="C3152" t="s">
        <v>1482</v>
      </c>
      <c r="D3152" t="s">
        <v>64</v>
      </c>
      <c r="E3152" t="s">
        <v>1186</v>
      </c>
      <c r="F3152" t="s">
        <v>1187</v>
      </c>
      <c r="G3152" t="s">
        <v>1186</v>
      </c>
      <c r="H3152" t="s">
        <v>2655</v>
      </c>
      <c r="I3152"/>
      <c r="J3152"/>
      <c r="K3152"/>
      <c r="L3152" t="s">
        <v>2683</v>
      </c>
      <c r="M3152"/>
      <c r="N3152"/>
      <c r="O3152"/>
      <c r="P3152"/>
      <c r="Q3152"/>
      <c r="R3152"/>
      <c r="S3152"/>
      <c r="T3152"/>
      <c r="U3152"/>
      <c r="V3152"/>
      <c r="W3152"/>
      <c r="X3152"/>
      <c r="Y3152"/>
      <c r="Z3152"/>
      <c r="AA3152"/>
      <c r="AB3152"/>
      <c r="AC3152"/>
      <c r="AD3152"/>
      <c r="AE3152"/>
      <c r="AF3152"/>
      <c r="AG3152"/>
      <c r="AH3152"/>
      <c r="AI3152"/>
      <c r="AJ3152"/>
      <c r="AK3152">
        <v>3.39</v>
      </c>
      <c r="AL3152"/>
      <c r="AM3152"/>
      <c r="AN3152">
        <v>1.6</v>
      </c>
      <c r="AO3152">
        <v>3.99</v>
      </c>
      <c r="AP3152"/>
      <c r="AQ3152"/>
      <c r="AR3152">
        <v>2.21</v>
      </c>
      <c r="AS3152">
        <v>4.51</v>
      </c>
      <c r="AT3152"/>
      <c r="AU3152"/>
      <c r="AV3152">
        <v>2.44</v>
      </c>
      <c r="AW3152">
        <v>5.45</v>
      </c>
      <c r="AX3152"/>
      <c r="AY3152"/>
      <c r="AZ3152">
        <v>3.45</v>
      </c>
      <c r="BA3152">
        <v>5.25</v>
      </c>
      <c r="BB3152"/>
      <c r="BC3152"/>
      <c r="BD3152">
        <v>3.87</v>
      </c>
      <c r="BE3152">
        <v>4.72</v>
      </c>
      <c r="BF3152"/>
      <c r="BG3152"/>
      <c r="BH3152">
        <v>3.15</v>
      </c>
      <c r="BI3152"/>
      <c r="BJ3152"/>
      <c r="BK3152"/>
      <c r="BL3152"/>
      <c r="BM3152"/>
      <c r="BN3152"/>
      <c r="BO3152"/>
      <c r="BP3152"/>
      <c r="BQ3152"/>
      <c r="BR3152" t="s">
        <v>67</v>
      </c>
      <c r="BS3152" s="1">
        <v>44830</v>
      </c>
      <c r="BT3152" t="s">
        <v>2657</v>
      </c>
      <c r="BU3152">
        <v>63104</v>
      </c>
      <c r="BV3152" t="s">
        <v>60</v>
      </c>
      <c r="BW3152" t="s">
        <v>2657</v>
      </c>
      <c r="BX3152"/>
      <c r="BY3152"/>
      <c r="BZ3152"/>
    </row>
    <row r="3153" spans="1:78" s="19" customFormat="1" x14ac:dyDescent="0.2">
      <c r="A3153" s="11" t="s">
        <v>1700</v>
      </c>
      <c r="B3153" s="11"/>
      <c r="C3153" s="11" t="s">
        <v>1482</v>
      </c>
      <c r="D3153" s="11" t="s">
        <v>64</v>
      </c>
      <c r="E3153" s="11" t="s">
        <v>1186</v>
      </c>
      <c r="F3153" s="11" t="s">
        <v>1187</v>
      </c>
      <c r="G3153" s="11" t="s">
        <v>1186</v>
      </c>
      <c r="H3153" s="11" t="s">
        <v>1187</v>
      </c>
      <c r="I3153" s="11"/>
      <c r="J3153" s="11"/>
      <c r="K3153" s="11"/>
      <c r="L3153" s="11"/>
      <c r="M3153" s="11"/>
      <c r="N3153" s="11"/>
      <c r="O3153" s="11"/>
      <c r="P3153" s="11"/>
      <c r="Q3153" s="11"/>
      <c r="R3153" s="11"/>
      <c r="S3153" s="11"/>
      <c r="T3153" s="11"/>
      <c r="U3153" s="11"/>
      <c r="V3153" s="11"/>
      <c r="W3153" s="11"/>
      <c r="X3153" s="11"/>
      <c r="Y3153" s="11"/>
      <c r="Z3153" s="11"/>
      <c r="AA3153" s="11"/>
      <c r="AB3153" s="11"/>
      <c r="AC3153" s="11"/>
      <c r="AD3153" s="11"/>
      <c r="AE3153" s="11"/>
      <c r="AF3153" s="11"/>
      <c r="AG3153" s="11"/>
      <c r="AH3153" s="11"/>
      <c r="AI3153" s="11"/>
      <c r="AJ3153" s="11"/>
      <c r="AK3153" s="11"/>
      <c r="AL3153" s="11"/>
      <c r="AM3153" s="11"/>
      <c r="AN3153" s="11"/>
      <c r="AO3153" s="11"/>
      <c r="AP3153" s="11"/>
      <c r="AQ3153" s="11"/>
      <c r="AR3153" s="11"/>
      <c r="AS3153" s="11"/>
      <c r="AT3153" s="11"/>
      <c r="AU3153" s="11"/>
      <c r="AV3153" s="11"/>
      <c r="AW3153" s="11"/>
      <c r="AX3153" s="11"/>
      <c r="AY3153" s="11"/>
      <c r="AZ3153" s="11"/>
      <c r="BA3153" s="11"/>
      <c r="BB3153" s="11"/>
      <c r="BC3153" s="11"/>
      <c r="BD3153" s="11"/>
      <c r="BE3153" s="11"/>
      <c r="BF3153" s="11"/>
      <c r="BG3153" s="11"/>
      <c r="BH3153" s="11"/>
      <c r="BI3153" s="11"/>
      <c r="BJ3153" s="11"/>
      <c r="BK3153" s="11"/>
      <c r="BL3153" s="11"/>
      <c r="BM3153" s="11"/>
      <c r="BN3153" s="11"/>
      <c r="BO3153" s="11"/>
      <c r="BP3153" s="11"/>
      <c r="BQ3153" s="11"/>
      <c r="BR3153" s="11"/>
      <c r="BS3153" s="11"/>
      <c r="BT3153" s="11"/>
      <c r="BU3153" s="11"/>
      <c r="BV3153" s="11"/>
      <c r="BW3153" s="11"/>
      <c r="BX3153"/>
      <c r="BY3153"/>
      <c r="BZ3153"/>
    </row>
    <row r="3154" spans="1:78" s="19" customFormat="1" x14ac:dyDescent="0.2">
      <c r="A3154" t="s">
        <v>1188</v>
      </c>
      <c r="B3154"/>
      <c r="C3154" t="s">
        <v>1482</v>
      </c>
      <c r="D3154" t="s">
        <v>64</v>
      </c>
      <c r="E3154" t="s">
        <v>1186</v>
      </c>
      <c r="F3154" t="s">
        <v>1187</v>
      </c>
      <c r="G3154" t="s">
        <v>1186</v>
      </c>
      <c r="H3154" t="s">
        <v>1187</v>
      </c>
      <c r="I3154"/>
      <c r="J3154"/>
      <c r="K3154"/>
      <c r="L3154"/>
      <c r="M3154"/>
      <c r="N3154"/>
      <c r="O3154"/>
      <c r="P3154"/>
      <c r="Q3154"/>
      <c r="R3154"/>
      <c r="S3154"/>
      <c r="T3154"/>
      <c r="U3154"/>
      <c r="V3154"/>
      <c r="W3154"/>
      <c r="X3154"/>
      <c r="Y3154"/>
      <c r="Z3154"/>
      <c r="AA3154"/>
      <c r="AB3154"/>
      <c r="AC3154"/>
      <c r="AD3154"/>
      <c r="AE3154"/>
      <c r="AF3154"/>
      <c r="AG3154"/>
      <c r="AH3154"/>
      <c r="AI3154"/>
      <c r="AJ3154"/>
      <c r="AK3154"/>
      <c r="AL3154"/>
      <c r="AM3154"/>
      <c r="AN3154"/>
      <c r="AO3154"/>
      <c r="AP3154"/>
      <c r="AQ3154"/>
      <c r="AR3154"/>
      <c r="AS3154">
        <v>5.5</v>
      </c>
      <c r="AT3154"/>
      <c r="AU3154"/>
      <c r="AV3154">
        <v>2.4</v>
      </c>
      <c r="AW3154"/>
      <c r="AX3154"/>
      <c r="AY3154"/>
      <c r="AZ3154"/>
      <c r="BA3154">
        <v>5.3</v>
      </c>
      <c r="BB3154"/>
      <c r="BC3154"/>
      <c r="BD3154">
        <v>4</v>
      </c>
      <c r="BE3154">
        <v>5.3</v>
      </c>
      <c r="BF3154"/>
      <c r="BG3154"/>
      <c r="BH3154">
        <v>3.4</v>
      </c>
      <c r="BI3154"/>
      <c r="BJ3154"/>
      <c r="BK3154"/>
      <c r="BL3154"/>
      <c r="BM3154"/>
      <c r="BN3154"/>
      <c r="BO3154"/>
      <c r="BP3154"/>
      <c r="BQ3154" s="5" t="s">
        <v>1189</v>
      </c>
      <c r="BR3154" t="s">
        <v>67</v>
      </c>
      <c r="BS3154"/>
      <c r="BT3154" t="s">
        <v>268</v>
      </c>
      <c r="BU3154">
        <v>1657</v>
      </c>
      <c r="BV3154" t="s">
        <v>69</v>
      </c>
      <c r="BW3154" t="s">
        <v>268</v>
      </c>
      <c r="BX3154"/>
      <c r="BY3154"/>
      <c r="BZ3154"/>
    </row>
    <row r="3155" spans="1:78" s="19" customFormat="1" x14ac:dyDescent="0.2">
      <c r="A3155" t="s">
        <v>1188</v>
      </c>
      <c r="B3155" t="s">
        <v>322</v>
      </c>
      <c r="C3155" t="s">
        <v>1482</v>
      </c>
      <c r="D3155" t="s">
        <v>64</v>
      </c>
      <c r="E3155" t="s">
        <v>1186</v>
      </c>
      <c r="F3155" t="s">
        <v>1187</v>
      </c>
      <c r="G3155" t="s">
        <v>1186</v>
      </c>
      <c r="H3155" t="s">
        <v>1187</v>
      </c>
      <c r="I3155"/>
      <c r="J3155"/>
      <c r="K3155"/>
      <c r="L3155" t="s">
        <v>2682</v>
      </c>
      <c r="M3155"/>
      <c r="N3155"/>
      <c r="O3155"/>
      <c r="P3155"/>
      <c r="Q3155"/>
      <c r="R3155"/>
      <c r="S3155"/>
      <c r="T3155"/>
      <c r="U3155"/>
      <c r="V3155"/>
      <c r="W3155"/>
      <c r="X3155"/>
      <c r="Y3155"/>
      <c r="Z3155"/>
      <c r="AA3155"/>
      <c r="AB3155"/>
      <c r="AC3155"/>
      <c r="AD3155"/>
      <c r="AE3155"/>
      <c r="AF3155"/>
      <c r="AG3155"/>
      <c r="AH3155"/>
      <c r="AI3155"/>
      <c r="AJ3155"/>
      <c r="AK3155"/>
      <c r="AL3155"/>
      <c r="AM3155"/>
      <c r="AN3155"/>
      <c r="AO3155"/>
      <c r="AP3155"/>
      <c r="AQ3155"/>
      <c r="AR3155"/>
      <c r="AS3155"/>
      <c r="AT3155"/>
      <c r="AU3155"/>
      <c r="AV3155"/>
      <c r="AW3155"/>
      <c r="AX3155"/>
      <c r="AY3155"/>
      <c r="AZ3155"/>
      <c r="BA3155">
        <v>5.56</v>
      </c>
      <c r="BB3155"/>
      <c r="BC3155"/>
      <c r="BD3155">
        <v>3.9</v>
      </c>
      <c r="BE3155"/>
      <c r="BF3155"/>
      <c r="BG3155"/>
      <c r="BH3155">
        <v>3.5</v>
      </c>
      <c r="BI3155"/>
      <c r="BJ3155"/>
      <c r="BK3155"/>
      <c r="BL3155"/>
      <c r="BM3155"/>
      <c r="BN3155"/>
      <c r="BO3155"/>
      <c r="BP3155"/>
      <c r="BQ3155"/>
      <c r="BR3155" t="s">
        <v>67</v>
      </c>
      <c r="BS3155" s="1">
        <v>44830</v>
      </c>
      <c r="BT3155" t="s">
        <v>2657</v>
      </c>
      <c r="BU3155">
        <v>63104</v>
      </c>
      <c r="BV3155"/>
      <c r="BW3155"/>
      <c r="BX3155"/>
      <c r="BY3155"/>
      <c r="BZ3155"/>
    </row>
    <row r="3156" spans="1:78" s="19" customFormat="1" x14ac:dyDescent="0.2">
      <c r="A3156" s="11" t="s">
        <v>1700</v>
      </c>
      <c r="B3156" s="11"/>
      <c r="C3156" s="11" t="s">
        <v>1482</v>
      </c>
      <c r="D3156" s="11" t="s">
        <v>64</v>
      </c>
      <c r="E3156" s="11" t="s">
        <v>1186</v>
      </c>
      <c r="F3156" s="11"/>
      <c r="G3156" s="11" t="s">
        <v>1186</v>
      </c>
      <c r="H3156" s="11"/>
      <c r="I3156" s="11"/>
      <c r="J3156" s="11"/>
      <c r="K3156" s="11"/>
      <c r="L3156" s="11"/>
      <c r="M3156" s="11"/>
      <c r="N3156" s="11"/>
      <c r="O3156" s="11"/>
      <c r="P3156" s="11"/>
      <c r="Q3156" s="11"/>
      <c r="R3156" s="11"/>
      <c r="S3156" s="11"/>
      <c r="T3156" s="11"/>
      <c r="U3156" s="11"/>
      <c r="V3156" s="11"/>
      <c r="W3156" s="11"/>
      <c r="X3156" s="11"/>
      <c r="Y3156" s="11"/>
      <c r="Z3156" s="11"/>
      <c r="AA3156" s="11"/>
      <c r="AB3156" s="11"/>
      <c r="AC3156" s="11"/>
      <c r="AD3156" s="11"/>
      <c r="AE3156" s="11"/>
      <c r="AF3156" s="11"/>
      <c r="AG3156" s="11"/>
      <c r="AH3156" s="11"/>
      <c r="AI3156" s="11"/>
      <c r="AJ3156" s="11"/>
      <c r="AK3156" s="11"/>
      <c r="AL3156" s="11"/>
      <c r="AM3156" s="11"/>
      <c r="AN3156" s="11"/>
      <c r="AO3156" s="11"/>
      <c r="AP3156" s="11"/>
      <c r="AQ3156" s="11"/>
      <c r="AR3156" s="11"/>
      <c r="AS3156" s="11"/>
      <c r="AT3156" s="11"/>
      <c r="AU3156" s="11"/>
      <c r="AV3156" s="11"/>
      <c r="AW3156" s="11"/>
      <c r="AX3156" s="11"/>
      <c r="AY3156" s="11"/>
      <c r="AZ3156" s="11"/>
      <c r="BA3156" s="11"/>
      <c r="BB3156" s="11"/>
      <c r="BC3156" s="11"/>
      <c r="BD3156" s="11"/>
      <c r="BE3156" s="11"/>
      <c r="BF3156" s="11"/>
      <c r="BG3156" s="11"/>
      <c r="BH3156" s="11"/>
      <c r="BI3156" s="11"/>
      <c r="BJ3156" s="11"/>
      <c r="BK3156" s="11"/>
      <c r="BL3156" s="11"/>
      <c r="BM3156" s="11"/>
      <c r="BN3156" s="11"/>
      <c r="BO3156" s="11"/>
      <c r="BP3156" s="11"/>
      <c r="BQ3156" s="11"/>
      <c r="BR3156" s="11"/>
      <c r="BS3156" s="11"/>
      <c r="BT3156" s="11"/>
      <c r="BU3156" s="11"/>
      <c r="BV3156" s="11"/>
      <c r="BW3156" s="11"/>
      <c r="BX3156"/>
      <c r="BY3156"/>
      <c r="BZ3156"/>
    </row>
    <row r="3157" spans="1:78" s="19" customFormat="1" x14ac:dyDescent="0.2">
      <c r="A3157" t="s">
        <v>2281</v>
      </c>
      <c r="B3157"/>
      <c r="C3157" t="s">
        <v>1482</v>
      </c>
      <c r="D3157" t="s">
        <v>64</v>
      </c>
      <c r="E3157" t="s">
        <v>855</v>
      </c>
      <c r="F3157" t="s">
        <v>267</v>
      </c>
      <c r="G3157" t="s">
        <v>2278</v>
      </c>
      <c r="H3157" t="s">
        <v>267</v>
      </c>
      <c r="I3157"/>
      <c r="J3157"/>
      <c r="K3157"/>
      <c r="L3157"/>
      <c r="M3157"/>
      <c r="N3157"/>
      <c r="O3157"/>
      <c r="P3157"/>
      <c r="Q3157"/>
      <c r="R3157"/>
      <c r="S3157"/>
      <c r="T3157"/>
      <c r="U3157"/>
      <c r="V3157"/>
      <c r="W3157"/>
      <c r="X3157"/>
      <c r="Y3157"/>
      <c r="Z3157"/>
      <c r="AA3157"/>
      <c r="AB3157"/>
      <c r="AC3157"/>
      <c r="AD3157"/>
      <c r="AE3157"/>
      <c r="AF3157"/>
      <c r="AG3157">
        <v>9.5</v>
      </c>
      <c r="AH3157"/>
      <c r="AI3157"/>
      <c r="AJ3157">
        <v>10.5</v>
      </c>
      <c r="AK3157"/>
      <c r="AL3157"/>
      <c r="AM3157"/>
      <c r="AN3157"/>
      <c r="AO3157"/>
      <c r="AP3157"/>
      <c r="AQ3157"/>
      <c r="AR3157"/>
      <c r="AS3157"/>
      <c r="AT3157"/>
      <c r="AU3157"/>
      <c r="AV3157"/>
      <c r="AW3157"/>
      <c r="AX3157"/>
      <c r="AY3157"/>
      <c r="AZ3157"/>
      <c r="BA3157"/>
      <c r="BB3157"/>
      <c r="BC3157"/>
      <c r="BD3157"/>
      <c r="BE3157"/>
      <c r="BF3157"/>
      <c r="BG3157"/>
      <c r="BH3157"/>
      <c r="BI3157"/>
      <c r="BJ3157"/>
      <c r="BK3157"/>
      <c r="BL3157"/>
      <c r="BM3157"/>
      <c r="BN3157"/>
      <c r="BO3157"/>
      <c r="BP3157"/>
      <c r="BQ3157"/>
      <c r="BR3157" t="s">
        <v>67</v>
      </c>
      <c r="BS3157" s="1">
        <v>44820</v>
      </c>
      <c r="BT3157" t="s">
        <v>2276</v>
      </c>
      <c r="BU3157" t="s">
        <v>2308</v>
      </c>
      <c r="BV3157" t="s">
        <v>60</v>
      </c>
      <c r="BW3157" t="s">
        <v>2276</v>
      </c>
      <c r="BX3157"/>
      <c r="BY3157"/>
      <c r="BZ3157"/>
    </row>
    <row r="3158" spans="1:78" s="19" customFormat="1" x14ac:dyDescent="0.2">
      <c r="A3158" s="11" t="s">
        <v>1700</v>
      </c>
      <c r="B3158" s="11"/>
      <c r="C3158" s="11" t="s">
        <v>1482</v>
      </c>
      <c r="D3158" s="11" t="s">
        <v>64</v>
      </c>
      <c r="E3158" s="11" t="s">
        <v>1270</v>
      </c>
      <c r="F3158" s="11" t="s">
        <v>1461</v>
      </c>
      <c r="G3158" s="11" t="s">
        <v>1270</v>
      </c>
      <c r="H3158" s="11" t="s">
        <v>1461</v>
      </c>
      <c r="I3158" s="11"/>
      <c r="J3158" s="11"/>
      <c r="K3158" s="11"/>
      <c r="L3158" s="11"/>
      <c r="M3158" s="11"/>
      <c r="N3158" s="11"/>
      <c r="O3158" s="11"/>
      <c r="P3158" s="11"/>
      <c r="Q3158" s="11"/>
      <c r="R3158" s="11"/>
      <c r="S3158" s="11"/>
      <c r="T3158" s="11"/>
      <c r="U3158" s="11"/>
      <c r="V3158" s="11"/>
      <c r="W3158" s="11"/>
      <c r="X3158" s="11"/>
      <c r="Y3158" s="11"/>
      <c r="Z3158" s="11"/>
      <c r="AA3158" s="11"/>
      <c r="AB3158" s="11"/>
      <c r="AC3158" s="11"/>
      <c r="AD3158" s="11"/>
      <c r="AE3158" s="11"/>
      <c r="AF3158" s="11"/>
      <c r="AG3158" s="11"/>
      <c r="AH3158" s="11"/>
      <c r="AI3158" s="11"/>
      <c r="AJ3158" s="11"/>
      <c r="AK3158" s="11"/>
      <c r="AL3158" s="11"/>
      <c r="AM3158" s="11"/>
      <c r="AN3158" s="11"/>
      <c r="AO3158" s="11"/>
      <c r="AP3158" s="11"/>
      <c r="AQ3158" s="11"/>
      <c r="AR3158" s="11"/>
      <c r="AS3158" s="11"/>
      <c r="AT3158" s="11"/>
      <c r="AU3158" s="11"/>
      <c r="AV3158" s="11"/>
      <c r="AW3158" s="11"/>
      <c r="AX3158" s="11"/>
      <c r="AY3158" s="11"/>
      <c r="AZ3158" s="11"/>
      <c r="BA3158" s="11"/>
      <c r="BB3158" s="11"/>
      <c r="BC3158" s="11"/>
      <c r="BD3158" s="11"/>
      <c r="BE3158" s="11"/>
      <c r="BF3158" s="11"/>
      <c r="BG3158" s="11"/>
      <c r="BH3158" s="11"/>
      <c r="BI3158" s="11"/>
      <c r="BJ3158" s="11"/>
      <c r="BK3158" s="11"/>
      <c r="BL3158" s="11"/>
      <c r="BM3158" s="11"/>
      <c r="BN3158" s="11"/>
      <c r="BO3158" s="11"/>
      <c r="BP3158" s="11"/>
      <c r="BQ3158" s="11"/>
      <c r="BR3158" s="11"/>
      <c r="BS3158" s="11"/>
      <c r="BT3158" s="11"/>
      <c r="BU3158" s="11"/>
      <c r="BV3158" s="11"/>
      <c r="BW3158" s="11"/>
      <c r="BX3158"/>
      <c r="BY3158"/>
      <c r="BZ3158"/>
    </row>
    <row r="3159" spans="1:78" s="19" customFormat="1" x14ac:dyDescent="0.2">
      <c r="A3159" t="s">
        <v>1460</v>
      </c>
      <c r="B3159"/>
      <c r="C3159" t="s">
        <v>1482</v>
      </c>
      <c r="D3159" t="s">
        <v>64</v>
      </c>
      <c r="E3159" t="s">
        <v>1270</v>
      </c>
      <c r="F3159" t="s">
        <v>1461</v>
      </c>
      <c r="G3159" t="s">
        <v>1270</v>
      </c>
      <c r="H3159" t="s">
        <v>1461</v>
      </c>
      <c r="I3159"/>
      <c r="J3159"/>
      <c r="K3159"/>
      <c r="L3159"/>
      <c r="M3159"/>
      <c r="N3159"/>
      <c r="O3159"/>
      <c r="P3159"/>
      <c r="Q3159"/>
      <c r="R3159"/>
      <c r="S3159"/>
      <c r="T3159"/>
      <c r="U3159">
        <v>3.85</v>
      </c>
      <c r="V3159">
        <v>4.33</v>
      </c>
      <c r="W3159">
        <v>5.04</v>
      </c>
      <c r="X3159">
        <v>5.04</v>
      </c>
      <c r="Y3159"/>
      <c r="Z3159"/>
      <c r="AA3159"/>
      <c r="AB3159"/>
      <c r="AC3159"/>
      <c r="AD3159"/>
      <c r="AE3159"/>
      <c r="AF3159"/>
      <c r="AG3159"/>
      <c r="AH3159"/>
      <c r="AI3159"/>
      <c r="AJ3159"/>
      <c r="AK3159"/>
      <c r="AL3159"/>
      <c r="AM3159"/>
      <c r="AN3159"/>
      <c r="AO3159"/>
      <c r="AP3159"/>
      <c r="AQ3159"/>
      <c r="AR3159"/>
      <c r="AS3159"/>
      <c r="AT3159"/>
      <c r="AU3159"/>
      <c r="AV3159"/>
      <c r="AW3159"/>
      <c r="AX3159"/>
      <c r="AY3159"/>
      <c r="AZ3159"/>
      <c r="BA3159"/>
      <c r="BB3159"/>
      <c r="BC3159"/>
      <c r="BD3159"/>
      <c r="BE3159"/>
      <c r="BF3159"/>
      <c r="BG3159"/>
      <c r="BH3159"/>
      <c r="BI3159"/>
      <c r="BJ3159"/>
      <c r="BK3159"/>
      <c r="BL3159"/>
      <c r="BM3159"/>
      <c r="BN3159"/>
      <c r="BO3159"/>
      <c r="BP3159"/>
      <c r="BQ3159"/>
      <c r="BR3159" t="s">
        <v>67</v>
      </c>
      <c r="BS3159" s="1">
        <v>44809</v>
      </c>
      <c r="BT3159" t="s">
        <v>1462</v>
      </c>
      <c r="BU3159">
        <v>36356</v>
      </c>
      <c r="BV3159" t="s">
        <v>60</v>
      </c>
      <c r="BW3159" t="s">
        <v>1462</v>
      </c>
      <c r="BX3159"/>
      <c r="BY3159"/>
      <c r="BZ3159"/>
    </row>
    <row r="3160" spans="1:78" s="19" customFormat="1" x14ac:dyDescent="0.2">
      <c r="A3160" t="s">
        <v>2513</v>
      </c>
      <c r="B3160"/>
      <c r="C3160" t="s">
        <v>1482</v>
      </c>
      <c r="D3160" t="s">
        <v>64</v>
      </c>
      <c r="E3160" t="s">
        <v>1270</v>
      </c>
      <c r="F3160" t="s">
        <v>1271</v>
      </c>
      <c r="G3160" t="s">
        <v>1270</v>
      </c>
      <c r="H3160" t="s">
        <v>1722</v>
      </c>
      <c r="I3160"/>
      <c r="J3160"/>
      <c r="K3160"/>
      <c r="L3160"/>
      <c r="M3160"/>
      <c r="N3160"/>
      <c r="O3160"/>
      <c r="P3160"/>
      <c r="Q3160"/>
      <c r="R3160"/>
      <c r="S3160"/>
      <c r="T3160"/>
      <c r="U3160"/>
      <c r="V3160"/>
      <c r="W3160"/>
      <c r="X3160"/>
      <c r="Y3160"/>
      <c r="Z3160"/>
      <c r="AA3160"/>
      <c r="AB3160"/>
      <c r="AC3160"/>
      <c r="AD3160"/>
      <c r="AE3160"/>
      <c r="AF3160"/>
      <c r="AG3160"/>
      <c r="AH3160"/>
      <c r="AI3160"/>
      <c r="AJ3160"/>
      <c r="AK3160"/>
      <c r="AL3160"/>
      <c r="AM3160"/>
      <c r="AN3160"/>
      <c r="AO3160"/>
      <c r="AP3160"/>
      <c r="AQ3160"/>
      <c r="AR3160"/>
      <c r="AS3160"/>
      <c r="AT3160"/>
      <c r="AU3160"/>
      <c r="AV3160"/>
      <c r="AW3160"/>
      <c r="AX3160"/>
      <c r="AY3160"/>
      <c r="AZ3160"/>
      <c r="BA3160">
        <v>3.96</v>
      </c>
      <c r="BB3160">
        <v>3.2</v>
      </c>
      <c r="BC3160">
        <v>3.02</v>
      </c>
      <c r="BD3160">
        <v>3.2</v>
      </c>
      <c r="BE3160"/>
      <c r="BF3160"/>
      <c r="BG3160"/>
      <c r="BH3160"/>
      <c r="BI3160"/>
      <c r="BJ3160"/>
      <c r="BK3160"/>
      <c r="BL3160"/>
      <c r="BM3160"/>
      <c r="BN3160"/>
      <c r="BO3160"/>
      <c r="BP3160"/>
      <c r="BQ3160"/>
      <c r="BR3160" t="s">
        <v>67</v>
      </c>
      <c r="BS3160" s="1">
        <v>44826</v>
      </c>
      <c r="BT3160" t="s">
        <v>2508</v>
      </c>
      <c r="BU3160">
        <v>960</v>
      </c>
      <c r="BV3160" t="s">
        <v>60</v>
      </c>
      <c r="BW3160" t="s">
        <v>2508</v>
      </c>
      <c r="BX3160"/>
      <c r="BY3160"/>
      <c r="BZ3160"/>
    </row>
    <row r="3161" spans="1:78" s="19" customFormat="1" x14ac:dyDescent="0.2">
      <c r="A3161" t="s">
        <v>2512</v>
      </c>
      <c r="B3161"/>
      <c r="C3161" t="s">
        <v>1482</v>
      </c>
      <c r="D3161" t="s">
        <v>64</v>
      </c>
      <c r="E3161" t="s">
        <v>1270</v>
      </c>
      <c r="F3161" t="s">
        <v>1271</v>
      </c>
      <c r="G3161" t="s">
        <v>1270</v>
      </c>
      <c r="H3161" t="s">
        <v>1722</v>
      </c>
      <c r="I3161"/>
      <c r="J3161"/>
      <c r="K3161"/>
      <c r="L3161"/>
      <c r="M3161"/>
      <c r="N3161"/>
      <c r="O3161"/>
      <c r="P3161"/>
      <c r="Q3161"/>
      <c r="R3161"/>
      <c r="S3161"/>
      <c r="T3161"/>
      <c r="U3161"/>
      <c r="V3161"/>
      <c r="W3161"/>
      <c r="X3161"/>
      <c r="Y3161"/>
      <c r="Z3161"/>
      <c r="AA3161"/>
      <c r="AB3161"/>
      <c r="AC3161"/>
      <c r="AD3161"/>
      <c r="AE3161"/>
      <c r="AF3161"/>
      <c r="AG3161"/>
      <c r="AH3161"/>
      <c r="AI3161"/>
      <c r="AJ3161"/>
      <c r="AK3161"/>
      <c r="AL3161"/>
      <c r="AM3161"/>
      <c r="AN3161"/>
      <c r="AO3161"/>
      <c r="AP3161"/>
      <c r="AQ3161"/>
      <c r="AR3161"/>
      <c r="AS3161"/>
      <c r="AT3161"/>
      <c r="AU3161"/>
      <c r="AV3161"/>
      <c r="AW3161">
        <v>3.69</v>
      </c>
      <c r="AX3161">
        <v>2.91</v>
      </c>
      <c r="AY3161">
        <v>2.79</v>
      </c>
      <c r="AZ3161">
        <v>2.79</v>
      </c>
      <c r="BA3161"/>
      <c r="BB3161"/>
      <c r="BC3161"/>
      <c r="BD3161"/>
      <c r="BE3161"/>
      <c r="BF3161"/>
      <c r="BG3161"/>
      <c r="BH3161"/>
      <c r="BI3161"/>
      <c r="BJ3161"/>
      <c r="BK3161"/>
      <c r="BL3161"/>
      <c r="BM3161"/>
      <c r="BN3161"/>
      <c r="BO3161"/>
      <c r="BP3161"/>
      <c r="BQ3161"/>
      <c r="BR3161" t="s">
        <v>67</v>
      </c>
      <c r="BS3161" s="1">
        <v>44826</v>
      </c>
      <c r="BT3161" t="s">
        <v>2508</v>
      </c>
      <c r="BU3161">
        <v>960</v>
      </c>
      <c r="BV3161" t="s">
        <v>60</v>
      </c>
      <c r="BW3161" s="9" t="s">
        <v>2508</v>
      </c>
      <c r="BX3161"/>
      <c r="BY3161"/>
      <c r="BZ3161"/>
    </row>
    <row r="3162" spans="1:78" s="19" customFormat="1" x14ac:dyDescent="0.2">
      <c r="A3162" t="s">
        <v>2509</v>
      </c>
      <c r="B3162"/>
      <c r="C3162" t="s">
        <v>1482</v>
      </c>
      <c r="D3162" t="s">
        <v>64</v>
      </c>
      <c r="E3162" t="s">
        <v>1270</v>
      </c>
      <c r="F3162" t="s">
        <v>1271</v>
      </c>
      <c r="G3162" t="s">
        <v>1270</v>
      </c>
      <c r="H3162" t="s">
        <v>1722</v>
      </c>
      <c r="I3162"/>
      <c r="J3162"/>
      <c r="K3162"/>
      <c r="L3162"/>
      <c r="M3162"/>
      <c r="N3162"/>
      <c r="O3162"/>
      <c r="P3162"/>
      <c r="Q3162"/>
      <c r="R3162"/>
      <c r="S3162"/>
      <c r="T3162"/>
      <c r="U3162"/>
      <c r="V3162"/>
      <c r="W3162"/>
      <c r="X3162"/>
      <c r="Y3162">
        <v>3.79</v>
      </c>
      <c r="Z3162">
        <v>4.63</v>
      </c>
      <c r="AA3162">
        <v>4.9400000000000004</v>
      </c>
      <c r="AB3162">
        <v>4.9400000000000004</v>
      </c>
      <c r="AC3162"/>
      <c r="AD3162"/>
      <c r="AE3162"/>
      <c r="AF3162"/>
      <c r="AG3162"/>
      <c r="AH3162"/>
      <c r="AI3162"/>
      <c r="AJ3162"/>
      <c r="AK3162"/>
      <c r="AL3162"/>
      <c r="AM3162"/>
      <c r="AN3162"/>
      <c r="AO3162"/>
      <c r="AP3162"/>
      <c r="AQ3162"/>
      <c r="AR3162"/>
      <c r="AS3162"/>
      <c r="AT3162"/>
      <c r="AU3162"/>
      <c r="AV3162"/>
      <c r="AW3162"/>
      <c r="AX3162"/>
      <c r="AY3162"/>
      <c r="AZ3162"/>
      <c r="BA3162"/>
      <c r="BB3162"/>
      <c r="BC3162"/>
      <c r="BD3162"/>
      <c r="BE3162"/>
      <c r="BF3162"/>
      <c r="BG3162"/>
      <c r="BH3162"/>
      <c r="BI3162"/>
      <c r="BJ3162"/>
      <c r="BK3162"/>
      <c r="BL3162"/>
      <c r="BM3162"/>
      <c r="BN3162"/>
      <c r="BO3162"/>
      <c r="BP3162"/>
      <c r="BQ3162"/>
      <c r="BR3162" t="s">
        <v>67</v>
      </c>
      <c r="BS3162" s="1">
        <v>44826</v>
      </c>
      <c r="BT3162" t="s">
        <v>2508</v>
      </c>
      <c r="BU3162">
        <v>960</v>
      </c>
      <c r="BV3162" t="s">
        <v>60</v>
      </c>
      <c r="BW3162" s="9" t="s">
        <v>2508</v>
      </c>
      <c r="BX3162"/>
      <c r="BY3162"/>
      <c r="BZ3162"/>
    </row>
    <row r="3163" spans="1:78" s="19" customFormat="1" x14ac:dyDescent="0.2">
      <c r="A3163" t="s">
        <v>2510</v>
      </c>
      <c r="B3163"/>
      <c r="C3163" t="s">
        <v>1482</v>
      </c>
      <c r="D3163" t="s">
        <v>64</v>
      </c>
      <c r="E3163" t="s">
        <v>1270</v>
      </c>
      <c r="F3163" t="s">
        <v>1271</v>
      </c>
      <c r="G3163" t="s">
        <v>1270</v>
      </c>
      <c r="H3163" t="s">
        <v>1722</v>
      </c>
      <c r="I3163"/>
      <c r="J3163"/>
      <c r="K3163"/>
      <c r="L3163"/>
      <c r="M3163"/>
      <c r="N3163"/>
      <c r="O3163"/>
      <c r="P3163"/>
      <c r="Q3163"/>
      <c r="R3163"/>
      <c r="S3163"/>
      <c r="T3163"/>
      <c r="U3163"/>
      <c r="V3163"/>
      <c r="W3163"/>
      <c r="X3163"/>
      <c r="Y3163">
        <v>3.56</v>
      </c>
      <c r="Z3163">
        <v>4.79</v>
      </c>
      <c r="AA3163">
        <v>4.9800000000000004</v>
      </c>
      <c r="AB3163">
        <v>4.9800000000000004</v>
      </c>
      <c r="AC3163"/>
      <c r="AD3163"/>
      <c r="AE3163"/>
      <c r="AF3163"/>
      <c r="AG3163"/>
      <c r="AH3163"/>
      <c r="AI3163"/>
      <c r="AJ3163"/>
      <c r="AK3163"/>
      <c r="AL3163"/>
      <c r="AM3163"/>
      <c r="AN3163"/>
      <c r="AO3163"/>
      <c r="AP3163"/>
      <c r="AQ3163"/>
      <c r="AR3163"/>
      <c r="AS3163"/>
      <c r="AT3163"/>
      <c r="AU3163"/>
      <c r="AV3163"/>
      <c r="AW3163"/>
      <c r="AX3163"/>
      <c r="AY3163"/>
      <c r="AZ3163"/>
      <c r="BA3163"/>
      <c r="BB3163"/>
      <c r="BC3163"/>
      <c r="BD3163"/>
      <c r="BE3163"/>
      <c r="BF3163"/>
      <c r="BG3163"/>
      <c r="BH3163"/>
      <c r="BI3163"/>
      <c r="BJ3163"/>
      <c r="BK3163"/>
      <c r="BL3163"/>
      <c r="BM3163"/>
      <c r="BN3163"/>
      <c r="BO3163"/>
      <c r="BP3163"/>
      <c r="BQ3163"/>
      <c r="BR3163" t="s">
        <v>67</v>
      </c>
      <c r="BS3163" s="1">
        <v>44826</v>
      </c>
      <c r="BT3163" t="s">
        <v>2508</v>
      </c>
      <c r="BU3163">
        <v>960</v>
      </c>
      <c r="BV3163"/>
      <c r="BW3163"/>
      <c r="BX3163"/>
      <c r="BY3163"/>
      <c r="BZ3163"/>
    </row>
    <row r="3164" spans="1:78" s="19" customFormat="1" x14ac:dyDescent="0.2">
      <c r="A3164" t="s">
        <v>2511</v>
      </c>
      <c r="B3164"/>
      <c r="C3164" t="s">
        <v>1482</v>
      </c>
      <c r="D3164" t="s">
        <v>64</v>
      </c>
      <c r="E3164" t="s">
        <v>1270</v>
      </c>
      <c r="F3164" t="s">
        <v>1271</v>
      </c>
      <c r="G3164" t="s">
        <v>1270</v>
      </c>
      <c r="H3164" t="s">
        <v>1722</v>
      </c>
      <c r="I3164"/>
      <c r="J3164"/>
      <c r="K3164"/>
      <c r="L3164"/>
      <c r="M3164"/>
      <c r="N3164"/>
      <c r="O3164"/>
      <c r="P3164"/>
      <c r="Q3164"/>
      <c r="R3164"/>
      <c r="S3164"/>
      <c r="T3164"/>
      <c r="U3164"/>
      <c r="V3164"/>
      <c r="W3164"/>
      <c r="X3164"/>
      <c r="Y3164"/>
      <c r="Z3164"/>
      <c r="AA3164"/>
      <c r="AB3164"/>
      <c r="AC3164">
        <v>3.64</v>
      </c>
      <c r="AD3164">
        <v>5.33</v>
      </c>
      <c r="AE3164">
        <v>5.55</v>
      </c>
      <c r="AF3164">
        <v>5.55</v>
      </c>
      <c r="AG3164"/>
      <c r="AH3164"/>
      <c r="AI3164"/>
      <c r="AJ3164"/>
      <c r="AK3164"/>
      <c r="AL3164"/>
      <c r="AM3164"/>
      <c r="AN3164"/>
      <c r="AO3164"/>
      <c r="AP3164"/>
      <c r="AQ3164"/>
      <c r="AR3164"/>
      <c r="AS3164"/>
      <c r="AT3164"/>
      <c r="AU3164"/>
      <c r="AV3164"/>
      <c r="AW3164"/>
      <c r="AX3164"/>
      <c r="AY3164"/>
      <c r="AZ3164"/>
      <c r="BA3164"/>
      <c r="BB3164"/>
      <c r="BC3164"/>
      <c r="BD3164"/>
      <c r="BE3164"/>
      <c r="BF3164"/>
      <c r="BG3164"/>
      <c r="BH3164"/>
      <c r="BI3164"/>
      <c r="BJ3164"/>
      <c r="BK3164"/>
      <c r="BL3164"/>
      <c r="BM3164"/>
      <c r="BN3164"/>
      <c r="BO3164"/>
      <c r="BP3164"/>
      <c r="BQ3164"/>
      <c r="BR3164" t="s">
        <v>67</v>
      </c>
      <c r="BS3164" s="1">
        <v>44826</v>
      </c>
      <c r="BT3164" t="s">
        <v>2508</v>
      </c>
      <c r="BU3164">
        <v>960</v>
      </c>
      <c r="BV3164" t="s">
        <v>60</v>
      </c>
      <c r="BW3164" s="9" t="s">
        <v>2508</v>
      </c>
      <c r="BX3164"/>
      <c r="BY3164"/>
      <c r="BZ3164"/>
    </row>
    <row r="3165" spans="1:78" s="19" customFormat="1" x14ac:dyDescent="0.2">
      <c r="A3165" t="s">
        <v>1721</v>
      </c>
      <c r="B3165"/>
      <c r="C3165" t="s">
        <v>1482</v>
      </c>
      <c r="D3165" t="s">
        <v>64</v>
      </c>
      <c r="E3165" t="s">
        <v>1270</v>
      </c>
      <c r="F3165" t="s">
        <v>1271</v>
      </c>
      <c r="G3165" t="s">
        <v>1270</v>
      </c>
      <c r="H3165" t="s">
        <v>1722</v>
      </c>
      <c r="I3165"/>
      <c r="J3165"/>
      <c r="K3165"/>
      <c r="L3165"/>
      <c r="M3165"/>
      <c r="N3165"/>
      <c r="O3165"/>
      <c r="P3165"/>
      <c r="Q3165"/>
      <c r="R3165"/>
      <c r="S3165"/>
      <c r="T3165"/>
      <c r="U3165"/>
      <c r="V3165"/>
      <c r="W3165"/>
      <c r="X3165"/>
      <c r="Y3165">
        <v>3.778</v>
      </c>
      <c r="Z3165"/>
      <c r="AA3165"/>
      <c r="AB3165">
        <v>4.8849999999999998</v>
      </c>
      <c r="AC3165"/>
      <c r="AD3165"/>
      <c r="AE3165"/>
      <c r="AF3165"/>
      <c r="AG3165"/>
      <c r="AH3165"/>
      <c r="AI3165"/>
      <c r="AJ3165"/>
      <c r="AK3165"/>
      <c r="AL3165"/>
      <c r="AM3165"/>
      <c r="AN3165"/>
      <c r="AO3165"/>
      <c r="AP3165"/>
      <c r="AQ3165"/>
      <c r="AR3165"/>
      <c r="AS3165"/>
      <c r="AT3165"/>
      <c r="AU3165"/>
      <c r="AV3165"/>
      <c r="AW3165"/>
      <c r="AX3165"/>
      <c r="AY3165"/>
      <c r="AZ3165"/>
      <c r="BA3165"/>
      <c r="BB3165"/>
      <c r="BC3165"/>
      <c r="BD3165"/>
      <c r="BE3165"/>
      <c r="BF3165"/>
      <c r="BG3165"/>
      <c r="BH3165"/>
      <c r="BI3165"/>
      <c r="BJ3165"/>
      <c r="BK3165"/>
      <c r="BL3165"/>
      <c r="BM3165"/>
      <c r="BN3165"/>
      <c r="BO3165"/>
      <c r="BP3165"/>
      <c r="BQ3165" t="s">
        <v>1747</v>
      </c>
      <c r="BR3165" t="s">
        <v>67</v>
      </c>
      <c r="BS3165" s="1">
        <v>44812</v>
      </c>
      <c r="BT3165" t="s">
        <v>1701</v>
      </c>
      <c r="BU3165">
        <v>1420</v>
      </c>
      <c r="BV3165" t="s">
        <v>60</v>
      </c>
      <c r="BW3165" t="s">
        <v>1701</v>
      </c>
      <c r="BX3165"/>
      <c r="BY3165"/>
      <c r="BZ3165"/>
    </row>
    <row r="3166" spans="1:78" s="19" customFormat="1" x14ac:dyDescent="0.2">
      <c r="A3166" s="11" t="s">
        <v>1700</v>
      </c>
      <c r="B3166" s="11"/>
      <c r="C3166" s="11" t="s">
        <v>1482</v>
      </c>
      <c r="D3166" s="11" t="s">
        <v>64</v>
      </c>
      <c r="E3166" s="11" t="s">
        <v>1270</v>
      </c>
      <c r="F3166" s="11" t="s">
        <v>1271</v>
      </c>
      <c r="G3166" s="11" t="s">
        <v>1270</v>
      </c>
      <c r="H3166" s="11" t="s">
        <v>1271</v>
      </c>
      <c r="I3166" s="11"/>
      <c r="J3166" s="11"/>
      <c r="K3166" s="11"/>
      <c r="L3166" s="11"/>
      <c r="M3166" s="11"/>
      <c r="N3166" s="11"/>
      <c r="O3166" s="11"/>
      <c r="P3166" s="11"/>
      <c r="Q3166" s="11"/>
      <c r="R3166" s="11"/>
      <c r="S3166" s="11"/>
      <c r="T3166" s="11"/>
      <c r="U3166" s="11"/>
      <c r="V3166" s="11"/>
      <c r="W3166" s="11"/>
      <c r="X3166" s="11"/>
      <c r="Y3166" s="11"/>
      <c r="Z3166" s="11"/>
      <c r="AA3166" s="11"/>
      <c r="AB3166" s="11"/>
      <c r="AC3166" s="11"/>
      <c r="AD3166" s="11"/>
      <c r="AE3166" s="11"/>
      <c r="AF3166" s="11"/>
      <c r="AG3166" s="11"/>
      <c r="AH3166" s="11"/>
      <c r="AI3166" s="11"/>
      <c r="AJ3166" s="11"/>
      <c r="AK3166" s="11"/>
      <c r="AL3166" s="11"/>
      <c r="AM3166" s="11"/>
      <c r="AN3166" s="11"/>
      <c r="AO3166" s="11"/>
      <c r="AP3166" s="11"/>
      <c r="AQ3166" s="11"/>
      <c r="AR3166" s="11"/>
      <c r="AS3166" s="11"/>
      <c r="AT3166" s="11"/>
      <c r="AU3166" s="11"/>
      <c r="AV3166" s="11"/>
      <c r="AW3166" s="11"/>
      <c r="AX3166" s="11"/>
      <c r="AY3166" s="11"/>
      <c r="AZ3166" s="11"/>
      <c r="BA3166" s="11"/>
      <c r="BB3166" s="11"/>
      <c r="BC3166" s="11"/>
      <c r="BD3166" s="11"/>
      <c r="BE3166" s="11"/>
      <c r="BF3166" s="11"/>
      <c r="BG3166" s="11"/>
      <c r="BH3166" s="11"/>
      <c r="BI3166" s="11"/>
      <c r="BJ3166" s="11"/>
      <c r="BK3166" s="11"/>
      <c r="BL3166" s="11"/>
      <c r="BM3166" s="11"/>
      <c r="BN3166" s="11"/>
      <c r="BO3166" s="11"/>
      <c r="BP3166" s="11"/>
      <c r="BQ3166" s="11"/>
      <c r="BR3166" s="11"/>
      <c r="BS3166" s="11"/>
      <c r="BT3166" s="11"/>
      <c r="BU3166" s="11"/>
      <c r="BV3166" s="11"/>
      <c r="BW3166" s="11"/>
      <c r="BX3166"/>
      <c r="BY3166"/>
      <c r="BZ3166"/>
    </row>
    <row r="3167" spans="1:78" s="19" customFormat="1" x14ac:dyDescent="0.2">
      <c r="A3167" t="s">
        <v>1269</v>
      </c>
      <c r="B3167"/>
      <c r="C3167" t="s">
        <v>1482</v>
      </c>
      <c r="D3167" t="s">
        <v>64</v>
      </c>
      <c r="E3167" t="s">
        <v>1270</v>
      </c>
      <c r="F3167" t="s">
        <v>1271</v>
      </c>
      <c r="G3167" t="s">
        <v>1270</v>
      </c>
      <c r="H3167" t="s">
        <v>1271</v>
      </c>
      <c r="I3167"/>
      <c r="J3167"/>
      <c r="K3167"/>
      <c r="L3167"/>
      <c r="M3167"/>
      <c r="N3167"/>
      <c r="O3167"/>
      <c r="P3167"/>
      <c r="Q3167"/>
      <c r="R3167"/>
      <c r="S3167"/>
      <c r="T3167"/>
      <c r="U3167"/>
      <c r="V3167"/>
      <c r="W3167"/>
      <c r="X3167"/>
      <c r="Y3167"/>
      <c r="Z3167"/>
      <c r="AA3167"/>
      <c r="AB3167"/>
      <c r="AC3167"/>
      <c r="AD3167"/>
      <c r="AE3167"/>
      <c r="AF3167"/>
      <c r="AG3167"/>
      <c r="AH3167"/>
      <c r="AI3167"/>
      <c r="AJ3167"/>
      <c r="AK3167"/>
      <c r="AL3167"/>
      <c r="AM3167"/>
      <c r="AN3167"/>
      <c r="AO3167"/>
      <c r="AP3167"/>
      <c r="AQ3167"/>
      <c r="AR3167"/>
      <c r="AS3167">
        <v>3.5</v>
      </c>
      <c r="AT3167">
        <v>2.2000000000000002</v>
      </c>
      <c r="AU3167"/>
      <c r="AV3167">
        <v>2.2000000000000002</v>
      </c>
      <c r="AW3167">
        <v>3.3</v>
      </c>
      <c r="AX3167"/>
      <c r="AY3167">
        <v>2.63</v>
      </c>
      <c r="AZ3167">
        <v>2.63</v>
      </c>
      <c r="BA3167">
        <v>3.8</v>
      </c>
      <c r="BB3167">
        <v>3.2</v>
      </c>
      <c r="BC3167">
        <v>3.05</v>
      </c>
      <c r="BD3167">
        <v>3.2</v>
      </c>
      <c r="BE3167"/>
      <c r="BF3167"/>
      <c r="BG3167"/>
      <c r="BH3167"/>
      <c r="BI3167"/>
      <c r="BJ3167"/>
      <c r="BK3167"/>
      <c r="BL3167"/>
      <c r="BM3167"/>
      <c r="BN3167"/>
      <c r="BO3167"/>
      <c r="BP3167"/>
      <c r="BQ3167"/>
      <c r="BR3167" t="s">
        <v>67</v>
      </c>
      <c r="BS3167"/>
      <c r="BT3167" t="s">
        <v>275</v>
      </c>
      <c r="BU3167">
        <v>17228</v>
      </c>
      <c r="BV3167" t="s">
        <v>60</v>
      </c>
      <c r="BW3167" t="s">
        <v>275</v>
      </c>
      <c r="BX3167"/>
      <c r="BY3167"/>
      <c r="BZ3167"/>
    </row>
    <row r="3168" spans="1:78" s="19" customFormat="1" x14ac:dyDescent="0.2">
      <c r="A3168" t="s">
        <v>456</v>
      </c>
      <c r="B3168"/>
      <c r="C3168" t="s">
        <v>1482</v>
      </c>
      <c r="D3168" t="s">
        <v>64</v>
      </c>
      <c r="E3168" t="s">
        <v>1270</v>
      </c>
      <c r="F3168" t="s">
        <v>1271</v>
      </c>
      <c r="G3168" t="s">
        <v>1270</v>
      </c>
      <c r="H3168" t="s">
        <v>1271</v>
      </c>
      <c r="I3168" t="b">
        <v>0</v>
      </c>
      <c r="J3168"/>
      <c r="K3168"/>
      <c r="L3168"/>
      <c r="M3168"/>
      <c r="N3168"/>
      <c r="O3168"/>
      <c r="P3168"/>
      <c r="Q3168"/>
      <c r="R3168"/>
      <c r="S3168"/>
      <c r="T3168"/>
      <c r="U3168"/>
      <c r="V3168"/>
      <c r="W3168"/>
      <c r="X3168"/>
      <c r="Y3168"/>
      <c r="Z3168"/>
      <c r="AA3168"/>
      <c r="AB3168"/>
      <c r="AC3168"/>
      <c r="AD3168"/>
      <c r="AE3168"/>
      <c r="AF3168"/>
      <c r="AG3168"/>
      <c r="AH3168"/>
      <c r="AI3168"/>
      <c r="AJ3168"/>
      <c r="AK3168"/>
      <c r="AL3168"/>
      <c r="AM3168"/>
      <c r="AN3168"/>
      <c r="AO3168"/>
      <c r="AP3168"/>
      <c r="AQ3168"/>
      <c r="AR3168"/>
      <c r="AS3168"/>
      <c r="AT3168"/>
      <c r="AU3168"/>
      <c r="AV3168"/>
      <c r="AW3168">
        <v>3.84</v>
      </c>
      <c r="AX3168">
        <v>2.81</v>
      </c>
      <c r="AY3168">
        <v>2.71</v>
      </c>
      <c r="AZ3168">
        <v>2.81</v>
      </c>
      <c r="BA3168">
        <v>4.1900000000000004</v>
      </c>
      <c r="BB3168">
        <v>3.44</v>
      </c>
      <c r="BC3168">
        <v>3.13</v>
      </c>
      <c r="BD3168">
        <v>3.44</v>
      </c>
      <c r="BE3168">
        <v>4.8499999999999996</v>
      </c>
      <c r="BF3168">
        <v>3.01</v>
      </c>
      <c r="BG3168">
        <v>2.39</v>
      </c>
      <c r="BH3168">
        <v>3.01</v>
      </c>
      <c r="BI3168"/>
      <c r="BJ3168"/>
      <c r="BK3168"/>
      <c r="BL3168"/>
      <c r="BM3168"/>
      <c r="BN3168"/>
      <c r="BO3168"/>
      <c r="BP3168"/>
      <c r="BQ3168"/>
      <c r="BR3168" t="s">
        <v>67</v>
      </c>
      <c r="BS3168"/>
      <c r="BT3168" t="s">
        <v>285</v>
      </c>
      <c r="BU3168">
        <v>2255</v>
      </c>
      <c r="BV3168"/>
      <c r="BW3168"/>
      <c r="BX3168"/>
      <c r="BY3168"/>
      <c r="BZ3168"/>
    </row>
    <row r="3169" spans="1:78" s="19" customFormat="1" x14ac:dyDescent="0.2">
      <c r="A3169" t="s">
        <v>94</v>
      </c>
      <c r="B3169"/>
      <c r="C3169" t="s">
        <v>1482</v>
      </c>
      <c r="D3169" t="s">
        <v>64</v>
      </c>
      <c r="E3169" t="s">
        <v>1270</v>
      </c>
      <c r="F3169" t="s">
        <v>1271</v>
      </c>
      <c r="G3169" t="s">
        <v>1270</v>
      </c>
      <c r="H3169" t="s">
        <v>1271</v>
      </c>
      <c r="I3169"/>
      <c r="J3169"/>
      <c r="K3169"/>
      <c r="L3169"/>
      <c r="M3169"/>
      <c r="N3169"/>
      <c r="O3169"/>
      <c r="P3169"/>
      <c r="Q3169"/>
      <c r="R3169"/>
      <c r="S3169"/>
      <c r="T3169"/>
      <c r="U3169"/>
      <c r="V3169"/>
      <c r="W3169"/>
      <c r="X3169"/>
      <c r="Y3169"/>
      <c r="Z3169"/>
      <c r="AA3169"/>
      <c r="AB3169"/>
      <c r="AC3169"/>
      <c r="AD3169"/>
      <c r="AE3169"/>
      <c r="AF3169"/>
      <c r="AG3169"/>
      <c r="AH3169"/>
      <c r="AI3169"/>
      <c r="AJ3169"/>
      <c r="AK3169"/>
      <c r="AL3169"/>
      <c r="AM3169"/>
      <c r="AN3169"/>
      <c r="AO3169"/>
      <c r="AP3169"/>
      <c r="AQ3169"/>
      <c r="AR3169"/>
      <c r="AS3169">
        <v>3.51</v>
      </c>
      <c r="AT3169"/>
      <c r="AU3169"/>
      <c r="AV3169">
        <v>2.27</v>
      </c>
      <c r="AW3169">
        <v>3.84</v>
      </c>
      <c r="AX3169">
        <v>2.81</v>
      </c>
      <c r="AY3169">
        <v>2.71</v>
      </c>
      <c r="AZ3169">
        <v>2.81</v>
      </c>
      <c r="BA3169">
        <v>4.1900000000000004</v>
      </c>
      <c r="BB3169">
        <v>3.44</v>
      </c>
      <c r="BC3169">
        <v>3.13</v>
      </c>
      <c r="BD3169">
        <v>3.44</v>
      </c>
      <c r="BE3169">
        <v>4.8499999999999996</v>
      </c>
      <c r="BF3169">
        <v>3.01</v>
      </c>
      <c r="BG3169">
        <v>2.39</v>
      </c>
      <c r="BH3169">
        <v>3.01</v>
      </c>
      <c r="BI3169"/>
      <c r="BJ3169"/>
      <c r="BK3169"/>
      <c r="BL3169"/>
      <c r="BM3169"/>
      <c r="BN3169"/>
      <c r="BO3169"/>
      <c r="BP3169"/>
      <c r="BQ3169"/>
      <c r="BR3169" t="s">
        <v>67</v>
      </c>
      <c r="BS3169" s="1">
        <v>44799</v>
      </c>
      <c r="BT3169" t="s">
        <v>1067</v>
      </c>
      <c r="BU3169">
        <v>56876</v>
      </c>
      <c r="BV3169"/>
      <c r="BW3169"/>
      <c r="BX3169"/>
      <c r="BY3169"/>
      <c r="BZ3169"/>
    </row>
    <row r="3170" spans="1:78" s="11" customFormat="1" x14ac:dyDescent="0.2">
      <c r="A3170" t="s">
        <v>2514</v>
      </c>
      <c r="B3170"/>
      <c r="C3170" t="s">
        <v>1482</v>
      </c>
      <c r="D3170" t="s">
        <v>64</v>
      </c>
      <c r="E3170" t="s">
        <v>1270</v>
      </c>
      <c r="F3170" t="s">
        <v>1271</v>
      </c>
      <c r="G3170" t="s">
        <v>1270</v>
      </c>
      <c r="H3170" t="s">
        <v>1271</v>
      </c>
      <c r="I3170"/>
      <c r="J3170"/>
      <c r="K3170"/>
      <c r="L3170" t="s">
        <v>1479</v>
      </c>
      <c r="M3170"/>
      <c r="N3170"/>
      <c r="O3170"/>
      <c r="P3170"/>
      <c r="Q3170"/>
      <c r="R3170"/>
      <c r="S3170"/>
      <c r="T3170"/>
      <c r="U3170"/>
      <c r="V3170"/>
      <c r="W3170"/>
      <c r="X3170"/>
      <c r="Y3170">
        <v>3.83</v>
      </c>
      <c r="Z3170"/>
      <c r="AA3170"/>
      <c r="AB3170">
        <v>4.8600000000000003</v>
      </c>
      <c r="AC3170">
        <v>4.18</v>
      </c>
      <c r="AD3170"/>
      <c r="AE3170"/>
      <c r="AF3170">
        <v>6.13</v>
      </c>
      <c r="AG3170">
        <v>3.32</v>
      </c>
      <c r="AH3170"/>
      <c r="AI3170"/>
      <c r="AJ3170">
        <v>5.54</v>
      </c>
      <c r="AK3170"/>
      <c r="AL3170"/>
      <c r="AM3170"/>
      <c r="AN3170"/>
      <c r="AO3170"/>
      <c r="AP3170"/>
      <c r="AQ3170"/>
      <c r="AR3170"/>
      <c r="AS3170"/>
      <c r="AT3170"/>
      <c r="AU3170"/>
      <c r="AV3170"/>
      <c r="AW3170"/>
      <c r="AX3170"/>
      <c r="AY3170"/>
      <c r="AZ3170"/>
      <c r="BA3170"/>
      <c r="BB3170"/>
      <c r="BC3170"/>
      <c r="BD3170"/>
      <c r="BE3170"/>
      <c r="BF3170"/>
      <c r="BG3170"/>
      <c r="BH3170"/>
      <c r="BI3170"/>
      <c r="BJ3170"/>
      <c r="BK3170"/>
      <c r="BL3170"/>
      <c r="BM3170"/>
      <c r="BN3170"/>
      <c r="BO3170"/>
      <c r="BP3170"/>
      <c r="BQ3170"/>
      <c r="BR3170" t="s">
        <v>67</v>
      </c>
      <c r="BS3170" s="1">
        <v>44826</v>
      </c>
      <c r="BT3170" t="s">
        <v>2508</v>
      </c>
      <c r="BU3170">
        <v>960</v>
      </c>
      <c r="BV3170"/>
      <c r="BW3170"/>
      <c r="BX3170"/>
      <c r="BY3170"/>
      <c r="BZ3170"/>
    </row>
    <row r="3171" spans="1:78" s="11" customFormat="1" x14ac:dyDescent="0.2">
      <c r="A3171" t="s">
        <v>2514</v>
      </c>
      <c r="B3171"/>
      <c r="C3171" t="s">
        <v>1482</v>
      </c>
      <c r="D3171" t="s">
        <v>64</v>
      </c>
      <c r="E3171" t="s">
        <v>1270</v>
      </c>
      <c r="F3171" t="s">
        <v>1271</v>
      </c>
      <c r="G3171" t="s">
        <v>1270</v>
      </c>
      <c r="H3171" t="s">
        <v>1271</v>
      </c>
      <c r="I3171"/>
      <c r="J3171"/>
      <c r="K3171"/>
      <c r="L3171" t="s">
        <v>2515</v>
      </c>
      <c r="M3171"/>
      <c r="N3171"/>
      <c r="O3171"/>
      <c r="P3171"/>
      <c r="Q3171"/>
      <c r="R3171"/>
      <c r="S3171"/>
      <c r="T3171"/>
      <c r="U3171"/>
      <c r="V3171"/>
      <c r="W3171"/>
      <c r="X3171"/>
      <c r="Y3171"/>
      <c r="Z3171"/>
      <c r="AA3171"/>
      <c r="AB3171"/>
      <c r="AC3171"/>
      <c r="AD3171"/>
      <c r="AE3171"/>
      <c r="AF3171"/>
      <c r="AG3171"/>
      <c r="AH3171"/>
      <c r="AI3171"/>
      <c r="AJ3171"/>
      <c r="AK3171">
        <v>1.87</v>
      </c>
      <c r="AL3171"/>
      <c r="AM3171"/>
      <c r="AN3171">
        <v>1.2</v>
      </c>
      <c r="AO3171">
        <v>3.04</v>
      </c>
      <c r="AP3171"/>
      <c r="AQ3171"/>
      <c r="AR3171">
        <v>1.67</v>
      </c>
      <c r="AS3171">
        <v>3.48</v>
      </c>
      <c r="AT3171"/>
      <c r="AU3171"/>
      <c r="AV3171">
        <v>2.12</v>
      </c>
      <c r="AW3171">
        <v>3.68</v>
      </c>
      <c r="AX3171">
        <v>2.62</v>
      </c>
      <c r="AY3171">
        <v>2.62</v>
      </c>
      <c r="AZ3171">
        <v>2.62</v>
      </c>
      <c r="BA3171">
        <v>3.97</v>
      </c>
      <c r="BB3171">
        <v>3.2</v>
      </c>
      <c r="BC3171">
        <v>2.93</v>
      </c>
      <c r="BD3171">
        <v>3.2</v>
      </c>
      <c r="BE3171">
        <v>4.72</v>
      </c>
      <c r="BF3171">
        <v>3.04</v>
      </c>
      <c r="BG3171">
        <v>2.38</v>
      </c>
      <c r="BH3171">
        <v>3.04</v>
      </c>
      <c r="BI3171"/>
      <c r="BJ3171"/>
      <c r="BK3171"/>
      <c r="BL3171"/>
      <c r="BM3171"/>
      <c r="BN3171"/>
      <c r="BO3171"/>
      <c r="BP3171"/>
      <c r="BQ3171"/>
      <c r="BR3171" t="s">
        <v>67</v>
      </c>
      <c r="BS3171" s="1">
        <v>44826</v>
      </c>
      <c r="BT3171" t="s">
        <v>2508</v>
      </c>
      <c r="BU3171">
        <v>960</v>
      </c>
      <c r="BV3171"/>
      <c r="BW3171"/>
      <c r="BX3171"/>
      <c r="BY3171"/>
      <c r="BZ3171"/>
    </row>
    <row r="3172" spans="1:78" s="11" customFormat="1" x14ac:dyDescent="0.2">
      <c r="A3172" t="s">
        <v>1272</v>
      </c>
      <c r="B3172"/>
      <c r="C3172" t="s">
        <v>1482</v>
      </c>
      <c r="D3172" t="s">
        <v>64</v>
      </c>
      <c r="E3172" t="s">
        <v>1270</v>
      </c>
      <c r="F3172" t="s">
        <v>1271</v>
      </c>
      <c r="G3172" t="s">
        <v>1270</v>
      </c>
      <c r="H3172" t="s">
        <v>1271</v>
      </c>
      <c r="I3172"/>
      <c r="J3172"/>
      <c r="K3172"/>
      <c r="L3172"/>
      <c r="M3172"/>
      <c r="N3172"/>
      <c r="O3172"/>
      <c r="P3172"/>
      <c r="Q3172"/>
      <c r="R3172"/>
      <c r="S3172"/>
      <c r="T3172"/>
      <c r="U3172"/>
      <c r="V3172"/>
      <c r="W3172"/>
      <c r="X3172"/>
      <c r="Y3172"/>
      <c r="Z3172"/>
      <c r="AA3172"/>
      <c r="AB3172"/>
      <c r="AC3172"/>
      <c r="AD3172"/>
      <c r="AE3172"/>
      <c r="AF3172"/>
      <c r="AG3172"/>
      <c r="AH3172"/>
      <c r="AI3172"/>
      <c r="AJ3172"/>
      <c r="AK3172"/>
      <c r="AL3172"/>
      <c r="AM3172"/>
      <c r="AN3172"/>
      <c r="AO3172"/>
      <c r="AP3172"/>
      <c r="AQ3172"/>
      <c r="AR3172"/>
      <c r="AS3172"/>
      <c r="AT3172"/>
      <c r="AU3172"/>
      <c r="AV3172"/>
      <c r="AW3172">
        <v>3.84</v>
      </c>
      <c r="AX3172">
        <v>2.67</v>
      </c>
      <c r="AY3172">
        <v>2.81</v>
      </c>
      <c r="AZ3172">
        <v>2.81</v>
      </c>
      <c r="BA3172">
        <v>4.25</v>
      </c>
      <c r="BB3172">
        <v>3.35</v>
      </c>
      <c r="BC3172">
        <v>3.08</v>
      </c>
      <c r="BD3172">
        <v>3.35</v>
      </c>
      <c r="BE3172">
        <v>4.95</v>
      </c>
      <c r="BF3172">
        <v>3.08</v>
      </c>
      <c r="BG3172"/>
      <c r="BH3172"/>
      <c r="BI3172"/>
      <c r="BJ3172"/>
      <c r="BK3172"/>
      <c r="BL3172"/>
      <c r="BM3172"/>
      <c r="BN3172"/>
      <c r="BO3172"/>
      <c r="BP3172"/>
      <c r="BQ3172" t="s">
        <v>288</v>
      </c>
      <c r="BR3172" t="s">
        <v>67</v>
      </c>
      <c r="BS3172"/>
      <c r="BT3172" t="s">
        <v>289</v>
      </c>
      <c r="BU3172">
        <v>7306</v>
      </c>
      <c r="BV3172"/>
      <c r="BW3172"/>
      <c r="BX3172"/>
      <c r="BY3172"/>
      <c r="BZ3172"/>
    </row>
    <row r="3173" spans="1:78" s="11" customFormat="1" x14ac:dyDescent="0.2">
      <c r="A3173" t="s">
        <v>1273</v>
      </c>
      <c r="B3173"/>
      <c r="C3173" t="s">
        <v>1482</v>
      </c>
      <c r="D3173" t="s">
        <v>64</v>
      </c>
      <c r="E3173" t="s">
        <v>1270</v>
      </c>
      <c r="F3173" t="s">
        <v>1271</v>
      </c>
      <c r="G3173" t="s">
        <v>1270</v>
      </c>
      <c r="H3173" t="s">
        <v>1271</v>
      </c>
      <c r="I3173"/>
      <c r="J3173"/>
      <c r="K3173"/>
      <c r="L3173"/>
      <c r="M3173"/>
      <c r="N3173"/>
      <c r="O3173"/>
      <c r="P3173"/>
      <c r="Q3173"/>
      <c r="R3173"/>
      <c r="S3173"/>
      <c r="T3173"/>
      <c r="U3173"/>
      <c r="V3173"/>
      <c r="W3173"/>
      <c r="X3173"/>
      <c r="Y3173"/>
      <c r="Z3173"/>
      <c r="AA3173"/>
      <c r="AB3173"/>
      <c r="AC3173"/>
      <c r="AD3173"/>
      <c r="AE3173"/>
      <c r="AF3173"/>
      <c r="AG3173"/>
      <c r="AH3173"/>
      <c r="AI3173"/>
      <c r="AJ3173"/>
      <c r="AK3173"/>
      <c r="AL3173"/>
      <c r="AM3173"/>
      <c r="AN3173"/>
      <c r="AO3173"/>
      <c r="AP3173"/>
      <c r="AQ3173"/>
      <c r="AR3173"/>
      <c r="AS3173"/>
      <c r="AT3173"/>
      <c r="AU3173"/>
      <c r="AV3173"/>
      <c r="AW3173"/>
      <c r="AX3173"/>
      <c r="AY3173"/>
      <c r="AZ3173">
        <v>0</v>
      </c>
      <c r="BA3173">
        <v>3.84</v>
      </c>
      <c r="BB3173">
        <v>2.99</v>
      </c>
      <c r="BC3173">
        <v>2.71</v>
      </c>
      <c r="BD3173">
        <v>2.99</v>
      </c>
      <c r="BE3173">
        <v>4.3899999999999997</v>
      </c>
      <c r="BF3173">
        <v>2.66</v>
      </c>
      <c r="BG3173"/>
      <c r="BH3173"/>
      <c r="BI3173"/>
      <c r="BJ3173"/>
      <c r="BK3173"/>
      <c r="BL3173"/>
      <c r="BM3173"/>
      <c r="BN3173"/>
      <c r="BO3173"/>
      <c r="BP3173"/>
      <c r="BQ3173" t="s">
        <v>288</v>
      </c>
      <c r="BR3173" t="s">
        <v>67</v>
      </c>
      <c r="BS3173"/>
      <c r="BT3173" t="s">
        <v>289</v>
      </c>
      <c r="BU3173">
        <v>7306</v>
      </c>
      <c r="BV3173"/>
      <c r="BW3173"/>
      <c r="BX3173"/>
      <c r="BY3173"/>
      <c r="BZ3173"/>
    </row>
    <row r="3174" spans="1:78" s="11" customFormat="1" x14ac:dyDescent="0.2">
      <c r="A3174" t="s">
        <v>1470</v>
      </c>
      <c r="B3174"/>
      <c r="C3174" t="s">
        <v>1482</v>
      </c>
      <c r="D3174" t="s">
        <v>64</v>
      </c>
      <c r="E3174" t="s">
        <v>1270</v>
      </c>
      <c r="F3174" t="s">
        <v>1271</v>
      </c>
      <c r="G3174" t="s">
        <v>1270</v>
      </c>
      <c r="H3174" t="s">
        <v>1271</v>
      </c>
      <c r="I3174"/>
      <c r="J3174"/>
      <c r="K3174"/>
      <c r="L3174" t="s">
        <v>1479</v>
      </c>
      <c r="M3174"/>
      <c r="N3174"/>
      <c r="O3174"/>
      <c r="P3174"/>
      <c r="Q3174"/>
      <c r="R3174"/>
      <c r="S3174"/>
      <c r="T3174"/>
      <c r="U3174">
        <v>2.97</v>
      </c>
      <c r="V3174">
        <v>3.52</v>
      </c>
      <c r="W3174">
        <v>4.2699999999999996</v>
      </c>
      <c r="X3174">
        <v>4.2699999999999996</v>
      </c>
      <c r="Y3174"/>
      <c r="Z3174"/>
      <c r="AA3174"/>
      <c r="AB3174"/>
      <c r="AC3174"/>
      <c r="AD3174"/>
      <c r="AE3174"/>
      <c r="AF3174"/>
      <c r="AG3174"/>
      <c r="AH3174"/>
      <c r="AI3174"/>
      <c r="AJ3174"/>
      <c r="AK3174"/>
      <c r="AL3174"/>
      <c r="AM3174"/>
      <c r="AN3174"/>
      <c r="AO3174"/>
      <c r="AP3174"/>
      <c r="AQ3174"/>
      <c r="AR3174"/>
      <c r="AS3174"/>
      <c r="AT3174"/>
      <c r="AU3174"/>
      <c r="AV3174"/>
      <c r="AW3174"/>
      <c r="AX3174"/>
      <c r="AY3174"/>
      <c r="AZ3174"/>
      <c r="BA3174"/>
      <c r="BB3174"/>
      <c r="BC3174"/>
      <c r="BD3174"/>
      <c r="BE3174"/>
      <c r="BF3174"/>
      <c r="BG3174"/>
      <c r="BH3174"/>
      <c r="BI3174"/>
      <c r="BJ3174"/>
      <c r="BK3174"/>
      <c r="BL3174"/>
      <c r="BM3174"/>
      <c r="BN3174"/>
      <c r="BO3174"/>
      <c r="BP3174"/>
      <c r="BQ3174"/>
      <c r="BR3174" t="s">
        <v>67</v>
      </c>
      <c r="BS3174" s="1">
        <v>44809</v>
      </c>
      <c r="BT3174" t="s">
        <v>1462</v>
      </c>
      <c r="BU3174">
        <v>36356</v>
      </c>
      <c r="BV3174"/>
      <c r="BW3174"/>
      <c r="BX3174"/>
      <c r="BY3174"/>
      <c r="BZ3174"/>
    </row>
    <row r="3175" spans="1:78" s="11" customFormat="1" x14ac:dyDescent="0.2">
      <c r="A3175" t="s">
        <v>1471</v>
      </c>
      <c r="B3175"/>
      <c r="C3175" t="s">
        <v>1482</v>
      </c>
      <c r="D3175" t="s">
        <v>64</v>
      </c>
      <c r="E3175" t="s">
        <v>1270</v>
      </c>
      <c r="F3175" t="s">
        <v>1271</v>
      </c>
      <c r="G3175" t="s">
        <v>1270</v>
      </c>
      <c r="H3175" t="s">
        <v>1271</v>
      </c>
      <c r="I3175"/>
      <c r="J3175"/>
      <c r="K3175"/>
      <c r="L3175" t="s">
        <v>1479</v>
      </c>
      <c r="M3175"/>
      <c r="N3175"/>
      <c r="O3175"/>
      <c r="P3175"/>
      <c r="Q3175"/>
      <c r="R3175"/>
      <c r="S3175"/>
      <c r="T3175"/>
      <c r="U3175">
        <v>2.71</v>
      </c>
      <c r="V3175">
        <v>3.24</v>
      </c>
      <c r="W3175">
        <v>3.71</v>
      </c>
      <c r="X3175">
        <v>3.71</v>
      </c>
      <c r="Y3175"/>
      <c r="Z3175"/>
      <c r="AA3175"/>
      <c r="AB3175"/>
      <c r="AC3175"/>
      <c r="AD3175"/>
      <c r="AE3175"/>
      <c r="AF3175"/>
      <c r="AG3175"/>
      <c r="AH3175"/>
      <c r="AI3175"/>
      <c r="AJ3175"/>
      <c r="AK3175"/>
      <c r="AL3175"/>
      <c r="AM3175"/>
      <c r="AN3175"/>
      <c r="AO3175"/>
      <c r="AP3175"/>
      <c r="AQ3175"/>
      <c r="AR3175"/>
      <c r="AS3175"/>
      <c r="AT3175"/>
      <c r="AU3175"/>
      <c r="AV3175"/>
      <c r="AW3175"/>
      <c r="AX3175"/>
      <c r="AY3175"/>
      <c r="AZ3175"/>
      <c r="BA3175"/>
      <c r="BB3175"/>
      <c r="BC3175"/>
      <c r="BD3175"/>
      <c r="BE3175"/>
      <c r="BF3175"/>
      <c r="BG3175"/>
      <c r="BH3175"/>
      <c r="BI3175"/>
      <c r="BJ3175"/>
      <c r="BK3175"/>
      <c r="BL3175"/>
      <c r="BM3175"/>
      <c r="BN3175"/>
      <c r="BO3175"/>
      <c r="BP3175"/>
      <c r="BQ3175"/>
      <c r="BR3175" t="s">
        <v>67</v>
      </c>
      <c r="BS3175" s="1">
        <v>44809</v>
      </c>
      <c r="BT3175" t="s">
        <v>1462</v>
      </c>
      <c r="BU3175">
        <v>36356</v>
      </c>
      <c r="BV3175"/>
      <c r="BW3175"/>
      <c r="BX3175"/>
      <c r="BY3175"/>
      <c r="BZ3175"/>
    </row>
    <row r="3176" spans="1:78" s="11" customFormat="1" x14ac:dyDescent="0.2">
      <c r="A3176" t="s">
        <v>1472</v>
      </c>
      <c r="B3176"/>
      <c r="C3176" t="s">
        <v>1482</v>
      </c>
      <c r="D3176" t="s">
        <v>64</v>
      </c>
      <c r="E3176" t="s">
        <v>1270</v>
      </c>
      <c r="F3176" t="s">
        <v>1271</v>
      </c>
      <c r="G3176" t="s">
        <v>1270</v>
      </c>
      <c r="H3176" t="s">
        <v>1271</v>
      </c>
      <c r="I3176"/>
      <c r="J3176"/>
      <c r="K3176"/>
      <c r="L3176" t="s">
        <v>1479</v>
      </c>
      <c r="M3176"/>
      <c r="N3176"/>
      <c r="O3176"/>
      <c r="P3176"/>
      <c r="Q3176"/>
      <c r="R3176"/>
      <c r="S3176"/>
      <c r="T3176"/>
      <c r="U3176">
        <v>3.34</v>
      </c>
      <c r="V3176">
        <v>4</v>
      </c>
      <c r="W3176">
        <v>4.42</v>
      </c>
      <c r="X3176">
        <v>4.42</v>
      </c>
      <c r="Y3176"/>
      <c r="Z3176"/>
      <c r="AA3176"/>
      <c r="AB3176"/>
      <c r="AC3176"/>
      <c r="AD3176"/>
      <c r="AE3176"/>
      <c r="AF3176"/>
      <c r="AG3176"/>
      <c r="AH3176"/>
      <c r="AI3176"/>
      <c r="AJ3176"/>
      <c r="AK3176"/>
      <c r="AL3176"/>
      <c r="AM3176"/>
      <c r="AN3176"/>
      <c r="AO3176"/>
      <c r="AP3176"/>
      <c r="AQ3176"/>
      <c r="AR3176"/>
      <c r="AS3176"/>
      <c r="AT3176"/>
      <c r="AU3176"/>
      <c r="AV3176"/>
      <c r="AW3176"/>
      <c r="AX3176"/>
      <c r="AY3176"/>
      <c r="AZ3176"/>
      <c r="BA3176"/>
      <c r="BB3176"/>
      <c r="BC3176"/>
      <c r="BD3176"/>
      <c r="BE3176"/>
      <c r="BF3176"/>
      <c r="BG3176"/>
      <c r="BH3176"/>
      <c r="BI3176"/>
      <c r="BJ3176"/>
      <c r="BK3176"/>
      <c r="BL3176"/>
      <c r="BM3176"/>
      <c r="BN3176"/>
      <c r="BO3176"/>
      <c r="BP3176"/>
      <c r="BQ3176"/>
      <c r="BR3176" t="s">
        <v>67</v>
      </c>
      <c r="BS3176" s="1">
        <v>44809</v>
      </c>
      <c r="BT3176" t="s">
        <v>1462</v>
      </c>
      <c r="BU3176">
        <v>36356</v>
      </c>
      <c r="BV3176"/>
      <c r="BW3176"/>
      <c r="BX3176"/>
      <c r="BY3176"/>
      <c r="BZ3176"/>
    </row>
    <row r="3177" spans="1:78" s="11" customFormat="1" x14ac:dyDescent="0.2">
      <c r="A3177" t="s">
        <v>1473</v>
      </c>
      <c r="B3177"/>
      <c r="C3177" t="s">
        <v>1482</v>
      </c>
      <c r="D3177" t="s">
        <v>64</v>
      </c>
      <c r="E3177" t="s">
        <v>1270</v>
      </c>
      <c r="F3177" t="s">
        <v>1271</v>
      </c>
      <c r="G3177" t="s">
        <v>1270</v>
      </c>
      <c r="H3177" t="s">
        <v>1271</v>
      </c>
      <c r="I3177"/>
      <c r="J3177"/>
      <c r="K3177"/>
      <c r="L3177" t="s">
        <v>1479</v>
      </c>
      <c r="M3177"/>
      <c r="N3177"/>
      <c r="O3177"/>
      <c r="P3177"/>
      <c r="Q3177"/>
      <c r="R3177"/>
      <c r="S3177"/>
      <c r="T3177"/>
      <c r="U3177">
        <v>3.3</v>
      </c>
      <c r="V3177">
        <v>3.9</v>
      </c>
      <c r="W3177">
        <v>4.41</v>
      </c>
      <c r="X3177">
        <v>4.41</v>
      </c>
      <c r="Y3177"/>
      <c r="Z3177"/>
      <c r="AA3177"/>
      <c r="AB3177"/>
      <c r="AC3177"/>
      <c r="AD3177"/>
      <c r="AE3177"/>
      <c r="AF3177"/>
      <c r="AG3177"/>
      <c r="AH3177"/>
      <c r="AI3177"/>
      <c r="AJ3177"/>
      <c r="AK3177"/>
      <c r="AL3177"/>
      <c r="AM3177"/>
      <c r="AN3177"/>
      <c r="AO3177"/>
      <c r="AP3177"/>
      <c r="AQ3177"/>
      <c r="AR3177"/>
      <c r="AS3177"/>
      <c r="AT3177"/>
      <c r="AU3177"/>
      <c r="AV3177"/>
      <c r="AW3177"/>
      <c r="AX3177"/>
      <c r="AY3177"/>
      <c r="AZ3177"/>
      <c r="BA3177"/>
      <c r="BB3177"/>
      <c r="BC3177"/>
      <c r="BD3177"/>
      <c r="BE3177"/>
      <c r="BF3177"/>
      <c r="BG3177"/>
      <c r="BH3177"/>
      <c r="BI3177"/>
      <c r="BJ3177"/>
      <c r="BK3177"/>
      <c r="BL3177"/>
      <c r="BM3177"/>
      <c r="BN3177"/>
      <c r="BO3177"/>
      <c r="BP3177"/>
      <c r="BQ3177"/>
      <c r="BR3177" t="s">
        <v>67</v>
      </c>
      <c r="BS3177" s="1">
        <v>44809</v>
      </c>
      <c r="BT3177" t="s">
        <v>1462</v>
      </c>
      <c r="BU3177">
        <v>36356</v>
      </c>
      <c r="BV3177"/>
      <c r="BW3177"/>
      <c r="BX3177"/>
      <c r="BY3177"/>
      <c r="BZ3177"/>
    </row>
    <row r="3178" spans="1:78" s="11" customFormat="1" x14ac:dyDescent="0.2">
      <c r="A3178" t="s">
        <v>1474</v>
      </c>
      <c r="B3178"/>
      <c r="C3178" t="s">
        <v>1482</v>
      </c>
      <c r="D3178" t="s">
        <v>64</v>
      </c>
      <c r="E3178" t="s">
        <v>1270</v>
      </c>
      <c r="F3178" t="s">
        <v>1271</v>
      </c>
      <c r="G3178" t="s">
        <v>1270</v>
      </c>
      <c r="H3178" t="s">
        <v>1271</v>
      </c>
      <c r="I3178"/>
      <c r="J3178"/>
      <c r="K3178"/>
      <c r="L3178" t="s">
        <v>1479</v>
      </c>
      <c r="M3178"/>
      <c r="N3178"/>
      <c r="O3178"/>
      <c r="P3178"/>
      <c r="Q3178"/>
      <c r="R3178"/>
      <c r="S3178"/>
      <c r="T3178"/>
      <c r="U3178">
        <v>3.15</v>
      </c>
      <c r="V3178">
        <v>3.44</v>
      </c>
      <c r="W3178">
        <v>4.0599999999999996</v>
      </c>
      <c r="X3178">
        <v>4.0599999999999996</v>
      </c>
      <c r="Y3178"/>
      <c r="Z3178"/>
      <c r="AA3178"/>
      <c r="AB3178"/>
      <c r="AC3178"/>
      <c r="AD3178"/>
      <c r="AE3178"/>
      <c r="AF3178"/>
      <c r="AG3178"/>
      <c r="AH3178"/>
      <c r="AI3178"/>
      <c r="AJ3178"/>
      <c r="AK3178"/>
      <c r="AL3178"/>
      <c r="AM3178"/>
      <c r="AN3178"/>
      <c r="AO3178"/>
      <c r="AP3178"/>
      <c r="AQ3178"/>
      <c r="AR3178"/>
      <c r="AS3178"/>
      <c r="AT3178"/>
      <c r="AU3178"/>
      <c r="AV3178"/>
      <c r="AW3178"/>
      <c r="AX3178"/>
      <c r="AY3178"/>
      <c r="AZ3178"/>
      <c r="BA3178"/>
      <c r="BB3178"/>
      <c r="BC3178"/>
      <c r="BD3178"/>
      <c r="BE3178"/>
      <c r="BF3178"/>
      <c r="BG3178"/>
      <c r="BH3178"/>
      <c r="BI3178"/>
      <c r="BJ3178"/>
      <c r="BK3178"/>
      <c r="BL3178"/>
      <c r="BM3178"/>
      <c r="BN3178"/>
      <c r="BO3178"/>
      <c r="BP3178"/>
      <c r="BQ3178"/>
      <c r="BR3178" t="s">
        <v>67</v>
      </c>
      <c r="BS3178" s="1">
        <v>44809</v>
      </c>
      <c r="BT3178" t="s">
        <v>1462</v>
      </c>
      <c r="BU3178">
        <v>36356</v>
      </c>
      <c r="BV3178"/>
      <c r="BW3178"/>
      <c r="BX3178"/>
      <c r="BY3178"/>
      <c r="BZ3178"/>
    </row>
    <row r="3179" spans="1:78" s="11" customFormat="1" x14ac:dyDescent="0.2">
      <c r="A3179" t="s">
        <v>1475</v>
      </c>
      <c r="B3179"/>
      <c r="C3179" t="s">
        <v>1482</v>
      </c>
      <c r="D3179" t="s">
        <v>64</v>
      </c>
      <c r="E3179" t="s">
        <v>1270</v>
      </c>
      <c r="F3179" t="s">
        <v>1271</v>
      </c>
      <c r="G3179" t="s">
        <v>1270</v>
      </c>
      <c r="H3179" t="s">
        <v>1271</v>
      </c>
      <c r="I3179"/>
      <c r="J3179"/>
      <c r="K3179"/>
      <c r="L3179" t="s">
        <v>1479</v>
      </c>
      <c r="M3179"/>
      <c r="N3179"/>
      <c r="O3179"/>
      <c r="P3179"/>
      <c r="Q3179"/>
      <c r="R3179"/>
      <c r="S3179"/>
      <c r="T3179"/>
      <c r="U3179">
        <v>3.2</v>
      </c>
      <c r="V3179">
        <v>3.9</v>
      </c>
      <c r="W3179">
        <v>4.5</v>
      </c>
      <c r="X3179">
        <v>4.5</v>
      </c>
      <c r="Y3179"/>
      <c r="Z3179"/>
      <c r="AA3179"/>
      <c r="AB3179"/>
      <c r="AC3179"/>
      <c r="AD3179"/>
      <c r="AE3179"/>
      <c r="AF3179"/>
      <c r="AG3179"/>
      <c r="AH3179"/>
      <c r="AI3179"/>
      <c r="AJ3179"/>
      <c r="AK3179"/>
      <c r="AL3179"/>
      <c r="AM3179"/>
      <c r="AN3179"/>
      <c r="AO3179"/>
      <c r="AP3179"/>
      <c r="AQ3179"/>
      <c r="AR3179"/>
      <c r="AS3179"/>
      <c r="AT3179"/>
      <c r="AU3179"/>
      <c r="AV3179"/>
      <c r="AW3179"/>
      <c r="AX3179"/>
      <c r="AY3179"/>
      <c r="AZ3179"/>
      <c r="BA3179"/>
      <c r="BB3179"/>
      <c r="BC3179"/>
      <c r="BD3179"/>
      <c r="BE3179"/>
      <c r="BF3179"/>
      <c r="BG3179"/>
      <c r="BH3179"/>
      <c r="BI3179"/>
      <c r="BJ3179"/>
      <c r="BK3179"/>
      <c r="BL3179"/>
      <c r="BM3179"/>
      <c r="BN3179"/>
      <c r="BO3179"/>
      <c r="BP3179"/>
      <c r="BQ3179"/>
      <c r="BR3179" t="s">
        <v>67</v>
      </c>
      <c r="BS3179" s="1">
        <v>44809</v>
      </c>
      <c r="BT3179" t="s">
        <v>1462</v>
      </c>
      <c r="BU3179">
        <v>36356</v>
      </c>
      <c r="BV3179"/>
      <c r="BW3179"/>
      <c r="BX3179"/>
      <c r="BY3179"/>
      <c r="BZ3179"/>
    </row>
    <row r="3180" spans="1:78" s="11" customFormat="1" x14ac:dyDescent="0.2">
      <c r="A3180" t="s">
        <v>1476</v>
      </c>
      <c r="B3180"/>
      <c r="C3180" t="s">
        <v>1482</v>
      </c>
      <c r="D3180" t="s">
        <v>64</v>
      </c>
      <c r="E3180" t="s">
        <v>1270</v>
      </c>
      <c r="F3180" t="s">
        <v>1271</v>
      </c>
      <c r="G3180" t="s">
        <v>1270</v>
      </c>
      <c r="H3180" t="s">
        <v>1271</v>
      </c>
      <c r="I3180"/>
      <c r="J3180"/>
      <c r="K3180"/>
      <c r="L3180" t="s">
        <v>1478</v>
      </c>
      <c r="M3180"/>
      <c r="N3180"/>
      <c r="O3180"/>
      <c r="P3180"/>
      <c r="Q3180"/>
      <c r="R3180"/>
      <c r="S3180"/>
      <c r="T3180"/>
      <c r="U3180">
        <v>2.84</v>
      </c>
      <c r="V3180">
        <v>3.2</v>
      </c>
      <c r="W3180">
        <v>3.86</v>
      </c>
      <c r="X3180">
        <v>3.86</v>
      </c>
      <c r="Y3180"/>
      <c r="Z3180"/>
      <c r="AA3180"/>
      <c r="AB3180"/>
      <c r="AC3180"/>
      <c r="AD3180"/>
      <c r="AE3180"/>
      <c r="AF3180"/>
      <c r="AG3180"/>
      <c r="AH3180"/>
      <c r="AI3180"/>
      <c r="AJ3180"/>
      <c r="AK3180"/>
      <c r="AL3180"/>
      <c r="AM3180"/>
      <c r="AN3180"/>
      <c r="AO3180"/>
      <c r="AP3180"/>
      <c r="AQ3180"/>
      <c r="AR3180"/>
      <c r="AS3180"/>
      <c r="AT3180"/>
      <c r="AU3180"/>
      <c r="AV3180"/>
      <c r="AW3180"/>
      <c r="AX3180"/>
      <c r="AY3180"/>
      <c r="AZ3180"/>
      <c r="BA3180"/>
      <c r="BB3180"/>
      <c r="BC3180"/>
      <c r="BD3180"/>
      <c r="BE3180"/>
      <c r="BF3180"/>
      <c r="BG3180"/>
      <c r="BH3180"/>
      <c r="BI3180"/>
      <c r="BJ3180"/>
      <c r="BK3180"/>
      <c r="BL3180"/>
      <c r="BM3180"/>
      <c r="BN3180"/>
      <c r="BO3180"/>
      <c r="BP3180"/>
      <c r="BQ3180"/>
      <c r="BR3180" t="s">
        <v>67</v>
      </c>
      <c r="BS3180" s="1">
        <v>44809</v>
      </c>
      <c r="BT3180" t="s">
        <v>1462</v>
      </c>
      <c r="BU3180">
        <v>36356</v>
      </c>
      <c r="BV3180"/>
      <c r="BW3180"/>
      <c r="BX3180"/>
      <c r="BY3180"/>
      <c r="BZ3180"/>
    </row>
    <row r="3181" spans="1:78" s="19" customFormat="1" x14ac:dyDescent="0.2">
      <c r="A3181" t="s">
        <v>1477</v>
      </c>
      <c r="B3181"/>
      <c r="C3181" t="s">
        <v>1482</v>
      </c>
      <c r="D3181" t="s">
        <v>64</v>
      </c>
      <c r="E3181" t="s">
        <v>1270</v>
      </c>
      <c r="F3181" t="s">
        <v>1271</v>
      </c>
      <c r="G3181" t="s">
        <v>1270</v>
      </c>
      <c r="H3181" t="s">
        <v>1271</v>
      </c>
      <c r="I3181"/>
      <c r="J3181"/>
      <c r="K3181"/>
      <c r="L3181" t="s">
        <v>1478</v>
      </c>
      <c r="M3181"/>
      <c r="N3181"/>
      <c r="O3181"/>
      <c r="P3181"/>
      <c r="Q3181"/>
      <c r="R3181"/>
      <c r="S3181"/>
      <c r="T3181"/>
      <c r="U3181" s="8">
        <v>3.07</v>
      </c>
      <c r="V3181" s="8">
        <v>3.49</v>
      </c>
      <c r="W3181" s="8">
        <v>4.0599999999999996</v>
      </c>
      <c r="X3181" s="8">
        <v>4.0599999999999996</v>
      </c>
      <c r="Y3181"/>
      <c r="Z3181"/>
      <c r="AA3181"/>
      <c r="AB3181"/>
      <c r="AC3181"/>
      <c r="AD3181"/>
      <c r="AE3181"/>
      <c r="AF3181"/>
      <c r="AG3181"/>
      <c r="AH3181"/>
      <c r="AI3181"/>
      <c r="AJ3181"/>
      <c r="AK3181"/>
      <c r="AL3181"/>
      <c r="AM3181"/>
      <c r="AN3181"/>
      <c r="AO3181"/>
      <c r="AP3181"/>
      <c r="AQ3181"/>
      <c r="AR3181"/>
      <c r="AS3181"/>
      <c r="AT3181"/>
      <c r="AU3181"/>
      <c r="AV3181"/>
      <c r="AW3181"/>
      <c r="AX3181"/>
      <c r="AY3181"/>
      <c r="AZ3181"/>
      <c r="BA3181"/>
      <c r="BB3181"/>
      <c r="BC3181"/>
      <c r="BD3181"/>
      <c r="BE3181"/>
      <c r="BF3181"/>
      <c r="BG3181"/>
      <c r="BH3181"/>
      <c r="BI3181"/>
      <c r="BJ3181"/>
      <c r="BK3181"/>
      <c r="BL3181"/>
      <c r="BM3181"/>
      <c r="BN3181"/>
      <c r="BO3181"/>
      <c r="BP3181"/>
      <c r="BQ3181"/>
      <c r="BR3181" t="s">
        <v>67</v>
      </c>
      <c r="BS3181" s="1">
        <v>44809</v>
      </c>
      <c r="BT3181" t="s">
        <v>1462</v>
      </c>
      <c r="BU3181">
        <v>36356</v>
      </c>
      <c r="BV3181"/>
      <c r="BW3181"/>
      <c r="BX3181"/>
      <c r="BY3181"/>
      <c r="BZ3181"/>
    </row>
    <row r="3182" spans="1:78" s="19" customFormat="1" x14ac:dyDescent="0.2">
      <c r="A3182" t="s">
        <v>1278</v>
      </c>
      <c r="B3182"/>
      <c r="C3182" t="s">
        <v>1482</v>
      </c>
      <c r="D3182" t="s">
        <v>64</v>
      </c>
      <c r="E3182" t="s">
        <v>1270</v>
      </c>
      <c r="F3182" t="s">
        <v>1271</v>
      </c>
      <c r="G3182" t="s">
        <v>1270</v>
      </c>
      <c r="H3182" t="s">
        <v>1271</v>
      </c>
      <c r="I3182"/>
      <c r="J3182"/>
      <c r="K3182"/>
      <c r="L3182" t="s">
        <v>919</v>
      </c>
      <c r="M3182"/>
      <c r="N3182"/>
      <c r="O3182"/>
      <c r="P3182"/>
      <c r="Q3182"/>
      <c r="R3182"/>
      <c r="S3182"/>
      <c r="T3182"/>
      <c r="U3182"/>
      <c r="V3182"/>
      <c r="W3182"/>
      <c r="X3182"/>
      <c r="Y3182"/>
      <c r="Z3182"/>
      <c r="AA3182"/>
      <c r="AB3182"/>
      <c r="AC3182"/>
      <c r="AD3182"/>
      <c r="AE3182"/>
      <c r="AF3182"/>
      <c r="AG3182"/>
      <c r="AH3182"/>
      <c r="AI3182"/>
      <c r="AJ3182"/>
      <c r="AK3182"/>
      <c r="AL3182"/>
      <c r="AM3182"/>
      <c r="AN3182"/>
      <c r="AO3182"/>
      <c r="AP3182"/>
      <c r="AQ3182"/>
      <c r="AR3182"/>
      <c r="AS3182"/>
      <c r="AT3182"/>
      <c r="AU3182"/>
      <c r="AV3182"/>
      <c r="AW3182"/>
      <c r="AX3182"/>
      <c r="AY3182"/>
      <c r="AZ3182"/>
      <c r="BA3182">
        <v>4.43</v>
      </c>
      <c r="BB3182">
        <v>3.72</v>
      </c>
      <c r="BC3182">
        <v>3.42</v>
      </c>
      <c r="BD3182">
        <v>3.72</v>
      </c>
      <c r="BE3182"/>
      <c r="BF3182"/>
      <c r="BG3182"/>
      <c r="BH3182"/>
      <c r="BI3182"/>
      <c r="BJ3182"/>
      <c r="BK3182"/>
      <c r="BL3182"/>
      <c r="BM3182"/>
      <c r="BN3182"/>
      <c r="BO3182"/>
      <c r="BP3182"/>
      <c r="BQ3182"/>
      <c r="BR3182" t="s">
        <v>67</v>
      </c>
      <c r="BS3182"/>
      <c r="BT3182" t="s">
        <v>285</v>
      </c>
      <c r="BU3182">
        <v>2255</v>
      </c>
      <c r="BV3182"/>
      <c r="BW3182"/>
      <c r="BX3182"/>
      <c r="BY3182"/>
      <c r="BZ3182"/>
    </row>
    <row r="3183" spans="1:78" s="19" customFormat="1" x14ac:dyDescent="0.2">
      <c r="A3183" t="s">
        <v>1278</v>
      </c>
      <c r="B3183"/>
      <c r="C3183" t="s">
        <v>1482</v>
      </c>
      <c r="D3183" t="s">
        <v>64</v>
      </c>
      <c r="E3183" t="s">
        <v>1270</v>
      </c>
      <c r="F3183" t="s">
        <v>1271</v>
      </c>
      <c r="G3183" t="s">
        <v>1270</v>
      </c>
      <c r="H3183" t="s">
        <v>1271</v>
      </c>
      <c r="I3183"/>
      <c r="J3183"/>
      <c r="K3183"/>
      <c r="L3183" t="s">
        <v>919</v>
      </c>
      <c r="M3183"/>
      <c r="N3183"/>
      <c r="O3183"/>
      <c r="P3183"/>
      <c r="Q3183"/>
      <c r="R3183"/>
      <c r="S3183"/>
      <c r="T3183"/>
      <c r="U3183"/>
      <c r="V3183"/>
      <c r="W3183"/>
      <c r="X3183"/>
      <c r="Y3183"/>
      <c r="Z3183"/>
      <c r="AA3183"/>
      <c r="AB3183"/>
      <c r="AC3183"/>
      <c r="AD3183"/>
      <c r="AE3183"/>
      <c r="AF3183"/>
      <c r="AG3183"/>
      <c r="AH3183"/>
      <c r="AI3183"/>
      <c r="AJ3183"/>
      <c r="AK3183"/>
      <c r="AL3183"/>
      <c r="AM3183"/>
      <c r="AN3183"/>
      <c r="AO3183"/>
      <c r="AP3183"/>
      <c r="AQ3183"/>
      <c r="AR3183"/>
      <c r="AS3183"/>
      <c r="AT3183"/>
      <c r="AU3183"/>
      <c r="AV3183"/>
      <c r="AW3183"/>
      <c r="AX3183"/>
      <c r="AY3183"/>
      <c r="AZ3183"/>
      <c r="BA3183"/>
      <c r="BB3183"/>
      <c r="BC3183"/>
      <c r="BD3183"/>
      <c r="BE3183">
        <v>5.56</v>
      </c>
      <c r="BF3183">
        <v>3.56</v>
      </c>
      <c r="BG3183">
        <v>2.85</v>
      </c>
      <c r="BH3183">
        <v>3.56</v>
      </c>
      <c r="BI3183"/>
      <c r="BJ3183"/>
      <c r="BK3183"/>
      <c r="BL3183"/>
      <c r="BM3183"/>
      <c r="BN3183"/>
      <c r="BO3183"/>
      <c r="BP3183"/>
      <c r="BQ3183"/>
      <c r="BR3183" t="s">
        <v>67</v>
      </c>
      <c r="BS3183"/>
      <c r="BT3183" t="s">
        <v>285</v>
      </c>
      <c r="BU3183">
        <v>2255</v>
      </c>
      <c r="BV3183"/>
      <c r="BW3183"/>
      <c r="BX3183"/>
      <c r="BY3183"/>
      <c r="BZ3183"/>
    </row>
    <row r="3184" spans="1:78" s="19" customFormat="1" x14ac:dyDescent="0.2">
      <c r="A3184" t="s">
        <v>1279</v>
      </c>
      <c r="B3184"/>
      <c r="C3184" t="s">
        <v>1482</v>
      </c>
      <c r="D3184" t="s">
        <v>64</v>
      </c>
      <c r="E3184" t="s">
        <v>1270</v>
      </c>
      <c r="F3184" t="s">
        <v>1271</v>
      </c>
      <c r="G3184" t="s">
        <v>1270</v>
      </c>
      <c r="H3184" t="s">
        <v>1271</v>
      </c>
      <c r="I3184"/>
      <c r="J3184"/>
      <c r="K3184"/>
      <c r="L3184" t="s">
        <v>298</v>
      </c>
      <c r="M3184"/>
      <c r="N3184"/>
      <c r="O3184"/>
      <c r="P3184"/>
      <c r="Q3184"/>
      <c r="R3184"/>
      <c r="S3184"/>
      <c r="T3184"/>
      <c r="U3184"/>
      <c r="V3184"/>
      <c r="W3184"/>
      <c r="X3184"/>
      <c r="Y3184"/>
      <c r="Z3184"/>
      <c r="AA3184"/>
      <c r="AB3184"/>
      <c r="AC3184"/>
      <c r="AD3184"/>
      <c r="AE3184"/>
      <c r="AF3184"/>
      <c r="AG3184"/>
      <c r="AH3184"/>
      <c r="AI3184"/>
      <c r="AJ3184"/>
      <c r="AK3184"/>
      <c r="AL3184"/>
      <c r="AM3184"/>
      <c r="AN3184"/>
      <c r="AO3184"/>
      <c r="AP3184"/>
      <c r="AQ3184"/>
      <c r="AR3184"/>
      <c r="AS3184"/>
      <c r="AT3184"/>
      <c r="AU3184"/>
      <c r="AV3184"/>
      <c r="AW3184"/>
      <c r="AX3184"/>
      <c r="AY3184"/>
      <c r="AZ3184"/>
      <c r="BA3184">
        <v>4.5199999999999996</v>
      </c>
      <c r="BB3184">
        <v>3.72</v>
      </c>
      <c r="BC3184">
        <v>3.38</v>
      </c>
      <c r="BD3184">
        <v>3.72</v>
      </c>
      <c r="BE3184"/>
      <c r="BF3184"/>
      <c r="BG3184"/>
      <c r="BH3184"/>
      <c r="BI3184"/>
      <c r="BJ3184"/>
      <c r="BK3184"/>
      <c r="BL3184"/>
      <c r="BM3184"/>
      <c r="BN3184"/>
      <c r="BO3184"/>
      <c r="BP3184"/>
      <c r="BQ3184"/>
      <c r="BR3184" t="s">
        <v>67</v>
      </c>
      <c r="BS3184"/>
      <c r="BT3184" t="s">
        <v>285</v>
      </c>
      <c r="BU3184">
        <v>2255</v>
      </c>
      <c r="BV3184"/>
      <c r="BW3184"/>
      <c r="BX3184"/>
      <c r="BY3184"/>
      <c r="BZ3184"/>
    </row>
    <row r="3185" spans="1:78" s="11" customFormat="1" x14ac:dyDescent="0.2">
      <c r="A3185" t="s">
        <v>1279</v>
      </c>
      <c r="B3185"/>
      <c r="C3185" t="s">
        <v>1482</v>
      </c>
      <c r="D3185" t="s">
        <v>64</v>
      </c>
      <c r="E3185" t="s">
        <v>1270</v>
      </c>
      <c r="F3185" t="s">
        <v>1271</v>
      </c>
      <c r="G3185" t="s">
        <v>1270</v>
      </c>
      <c r="H3185" t="s">
        <v>1271</v>
      </c>
      <c r="I3185"/>
      <c r="J3185"/>
      <c r="K3185"/>
      <c r="L3185" t="s">
        <v>298</v>
      </c>
      <c r="M3185"/>
      <c r="N3185"/>
      <c r="O3185"/>
      <c r="P3185"/>
      <c r="Q3185"/>
      <c r="R3185"/>
      <c r="S3185"/>
      <c r="T3185"/>
      <c r="U3185"/>
      <c r="V3185"/>
      <c r="W3185"/>
      <c r="X3185"/>
      <c r="Y3185"/>
      <c r="Z3185"/>
      <c r="AA3185"/>
      <c r="AB3185"/>
      <c r="AC3185"/>
      <c r="AD3185"/>
      <c r="AE3185"/>
      <c r="AF3185"/>
      <c r="AG3185"/>
      <c r="AH3185"/>
      <c r="AI3185"/>
      <c r="AJ3185"/>
      <c r="AK3185"/>
      <c r="AL3185"/>
      <c r="AM3185"/>
      <c r="AN3185"/>
      <c r="AO3185"/>
      <c r="AP3185"/>
      <c r="AQ3185"/>
      <c r="AR3185"/>
      <c r="AS3185"/>
      <c r="AT3185"/>
      <c r="AU3185"/>
      <c r="AV3185"/>
      <c r="AW3185"/>
      <c r="AX3185"/>
      <c r="AY3185"/>
      <c r="AZ3185"/>
      <c r="BA3185"/>
      <c r="BB3185"/>
      <c r="BC3185"/>
      <c r="BD3185"/>
      <c r="BE3185">
        <v>5.29</v>
      </c>
      <c r="BF3185">
        <v>3.47</v>
      </c>
      <c r="BG3185">
        <v>2.75</v>
      </c>
      <c r="BH3185">
        <v>3.47</v>
      </c>
      <c r="BI3185"/>
      <c r="BJ3185"/>
      <c r="BK3185"/>
      <c r="BL3185"/>
      <c r="BM3185"/>
      <c r="BN3185"/>
      <c r="BO3185"/>
      <c r="BP3185"/>
      <c r="BQ3185"/>
      <c r="BR3185" t="s">
        <v>67</v>
      </c>
      <c r="BS3185"/>
      <c r="BT3185" t="s">
        <v>285</v>
      </c>
      <c r="BU3185">
        <v>2255</v>
      </c>
      <c r="BV3185"/>
      <c r="BW3185"/>
      <c r="BX3185"/>
      <c r="BY3185"/>
      <c r="BZ3185"/>
    </row>
    <row r="3186" spans="1:78" s="11" customFormat="1" x14ac:dyDescent="0.2">
      <c r="A3186" t="s">
        <v>1280</v>
      </c>
      <c r="B3186"/>
      <c r="C3186" t="s">
        <v>1482</v>
      </c>
      <c r="D3186" t="s">
        <v>64</v>
      </c>
      <c r="E3186" t="s">
        <v>1270</v>
      </c>
      <c r="F3186" t="s">
        <v>1271</v>
      </c>
      <c r="G3186" t="s">
        <v>1270</v>
      </c>
      <c r="H3186" t="s">
        <v>1271</v>
      </c>
      <c r="I3186"/>
      <c r="J3186"/>
      <c r="K3186"/>
      <c r="L3186" t="s">
        <v>1281</v>
      </c>
      <c r="M3186"/>
      <c r="N3186"/>
      <c r="O3186"/>
      <c r="P3186"/>
      <c r="Q3186"/>
      <c r="R3186"/>
      <c r="S3186"/>
      <c r="T3186"/>
      <c r="U3186"/>
      <c r="V3186"/>
      <c r="W3186"/>
      <c r="X3186"/>
      <c r="Y3186">
        <v>3.5</v>
      </c>
      <c r="Z3186">
        <v>4.72</v>
      </c>
      <c r="AA3186">
        <v>4.83</v>
      </c>
      <c r="AB3186">
        <v>4.83</v>
      </c>
      <c r="AC3186"/>
      <c r="AD3186"/>
      <c r="AE3186"/>
      <c r="AF3186"/>
      <c r="AG3186"/>
      <c r="AH3186"/>
      <c r="AI3186"/>
      <c r="AJ3186"/>
      <c r="AK3186"/>
      <c r="AL3186"/>
      <c r="AM3186"/>
      <c r="AN3186"/>
      <c r="AO3186"/>
      <c r="AP3186"/>
      <c r="AQ3186"/>
      <c r="AR3186"/>
      <c r="AS3186"/>
      <c r="AT3186"/>
      <c r="AU3186"/>
      <c r="AV3186"/>
      <c r="AW3186"/>
      <c r="AX3186"/>
      <c r="AY3186"/>
      <c r="AZ3186"/>
      <c r="BA3186"/>
      <c r="BB3186"/>
      <c r="BC3186"/>
      <c r="BD3186"/>
      <c r="BE3186"/>
      <c r="BF3186"/>
      <c r="BG3186"/>
      <c r="BH3186"/>
      <c r="BI3186"/>
      <c r="BJ3186"/>
      <c r="BK3186"/>
      <c r="BL3186"/>
      <c r="BM3186"/>
      <c r="BN3186"/>
      <c r="BO3186"/>
      <c r="BP3186"/>
      <c r="BQ3186"/>
      <c r="BR3186" t="s">
        <v>67</v>
      </c>
      <c r="BS3186"/>
      <c r="BT3186" t="s">
        <v>285</v>
      </c>
      <c r="BU3186">
        <v>2255</v>
      </c>
      <c r="BV3186"/>
      <c r="BW3186"/>
      <c r="BX3186"/>
      <c r="BY3186"/>
      <c r="BZ3186"/>
    </row>
    <row r="3187" spans="1:78" s="11" customFormat="1" x14ac:dyDescent="0.2">
      <c r="A3187" t="s">
        <v>1282</v>
      </c>
      <c r="B3187"/>
      <c r="C3187" t="s">
        <v>1482</v>
      </c>
      <c r="D3187" t="s">
        <v>64</v>
      </c>
      <c r="E3187" t="s">
        <v>1270</v>
      </c>
      <c r="F3187" t="s">
        <v>1271</v>
      </c>
      <c r="G3187" t="s">
        <v>1270</v>
      </c>
      <c r="H3187" t="s">
        <v>1271</v>
      </c>
      <c r="I3187"/>
      <c r="J3187"/>
      <c r="K3187"/>
      <c r="L3187" t="s">
        <v>1283</v>
      </c>
      <c r="M3187"/>
      <c r="N3187"/>
      <c r="O3187"/>
      <c r="P3187"/>
      <c r="Q3187"/>
      <c r="R3187"/>
      <c r="S3187"/>
      <c r="T3187"/>
      <c r="U3187"/>
      <c r="V3187"/>
      <c r="W3187"/>
      <c r="X3187"/>
      <c r="Y3187">
        <v>3.8</v>
      </c>
      <c r="Z3187">
        <v>5.08</v>
      </c>
      <c r="AA3187">
        <v>5.3</v>
      </c>
      <c r="AB3187">
        <v>5.3</v>
      </c>
      <c r="AC3187"/>
      <c r="AD3187"/>
      <c r="AE3187"/>
      <c r="AF3187"/>
      <c r="AG3187"/>
      <c r="AH3187"/>
      <c r="AI3187"/>
      <c r="AJ3187"/>
      <c r="AK3187"/>
      <c r="AL3187"/>
      <c r="AM3187"/>
      <c r="AN3187"/>
      <c r="AO3187"/>
      <c r="AP3187"/>
      <c r="AQ3187"/>
      <c r="AR3187"/>
      <c r="AS3187"/>
      <c r="AT3187"/>
      <c r="AU3187"/>
      <c r="AV3187"/>
      <c r="AW3187"/>
      <c r="AX3187"/>
      <c r="AY3187"/>
      <c r="AZ3187"/>
      <c r="BA3187"/>
      <c r="BB3187"/>
      <c r="BC3187"/>
      <c r="BD3187"/>
      <c r="BE3187"/>
      <c r="BF3187"/>
      <c r="BG3187"/>
      <c r="BH3187"/>
      <c r="BI3187"/>
      <c r="BJ3187"/>
      <c r="BK3187"/>
      <c r="BL3187"/>
      <c r="BM3187"/>
      <c r="BN3187"/>
      <c r="BO3187"/>
      <c r="BP3187"/>
      <c r="BQ3187" t="s">
        <v>1284</v>
      </c>
      <c r="BR3187" t="s">
        <v>67</v>
      </c>
      <c r="BS3187"/>
      <c r="BT3187" t="s">
        <v>285</v>
      </c>
      <c r="BU3187">
        <v>2255</v>
      </c>
      <c r="BV3187"/>
      <c r="BW3187"/>
      <c r="BX3187"/>
      <c r="BY3187"/>
      <c r="BZ3187"/>
    </row>
    <row r="3188" spans="1:78" s="11" customFormat="1" x14ac:dyDescent="0.2">
      <c r="A3188" t="s">
        <v>1285</v>
      </c>
      <c r="B3188"/>
      <c r="C3188" t="s">
        <v>1482</v>
      </c>
      <c r="D3188" t="s">
        <v>64</v>
      </c>
      <c r="E3188" t="s">
        <v>1270</v>
      </c>
      <c r="F3188" t="s">
        <v>1271</v>
      </c>
      <c r="G3188" t="s">
        <v>1270</v>
      </c>
      <c r="H3188" t="s">
        <v>1271</v>
      </c>
      <c r="I3188"/>
      <c r="J3188"/>
      <c r="K3188"/>
      <c r="L3188" t="s">
        <v>1286</v>
      </c>
      <c r="M3188"/>
      <c r="N3188"/>
      <c r="O3188"/>
      <c r="P3188"/>
      <c r="Q3188"/>
      <c r="R3188"/>
      <c r="S3188"/>
      <c r="T3188"/>
      <c r="U3188"/>
      <c r="V3188"/>
      <c r="W3188"/>
      <c r="X3188"/>
      <c r="Y3188"/>
      <c r="Z3188"/>
      <c r="AA3188"/>
      <c r="AB3188"/>
      <c r="AC3188"/>
      <c r="AD3188"/>
      <c r="AE3188"/>
      <c r="AF3188"/>
      <c r="AG3188"/>
      <c r="AH3188"/>
      <c r="AI3188"/>
      <c r="AJ3188"/>
      <c r="AK3188"/>
      <c r="AL3188"/>
      <c r="AM3188"/>
      <c r="AN3188"/>
      <c r="AO3188"/>
      <c r="AP3188"/>
      <c r="AQ3188"/>
      <c r="AR3188"/>
      <c r="AS3188"/>
      <c r="AT3188"/>
      <c r="AU3188"/>
      <c r="AV3188"/>
      <c r="AW3188"/>
      <c r="AX3188"/>
      <c r="AY3188"/>
      <c r="AZ3188"/>
      <c r="BA3188">
        <v>3.91</v>
      </c>
      <c r="BB3188">
        <v>2.92</v>
      </c>
      <c r="BC3188">
        <v>2.77</v>
      </c>
      <c r="BD3188">
        <v>2.92</v>
      </c>
      <c r="BE3188"/>
      <c r="BF3188"/>
      <c r="BG3188"/>
      <c r="BH3188"/>
      <c r="BI3188"/>
      <c r="BJ3188"/>
      <c r="BK3188"/>
      <c r="BL3188"/>
      <c r="BM3188"/>
      <c r="BN3188"/>
      <c r="BO3188"/>
      <c r="BP3188"/>
      <c r="BQ3188"/>
      <c r="BR3188" t="s">
        <v>67</v>
      </c>
      <c r="BS3188"/>
      <c r="BT3188" t="s">
        <v>285</v>
      </c>
      <c r="BU3188">
        <v>2255</v>
      </c>
      <c r="BV3188"/>
      <c r="BW3188"/>
      <c r="BX3188"/>
      <c r="BY3188"/>
      <c r="BZ3188"/>
    </row>
    <row r="3189" spans="1:78" s="11" customFormat="1" x14ac:dyDescent="0.2">
      <c r="A3189" t="s">
        <v>1285</v>
      </c>
      <c r="B3189"/>
      <c r="C3189" t="s">
        <v>1482</v>
      </c>
      <c r="D3189" t="s">
        <v>64</v>
      </c>
      <c r="E3189" t="s">
        <v>1270</v>
      </c>
      <c r="F3189" t="s">
        <v>1271</v>
      </c>
      <c r="G3189" t="s">
        <v>1270</v>
      </c>
      <c r="H3189" t="s">
        <v>1271</v>
      </c>
      <c r="I3189"/>
      <c r="J3189"/>
      <c r="K3189"/>
      <c r="L3189" t="s">
        <v>1286</v>
      </c>
      <c r="M3189"/>
      <c r="N3189"/>
      <c r="O3189"/>
      <c r="P3189"/>
      <c r="Q3189"/>
      <c r="R3189"/>
      <c r="S3189"/>
      <c r="T3189"/>
      <c r="U3189"/>
      <c r="V3189"/>
      <c r="W3189"/>
      <c r="X3189"/>
      <c r="Y3189"/>
      <c r="Z3189"/>
      <c r="AA3189"/>
      <c r="AB3189"/>
      <c r="AC3189"/>
      <c r="AD3189"/>
      <c r="AE3189"/>
      <c r="AF3189"/>
      <c r="AG3189"/>
      <c r="AH3189"/>
      <c r="AI3189"/>
      <c r="AJ3189"/>
      <c r="AK3189"/>
      <c r="AL3189"/>
      <c r="AM3189"/>
      <c r="AN3189"/>
      <c r="AO3189"/>
      <c r="AP3189"/>
      <c r="AQ3189"/>
      <c r="AR3189"/>
      <c r="AS3189"/>
      <c r="AT3189"/>
      <c r="AU3189"/>
      <c r="AV3189"/>
      <c r="AW3189"/>
      <c r="AX3189"/>
      <c r="AY3189"/>
      <c r="AZ3189"/>
      <c r="BA3189"/>
      <c r="BB3189"/>
      <c r="BC3189"/>
      <c r="BD3189"/>
      <c r="BE3189">
        <v>4.42</v>
      </c>
      <c r="BF3189">
        <v>2.67</v>
      </c>
      <c r="BG3189">
        <v>2.11</v>
      </c>
      <c r="BH3189">
        <v>2.67</v>
      </c>
      <c r="BI3189"/>
      <c r="BJ3189"/>
      <c r="BK3189"/>
      <c r="BL3189"/>
      <c r="BM3189"/>
      <c r="BN3189"/>
      <c r="BO3189"/>
      <c r="BP3189"/>
      <c r="BQ3189"/>
      <c r="BR3189" t="s">
        <v>67</v>
      </c>
      <c r="BS3189"/>
      <c r="BT3189" t="s">
        <v>285</v>
      </c>
      <c r="BU3189">
        <v>2255</v>
      </c>
      <c r="BV3189"/>
      <c r="BW3189"/>
      <c r="BX3189"/>
      <c r="BY3189"/>
      <c r="BZ3189"/>
    </row>
    <row r="3190" spans="1:78" s="11" customFormat="1" x14ac:dyDescent="0.2">
      <c r="A3190" t="s">
        <v>1287</v>
      </c>
      <c r="B3190"/>
      <c r="C3190" t="s">
        <v>1482</v>
      </c>
      <c r="D3190" t="s">
        <v>64</v>
      </c>
      <c r="E3190" t="s">
        <v>1270</v>
      </c>
      <c r="F3190" t="s">
        <v>1271</v>
      </c>
      <c r="G3190" t="s">
        <v>1270</v>
      </c>
      <c r="H3190" t="s">
        <v>1271</v>
      </c>
      <c r="I3190"/>
      <c r="J3190"/>
      <c r="K3190"/>
      <c r="L3190" t="s">
        <v>1286</v>
      </c>
      <c r="M3190"/>
      <c r="N3190"/>
      <c r="O3190"/>
      <c r="P3190"/>
      <c r="Q3190"/>
      <c r="R3190"/>
      <c r="S3190"/>
      <c r="T3190"/>
      <c r="U3190"/>
      <c r="V3190"/>
      <c r="W3190"/>
      <c r="X3190"/>
      <c r="Y3190"/>
      <c r="Z3190"/>
      <c r="AA3190"/>
      <c r="AB3190"/>
      <c r="AC3190"/>
      <c r="AD3190"/>
      <c r="AE3190"/>
      <c r="AF3190"/>
      <c r="AG3190"/>
      <c r="AH3190"/>
      <c r="AI3190"/>
      <c r="AJ3190"/>
      <c r="AK3190"/>
      <c r="AL3190"/>
      <c r="AM3190"/>
      <c r="AN3190"/>
      <c r="AO3190"/>
      <c r="AP3190"/>
      <c r="AQ3190"/>
      <c r="AR3190"/>
      <c r="AS3190"/>
      <c r="AT3190"/>
      <c r="AU3190"/>
      <c r="AV3190"/>
      <c r="AW3190">
        <v>4.04</v>
      </c>
      <c r="AX3190">
        <v>3.15</v>
      </c>
      <c r="AY3190">
        <v>2.96</v>
      </c>
      <c r="AZ3190">
        <v>3.15</v>
      </c>
      <c r="BA3190"/>
      <c r="BB3190"/>
      <c r="BC3190"/>
      <c r="BD3190"/>
      <c r="BE3190"/>
      <c r="BF3190"/>
      <c r="BG3190"/>
      <c r="BH3190"/>
      <c r="BI3190"/>
      <c r="BJ3190"/>
      <c r="BK3190"/>
      <c r="BL3190"/>
      <c r="BM3190"/>
      <c r="BN3190"/>
      <c r="BO3190"/>
      <c r="BP3190"/>
      <c r="BQ3190"/>
      <c r="BR3190" t="s">
        <v>67</v>
      </c>
      <c r="BS3190"/>
      <c r="BT3190" t="s">
        <v>285</v>
      </c>
      <c r="BU3190">
        <v>2255</v>
      </c>
      <c r="BV3190"/>
      <c r="BW3190"/>
      <c r="BX3190"/>
      <c r="BY3190"/>
      <c r="BZ3190"/>
    </row>
    <row r="3191" spans="1:78" s="11" customFormat="1" x14ac:dyDescent="0.2">
      <c r="A3191" t="s">
        <v>1287</v>
      </c>
      <c r="B3191"/>
      <c r="C3191" t="s">
        <v>1482</v>
      </c>
      <c r="D3191" t="s">
        <v>64</v>
      </c>
      <c r="E3191" t="s">
        <v>1270</v>
      </c>
      <c r="F3191" t="s">
        <v>1271</v>
      </c>
      <c r="G3191" t="s">
        <v>1270</v>
      </c>
      <c r="H3191" t="s">
        <v>1271</v>
      </c>
      <c r="I3191"/>
      <c r="J3191"/>
      <c r="K3191"/>
      <c r="L3191" t="s">
        <v>1286</v>
      </c>
      <c r="M3191"/>
      <c r="N3191"/>
      <c r="O3191"/>
      <c r="P3191"/>
      <c r="Q3191"/>
      <c r="R3191"/>
      <c r="S3191"/>
      <c r="T3191"/>
      <c r="U3191"/>
      <c r="V3191"/>
      <c r="W3191"/>
      <c r="X3191"/>
      <c r="Y3191"/>
      <c r="Z3191"/>
      <c r="AA3191"/>
      <c r="AB3191"/>
      <c r="AC3191"/>
      <c r="AD3191"/>
      <c r="AE3191"/>
      <c r="AF3191"/>
      <c r="AG3191"/>
      <c r="AH3191"/>
      <c r="AI3191"/>
      <c r="AJ3191"/>
      <c r="AK3191"/>
      <c r="AL3191"/>
      <c r="AM3191"/>
      <c r="AN3191"/>
      <c r="AO3191"/>
      <c r="AP3191"/>
      <c r="AQ3191"/>
      <c r="AR3191"/>
      <c r="AS3191"/>
      <c r="AT3191"/>
      <c r="AU3191"/>
      <c r="AV3191"/>
      <c r="AW3191"/>
      <c r="AX3191"/>
      <c r="AY3191"/>
      <c r="AZ3191"/>
      <c r="BA3191">
        <v>4.47</v>
      </c>
      <c r="BB3191">
        <v>3.87</v>
      </c>
      <c r="BC3191">
        <v>3.49</v>
      </c>
      <c r="BD3191">
        <v>3.87</v>
      </c>
      <c r="BE3191"/>
      <c r="BF3191"/>
      <c r="BG3191"/>
      <c r="BH3191"/>
      <c r="BI3191"/>
      <c r="BJ3191"/>
      <c r="BK3191"/>
      <c r="BL3191"/>
      <c r="BM3191"/>
      <c r="BN3191"/>
      <c r="BO3191"/>
      <c r="BP3191"/>
      <c r="BQ3191"/>
      <c r="BR3191" t="s">
        <v>67</v>
      </c>
      <c r="BS3191"/>
      <c r="BT3191" t="s">
        <v>285</v>
      </c>
      <c r="BU3191">
        <v>2255</v>
      </c>
      <c r="BV3191"/>
      <c r="BW3191"/>
      <c r="BX3191"/>
      <c r="BY3191"/>
      <c r="BZ3191"/>
    </row>
    <row r="3192" spans="1:78" s="11" customFormat="1" x14ac:dyDescent="0.2">
      <c r="A3192" t="s">
        <v>1288</v>
      </c>
      <c r="B3192"/>
      <c r="C3192" t="s">
        <v>1482</v>
      </c>
      <c r="D3192" t="s">
        <v>64</v>
      </c>
      <c r="E3192" t="s">
        <v>1270</v>
      </c>
      <c r="F3192" t="s">
        <v>1271</v>
      </c>
      <c r="G3192" t="s">
        <v>1270</v>
      </c>
      <c r="H3192" t="s">
        <v>1271</v>
      </c>
      <c r="I3192"/>
      <c r="J3192"/>
      <c r="K3192"/>
      <c r="L3192" t="s">
        <v>922</v>
      </c>
      <c r="M3192"/>
      <c r="N3192"/>
      <c r="O3192"/>
      <c r="P3192"/>
      <c r="Q3192"/>
      <c r="R3192"/>
      <c r="S3192"/>
      <c r="T3192"/>
      <c r="U3192"/>
      <c r="V3192"/>
      <c r="W3192"/>
      <c r="X3192"/>
      <c r="Y3192"/>
      <c r="Z3192"/>
      <c r="AA3192"/>
      <c r="AB3192"/>
      <c r="AC3192"/>
      <c r="AD3192"/>
      <c r="AE3192"/>
      <c r="AF3192"/>
      <c r="AG3192"/>
      <c r="AH3192"/>
      <c r="AI3192"/>
      <c r="AJ3192"/>
      <c r="AK3192"/>
      <c r="AL3192"/>
      <c r="AM3192"/>
      <c r="AN3192"/>
      <c r="AO3192"/>
      <c r="AP3192"/>
      <c r="AQ3192"/>
      <c r="AR3192"/>
      <c r="AS3192">
        <v>3.51</v>
      </c>
      <c r="AT3192">
        <v>2.27</v>
      </c>
      <c r="AU3192"/>
      <c r="AV3192">
        <v>2.27</v>
      </c>
      <c r="AW3192"/>
      <c r="AX3192"/>
      <c r="AY3192"/>
      <c r="AZ3192"/>
      <c r="BA3192"/>
      <c r="BB3192"/>
      <c r="BC3192"/>
      <c r="BD3192"/>
      <c r="BE3192"/>
      <c r="BF3192"/>
      <c r="BG3192"/>
      <c r="BH3192"/>
      <c r="BI3192"/>
      <c r="BJ3192"/>
      <c r="BK3192"/>
      <c r="BL3192"/>
      <c r="BM3192"/>
      <c r="BN3192"/>
      <c r="BO3192"/>
      <c r="BP3192"/>
      <c r="BQ3192"/>
      <c r="BR3192" t="s">
        <v>67</v>
      </c>
      <c r="BS3192"/>
      <c r="BT3192" t="s">
        <v>285</v>
      </c>
      <c r="BU3192">
        <v>2255</v>
      </c>
      <c r="BV3192"/>
      <c r="BW3192"/>
      <c r="BX3192" s="10"/>
      <c r="BY3192" s="10"/>
      <c r="BZ3192" s="10"/>
    </row>
    <row r="3193" spans="1:78" s="11" customFormat="1" x14ac:dyDescent="0.2">
      <c r="A3193" t="s">
        <v>1288</v>
      </c>
      <c r="B3193"/>
      <c r="C3193" t="s">
        <v>1482</v>
      </c>
      <c r="D3193" t="s">
        <v>64</v>
      </c>
      <c r="E3193" t="s">
        <v>1270</v>
      </c>
      <c r="F3193" t="s">
        <v>1271</v>
      </c>
      <c r="G3193" t="s">
        <v>1270</v>
      </c>
      <c r="H3193" t="s">
        <v>1271</v>
      </c>
      <c r="I3193"/>
      <c r="J3193"/>
      <c r="K3193"/>
      <c r="L3193" t="s">
        <v>922</v>
      </c>
      <c r="M3193"/>
      <c r="N3193"/>
      <c r="O3193"/>
      <c r="P3193"/>
      <c r="Q3193"/>
      <c r="R3193"/>
      <c r="S3193"/>
      <c r="T3193"/>
      <c r="U3193"/>
      <c r="V3193"/>
      <c r="W3193"/>
      <c r="X3193"/>
      <c r="Y3193"/>
      <c r="Z3193"/>
      <c r="AA3193"/>
      <c r="AB3193"/>
      <c r="AC3193"/>
      <c r="AD3193"/>
      <c r="AE3193"/>
      <c r="AF3193"/>
      <c r="AG3193"/>
      <c r="AH3193"/>
      <c r="AI3193"/>
      <c r="AJ3193"/>
      <c r="AK3193"/>
      <c r="AL3193"/>
      <c r="AM3193"/>
      <c r="AN3193"/>
      <c r="AO3193"/>
      <c r="AP3193"/>
      <c r="AQ3193"/>
      <c r="AR3193"/>
      <c r="AS3193"/>
      <c r="AT3193"/>
      <c r="AU3193"/>
      <c r="AV3193"/>
      <c r="AW3193">
        <v>3.9</v>
      </c>
      <c r="AX3193">
        <v>2.78</v>
      </c>
      <c r="AY3193">
        <v>2.6</v>
      </c>
      <c r="AZ3193">
        <v>2.78</v>
      </c>
      <c r="BA3193"/>
      <c r="BB3193"/>
      <c r="BC3193"/>
      <c r="BD3193"/>
      <c r="BE3193"/>
      <c r="BF3193"/>
      <c r="BG3193"/>
      <c r="BH3193"/>
      <c r="BI3193"/>
      <c r="BJ3193"/>
      <c r="BK3193"/>
      <c r="BL3193"/>
      <c r="BM3193"/>
      <c r="BN3193"/>
      <c r="BO3193"/>
      <c r="BP3193"/>
      <c r="BQ3193"/>
      <c r="BR3193" t="s">
        <v>67</v>
      </c>
      <c r="BS3193"/>
      <c r="BT3193" t="s">
        <v>285</v>
      </c>
      <c r="BU3193">
        <v>2255</v>
      </c>
      <c r="BV3193"/>
      <c r="BW3193"/>
      <c r="BX3193" s="10"/>
      <c r="BY3193" s="10"/>
      <c r="BZ3193" s="10"/>
    </row>
    <row r="3194" spans="1:78" s="11" customFormat="1" x14ac:dyDescent="0.2">
      <c r="A3194" t="s">
        <v>1289</v>
      </c>
      <c r="B3194"/>
      <c r="C3194" t="s">
        <v>1482</v>
      </c>
      <c r="D3194" t="s">
        <v>64</v>
      </c>
      <c r="E3194" t="s">
        <v>1270</v>
      </c>
      <c r="F3194" t="s">
        <v>1271</v>
      </c>
      <c r="G3194" t="s">
        <v>1270</v>
      </c>
      <c r="H3194" t="s">
        <v>1271</v>
      </c>
      <c r="I3194"/>
      <c r="J3194"/>
      <c r="K3194"/>
      <c r="L3194" t="s">
        <v>922</v>
      </c>
      <c r="M3194"/>
      <c r="N3194"/>
      <c r="O3194"/>
      <c r="P3194"/>
      <c r="Q3194"/>
      <c r="R3194"/>
      <c r="S3194"/>
      <c r="T3194"/>
      <c r="U3194"/>
      <c r="V3194"/>
      <c r="W3194"/>
      <c r="X3194"/>
      <c r="Y3194"/>
      <c r="Z3194"/>
      <c r="AA3194"/>
      <c r="AB3194"/>
      <c r="AC3194"/>
      <c r="AD3194"/>
      <c r="AE3194"/>
      <c r="AF3194"/>
      <c r="AG3194"/>
      <c r="AH3194"/>
      <c r="AI3194">
        <v>4.6399999999999997</v>
      </c>
      <c r="AJ3194">
        <v>4.6399999999999997</v>
      </c>
      <c r="AK3194"/>
      <c r="AL3194"/>
      <c r="AM3194"/>
      <c r="AN3194"/>
      <c r="AO3194"/>
      <c r="AP3194"/>
      <c r="AQ3194"/>
      <c r="AR3194"/>
      <c r="AS3194"/>
      <c r="AT3194"/>
      <c r="AU3194"/>
      <c r="AV3194"/>
      <c r="AW3194"/>
      <c r="AX3194"/>
      <c r="AY3194"/>
      <c r="AZ3194"/>
      <c r="BA3194"/>
      <c r="BB3194"/>
      <c r="BC3194"/>
      <c r="BD3194"/>
      <c r="BE3194"/>
      <c r="BF3194"/>
      <c r="BG3194"/>
      <c r="BH3194"/>
      <c r="BI3194"/>
      <c r="BJ3194"/>
      <c r="BK3194"/>
      <c r="BL3194"/>
      <c r="BM3194"/>
      <c r="BN3194"/>
      <c r="BO3194"/>
      <c r="BP3194"/>
      <c r="BQ3194"/>
      <c r="BR3194" t="s">
        <v>67</v>
      </c>
      <c r="BS3194"/>
      <c r="BT3194" t="s">
        <v>285</v>
      </c>
      <c r="BU3194">
        <v>2255</v>
      </c>
      <c r="BV3194"/>
      <c r="BW3194"/>
      <c r="BX3194" s="10"/>
      <c r="BY3194" s="10"/>
      <c r="BZ3194" s="10"/>
    </row>
    <row r="3195" spans="1:78" s="11" customFormat="1" x14ac:dyDescent="0.2">
      <c r="A3195" t="s">
        <v>1290</v>
      </c>
      <c r="B3195"/>
      <c r="C3195" t="s">
        <v>1482</v>
      </c>
      <c r="D3195" t="s">
        <v>64</v>
      </c>
      <c r="E3195" t="s">
        <v>1270</v>
      </c>
      <c r="F3195" t="s">
        <v>1271</v>
      </c>
      <c r="G3195" t="s">
        <v>1270</v>
      </c>
      <c r="H3195" t="s">
        <v>1271</v>
      </c>
      <c r="I3195"/>
      <c r="J3195"/>
      <c r="K3195"/>
      <c r="L3195" t="s">
        <v>1291</v>
      </c>
      <c r="M3195"/>
      <c r="N3195"/>
      <c r="O3195"/>
      <c r="P3195"/>
      <c r="Q3195"/>
      <c r="R3195"/>
      <c r="S3195"/>
      <c r="T3195"/>
      <c r="U3195"/>
      <c r="V3195"/>
      <c r="W3195"/>
      <c r="X3195"/>
      <c r="Y3195"/>
      <c r="Z3195"/>
      <c r="AA3195"/>
      <c r="AB3195"/>
      <c r="AC3195">
        <v>3.69</v>
      </c>
      <c r="AD3195">
        <v>5.63</v>
      </c>
      <c r="AE3195">
        <v>5.82</v>
      </c>
      <c r="AF3195">
        <v>5.82</v>
      </c>
      <c r="AG3195"/>
      <c r="AH3195"/>
      <c r="AI3195"/>
      <c r="AJ3195"/>
      <c r="AK3195"/>
      <c r="AL3195"/>
      <c r="AM3195"/>
      <c r="AN3195"/>
      <c r="AO3195"/>
      <c r="AP3195"/>
      <c r="AQ3195"/>
      <c r="AR3195"/>
      <c r="AS3195"/>
      <c r="AT3195"/>
      <c r="AU3195"/>
      <c r="AV3195"/>
      <c r="AW3195"/>
      <c r="AX3195"/>
      <c r="AY3195"/>
      <c r="AZ3195"/>
      <c r="BA3195"/>
      <c r="BB3195"/>
      <c r="BC3195"/>
      <c r="BD3195"/>
      <c r="BE3195"/>
      <c r="BF3195"/>
      <c r="BG3195"/>
      <c r="BH3195"/>
      <c r="BI3195"/>
      <c r="BJ3195"/>
      <c r="BK3195"/>
      <c r="BL3195"/>
      <c r="BM3195"/>
      <c r="BN3195"/>
      <c r="BO3195"/>
      <c r="BP3195"/>
      <c r="BQ3195"/>
      <c r="BR3195" t="s">
        <v>67</v>
      </c>
      <c r="BS3195"/>
      <c r="BT3195" t="s">
        <v>285</v>
      </c>
      <c r="BU3195">
        <v>2255</v>
      </c>
      <c r="BV3195"/>
      <c r="BW3195"/>
      <c r="BX3195"/>
      <c r="BY3195"/>
      <c r="BZ3195"/>
    </row>
    <row r="3196" spans="1:78" s="11" customFormat="1" x14ac:dyDescent="0.2">
      <c r="A3196" t="s">
        <v>1292</v>
      </c>
      <c r="B3196"/>
      <c r="C3196" t="s">
        <v>1482</v>
      </c>
      <c r="D3196" t="s">
        <v>64</v>
      </c>
      <c r="E3196" t="s">
        <v>1270</v>
      </c>
      <c r="F3196" t="s">
        <v>1271</v>
      </c>
      <c r="G3196" t="s">
        <v>1270</v>
      </c>
      <c r="H3196" t="s">
        <v>1271</v>
      </c>
      <c r="I3196"/>
      <c r="J3196"/>
      <c r="K3196"/>
      <c r="L3196" t="s">
        <v>1072</v>
      </c>
      <c r="M3196"/>
      <c r="N3196"/>
      <c r="O3196"/>
      <c r="P3196"/>
      <c r="Q3196"/>
      <c r="R3196"/>
      <c r="S3196"/>
      <c r="T3196"/>
      <c r="U3196"/>
      <c r="V3196"/>
      <c r="W3196"/>
      <c r="X3196"/>
      <c r="Y3196">
        <v>3.75</v>
      </c>
      <c r="Z3196">
        <v>4.7</v>
      </c>
      <c r="AA3196">
        <v>4.9400000000000004</v>
      </c>
      <c r="AB3196">
        <v>4.9400000000000004</v>
      </c>
      <c r="AC3196"/>
      <c r="AD3196"/>
      <c r="AE3196"/>
      <c r="AF3196"/>
      <c r="AG3196"/>
      <c r="AH3196"/>
      <c r="AI3196"/>
      <c r="AJ3196"/>
      <c r="AK3196"/>
      <c r="AL3196"/>
      <c r="AM3196"/>
      <c r="AN3196"/>
      <c r="AO3196"/>
      <c r="AP3196"/>
      <c r="AQ3196"/>
      <c r="AR3196"/>
      <c r="AS3196"/>
      <c r="AT3196"/>
      <c r="AU3196"/>
      <c r="AV3196"/>
      <c r="AW3196"/>
      <c r="AX3196"/>
      <c r="AY3196"/>
      <c r="AZ3196"/>
      <c r="BA3196"/>
      <c r="BB3196"/>
      <c r="BC3196"/>
      <c r="BD3196"/>
      <c r="BE3196"/>
      <c r="BF3196"/>
      <c r="BG3196"/>
      <c r="BH3196"/>
      <c r="BI3196"/>
      <c r="BJ3196"/>
      <c r="BK3196"/>
      <c r="BL3196"/>
      <c r="BM3196"/>
      <c r="BN3196"/>
      <c r="BO3196"/>
      <c r="BP3196"/>
      <c r="BQ3196" t="s">
        <v>1293</v>
      </c>
      <c r="BR3196" t="s">
        <v>67</v>
      </c>
      <c r="BS3196"/>
      <c r="BT3196" t="s">
        <v>285</v>
      </c>
      <c r="BU3196">
        <v>2255</v>
      </c>
      <c r="BV3196"/>
      <c r="BW3196"/>
      <c r="BX3196"/>
      <c r="BY3196"/>
      <c r="BZ3196"/>
    </row>
    <row r="3197" spans="1:78" s="11" customFormat="1" x14ac:dyDescent="0.2">
      <c r="A3197" t="s">
        <v>1294</v>
      </c>
      <c r="B3197"/>
      <c r="C3197" t="s">
        <v>1482</v>
      </c>
      <c r="D3197" t="s">
        <v>64</v>
      </c>
      <c r="E3197" t="s">
        <v>1270</v>
      </c>
      <c r="F3197" t="s">
        <v>1271</v>
      </c>
      <c r="G3197" t="s">
        <v>1270</v>
      </c>
      <c r="H3197" t="s">
        <v>1271</v>
      </c>
      <c r="I3197"/>
      <c r="J3197"/>
      <c r="K3197"/>
      <c r="L3197" t="s">
        <v>305</v>
      </c>
      <c r="M3197"/>
      <c r="N3197"/>
      <c r="O3197"/>
      <c r="P3197"/>
      <c r="Q3197"/>
      <c r="R3197"/>
      <c r="S3197"/>
      <c r="T3197"/>
      <c r="U3197"/>
      <c r="V3197"/>
      <c r="W3197"/>
      <c r="X3197"/>
      <c r="Y3197"/>
      <c r="Z3197"/>
      <c r="AA3197"/>
      <c r="AB3197"/>
      <c r="AC3197"/>
      <c r="AD3197"/>
      <c r="AE3197"/>
      <c r="AF3197"/>
      <c r="AG3197"/>
      <c r="AH3197"/>
      <c r="AI3197"/>
      <c r="AJ3197"/>
      <c r="AK3197"/>
      <c r="AL3197"/>
      <c r="AM3197"/>
      <c r="AN3197"/>
      <c r="AO3197"/>
      <c r="AP3197"/>
      <c r="AQ3197"/>
      <c r="AR3197"/>
      <c r="AS3197"/>
      <c r="AT3197"/>
      <c r="AU3197"/>
      <c r="AV3197"/>
      <c r="AW3197"/>
      <c r="AX3197"/>
      <c r="AY3197"/>
      <c r="AZ3197"/>
      <c r="BA3197">
        <v>3.68</v>
      </c>
      <c r="BB3197">
        <v>3.14</v>
      </c>
      <c r="BC3197">
        <v>2.89</v>
      </c>
      <c r="BD3197">
        <v>3.14</v>
      </c>
      <c r="BE3197"/>
      <c r="BF3197"/>
      <c r="BG3197"/>
      <c r="BH3197"/>
      <c r="BI3197"/>
      <c r="BJ3197"/>
      <c r="BK3197"/>
      <c r="BL3197"/>
      <c r="BM3197"/>
      <c r="BN3197"/>
      <c r="BO3197"/>
      <c r="BP3197"/>
      <c r="BQ3197"/>
      <c r="BR3197" t="s">
        <v>67</v>
      </c>
      <c r="BS3197"/>
      <c r="BT3197" t="s">
        <v>285</v>
      </c>
      <c r="BU3197">
        <v>2255</v>
      </c>
      <c r="BV3197"/>
      <c r="BW3197"/>
      <c r="BX3197"/>
      <c r="BY3197"/>
      <c r="BZ3197"/>
    </row>
    <row r="3198" spans="1:78" s="11" customFormat="1" x14ac:dyDescent="0.2">
      <c r="A3198" t="s">
        <v>1294</v>
      </c>
      <c r="B3198"/>
      <c r="C3198" t="s">
        <v>1482</v>
      </c>
      <c r="D3198" t="s">
        <v>64</v>
      </c>
      <c r="E3198" t="s">
        <v>1270</v>
      </c>
      <c r="F3198" t="s">
        <v>1271</v>
      </c>
      <c r="G3198" t="s">
        <v>1270</v>
      </c>
      <c r="H3198" t="s">
        <v>1271</v>
      </c>
      <c r="I3198"/>
      <c r="J3198"/>
      <c r="K3198"/>
      <c r="L3198" t="s">
        <v>305</v>
      </c>
      <c r="M3198"/>
      <c r="N3198"/>
      <c r="O3198"/>
      <c r="P3198"/>
      <c r="Q3198"/>
      <c r="R3198"/>
      <c r="S3198"/>
      <c r="T3198"/>
      <c r="U3198"/>
      <c r="V3198"/>
      <c r="W3198"/>
      <c r="X3198"/>
      <c r="Y3198"/>
      <c r="Z3198"/>
      <c r="AA3198"/>
      <c r="AB3198"/>
      <c r="AC3198"/>
      <c r="AD3198"/>
      <c r="AE3198"/>
      <c r="AF3198"/>
      <c r="AG3198"/>
      <c r="AH3198"/>
      <c r="AI3198"/>
      <c r="AJ3198"/>
      <c r="AK3198"/>
      <c r="AL3198"/>
      <c r="AM3198"/>
      <c r="AN3198"/>
      <c r="AO3198"/>
      <c r="AP3198"/>
      <c r="AQ3198"/>
      <c r="AR3198"/>
      <c r="AS3198"/>
      <c r="AT3198"/>
      <c r="AU3198"/>
      <c r="AV3198"/>
      <c r="AW3198"/>
      <c r="AX3198"/>
      <c r="AY3198"/>
      <c r="AZ3198"/>
      <c r="BA3198"/>
      <c r="BB3198"/>
      <c r="BC3198"/>
      <c r="BD3198"/>
      <c r="BE3198">
        <v>4.5599999999999996</v>
      </c>
      <c r="BF3198">
        <v>2.88</v>
      </c>
      <c r="BG3198">
        <v>2.23</v>
      </c>
      <c r="BH3198">
        <v>2.88</v>
      </c>
      <c r="BI3198"/>
      <c r="BJ3198"/>
      <c r="BK3198"/>
      <c r="BL3198"/>
      <c r="BM3198"/>
      <c r="BN3198"/>
      <c r="BO3198"/>
      <c r="BP3198"/>
      <c r="BQ3198"/>
      <c r="BR3198" t="s">
        <v>67</v>
      </c>
      <c r="BS3198"/>
      <c r="BT3198" t="s">
        <v>285</v>
      </c>
      <c r="BU3198">
        <v>2255</v>
      </c>
      <c r="BV3198"/>
      <c r="BW3198"/>
      <c r="BX3198"/>
      <c r="BY3198"/>
      <c r="BZ3198"/>
    </row>
    <row r="3199" spans="1:78" s="11" customFormat="1" x14ac:dyDescent="0.2">
      <c r="A3199" t="s">
        <v>1295</v>
      </c>
      <c r="B3199"/>
      <c r="C3199" t="s">
        <v>1482</v>
      </c>
      <c r="D3199" t="s">
        <v>64</v>
      </c>
      <c r="E3199" t="s">
        <v>1270</v>
      </c>
      <c r="F3199" t="s">
        <v>1271</v>
      </c>
      <c r="G3199" t="s">
        <v>1270</v>
      </c>
      <c r="H3199" t="s">
        <v>1271</v>
      </c>
      <c r="I3199"/>
      <c r="J3199"/>
      <c r="K3199"/>
      <c r="L3199" t="s">
        <v>929</v>
      </c>
      <c r="M3199"/>
      <c r="N3199"/>
      <c r="O3199"/>
      <c r="P3199"/>
      <c r="Q3199"/>
      <c r="R3199"/>
      <c r="S3199"/>
      <c r="T3199"/>
      <c r="U3199"/>
      <c r="V3199"/>
      <c r="W3199"/>
      <c r="X3199"/>
      <c r="Y3199"/>
      <c r="Z3199"/>
      <c r="AA3199">
        <v>5.23</v>
      </c>
      <c r="AB3199">
        <v>5.23</v>
      </c>
      <c r="AC3199"/>
      <c r="AD3199"/>
      <c r="AE3199"/>
      <c r="AF3199"/>
      <c r="AG3199"/>
      <c r="AH3199"/>
      <c r="AI3199"/>
      <c r="AJ3199"/>
      <c r="AK3199"/>
      <c r="AL3199"/>
      <c r="AM3199"/>
      <c r="AN3199"/>
      <c r="AO3199"/>
      <c r="AP3199"/>
      <c r="AQ3199"/>
      <c r="AR3199"/>
      <c r="AS3199"/>
      <c r="AT3199"/>
      <c r="AU3199"/>
      <c r="AV3199"/>
      <c r="AW3199"/>
      <c r="AX3199"/>
      <c r="AY3199"/>
      <c r="AZ3199"/>
      <c r="BA3199"/>
      <c r="BB3199"/>
      <c r="BC3199"/>
      <c r="BD3199"/>
      <c r="BE3199"/>
      <c r="BF3199"/>
      <c r="BG3199"/>
      <c r="BH3199"/>
      <c r="BI3199"/>
      <c r="BJ3199"/>
      <c r="BK3199"/>
      <c r="BL3199"/>
      <c r="BM3199"/>
      <c r="BN3199"/>
      <c r="BO3199"/>
      <c r="BP3199"/>
      <c r="BQ3199"/>
      <c r="BR3199" t="s">
        <v>67</v>
      </c>
      <c r="BS3199"/>
      <c r="BT3199" t="s">
        <v>285</v>
      </c>
      <c r="BU3199">
        <v>2255</v>
      </c>
      <c r="BV3199"/>
      <c r="BW3199"/>
      <c r="BX3199"/>
      <c r="BY3199"/>
      <c r="BZ3199"/>
    </row>
    <row r="3200" spans="1:78" s="11" customFormat="1" x14ac:dyDescent="0.2">
      <c r="A3200" t="s">
        <v>1295</v>
      </c>
      <c r="B3200"/>
      <c r="C3200" t="s">
        <v>1482</v>
      </c>
      <c r="D3200" t="s">
        <v>64</v>
      </c>
      <c r="E3200" t="s">
        <v>1270</v>
      </c>
      <c r="F3200" t="s">
        <v>1271</v>
      </c>
      <c r="G3200" t="s">
        <v>1270</v>
      </c>
      <c r="H3200" t="s">
        <v>1271</v>
      </c>
      <c r="I3200"/>
      <c r="J3200"/>
      <c r="K3200"/>
      <c r="L3200" t="s">
        <v>929</v>
      </c>
      <c r="M3200"/>
      <c r="N3200"/>
      <c r="O3200"/>
      <c r="P3200"/>
      <c r="Q3200"/>
      <c r="R3200"/>
      <c r="S3200"/>
      <c r="T3200"/>
      <c r="U3200"/>
      <c r="V3200"/>
      <c r="W3200"/>
      <c r="X3200"/>
      <c r="Y3200"/>
      <c r="Z3200"/>
      <c r="AA3200"/>
      <c r="AB3200"/>
      <c r="AC3200">
        <v>4.78</v>
      </c>
      <c r="AD3200">
        <v>5.77</v>
      </c>
      <c r="AE3200">
        <v>6.12</v>
      </c>
      <c r="AF3200">
        <v>6.12</v>
      </c>
      <c r="AG3200"/>
      <c r="AH3200"/>
      <c r="AI3200"/>
      <c r="AJ3200"/>
      <c r="AK3200"/>
      <c r="AL3200"/>
      <c r="AM3200"/>
      <c r="AN3200"/>
      <c r="AO3200"/>
      <c r="AP3200"/>
      <c r="AQ3200"/>
      <c r="AR3200"/>
      <c r="AS3200"/>
      <c r="AT3200"/>
      <c r="AU3200"/>
      <c r="AV3200"/>
      <c r="AW3200"/>
      <c r="AX3200"/>
      <c r="AY3200"/>
      <c r="AZ3200"/>
      <c r="BA3200"/>
      <c r="BB3200"/>
      <c r="BC3200"/>
      <c r="BD3200"/>
      <c r="BE3200"/>
      <c r="BF3200"/>
      <c r="BG3200"/>
      <c r="BH3200"/>
      <c r="BI3200"/>
      <c r="BJ3200"/>
      <c r="BK3200"/>
      <c r="BL3200"/>
      <c r="BM3200"/>
      <c r="BN3200"/>
      <c r="BO3200"/>
      <c r="BP3200"/>
      <c r="BQ3200"/>
      <c r="BR3200" t="s">
        <v>67</v>
      </c>
      <c r="BS3200"/>
      <c r="BT3200" t="s">
        <v>285</v>
      </c>
      <c r="BU3200">
        <v>2255</v>
      </c>
      <c r="BV3200"/>
      <c r="BW3200"/>
      <c r="BX3200"/>
      <c r="BY3200"/>
      <c r="BZ3200"/>
    </row>
    <row r="3201" spans="1:78" s="11" customFormat="1" x14ac:dyDescent="0.2">
      <c r="A3201" t="s">
        <v>1296</v>
      </c>
      <c r="B3201"/>
      <c r="C3201" t="s">
        <v>1482</v>
      </c>
      <c r="D3201" t="s">
        <v>64</v>
      </c>
      <c r="E3201" t="s">
        <v>1270</v>
      </c>
      <c r="F3201" t="s">
        <v>1271</v>
      </c>
      <c r="G3201" t="s">
        <v>1270</v>
      </c>
      <c r="H3201" t="s">
        <v>1271</v>
      </c>
      <c r="I3201"/>
      <c r="J3201"/>
      <c r="K3201"/>
      <c r="L3201" t="s">
        <v>927</v>
      </c>
      <c r="M3201"/>
      <c r="N3201"/>
      <c r="O3201"/>
      <c r="P3201"/>
      <c r="Q3201"/>
      <c r="R3201"/>
      <c r="S3201"/>
      <c r="T3201"/>
      <c r="U3201"/>
      <c r="V3201"/>
      <c r="W3201"/>
      <c r="X3201"/>
      <c r="Y3201"/>
      <c r="Z3201"/>
      <c r="AA3201"/>
      <c r="AB3201"/>
      <c r="AC3201"/>
      <c r="AD3201"/>
      <c r="AE3201"/>
      <c r="AF3201"/>
      <c r="AG3201"/>
      <c r="AH3201"/>
      <c r="AI3201"/>
      <c r="AJ3201"/>
      <c r="AK3201"/>
      <c r="AL3201"/>
      <c r="AM3201"/>
      <c r="AN3201"/>
      <c r="AO3201"/>
      <c r="AP3201"/>
      <c r="AQ3201"/>
      <c r="AR3201"/>
      <c r="AS3201"/>
      <c r="AT3201"/>
      <c r="AU3201"/>
      <c r="AV3201"/>
      <c r="AW3201"/>
      <c r="AX3201"/>
      <c r="AY3201">
        <v>2.79</v>
      </c>
      <c r="AZ3201">
        <v>2.79</v>
      </c>
      <c r="BA3201"/>
      <c r="BB3201"/>
      <c r="BC3201"/>
      <c r="BD3201"/>
      <c r="BE3201"/>
      <c r="BF3201"/>
      <c r="BG3201"/>
      <c r="BH3201"/>
      <c r="BI3201"/>
      <c r="BJ3201"/>
      <c r="BK3201"/>
      <c r="BL3201"/>
      <c r="BM3201"/>
      <c r="BN3201"/>
      <c r="BO3201"/>
      <c r="BP3201"/>
      <c r="BQ3201"/>
      <c r="BR3201" t="s">
        <v>67</v>
      </c>
      <c r="BS3201"/>
      <c r="BT3201" t="s">
        <v>285</v>
      </c>
      <c r="BU3201">
        <v>2255</v>
      </c>
      <c r="BV3201"/>
      <c r="BW3201"/>
      <c r="BX3201"/>
      <c r="BY3201"/>
      <c r="BZ3201"/>
    </row>
    <row r="3202" spans="1:78" s="11" customFormat="1" x14ac:dyDescent="0.2">
      <c r="A3202" t="s">
        <v>1296</v>
      </c>
      <c r="B3202"/>
      <c r="C3202" t="s">
        <v>1482</v>
      </c>
      <c r="D3202" t="s">
        <v>64</v>
      </c>
      <c r="E3202" t="s">
        <v>1270</v>
      </c>
      <c r="F3202" t="s">
        <v>1271</v>
      </c>
      <c r="G3202" t="s">
        <v>1270</v>
      </c>
      <c r="H3202" t="s">
        <v>1271</v>
      </c>
      <c r="I3202"/>
      <c r="J3202"/>
      <c r="K3202"/>
      <c r="L3202" t="s">
        <v>927</v>
      </c>
      <c r="M3202"/>
      <c r="N3202"/>
      <c r="O3202"/>
      <c r="P3202"/>
      <c r="Q3202"/>
      <c r="R3202"/>
      <c r="S3202"/>
      <c r="T3202"/>
      <c r="U3202"/>
      <c r="V3202"/>
      <c r="W3202"/>
      <c r="X3202"/>
      <c r="Y3202"/>
      <c r="Z3202"/>
      <c r="AA3202"/>
      <c r="AB3202"/>
      <c r="AC3202"/>
      <c r="AD3202"/>
      <c r="AE3202"/>
      <c r="AF3202"/>
      <c r="AG3202"/>
      <c r="AH3202"/>
      <c r="AI3202"/>
      <c r="AJ3202"/>
      <c r="AK3202"/>
      <c r="AL3202"/>
      <c r="AM3202"/>
      <c r="AN3202"/>
      <c r="AO3202"/>
      <c r="AP3202"/>
      <c r="AQ3202"/>
      <c r="AR3202"/>
      <c r="AS3202"/>
      <c r="AT3202"/>
      <c r="AU3202"/>
      <c r="AV3202"/>
      <c r="AW3202"/>
      <c r="AX3202"/>
      <c r="AY3202"/>
      <c r="AZ3202"/>
      <c r="BA3202">
        <v>4.41</v>
      </c>
      <c r="BB3202">
        <v>3.55</v>
      </c>
      <c r="BC3202">
        <v>3.27</v>
      </c>
      <c r="BD3202">
        <v>3.55</v>
      </c>
      <c r="BE3202"/>
      <c r="BF3202"/>
      <c r="BG3202"/>
      <c r="BH3202"/>
      <c r="BI3202"/>
      <c r="BJ3202"/>
      <c r="BK3202"/>
      <c r="BL3202"/>
      <c r="BM3202"/>
      <c r="BN3202"/>
      <c r="BO3202"/>
      <c r="BP3202"/>
      <c r="BQ3202"/>
      <c r="BR3202" t="s">
        <v>67</v>
      </c>
      <c r="BS3202"/>
      <c r="BT3202" t="s">
        <v>285</v>
      </c>
      <c r="BU3202">
        <v>2255</v>
      </c>
      <c r="BV3202"/>
      <c r="BW3202"/>
      <c r="BX3202"/>
      <c r="BY3202"/>
      <c r="BZ3202"/>
    </row>
    <row r="3203" spans="1:78" s="11" customFormat="1" x14ac:dyDescent="0.2">
      <c r="A3203" t="s">
        <v>1296</v>
      </c>
      <c r="B3203"/>
      <c r="C3203" t="s">
        <v>1482</v>
      </c>
      <c r="D3203" t="s">
        <v>64</v>
      </c>
      <c r="E3203" t="s">
        <v>1270</v>
      </c>
      <c r="F3203" t="s">
        <v>1271</v>
      </c>
      <c r="G3203" t="s">
        <v>1270</v>
      </c>
      <c r="H3203" t="s">
        <v>1271</v>
      </c>
      <c r="I3203"/>
      <c r="J3203"/>
      <c r="K3203"/>
      <c r="L3203" t="s">
        <v>927</v>
      </c>
      <c r="M3203"/>
      <c r="N3203"/>
      <c r="O3203"/>
      <c r="P3203"/>
      <c r="Q3203"/>
      <c r="R3203"/>
      <c r="S3203"/>
      <c r="T3203"/>
      <c r="U3203"/>
      <c r="V3203"/>
      <c r="W3203"/>
      <c r="X3203"/>
      <c r="Y3203"/>
      <c r="Z3203"/>
      <c r="AA3203"/>
      <c r="AB3203"/>
      <c r="AC3203"/>
      <c r="AD3203"/>
      <c r="AE3203"/>
      <c r="AF3203"/>
      <c r="AG3203"/>
      <c r="AH3203"/>
      <c r="AI3203"/>
      <c r="AJ3203"/>
      <c r="AK3203"/>
      <c r="AL3203"/>
      <c r="AM3203"/>
      <c r="AN3203"/>
      <c r="AO3203"/>
      <c r="AP3203"/>
      <c r="AQ3203"/>
      <c r="AR3203"/>
      <c r="AS3203"/>
      <c r="AT3203"/>
      <c r="AU3203"/>
      <c r="AV3203"/>
      <c r="AW3203"/>
      <c r="AX3203"/>
      <c r="AY3203"/>
      <c r="AZ3203"/>
      <c r="BA3203"/>
      <c r="BB3203"/>
      <c r="BC3203"/>
      <c r="BD3203"/>
      <c r="BE3203"/>
      <c r="BF3203">
        <v>3.28</v>
      </c>
      <c r="BG3203"/>
      <c r="BH3203">
        <v>3.28</v>
      </c>
      <c r="BI3203"/>
      <c r="BJ3203"/>
      <c r="BK3203"/>
      <c r="BL3203"/>
      <c r="BM3203"/>
      <c r="BN3203"/>
      <c r="BO3203"/>
      <c r="BP3203"/>
      <c r="BQ3203"/>
      <c r="BR3203" t="s">
        <v>67</v>
      </c>
      <c r="BS3203"/>
      <c r="BT3203" t="s">
        <v>285</v>
      </c>
      <c r="BU3203">
        <v>2255</v>
      </c>
      <c r="BV3203"/>
      <c r="BW3203"/>
      <c r="BX3203"/>
      <c r="BY3203"/>
      <c r="BZ3203"/>
    </row>
    <row r="3204" spans="1:78" s="11" customFormat="1" x14ac:dyDescent="0.2">
      <c r="A3204" t="s">
        <v>1297</v>
      </c>
      <c r="B3204"/>
      <c r="C3204" t="s">
        <v>1482</v>
      </c>
      <c r="D3204" t="s">
        <v>64</v>
      </c>
      <c r="E3204" t="s">
        <v>1270</v>
      </c>
      <c r="F3204" t="s">
        <v>1271</v>
      </c>
      <c r="G3204" t="s">
        <v>1270</v>
      </c>
      <c r="H3204" t="s">
        <v>1271</v>
      </c>
      <c r="I3204"/>
      <c r="J3204"/>
      <c r="K3204"/>
      <c r="L3204" t="s">
        <v>305</v>
      </c>
      <c r="M3204"/>
      <c r="N3204"/>
      <c r="O3204"/>
      <c r="P3204"/>
      <c r="Q3204"/>
      <c r="R3204"/>
      <c r="S3204"/>
      <c r="T3204"/>
      <c r="U3204"/>
      <c r="V3204"/>
      <c r="W3204"/>
      <c r="X3204"/>
      <c r="Y3204"/>
      <c r="Z3204"/>
      <c r="AA3204"/>
      <c r="AB3204"/>
      <c r="AC3204">
        <v>4.55</v>
      </c>
      <c r="AD3204">
        <v>6.29</v>
      </c>
      <c r="AE3204">
        <v>6.66</v>
      </c>
      <c r="AF3204">
        <v>6.66</v>
      </c>
      <c r="AG3204"/>
      <c r="AH3204"/>
      <c r="AI3204"/>
      <c r="AJ3204"/>
      <c r="AK3204"/>
      <c r="AL3204"/>
      <c r="AM3204"/>
      <c r="AN3204"/>
      <c r="AO3204"/>
      <c r="AP3204"/>
      <c r="AQ3204"/>
      <c r="AR3204"/>
      <c r="AS3204"/>
      <c r="AT3204"/>
      <c r="AU3204"/>
      <c r="AV3204"/>
      <c r="AW3204"/>
      <c r="AX3204"/>
      <c r="AY3204"/>
      <c r="AZ3204"/>
      <c r="BA3204"/>
      <c r="BB3204"/>
      <c r="BC3204"/>
      <c r="BD3204"/>
      <c r="BE3204"/>
      <c r="BF3204"/>
      <c r="BG3204"/>
      <c r="BH3204"/>
      <c r="BI3204"/>
      <c r="BJ3204"/>
      <c r="BK3204"/>
      <c r="BL3204"/>
      <c r="BM3204"/>
      <c r="BN3204"/>
      <c r="BO3204"/>
      <c r="BP3204"/>
      <c r="BQ3204"/>
      <c r="BR3204" t="s">
        <v>67</v>
      </c>
      <c r="BS3204"/>
      <c r="BT3204" t="s">
        <v>285</v>
      </c>
      <c r="BU3204">
        <v>2255</v>
      </c>
      <c r="BV3204"/>
      <c r="BW3204"/>
      <c r="BX3204"/>
      <c r="BY3204"/>
      <c r="BZ3204"/>
    </row>
    <row r="3205" spans="1:78" s="11" customFormat="1" x14ac:dyDescent="0.2">
      <c r="A3205" t="s">
        <v>1297</v>
      </c>
      <c r="B3205"/>
      <c r="C3205" t="s">
        <v>1482</v>
      </c>
      <c r="D3205" t="s">
        <v>64</v>
      </c>
      <c r="E3205" t="s">
        <v>1270</v>
      </c>
      <c r="F3205" t="s">
        <v>1271</v>
      </c>
      <c r="G3205" t="s">
        <v>1270</v>
      </c>
      <c r="H3205" t="s">
        <v>1271</v>
      </c>
      <c r="I3205"/>
      <c r="J3205"/>
      <c r="K3205"/>
      <c r="L3205" t="s">
        <v>305</v>
      </c>
      <c r="M3205"/>
      <c r="N3205"/>
      <c r="O3205"/>
      <c r="P3205"/>
      <c r="Q3205"/>
      <c r="R3205"/>
      <c r="S3205"/>
      <c r="T3205"/>
      <c r="U3205"/>
      <c r="V3205"/>
      <c r="W3205"/>
      <c r="X3205"/>
      <c r="Y3205"/>
      <c r="Z3205"/>
      <c r="AA3205"/>
      <c r="AB3205"/>
      <c r="AC3205"/>
      <c r="AD3205"/>
      <c r="AE3205"/>
      <c r="AF3205"/>
      <c r="AG3205">
        <v>4.3</v>
      </c>
      <c r="AH3205">
        <v>5.48</v>
      </c>
      <c r="AI3205">
        <v>4.88</v>
      </c>
      <c r="AJ3205">
        <v>5.48</v>
      </c>
      <c r="AK3205"/>
      <c r="AL3205"/>
      <c r="AM3205"/>
      <c r="AN3205"/>
      <c r="AO3205"/>
      <c r="AP3205"/>
      <c r="AQ3205"/>
      <c r="AR3205"/>
      <c r="AS3205"/>
      <c r="AT3205"/>
      <c r="AU3205"/>
      <c r="AV3205"/>
      <c r="AW3205"/>
      <c r="AX3205"/>
      <c r="AY3205"/>
      <c r="AZ3205"/>
      <c r="BA3205"/>
      <c r="BB3205"/>
      <c r="BC3205"/>
      <c r="BD3205"/>
      <c r="BE3205"/>
      <c r="BF3205"/>
      <c r="BG3205"/>
      <c r="BH3205"/>
      <c r="BI3205"/>
      <c r="BJ3205"/>
      <c r="BK3205"/>
      <c r="BL3205"/>
      <c r="BM3205"/>
      <c r="BN3205"/>
      <c r="BO3205"/>
      <c r="BP3205"/>
      <c r="BQ3205"/>
      <c r="BR3205" t="s">
        <v>67</v>
      </c>
      <c r="BS3205"/>
      <c r="BT3205" t="s">
        <v>285</v>
      </c>
      <c r="BU3205">
        <v>2255</v>
      </c>
      <c r="BV3205"/>
      <c r="BW3205"/>
      <c r="BX3205"/>
      <c r="BY3205"/>
      <c r="BZ3205"/>
    </row>
    <row r="3206" spans="1:78" s="11" customFormat="1" x14ac:dyDescent="0.2">
      <c r="A3206" t="s">
        <v>1298</v>
      </c>
      <c r="B3206"/>
      <c r="C3206" t="s">
        <v>1482</v>
      </c>
      <c r="D3206" t="s">
        <v>64</v>
      </c>
      <c r="E3206" t="s">
        <v>1270</v>
      </c>
      <c r="F3206" t="s">
        <v>1271</v>
      </c>
      <c r="G3206" t="s">
        <v>1270</v>
      </c>
      <c r="H3206" t="s">
        <v>1271</v>
      </c>
      <c r="I3206"/>
      <c r="J3206"/>
      <c r="K3206"/>
      <c r="L3206" t="s">
        <v>305</v>
      </c>
      <c r="M3206"/>
      <c r="N3206"/>
      <c r="O3206"/>
      <c r="P3206"/>
      <c r="Q3206"/>
      <c r="R3206"/>
      <c r="S3206"/>
      <c r="T3206"/>
      <c r="U3206"/>
      <c r="V3206"/>
      <c r="W3206"/>
      <c r="X3206"/>
      <c r="Y3206"/>
      <c r="Z3206"/>
      <c r="AA3206"/>
      <c r="AB3206"/>
      <c r="AC3206">
        <v>4.0599999999999996</v>
      </c>
      <c r="AD3206">
        <v>5.63</v>
      </c>
      <c r="AE3206">
        <v>5.87</v>
      </c>
      <c r="AF3206">
        <v>5.87</v>
      </c>
      <c r="AG3206"/>
      <c r="AH3206"/>
      <c r="AI3206"/>
      <c r="AJ3206"/>
      <c r="AK3206"/>
      <c r="AL3206"/>
      <c r="AM3206"/>
      <c r="AN3206"/>
      <c r="AO3206"/>
      <c r="AP3206"/>
      <c r="AQ3206"/>
      <c r="AR3206"/>
      <c r="AS3206"/>
      <c r="AT3206"/>
      <c r="AU3206"/>
      <c r="AV3206"/>
      <c r="AW3206"/>
      <c r="AX3206"/>
      <c r="AY3206"/>
      <c r="AZ3206"/>
      <c r="BA3206"/>
      <c r="BB3206"/>
      <c r="BC3206"/>
      <c r="BD3206"/>
      <c r="BE3206"/>
      <c r="BF3206"/>
      <c r="BG3206"/>
      <c r="BH3206"/>
      <c r="BI3206"/>
      <c r="BJ3206"/>
      <c r="BK3206"/>
      <c r="BL3206"/>
      <c r="BM3206"/>
      <c r="BN3206"/>
      <c r="BO3206"/>
      <c r="BP3206"/>
      <c r="BQ3206"/>
      <c r="BR3206" t="s">
        <v>67</v>
      </c>
      <c r="BS3206"/>
      <c r="BT3206" t="s">
        <v>285</v>
      </c>
      <c r="BU3206">
        <v>2255</v>
      </c>
      <c r="BV3206"/>
      <c r="BW3206"/>
      <c r="BX3206"/>
      <c r="BY3206"/>
      <c r="BZ3206"/>
    </row>
    <row r="3207" spans="1:78" s="11" customFormat="1" x14ac:dyDescent="0.2">
      <c r="A3207" t="s">
        <v>1463</v>
      </c>
      <c r="B3207"/>
      <c r="C3207" t="s">
        <v>1482</v>
      </c>
      <c r="D3207" t="s">
        <v>64</v>
      </c>
      <c r="E3207" t="s">
        <v>1270</v>
      </c>
      <c r="F3207" t="s">
        <v>1271</v>
      </c>
      <c r="G3207" t="s">
        <v>1270</v>
      </c>
      <c r="H3207" t="s">
        <v>1271</v>
      </c>
      <c r="I3207"/>
      <c r="J3207"/>
      <c r="K3207"/>
      <c r="L3207" t="s">
        <v>1478</v>
      </c>
      <c r="M3207"/>
      <c r="N3207"/>
      <c r="O3207"/>
      <c r="P3207"/>
      <c r="Q3207"/>
      <c r="R3207"/>
      <c r="S3207"/>
      <c r="T3207"/>
      <c r="U3207">
        <v>3.35</v>
      </c>
      <c r="V3207">
        <v>3.72</v>
      </c>
      <c r="W3207">
        <v>4.1100000000000003</v>
      </c>
      <c r="X3207">
        <v>4.1100000000000003</v>
      </c>
      <c r="Y3207"/>
      <c r="Z3207"/>
      <c r="AA3207"/>
      <c r="AB3207"/>
      <c r="AC3207"/>
      <c r="AD3207"/>
      <c r="AE3207"/>
      <c r="AF3207"/>
      <c r="AG3207"/>
      <c r="AH3207"/>
      <c r="AI3207"/>
      <c r="AJ3207"/>
      <c r="AK3207"/>
      <c r="AL3207"/>
      <c r="AM3207"/>
      <c r="AN3207"/>
      <c r="AO3207"/>
      <c r="AP3207"/>
      <c r="AQ3207"/>
      <c r="AR3207"/>
      <c r="AS3207"/>
      <c r="AT3207"/>
      <c r="AU3207"/>
      <c r="AV3207"/>
      <c r="AW3207"/>
      <c r="AX3207"/>
      <c r="AY3207"/>
      <c r="AZ3207"/>
      <c r="BA3207"/>
      <c r="BB3207"/>
      <c r="BC3207"/>
      <c r="BD3207"/>
      <c r="BE3207"/>
      <c r="BF3207"/>
      <c r="BG3207"/>
      <c r="BH3207"/>
      <c r="BI3207"/>
      <c r="BJ3207"/>
      <c r="BK3207"/>
      <c r="BL3207"/>
      <c r="BM3207"/>
      <c r="BN3207"/>
      <c r="BO3207"/>
      <c r="BP3207"/>
      <c r="BQ3207"/>
      <c r="BR3207" t="s">
        <v>67</v>
      </c>
      <c r="BS3207" s="1">
        <v>44809</v>
      </c>
      <c r="BT3207" t="s">
        <v>1462</v>
      </c>
      <c r="BU3207">
        <v>36356</v>
      </c>
      <c r="BV3207"/>
      <c r="BW3207"/>
      <c r="BX3207"/>
      <c r="BY3207"/>
      <c r="BZ3207"/>
    </row>
    <row r="3208" spans="1:78" s="11" customFormat="1" x14ac:dyDescent="0.2">
      <c r="A3208" t="s">
        <v>1464</v>
      </c>
      <c r="B3208"/>
      <c r="C3208" t="s">
        <v>1482</v>
      </c>
      <c r="D3208" t="s">
        <v>64</v>
      </c>
      <c r="E3208" t="s">
        <v>1270</v>
      </c>
      <c r="F3208" t="s">
        <v>1271</v>
      </c>
      <c r="G3208" t="s">
        <v>1270</v>
      </c>
      <c r="H3208" t="s">
        <v>1271</v>
      </c>
      <c r="I3208"/>
      <c r="J3208"/>
      <c r="K3208"/>
      <c r="L3208" t="s">
        <v>1478</v>
      </c>
      <c r="M3208"/>
      <c r="N3208"/>
      <c r="O3208"/>
      <c r="P3208"/>
      <c r="Q3208"/>
      <c r="R3208"/>
      <c r="S3208"/>
      <c r="T3208"/>
      <c r="U3208"/>
      <c r="V3208">
        <v>3.4</v>
      </c>
      <c r="W3208"/>
      <c r="X3208">
        <v>3.4</v>
      </c>
      <c r="Y3208"/>
      <c r="Z3208"/>
      <c r="AA3208"/>
      <c r="AB3208"/>
      <c r="AC3208"/>
      <c r="AD3208"/>
      <c r="AE3208"/>
      <c r="AF3208"/>
      <c r="AG3208"/>
      <c r="AH3208"/>
      <c r="AI3208"/>
      <c r="AJ3208"/>
      <c r="AK3208"/>
      <c r="AL3208"/>
      <c r="AM3208"/>
      <c r="AN3208"/>
      <c r="AO3208"/>
      <c r="AP3208"/>
      <c r="AQ3208"/>
      <c r="AR3208"/>
      <c r="AS3208"/>
      <c r="AT3208"/>
      <c r="AU3208"/>
      <c r="AV3208"/>
      <c r="AW3208"/>
      <c r="AX3208"/>
      <c r="AY3208"/>
      <c r="AZ3208"/>
      <c r="BA3208"/>
      <c r="BB3208"/>
      <c r="BC3208"/>
      <c r="BD3208"/>
      <c r="BE3208"/>
      <c r="BF3208"/>
      <c r="BG3208"/>
      <c r="BH3208"/>
      <c r="BI3208"/>
      <c r="BJ3208"/>
      <c r="BK3208"/>
      <c r="BL3208"/>
      <c r="BM3208"/>
      <c r="BN3208"/>
      <c r="BO3208"/>
      <c r="BP3208"/>
      <c r="BQ3208"/>
      <c r="BR3208" t="s">
        <v>67</v>
      </c>
      <c r="BS3208" s="1">
        <v>44809</v>
      </c>
      <c r="BT3208" t="s">
        <v>1462</v>
      </c>
      <c r="BU3208">
        <v>36356</v>
      </c>
      <c r="BV3208"/>
      <c r="BW3208"/>
      <c r="BX3208"/>
      <c r="BY3208"/>
      <c r="BZ3208"/>
    </row>
    <row r="3209" spans="1:78" s="19" customFormat="1" x14ac:dyDescent="0.2">
      <c r="A3209" t="s">
        <v>1465</v>
      </c>
      <c r="B3209"/>
      <c r="C3209" t="s">
        <v>1482</v>
      </c>
      <c r="D3209" t="s">
        <v>64</v>
      </c>
      <c r="E3209" t="s">
        <v>1270</v>
      </c>
      <c r="F3209" t="s">
        <v>1271</v>
      </c>
      <c r="G3209" t="s">
        <v>1270</v>
      </c>
      <c r="H3209" t="s">
        <v>1271</v>
      </c>
      <c r="I3209"/>
      <c r="J3209"/>
      <c r="K3209"/>
      <c r="L3209" t="s">
        <v>1478</v>
      </c>
      <c r="M3209"/>
      <c r="N3209"/>
      <c r="O3209"/>
      <c r="P3209"/>
      <c r="Q3209"/>
      <c r="R3209"/>
      <c r="S3209"/>
      <c r="T3209"/>
      <c r="U3209">
        <v>3.21</v>
      </c>
      <c r="V3209">
        <v>3.46</v>
      </c>
      <c r="W3209">
        <v>4.01</v>
      </c>
      <c r="X3209">
        <v>4.01</v>
      </c>
      <c r="Y3209"/>
      <c r="Z3209"/>
      <c r="AA3209"/>
      <c r="AB3209"/>
      <c r="AC3209"/>
      <c r="AD3209"/>
      <c r="AE3209"/>
      <c r="AF3209"/>
      <c r="AG3209"/>
      <c r="AH3209"/>
      <c r="AI3209"/>
      <c r="AJ3209"/>
      <c r="AK3209"/>
      <c r="AL3209"/>
      <c r="AM3209"/>
      <c r="AN3209"/>
      <c r="AO3209"/>
      <c r="AP3209"/>
      <c r="AQ3209"/>
      <c r="AR3209"/>
      <c r="AS3209"/>
      <c r="AT3209"/>
      <c r="AU3209"/>
      <c r="AV3209"/>
      <c r="AW3209"/>
      <c r="AX3209"/>
      <c r="AY3209"/>
      <c r="AZ3209"/>
      <c r="BA3209"/>
      <c r="BB3209"/>
      <c r="BC3209"/>
      <c r="BD3209"/>
      <c r="BE3209"/>
      <c r="BF3209"/>
      <c r="BG3209"/>
      <c r="BH3209"/>
      <c r="BI3209"/>
      <c r="BJ3209"/>
      <c r="BK3209"/>
      <c r="BL3209"/>
      <c r="BM3209"/>
      <c r="BN3209"/>
      <c r="BO3209"/>
      <c r="BP3209"/>
      <c r="BQ3209"/>
      <c r="BR3209" t="s">
        <v>67</v>
      </c>
      <c r="BS3209" s="1">
        <v>44809</v>
      </c>
      <c r="BT3209" t="s">
        <v>1462</v>
      </c>
      <c r="BU3209">
        <v>36356</v>
      </c>
      <c r="BV3209"/>
      <c r="BW3209"/>
      <c r="BX3209"/>
      <c r="BY3209"/>
      <c r="BZ3209"/>
    </row>
    <row r="3210" spans="1:78" s="19" customFormat="1" x14ac:dyDescent="0.2">
      <c r="A3210" t="s">
        <v>1466</v>
      </c>
      <c r="B3210"/>
      <c r="C3210" t="s">
        <v>1482</v>
      </c>
      <c r="D3210" t="s">
        <v>64</v>
      </c>
      <c r="E3210" t="s">
        <v>1270</v>
      </c>
      <c r="F3210" t="s">
        <v>1271</v>
      </c>
      <c r="G3210" t="s">
        <v>1270</v>
      </c>
      <c r="H3210" t="s">
        <v>1271</v>
      </c>
      <c r="I3210"/>
      <c r="J3210"/>
      <c r="K3210"/>
      <c r="L3210" t="s">
        <v>1478</v>
      </c>
      <c r="M3210"/>
      <c r="N3210"/>
      <c r="O3210"/>
      <c r="P3210"/>
      <c r="Q3210"/>
      <c r="R3210"/>
      <c r="S3210"/>
      <c r="T3210"/>
      <c r="U3210">
        <v>3.08</v>
      </c>
      <c r="V3210">
        <v>3.75</v>
      </c>
      <c r="W3210">
        <v>4.18</v>
      </c>
      <c r="X3210">
        <v>4.18</v>
      </c>
      <c r="Y3210"/>
      <c r="Z3210"/>
      <c r="AA3210"/>
      <c r="AB3210"/>
      <c r="AC3210"/>
      <c r="AD3210"/>
      <c r="AE3210"/>
      <c r="AF3210"/>
      <c r="AG3210"/>
      <c r="AH3210"/>
      <c r="AI3210"/>
      <c r="AJ3210"/>
      <c r="AK3210"/>
      <c r="AL3210"/>
      <c r="AM3210"/>
      <c r="AN3210"/>
      <c r="AO3210"/>
      <c r="AP3210"/>
      <c r="AQ3210"/>
      <c r="AR3210"/>
      <c r="AS3210"/>
      <c r="AT3210"/>
      <c r="AU3210"/>
      <c r="AV3210"/>
      <c r="AW3210"/>
      <c r="AX3210"/>
      <c r="AY3210"/>
      <c r="AZ3210"/>
      <c r="BA3210"/>
      <c r="BB3210"/>
      <c r="BC3210"/>
      <c r="BD3210"/>
      <c r="BE3210"/>
      <c r="BF3210"/>
      <c r="BG3210"/>
      <c r="BH3210"/>
      <c r="BI3210"/>
      <c r="BJ3210"/>
      <c r="BK3210"/>
      <c r="BL3210"/>
      <c r="BM3210"/>
      <c r="BN3210"/>
      <c r="BO3210"/>
      <c r="BP3210"/>
      <c r="BQ3210"/>
      <c r="BR3210" t="s">
        <v>67</v>
      </c>
      <c r="BS3210" s="1">
        <v>44809</v>
      </c>
      <c r="BT3210" t="s">
        <v>1462</v>
      </c>
      <c r="BU3210">
        <v>36356</v>
      </c>
      <c r="BV3210"/>
      <c r="BW3210"/>
      <c r="BX3210" s="10"/>
      <c r="BY3210" s="10"/>
      <c r="BZ3210" s="10"/>
    </row>
    <row r="3211" spans="1:78" s="19" customFormat="1" x14ac:dyDescent="0.2">
      <c r="A3211" t="s">
        <v>1467</v>
      </c>
      <c r="B3211"/>
      <c r="C3211" t="s">
        <v>1482</v>
      </c>
      <c r="D3211" t="s">
        <v>64</v>
      </c>
      <c r="E3211" t="s">
        <v>1270</v>
      </c>
      <c r="F3211" t="s">
        <v>1271</v>
      </c>
      <c r="G3211" t="s">
        <v>1270</v>
      </c>
      <c r="H3211" t="s">
        <v>1271</v>
      </c>
      <c r="I3211"/>
      <c r="J3211"/>
      <c r="K3211"/>
      <c r="L3211" t="s">
        <v>1478</v>
      </c>
      <c r="M3211"/>
      <c r="N3211"/>
      <c r="O3211"/>
      <c r="P3211"/>
      <c r="Q3211"/>
      <c r="R3211"/>
      <c r="S3211"/>
      <c r="T3211"/>
      <c r="U3211">
        <v>2.93</v>
      </c>
      <c r="V3211">
        <v>3.45</v>
      </c>
      <c r="W3211">
        <v>3.97</v>
      </c>
      <c r="X3211">
        <v>3.97</v>
      </c>
      <c r="Y3211"/>
      <c r="Z3211"/>
      <c r="AA3211"/>
      <c r="AB3211"/>
      <c r="AC3211"/>
      <c r="AD3211"/>
      <c r="AE3211"/>
      <c r="AF3211"/>
      <c r="AG3211"/>
      <c r="AH3211"/>
      <c r="AI3211"/>
      <c r="AJ3211"/>
      <c r="AK3211"/>
      <c r="AL3211"/>
      <c r="AM3211"/>
      <c r="AN3211"/>
      <c r="AO3211"/>
      <c r="AP3211"/>
      <c r="AQ3211"/>
      <c r="AR3211"/>
      <c r="AS3211"/>
      <c r="AT3211"/>
      <c r="AU3211"/>
      <c r="AV3211"/>
      <c r="AW3211"/>
      <c r="AX3211"/>
      <c r="AY3211"/>
      <c r="AZ3211"/>
      <c r="BA3211"/>
      <c r="BB3211"/>
      <c r="BC3211"/>
      <c r="BD3211"/>
      <c r="BE3211"/>
      <c r="BF3211"/>
      <c r="BG3211"/>
      <c r="BH3211"/>
      <c r="BI3211"/>
      <c r="BJ3211"/>
      <c r="BK3211"/>
      <c r="BL3211"/>
      <c r="BM3211"/>
      <c r="BN3211"/>
      <c r="BO3211"/>
      <c r="BP3211"/>
      <c r="BQ3211"/>
      <c r="BR3211" t="s">
        <v>67</v>
      </c>
      <c r="BS3211" s="1">
        <v>44809</v>
      </c>
      <c r="BT3211" t="s">
        <v>1462</v>
      </c>
      <c r="BU3211">
        <v>36356</v>
      </c>
      <c r="BV3211"/>
      <c r="BW3211"/>
      <c r="BX3211" s="10"/>
      <c r="BY3211" s="10"/>
      <c r="BZ3211" s="10"/>
    </row>
    <row r="3212" spans="1:78" s="11" customFormat="1" x14ac:dyDescent="0.2">
      <c r="A3212" t="s">
        <v>1468</v>
      </c>
      <c r="B3212"/>
      <c r="C3212" t="s">
        <v>1482</v>
      </c>
      <c r="D3212" t="s">
        <v>64</v>
      </c>
      <c r="E3212" t="s">
        <v>1270</v>
      </c>
      <c r="F3212" t="s">
        <v>1271</v>
      </c>
      <c r="G3212" t="s">
        <v>1270</v>
      </c>
      <c r="H3212" t="s">
        <v>1271</v>
      </c>
      <c r="I3212"/>
      <c r="J3212"/>
      <c r="K3212"/>
      <c r="L3212" t="s">
        <v>1479</v>
      </c>
      <c r="M3212"/>
      <c r="N3212"/>
      <c r="O3212"/>
      <c r="P3212"/>
      <c r="Q3212"/>
      <c r="R3212"/>
      <c r="S3212"/>
      <c r="T3212"/>
      <c r="U3212">
        <v>2.83</v>
      </c>
      <c r="V3212">
        <v>3.32</v>
      </c>
      <c r="W3212">
        <v>3.81</v>
      </c>
      <c r="X3212">
        <v>3.81</v>
      </c>
      <c r="Y3212"/>
      <c r="Z3212"/>
      <c r="AA3212"/>
      <c r="AB3212"/>
      <c r="AC3212"/>
      <c r="AD3212"/>
      <c r="AE3212"/>
      <c r="AF3212"/>
      <c r="AG3212"/>
      <c r="AH3212"/>
      <c r="AI3212"/>
      <c r="AJ3212"/>
      <c r="AK3212"/>
      <c r="AL3212"/>
      <c r="AM3212"/>
      <c r="AN3212"/>
      <c r="AO3212"/>
      <c r="AP3212"/>
      <c r="AQ3212"/>
      <c r="AR3212"/>
      <c r="AS3212"/>
      <c r="AT3212"/>
      <c r="AU3212"/>
      <c r="AV3212"/>
      <c r="AW3212"/>
      <c r="AX3212"/>
      <c r="AY3212"/>
      <c r="AZ3212"/>
      <c r="BA3212"/>
      <c r="BB3212"/>
      <c r="BC3212"/>
      <c r="BD3212"/>
      <c r="BE3212"/>
      <c r="BF3212"/>
      <c r="BG3212"/>
      <c r="BH3212"/>
      <c r="BI3212"/>
      <c r="BJ3212"/>
      <c r="BK3212"/>
      <c r="BL3212"/>
      <c r="BM3212"/>
      <c r="BN3212"/>
      <c r="BO3212"/>
      <c r="BP3212"/>
      <c r="BQ3212"/>
      <c r="BR3212" t="s">
        <v>67</v>
      </c>
      <c r="BS3212" s="1">
        <v>44809</v>
      </c>
      <c r="BT3212" t="s">
        <v>1462</v>
      </c>
      <c r="BU3212">
        <v>36356</v>
      </c>
      <c r="BV3212"/>
      <c r="BW3212"/>
      <c r="BX3212" s="10"/>
      <c r="BY3212" s="10"/>
      <c r="BZ3212" s="10"/>
    </row>
    <row r="3213" spans="1:78" s="11" customFormat="1" x14ac:dyDescent="0.2">
      <c r="A3213" t="s">
        <v>1469</v>
      </c>
      <c r="B3213"/>
      <c r="C3213" t="s">
        <v>1482</v>
      </c>
      <c r="D3213" t="s">
        <v>64</v>
      </c>
      <c r="E3213" t="s">
        <v>1270</v>
      </c>
      <c r="F3213" t="s">
        <v>1271</v>
      </c>
      <c r="G3213" t="s">
        <v>1270</v>
      </c>
      <c r="H3213" t="s">
        <v>1271</v>
      </c>
      <c r="I3213"/>
      <c r="J3213"/>
      <c r="K3213"/>
      <c r="L3213" t="s">
        <v>1479</v>
      </c>
      <c r="M3213"/>
      <c r="N3213"/>
      <c r="O3213"/>
      <c r="P3213"/>
      <c r="Q3213"/>
      <c r="R3213"/>
      <c r="S3213"/>
      <c r="T3213"/>
      <c r="U3213">
        <v>2.89</v>
      </c>
      <c r="V3213">
        <v>3.3</v>
      </c>
      <c r="W3213">
        <v>3.91</v>
      </c>
      <c r="X3213">
        <v>3.91</v>
      </c>
      <c r="Y3213"/>
      <c r="Z3213"/>
      <c r="AA3213"/>
      <c r="AB3213"/>
      <c r="AC3213"/>
      <c r="AD3213"/>
      <c r="AE3213"/>
      <c r="AF3213"/>
      <c r="AG3213"/>
      <c r="AH3213"/>
      <c r="AI3213"/>
      <c r="AJ3213"/>
      <c r="AK3213"/>
      <c r="AL3213"/>
      <c r="AM3213"/>
      <c r="AN3213"/>
      <c r="AO3213"/>
      <c r="AP3213"/>
      <c r="AQ3213"/>
      <c r="AR3213"/>
      <c r="AS3213"/>
      <c r="AT3213"/>
      <c r="AU3213"/>
      <c r="AV3213"/>
      <c r="AW3213"/>
      <c r="AX3213"/>
      <c r="AY3213"/>
      <c r="AZ3213"/>
      <c r="BA3213"/>
      <c r="BB3213"/>
      <c r="BC3213"/>
      <c r="BD3213"/>
      <c r="BE3213"/>
      <c r="BF3213"/>
      <c r="BG3213"/>
      <c r="BH3213"/>
      <c r="BI3213"/>
      <c r="BJ3213"/>
      <c r="BK3213"/>
      <c r="BL3213"/>
      <c r="BM3213"/>
      <c r="BN3213"/>
      <c r="BO3213"/>
      <c r="BP3213"/>
      <c r="BQ3213"/>
      <c r="BR3213" t="s">
        <v>67</v>
      </c>
      <c r="BS3213" s="1">
        <v>44809</v>
      </c>
      <c r="BT3213" t="s">
        <v>1462</v>
      </c>
      <c r="BU3213">
        <v>36356</v>
      </c>
      <c r="BV3213"/>
      <c r="BW3213"/>
      <c r="BX3213" s="10"/>
      <c r="BY3213" s="10"/>
      <c r="BZ3213" s="10"/>
    </row>
    <row r="3214" spans="1:78" s="11" customFormat="1" x14ac:dyDescent="0.2">
      <c r="A3214" t="s">
        <v>1710</v>
      </c>
      <c r="B3214"/>
      <c r="C3214" t="s">
        <v>1482</v>
      </c>
      <c r="D3214" t="s">
        <v>64</v>
      </c>
      <c r="E3214" t="s">
        <v>1270</v>
      </c>
      <c r="F3214" t="s">
        <v>1271</v>
      </c>
      <c r="G3214" t="s">
        <v>1270</v>
      </c>
      <c r="H3214" t="s">
        <v>1271</v>
      </c>
      <c r="I3214"/>
      <c r="J3214"/>
      <c r="K3214"/>
      <c r="L3214" t="s">
        <v>1715</v>
      </c>
      <c r="M3214"/>
      <c r="N3214"/>
      <c r="O3214"/>
      <c r="P3214"/>
      <c r="Q3214"/>
      <c r="R3214"/>
      <c r="S3214"/>
      <c r="T3214"/>
      <c r="U3214"/>
      <c r="V3214"/>
      <c r="W3214"/>
      <c r="X3214"/>
      <c r="Y3214"/>
      <c r="Z3214"/>
      <c r="AA3214"/>
      <c r="AB3214"/>
      <c r="AC3214">
        <v>3.91</v>
      </c>
      <c r="AD3214"/>
      <c r="AE3214"/>
      <c r="AF3214">
        <v>5.6449999999999996</v>
      </c>
      <c r="AG3214"/>
      <c r="AH3214"/>
      <c r="AI3214"/>
      <c r="AJ3214"/>
      <c r="AK3214"/>
      <c r="AL3214"/>
      <c r="AM3214"/>
      <c r="AN3214"/>
      <c r="AO3214"/>
      <c r="AP3214"/>
      <c r="AQ3214"/>
      <c r="AR3214"/>
      <c r="AS3214"/>
      <c r="AT3214"/>
      <c r="AU3214"/>
      <c r="AV3214"/>
      <c r="AW3214"/>
      <c r="AX3214"/>
      <c r="AY3214"/>
      <c r="AZ3214"/>
      <c r="BA3214"/>
      <c r="BB3214"/>
      <c r="BC3214"/>
      <c r="BD3214"/>
      <c r="BE3214"/>
      <c r="BF3214"/>
      <c r="BG3214"/>
      <c r="BH3214"/>
      <c r="BI3214"/>
      <c r="BJ3214"/>
      <c r="BK3214"/>
      <c r="BL3214"/>
      <c r="BM3214"/>
      <c r="BN3214"/>
      <c r="BO3214"/>
      <c r="BP3214"/>
      <c r="BQ3214"/>
      <c r="BR3214" t="s">
        <v>67</v>
      </c>
      <c r="BS3214" s="1">
        <v>44812</v>
      </c>
      <c r="BT3214" t="s">
        <v>1701</v>
      </c>
      <c r="BU3214">
        <v>1420</v>
      </c>
      <c r="BV3214" t="s">
        <v>60</v>
      </c>
      <c r="BW3214" t="s">
        <v>1701</v>
      </c>
      <c r="BX3214" s="10"/>
      <c r="BY3214" s="10"/>
      <c r="BZ3214" s="10"/>
    </row>
    <row r="3215" spans="1:78" s="11" customFormat="1" x14ac:dyDescent="0.2">
      <c r="A3215" t="s">
        <v>1713</v>
      </c>
      <c r="B3215"/>
      <c r="C3215" t="s">
        <v>1482</v>
      </c>
      <c r="D3215" t="s">
        <v>64</v>
      </c>
      <c r="E3215" t="s">
        <v>1270</v>
      </c>
      <c r="F3215" t="s">
        <v>1271</v>
      </c>
      <c r="G3215" t="s">
        <v>1270</v>
      </c>
      <c r="H3215" t="s">
        <v>1271</v>
      </c>
      <c r="I3215"/>
      <c r="J3215"/>
      <c r="K3215"/>
      <c r="L3215" t="s">
        <v>1715</v>
      </c>
      <c r="M3215"/>
      <c r="N3215"/>
      <c r="O3215"/>
      <c r="P3215"/>
      <c r="Q3215"/>
      <c r="R3215"/>
      <c r="S3215"/>
      <c r="T3215"/>
      <c r="U3215"/>
      <c r="V3215"/>
      <c r="W3215"/>
      <c r="X3215"/>
      <c r="Y3215"/>
      <c r="Z3215"/>
      <c r="AA3215"/>
      <c r="AB3215"/>
      <c r="AC3215"/>
      <c r="AD3215"/>
      <c r="AE3215"/>
      <c r="AF3215"/>
      <c r="AG3215">
        <v>3.7789999999999999</v>
      </c>
      <c r="AH3215"/>
      <c r="AI3215"/>
      <c r="AJ3215"/>
      <c r="AK3215"/>
      <c r="AL3215"/>
      <c r="AM3215"/>
      <c r="AN3215"/>
      <c r="AO3215"/>
      <c r="AP3215"/>
      <c r="AQ3215"/>
      <c r="AR3215"/>
      <c r="AS3215"/>
      <c r="AT3215"/>
      <c r="AU3215"/>
      <c r="AV3215"/>
      <c r="AW3215"/>
      <c r="AX3215"/>
      <c r="AY3215"/>
      <c r="AZ3215"/>
      <c r="BA3215"/>
      <c r="BB3215"/>
      <c r="BC3215"/>
      <c r="BD3215"/>
      <c r="BE3215"/>
      <c r="BF3215"/>
      <c r="BG3215"/>
      <c r="BH3215"/>
      <c r="BI3215"/>
      <c r="BJ3215"/>
      <c r="BK3215"/>
      <c r="BL3215"/>
      <c r="BM3215"/>
      <c r="BN3215"/>
      <c r="BO3215"/>
      <c r="BP3215"/>
      <c r="BQ3215" t="s">
        <v>1718</v>
      </c>
      <c r="BR3215" t="s">
        <v>67</v>
      </c>
      <c r="BS3215" s="1">
        <v>44812</v>
      </c>
      <c r="BT3215" t="s">
        <v>1701</v>
      </c>
      <c r="BU3215">
        <v>1420</v>
      </c>
      <c r="BV3215"/>
      <c r="BW3215"/>
      <c r="BX3215" s="10"/>
      <c r="BY3215" s="10"/>
      <c r="BZ3215" s="10"/>
    </row>
    <row r="3216" spans="1:78" s="11" customFormat="1" x14ac:dyDescent="0.2">
      <c r="A3216" t="s">
        <v>1712</v>
      </c>
      <c r="B3216"/>
      <c r="C3216" t="s">
        <v>1482</v>
      </c>
      <c r="D3216" t="s">
        <v>64</v>
      </c>
      <c r="E3216" t="s">
        <v>1270</v>
      </c>
      <c r="F3216" t="s">
        <v>1271</v>
      </c>
      <c r="G3216" t="s">
        <v>1270</v>
      </c>
      <c r="H3216" t="s">
        <v>1271</v>
      </c>
      <c r="I3216"/>
      <c r="J3216"/>
      <c r="K3216"/>
      <c r="L3216" t="s">
        <v>1715</v>
      </c>
      <c r="M3216"/>
      <c r="N3216"/>
      <c r="O3216"/>
      <c r="P3216"/>
      <c r="Q3216"/>
      <c r="R3216"/>
      <c r="S3216"/>
      <c r="T3216"/>
      <c r="U3216"/>
      <c r="V3216"/>
      <c r="W3216"/>
      <c r="X3216"/>
      <c r="Y3216"/>
      <c r="Z3216"/>
      <c r="AA3216"/>
      <c r="AB3216"/>
      <c r="AC3216"/>
      <c r="AD3216"/>
      <c r="AE3216"/>
      <c r="AF3216"/>
      <c r="AG3216">
        <v>2.9940000000000002</v>
      </c>
      <c r="AH3216"/>
      <c r="AI3216"/>
      <c r="AJ3216">
        <v>4.6550000000000002</v>
      </c>
      <c r="AK3216"/>
      <c r="AL3216"/>
      <c r="AM3216"/>
      <c r="AN3216"/>
      <c r="AO3216"/>
      <c r="AP3216"/>
      <c r="AQ3216"/>
      <c r="AR3216"/>
      <c r="AS3216"/>
      <c r="AT3216"/>
      <c r="AU3216"/>
      <c r="AV3216"/>
      <c r="AW3216"/>
      <c r="AX3216"/>
      <c r="AY3216"/>
      <c r="AZ3216"/>
      <c r="BA3216"/>
      <c r="BB3216"/>
      <c r="BC3216"/>
      <c r="BD3216"/>
      <c r="BE3216"/>
      <c r="BF3216"/>
      <c r="BG3216"/>
      <c r="BH3216"/>
      <c r="BI3216"/>
      <c r="BJ3216"/>
      <c r="BK3216"/>
      <c r="BL3216"/>
      <c r="BM3216"/>
      <c r="BN3216"/>
      <c r="BO3216"/>
      <c r="BP3216"/>
      <c r="BQ3216"/>
      <c r="BR3216" t="s">
        <v>67</v>
      </c>
      <c r="BS3216" s="1">
        <v>44812</v>
      </c>
      <c r="BT3216" t="s">
        <v>1701</v>
      </c>
      <c r="BU3216">
        <v>1420</v>
      </c>
      <c r="BV3216"/>
      <c r="BW3216"/>
      <c r="BX3216" s="10"/>
      <c r="BY3216" s="10"/>
      <c r="BZ3216" s="10"/>
    </row>
    <row r="3217" spans="1:78" s="11" customFormat="1" x14ac:dyDescent="0.2">
      <c r="A3217" t="s">
        <v>1711</v>
      </c>
      <c r="B3217"/>
      <c r="C3217" t="s">
        <v>1482</v>
      </c>
      <c r="D3217" t="s">
        <v>64</v>
      </c>
      <c r="E3217" t="s">
        <v>1270</v>
      </c>
      <c r="F3217" t="s">
        <v>1271</v>
      </c>
      <c r="G3217" t="s">
        <v>1270</v>
      </c>
      <c r="H3217" t="s">
        <v>1271</v>
      </c>
      <c r="I3217"/>
      <c r="J3217"/>
      <c r="K3217"/>
      <c r="L3217" t="s">
        <v>1715</v>
      </c>
      <c r="M3217"/>
      <c r="N3217"/>
      <c r="O3217"/>
      <c r="P3217"/>
      <c r="Q3217"/>
      <c r="R3217"/>
      <c r="S3217"/>
      <c r="T3217"/>
      <c r="U3217"/>
      <c r="V3217"/>
      <c r="W3217"/>
      <c r="X3217"/>
      <c r="Y3217">
        <v>4.0220000000000002</v>
      </c>
      <c r="Z3217"/>
      <c r="AA3217"/>
      <c r="AB3217"/>
      <c r="AC3217"/>
      <c r="AD3217"/>
      <c r="AE3217"/>
      <c r="AF3217"/>
      <c r="AG3217"/>
      <c r="AH3217"/>
      <c r="AI3217"/>
      <c r="AJ3217"/>
      <c r="AK3217"/>
      <c r="AL3217"/>
      <c r="AM3217"/>
      <c r="AN3217"/>
      <c r="AO3217"/>
      <c r="AP3217"/>
      <c r="AQ3217"/>
      <c r="AR3217"/>
      <c r="AS3217"/>
      <c r="AT3217"/>
      <c r="AU3217"/>
      <c r="AV3217"/>
      <c r="AW3217"/>
      <c r="AX3217"/>
      <c r="AY3217"/>
      <c r="AZ3217"/>
      <c r="BA3217"/>
      <c r="BB3217"/>
      <c r="BC3217"/>
      <c r="BD3217"/>
      <c r="BE3217"/>
      <c r="BF3217"/>
      <c r="BG3217"/>
      <c r="BH3217"/>
      <c r="BI3217"/>
      <c r="BJ3217"/>
      <c r="BK3217"/>
      <c r="BL3217"/>
      <c r="BM3217"/>
      <c r="BN3217"/>
      <c r="BO3217"/>
      <c r="BP3217"/>
      <c r="BQ3217" t="s">
        <v>1717</v>
      </c>
      <c r="BR3217" t="s">
        <v>67</v>
      </c>
      <c r="BS3217" s="1">
        <v>44812</v>
      </c>
      <c r="BT3217" t="s">
        <v>1701</v>
      </c>
      <c r="BU3217">
        <v>1420</v>
      </c>
      <c r="BV3217"/>
      <c r="BW3217"/>
      <c r="BX3217" s="10"/>
      <c r="BY3217" s="10"/>
      <c r="BZ3217" s="10"/>
    </row>
    <row r="3218" spans="1:78" s="11" customFormat="1" x14ac:dyDescent="0.2">
      <c r="A3218" t="s">
        <v>1719</v>
      </c>
      <c r="B3218"/>
      <c r="C3218" t="s">
        <v>1482</v>
      </c>
      <c r="D3218" t="s">
        <v>64</v>
      </c>
      <c r="E3218" t="s">
        <v>1270</v>
      </c>
      <c r="F3218" t="s">
        <v>1271</v>
      </c>
      <c r="G3218" t="s">
        <v>1270</v>
      </c>
      <c r="H3218" t="s">
        <v>1271</v>
      </c>
      <c r="I3218"/>
      <c r="J3218"/>
      <c r="K3218"/>
      <c r="L3218" t="s">
        <v>1720</v>
      </c>
      <c r="M3218"/>
      <c r="N3218"/>
      <c r="O3218"/>
      <c r="P3218"/>
      <c r="Q3218"/>
      <c r="R3218"/>
      <c r="S3218"/>
      <c r="T3218"/>
      <c r="U3218"/>
      <c r="V3218"/>
      <c r="W3218"/>
      <c r="X3218"/>
      <c r="Y3218"/>
      <c r="Z3218"/>
      <c r="AA3218"/>
      <c r="AB3218"/>
      <c r="AC3218"/>
      <c r="AD3218"/>
      <c r="AE3218"/>
      <c r="AF3218"/>
      <c r="AG3218"/>
      <c r="AH3218"/>
      <c r="AI3218"/>
      <c r="AJ3218"/>
      <c r="AK3218"/>
      <c r="AL3218"/>
      <c r="AM3218"/>
      <c r="AN3218"/>
      <c r="AO3218"/>
      <c r="AP3218"/>
      <c r="AQ3218"/>
      <c r="AR3218"/>
      <c r="AS3218"/>
      <c r="AT3218"/>
      <c r="AU3218"/>
      <c r="AV3218"/>
      <c r="AW3218">
        <v>4.1660000000000004</v>
      </c>
      <c r="AX3218">
        <v>3.0920000000000001</v>
      </c>
      <c r="AY3218">
        <v>3.1059999999999999</v>
      </c>
      <c r="AZ3218">
        <v>3.1059999999999999</v>
      </c>
      <c r="BA3218"/>
      <c r="BB3218"/>
      <c r="BC3218"/>
      <c r="BD3218"/>
      <c r="BE3218"/>
      <c r="BF3218"/>
      <c r="BG3218"/>
      <c r="BH3218"/>
      <c r="BI3218"/>
      <c r="BJ3218"/>
      <c r="BK3218"/>
      <c r="BL3218"/>
      <c r="BM3218"/>
      <c r="BN3218"/>
      <c r="BO3218"/>
      <c r="BP3218"/>
      <c r="BQ3218"/>
      <c r="BR3218" t="s">
        <v>67</v>
      </c>
      <c r="BS3218" s="1">
        <v>44812</v>
      </c>
      <c r="BT3218" t="s">
        <v>1701</v>
      </c>
      <c r="BU3218">
        <v>1420</v>
      </c>
      <c r="BV3218" t="s">
        <v>60</v>
      </c>
      <c r="BW3218" t="s">
        <v>1701</v>
      </c>
      <c r="BX3218" s="10"/>
      <c r="BY3218" s="10"/>
      <c r="BZ3218" s="10"/>
    </row>
    <row r="3219" spans="1:78" s="11" customFormat="1" x14ac:dyDescent="0.2">
      <c r="A3219" t="s">
        <v>1709</v>
      </c>
      <c r="B3219"/>
      <c r="C3219" t="s">
        <v>1482</v>
      </c>
      <c r="D3219" t="s">
        <v>64</v>
      </c>
      <c r="E3219" t="s">
        <v>1270</v>
      </c>
      <c r="F3219" t="s">
        <v>1271</v>
      </c>
      <c r="G3219" t="s">
        <v>1270</v>
      </c>
      <c r="H3219" t="s">
        <v>1271</v>
      </c>
      <c r="I3219"/>
      <c r="J3219"/>
      <c r="K3219"/>
      <c r="L3219" t="s">
        <v>1714</v>
      </c>
      <c r="M3219"/>
      <c r="N3219"/>
      <c r="O3219"/>
      <c r="P3219"/>
      <c r="Q3219"/>
      <c r="R3219"/>
      <c r="S3219"/>
      <c r="T3219"/>
      <c r="U3219"/>
      <c r="V3219"/>
      <c r="W3219"/>
      <c r="X3219"/>
      <c r="Y3219">
        <v>3.1</v>
      </c>
      <c r="Z3219"/>
      <c r="AA3219"/>
      <c r="AB3219">
        <v>4.8</v>
      </c>
      <c r="AC3219"/>
      <c r="AD3219"/>
      <c r="AE3219"/>
      <c r="AF3219"/>
      <c r="AG3219"/>
      <c r="AH3219"/>
      <c r="AI3219"/>
      <c r="AJ3219"/>
      <c r="AK3219"/>
      <c r="AL3219"/>
      <c r="AM3219"/>
      <c r="AN3219"/>
      <c r="AO3219"/>
      <c r="AP3219"/>
      <c r="AQ3219"/>
      <c r="AR3219"/>
      <c r="AS3219"/>
      <c r="AT3219"/>
      <c r="AU3219"/>
      <c r="AV3219"/>
      <c r="AW3219"/>
      <c r="AX3219"/>
      <c r="AY3219"/>
      <c r="AZ3219"/>
      <c r="BA3219"/>
      <c r="BB3219"/>
      <c r="BC3219"/>
      <c r="BD3219"/>
      <c r="BE3219"/>
      <c r="BF3219"/>
      <c r="BG3219"/>
      <c r="BH3219"/>
      <c r="BI3219"/>
      <c r="BJ3219"/>
      <c r="BK3219"/>
      <c r="BL3219"/>
      <c r="BM3219"/>
      <c r="BN3219"/>
      <c r="BO3219"/>
      <c r="BP3219"/>
      <c r="BQ3219" t="s">
        <v>1716</v>
      </c>
      <c r="BR3219" t="s">
        <v>67</v>
      </c>
      <c r="BS3219" s="1">
        <v>44812</v>
      </c>
      <c r="BT3219" t="s">
        <v>1701</v>
      </c>
      <c r="BU3219">
        <v>1420</v>
      </c>
      <c r="BV3219"/>
      <c r="BW3219"/>
      <c r="BX3219" s="10"/>
      <c r="BY3219" s="10"/>
      <c r="BZ3219" s="10"/>
    </row>
    <row r="3220" spans="1:78" s="11" customFormat="1" x14ac:dyDescent="0.2">
      <c r="A3220" s="11" t="s">
        <v>1700</v>
      </c>
      <c r="C3220" s="11" t="s">
        <v>1482</v>
      </c>
      <c r="D3220" s="11" t="s">
        <v>64</v>
      </c>
      <c r="E3220" s="11" t="s">
        <v>1270</v>
      </c>
      <c r="F3220" s="11" t="s">
        <v>1271</v>
      </c>
      <c r="G3220" s="11" t="s">
        <v>1270</v>
      </c>
      <c r="H3220" s="11" t="s">
        <v>1275</v>
      </c>
      <c r="BX3220" s="10"/>
      <c r="BY3220" s="10"/>
      <c r="BZ3220" s="10"/>
    </row>
    <row r="3221" spans="1:78" s="11" customFormat="1" x14ac:dyDescent="0.2">
      <c r="A3221" t="s">
        <v>1274</v>
      </c>
      <c r="B3221"/>
      <c r="C3221" t="s">
        <v>1482</v>
      </c>
      <c r="D3221" t="s">
        <v>64</v>
      </c>
      <c r="E3221" t="s">
        <v>1270</v>
      </c>
      <c r="F3221" t="s">
        <v>1271</v>
      </c>
      <c r="G3221" t="s">
        <v>1270</v>
      </c>
      <c r="H3221" t="s">
        <v>1275</v>
      </c>
      <c r="I3221"/>
      <c r="J3221"/>
      <c r="K3221"/>
      <c r="L3221"/>
      <c r="M3221"/>
      <c r="N3221"/>
      <c r="O3221"/>
      <c r="P3221"/>
      <c r="Q3221"/>
      <c r="R3221"/>
      <c r="S3221"/>
      <c r="T3221"/>
      <c r="U3221"/>
      <c r="V3221"/>
      <c r="W3221"/>
      <c r="X3221"/>
      <c r="Y3221"/>
      <c r="Z3221"/>
      <c r="AA3221"/>
      <c r="AB3221"/>
      <c r="AC3221"/>
      <c r="AD3221"/>
      <c r="AE3221"/>
      <c r="AF3221"/>
      <c r="AG3221"/>
      <c r="AH3221"/>
      <c r="AI3221"/>
      <c r="AJ3221"/>
      <c r="AK3221"/>
      <c r="AL3221"/>
      <c r="AM3221"/>
      <c r="AN3221"/>
      <c r="AO3221"/>
      <c r="AP3221"/>
      <c r="AQ3221"/>
      <c r="AR3221"/>
      <c r="AS3221">
        <v>3.75</v>
      </c>
      <c r="AT3221"/>
      <c r="AU3221"/>
      <c r="AV3221">
        <v>2.1</v>
      </c>
      <c r="AW3221">
        <v>4</v>
      </c>
      <c r="AX3221">
        <v>2.65</v>
      </c>
      <c r="AY3221">
        <v>2.7</v>
      </c>
      <c r="AZ3221">
        <v>2.7</v>
      </c>
      <c r="BA3221">
        <v>4.4000000000000004</v>
      </c>
      <c r="BB3221">
        <v>3.3</v>
      </c>
      <c r="BC3221">
        <v>3.05</v>
      </c>
      <c r="BD3221">
        <v>3.3</v>
      </c>
      <c r="BE3221">
        <v>4.9000000000000004</v>
      </c>
      <c r="BF3221">
        <v>3.1</v>
      </c>
      <c r="BG3221">
        <v>2.4</v>
      </c>
      <c r="BH3221">
        <v>3.1</v>
      </c>
      <c r="BI3221"/>
      <c r="BJ3221"/>
      <c r="BK3221"/>
      <c r="BL3221"/>
      <c r="BM3221"/>
      <c r="BN3221"/>
      <c r="BO3221"/>
      <c r="BP3221"/>
      <c r="BQ3221"/>
      <c r="BR3221" t="s">
        <v>67</v>
      </c>
      <c r="BS3221" s="1">
        <v>44826</v>
      </c>
      <c r="BT3221" t="s">
        <v>2508</v>
      </c>
      <c r="BU3221">
        <v>960</v>
      </c>
      <c r="BV3221" t="s">
        <v>60</v>
      </c>
      <c r="BW3221" t="s">
        <v>2508</v>
      </c>
      <c r="BX3221"/>
      <c r="BY3221"/>
      <c r="BZ3221"/>
    </row>
    <row r="3222" spans="1:78" s="11" customFormat="1" x14ac:dyDescent="0.2">
      <c r="A3222" t="s">
        <v>1274</v>
      </c>
      <c r="B3222"/>
      <c r="C3222" t="s">
        <v>1482</v>
      </c>
      <c r="D3222" t="s">
        <v>64</v>
      </c>
      <c r="E3222" t="s">
        <v>1270</v>
      </c>
      <c r="F3222" t="s">
        <v>1271</v>
      </c>
      <c r="G3222" t="s">
        <v>1270</v>
      </c>
      <c r="H3222" t="s">
        <v>1275</v>
      </c>
      <c r="I3222" t="b">
        <v>0</v>
      </c>
      <c r="J3222"/>
      <c r="K3222"/>
      <c r="L3222" t="s">
        <v>1276</v>
      </c>
      <c r="M3222"/>
      <c r="N3222"/>
      <c r="O3222"/>
      <c r="P3222"/>
      <c r="Q3222"/>
      <c r="R3222"/>
      <c r="S3222"/>
      <c r="T3222"/>
      <c r="U3222"/>
      <c r="V3222"/>
      <c r="W3222"/>
      <c r="X3222"/>
      <c r="Y3222"/>
      <c r="Z3222"/>
      <c r="AA3222"/>
      <c r="AB3222"/>
      <c r="AC3222"/>
      <c r="AD3222"/>
      <c r="AE3222"/>
      <c r="AF3222"/>
      <c r="AG3222"/>
      <c r="AH3222"/>
      <c r="AI3222"/>
      <c r="AJ3222"/>
      <c r="AK3222"/>
      <c r="AL3222"/>
      <c r="AM3222"/>
      <c r="AN3222"/>
      <c r="AO3222"/>
      <c r="AP3222"/>
      <c r="AQ3222"/>
      <c r="AR3222"/>
      <c r="AS3222"/>
      <c r="AT3222"/>
      <c r="AU3222"/>
      <c r="AV3222"/>
      <c r="AW3222">
        <v>4</v>
      </c>
      <c r="AX3222">
        <v>2.65</v>
      </c>
      <c r="AY3222">
        <v>2.7</v>
      </c>
      <c r="AZ3222">
        <v>2.7</v>
      </c>
      <c r="BA3222">
        <v>4.4000000000000004</v>
      </c>
      <c r="BB3222">
        <v>3.3</v>
      </c>
      <c r="BC3222">
        <v>3.05</v>
      </c>
      <c r="BD3222">
        <v>3.3</v>
      </c>
      <c r="BE3222">
        <v>4.9000000000000004</v>
      </c>
      <c r="BF3222">
        <v>3.1</v>
      </c>
      <c r="BG3222">
        <v>2.4</v>
      </c>
      <c r="BH3222">
        <v>3.1</v>
      </c>
      <c r="BI3222"/>
      <c r="BJ3222"/>
      <c r="BK3222"/>
      <c r="BL3222"/>
      <c r="BM3222"/>
      <c r="BN3222"/>
      <c r="BO3222"/>
      <c r="BP3222"/>
      <c r="BQ3222" t="s">
        <v>1277</v>
      </c>
      <c r="BR3222" t="s">
        <v>67</v>
      </c>
      <c r="BS3222"/>
      <c r="BT3222" t="s">
        <v>285</v>
      </c>
      <c r="BU3222">
        <v>2255</v>
      </c>
      <c r="BV3222"/>
      <c r="BW3222"/>
      <c r="BX3222" s="2"/>
      <c r="BY3222" s="2"/>
      <c r="BZ3222" s="2"/>
    </row>
    <row r="3223" spans="1:78" s="19" customFormat="1" x14ac:dyDescent="0.2">
      <c r="A3223" s="11" t="s">
        <v>1700</v>
      </c>
      <c r="B3223" s="11"/>
      <c r="C3223" s="11" t="s">
        <v>1482</v>
      </c>
      <c r="D3223" s="11" t="s">
        <v>64</v>
      </c>
      <c r="E3223" s="11" t="s">
        <v>1270</v>
      </c>
      <c r="F3223" s="11" t="s">
        <v>1324</v>
      </c>
      <c r="G3223" s="11" t="s">
        <v>1270</v>
      </c>
      <c r="H3223" s="11" t="s">
        <v>1324</v>
      </c>
      <c r="I3223" s="11"/>
      <c r="J3223" s="11"/>
      <c r="K3223" s="11"/>
      <c r="L3223" s="11"/>
      <c r="M3223" s="11"/>
      <c r="N3223" s="11"/>
      <c r="O3223" s="11"/>
      <c r="P3223" s="11"/>
      <c r="Q3223" s="11"/>
      <c r="R3223" s="11"/>
      <c r="S3223" s="11"/>
      <c r="T3223" s="11"/>
      <c r="U3223" s="11"/>
      <c r="V3223" s="11"/>
      <c r="W3223" s="11"/>
      <c r="X3223" s="11"/>
      <c r="Y3223" s="11"/>
      <c r="Z3223" s="11"/>
      <c r="AA3223" s="11"/>
      <c r="AB3223" s="11"/>
      <c r="AC3223" s="11"/>
      <c r="AD3223" s="11"/>
      <c r="AE3223" s="11"/>
      <c r="AF3223" s="11"/>
      <c r="AG3223" s="11"/>
      <c r="AH3223" s="11"/>
      <c r="AI3223" s="11"/>
      <c r="AJ3223" s="11"/>
      <c r="AK3223" s="11"/>
      <c r="AL3223" s="11"/>
      <c r="AM3223" s="11"/>
      <c r="AN3223" s="11"/>
      <c r="AO3223" s="11"/>
      <c r="AP3223" s="11"/>
      <c r="AQ3223" s="11"/>
      <c r="AR3223" s="11"/>
      <c r="AS3223" s="11"/>
      <c r="AT3223" s="11"/>
      <c r="AU3223" s="11"/>
      <c r="AV3223" s="11"/>
      <c r="AW3223" s="11"/>
      <c r="AX3223" s="11"/>
      <c r="AY3223" s="11"/>
      <c r="AZ3223" s="11"/>
      <c r="BA3223" s="11"/>
      <c r="BB3223" s="11"/>
      <c r="BC3223" s="11"/>
      <c r="BD3223" s="11"/>
      <c r="BE3223" s="11"/>
      <c r="BF3223" s="11"/>
      <c r="BG3223" s="11"/>
      <c r="BH3223" s="11"/>
      <c r="BI3223" s="11"/>
      <c r="BJ3223" s="11"/>
      <c r="BK3223" s="11"/>
      <c r="BL3223" s="11"/>
      <c r="BM3223" s="11"/>
      <c r="BN3223" s="11"/>
      <c r="BO3223" s="11"/>
      <c r="BP3223" s="11"/>
      <c r="BQ3223" s="11"/>
      <c r="BR3223" s="11"/>
      <c r="BS3223" s="11"/>
      <c r="BT3223" s="11"/>
      <c r="BU3223" s="11"/>
      <c r="BV3223" s="11"/>
      <c r="BW3223" s="11"/>
      <c r="BX3223" s="2"/>
      <c r="BY3223" s="2"/>
      <c r="BZ3223" s="2"/>
    </row>
    <row r="3224" spans="1:78" s="19" customFormat="1" x14ac:dyDescent="0.2">
      <c r="A3224" t="s">
        <v>1299</v>
      </c>
      <c r="B3224"/>
      <c r="C3224" t="s">
        <v>1482</v>
      </c>
      <c r="D3224" t="s">
        <v>64</v>
      </c>
      <c r="E3224" t="s">
        <v>1270</v>
      </c>
      <c r="F3224" t="s">
        <v>1324</v>
      </c>
      <c r="G3224" t="s">
        <v>1270</v>
      </c>
      <c r="H3224" t="s">
        <v>1324</v>
      </c>
      <c r="I3224"/>
      <c r="J3224"/>
      <c r="K3224"/>
      <c r="L3224" t="s">
        <v>938</v>
      </c>
      <c r="M3224"/>
      <c r="N3224"/>
      <c r="O3224"/>
      <c r="P3224"/>
      <c r="Q3224"/>
      <c r="R3224"/>
      <c r="S3224"/>
      <c r="T3224"/>
      <c r="U3224"/>
      <c r="V3224"/>
      <c r="W3224"/>
      <c r="X3224"/>
      <c r="Y3224"/>
      <c r="Z3224"/>
      <c r="AA3224"/>
      <c r="AB3224"/>
      <c r="AC3224"/>
      <c r="AD3224"/>
      <c r="AE3224"/>
      <c r="AF3224"/>
      <c r="AG3224"/>
      <c r="AH3224"/>
      <c r="AI3224"/>
      <c r="AJ3224"/>
      <c r="AK3224"/>
      <c r="AL3224"/>
      <c r="AM3224"/>
      <c r="AN3224"/>
      <c r="AO3224"/>
      <c r="AP3224"/>
      <c r="AQ3224"/>
      <c r="AR3224"/>
      <c r="AS3224"/>
      <c r="AT3224"/>
      <c r="AU3224"/>
      <c r="AV3224"/>
      <c r="AW3224"/>
      <c r="AX3224"/>
      <c r="AY3224"/>
      <c r="AZ3224"/>
      <c r="BA3224">
        <v>5.28</v>
      </c>
      <c r="BB3224">
        <v>4.01</v>
      </c>
      <c r="BC3224">
        <v>3.7</v>
      </c>
      <c r="BD3224">
        <v>4.01</v>
      </c>
      <c r="BE3224"/>
      <c r="BF3224"/>
      <c r="BG3224"/>
      <c r="BH3224"/>
      <c r="BI3224"/>
      <c r="BJ3224"/>
      <c r="BK3224"/>
      <c r="BL3224"/>
      <c r="BM3224"/>
      <c r="BN3224"/>
      <c r="BO3224"/>
      <c r="BP3224"/>
      <c r="BQ3224"/>
      <c r="BR3224" t="s">
        <v>67</v>
      </c>
      <c r="BS3224"/>
      <c r="BT3224" t="s">
        <v>285</v>
      </c>
      <c r="BU3224">
        <v>2255</v>
      </c>
      <c r="BV3224"/>
      <c r="BW3224"/>
      <c r="BX3224" s="2"/>
      <c r="BY3224" s="2"/>
      <c r="BZ3224" s="2"/>
    </row>
    <row r="3225" spans="1:78" s="19" customFormat="1" x14ac:dyDescent="0.2">
      <c r="A3225" t="s">
        <v>1299</v>
      </c>
      <c r="B3225" t="s">
        <v>2155</v>
      </c>
      <c r="C3225" t="s">
        <v>1482</v>
      </c>
      <c r="D3225" t="s">
        <v>64</v>
      </c>
      <c r="E3225" t="s">
        <v>1270</v>
      </c>
      <c r="F3225" t="s">
        <v>1324</v>
      </c>
      <c r="G3225" t="s">
        <v>1270</v>
      </c>
      <c r="H3225" t="s">
        <v>1324</v>
      </c>
      <c r="I3225"/>
      <c r="J3225"/>
      <c r="K3225"/>
      <c r="L3225"/>
      <c r="M3225"/>
      <c r="N3225"/>
      <c r="O3225"/>
      <c r="P3225"/>
      <c r="Q3225"/>
      <c r="R3225"/>
      <c r="S3225"/>
      <c r="T3225"/>
      <c r="U3225"/>
      <c r="V3225"/>
      <c r="W3225"/>
      <c r="X3225"/>
      <c r="Y3225"/>
      <c r="Z3225"/>
      <c r="AA3225"/>
      <c r="AB3225"/>
      <c r="AC3225"/>
      <c r="AD3225"/>
      <c r="AE3225"/>
      <c r="AF3225"/>
      <c r="AG3225"/>
      <c r="AH3225"/>
      <c r="AI3225"/>
      <c r="AJ3225"/>
      <c r="AK3225"/>
      <c r="AL3225"/>
      <c r="AM3225"/>
      <c r="AN3225"/>
      <c r="AO3225"/>
      <c r="AP3225"/>
      <c r="AQ3225"/>
      <c r="AR3225"/>
      <c r="AS3225"/>
      <c r="AT3225"/>
      <c r="AU3225"/>
      <c r="AV3225"/>
      <c r="AW3225"/>
      <c r="AX3225"/>
      <c r="AY3225"/>
      <c r="AZ3225"/>
      <c r="BA3225">
        <v>5.5</v>
      </c>
      <c r="BB3225">
        <v>3.8</v>
      </c>
      <c r="BC3225">
        <v>3.7</v>
      </c>
      <c r="BD3225">
        <v>3.8</v>
      </c>
      <c r="BE3225"/>
      <c r="BF3225"/>
      <c r="BG3225"/>
      <c r="BH3225"/>
      <c r="BI3225"/>
      <c r="BJ3225"/>
      <c r="BK3225"/>
      <c r="BL3225"/>
      <c r="BM3225"/>
      <c r="BN3225"/>
      <c r="BO3225"/>
      <c r="BP3225"/>
      <c r="BQ3225"/>
      <c r="BR3225" t="s">
        <v>67</v>
      </c>
      <c r="BS3225" s="1">
        <v>44819</v>
      </c>
      <c r="BT3225" t="s">
        <v>59</v>
      </c>
      <c r="BU3225">
        <v>3485</v>
      </c>
      <c r="BV3225" t="s">
        <v>60</v>
      </c>
      <c r="BW3225" t="s">
        <v>59</v>
      </c>
      <c r="BX3225" s="2"/>
      <c r="BY3225" s="2"/>
      <c r="BZ3225" s="2"/>
    </row>
    <row r="3226" spans="1:78" s="19" customFormat="1" x14ac:dyDescent="0.2">
      <c r="A3226" t="s">
        <v>94</v>
      </c>
      <c r="B3226"/>
      <c r="C3226" t="s">
        <v>1482</v>
      </c>
      <c r="D3226" t="s">
        <v>64</v>
      </c>
      <c r="E3226" t="s">
        <v>1270</v>
      </c>
      <c r="F3226" t="s">
        <v>1324</v>
      </c>
      <c r="G3226" t="s">
        <v>1270</v>
      </c>
      <c r="H3226" t="s">
        <v>1324</v>
      </c>
      <c r="I3226"/>
      <c r="J3226"/>
      <c r="K3226"/>
      <c r="L3226"/>
      <c r="M3226"/>
      <c r="N3226"/>
      <c r="O3226"/>
      <c r="P3226"/>
      <c r="Q3226"/>
      <c r="R3226"/>
      <c r="S3226"/>
      <c r="T3226"/>
      <c r="U3226"/>
      <c r="V3226"/>
      <c r="W3226"/>
      <c r="X3226"/>
      <c r="Y3226"/>
      <c r="Z3226"/>
      <c r="AA3226"/>
      <c r="AB3226"/>
      <c r="AC3226"/>
      <c r="AD3226"/>
      <c r="AE3226"/>
      <c r="AF3226"/>
      <c r="AG3226"/>
      <c r="AH3226"/>
      <c r="AI3226"/>
      <c r="AJ3226"/>
      <c r="AK3226"/>
      <c r="AL3226"/>
      <c r="AM3226"/>
      <c r="AN3226"/>
      <c r="AO3226"/>
      <c r="AP3226"/>
      <c r="AQ3226"/>
      <c r="AR3226"/>
      <c r="AS3226"/>
      <c r="AT3226"/>
      <c r="AU3226"/>
      <c r="AV3226"/>
      <c r="AW3226">
        <v>4.3600000000000003</v>
      </c>
      <c r="AX3226">
        <v>3.1</v>
      </c>
      <c r="AY3226">
        <v>3.22</v>
      </c>
      <c r="AZ3226">
        <v>3.22</v>
      </c>
      <c r="BA3226">
        <v>5.08</v>
      </c>
      <c r="BB3226">
        <v>3.91</v>
      </c>
      <c r="BC3226">
        <v>3.65</v>
      </c>
      <c r="BD3226">
        <v>3.91</v>
      </c>
      <c r="BE3226">
        <v>5.72</v>
      </c>
      <c r="BF3226">
        <v>3.58</v>
      </c>
      <c r="BG3226">
        <v>2.92</v>
      </c>
      <c r="BH3226">
        <v>3.58</v>
      </c>
      <c r="BI3226"/>
      <c r="BJ3226"/>
      <c r="BK3226"/>
      <c r="BL3226"/>
      <c r="BM3226"/>
      <c r="BN3226"/>
      <c r="BO3226"/>
      <c r="BP3226"/>
      <c r="BQ3226"/>
      <c r="BR3226" t="s">
        <v>67</v>
      </c>
      <c r="BS3226"/>
      <c r="BT3226" t="s">
        <v>285</v>
      </c>
      <c r="BU3226">
        <v>2255</v>
      </c>
      <c r="BV3226"/>
      <c r="BW3226"/>
      <c r="BX3226" s="2"/>
      <c r="BY3226" s="2"/>
      <c r="BZ3226" s="2"/>
    </row>
    <row r="3227" spans="1:78" s="19" customFormat="1" x14ac:dyDescent="0.2">
      <c r="A3227" t="s">
        <v>1300</v>
      </c>
      <c r="B3227"/>
      <c r="C3227" t="s">
        <v>1482</v>
      </c>
      <c r="D3227" t="s">
        <v>64</v>
      </c>
      <c r="E3227" t="s">
        <v>1270</v>
      </c>
      <c r="F3227" t="s">
        <v>1324</v>
      </c>
      <c r="G3227" t="s">
        <v>1270</v>
      </c>
      <c r="H3227" t="s">
        <v>1324</v>
      </c>
      <c r="I3227"/>
      <c r="J3227"/>
      <c r="K3227"/>
      <c r="L3227" t="s">
        <v>1072</v>
      </c>
      <c r="M3227"/>
      <c r="N3227"/>
      <c r="O3227"/>
      <c r="P3227"/>
      <c r="Q3227"/>
      <c r="R3227"/>
      <c r="S3227"/>
      <c r="T3227"/>
      <c r="U3227"/>
      <c r="V3227"/>
      <c r="W3227"/>
      <c r="X3227"/>
      <c r="Y3227"/>
      <c r="Z3227"/>
      <c r="AA3227"/>
      <c r="AB3227"/>
      <c r="AC3227">
        <v>4.78</v>
      </c>
      <c r="AD3227">
        <v>6.2</v>
      </c>
      <c r="AE3227">
        <v>6.49</v>
      </c>
      <c r="AF3227">
        <v>6.49</v>
      </c>
      <c r="AG3227"/>
      <c r="AH3227"/>
      <c r="AI3227"/>
      <c r="AJ3227"/>
      <c r="AK3227"/>
      <c r="AL3227"/>
      <c r="AM3227"/>
      <c r="AN3227"/>
      <c r="AO3227"/>
      <c r="AP3227"/>
      <c r="AQ3227"/>
      <c r="AR3227"/>
      <c r="AS3227"/>
      <c r="AT3227"/>
      <c r="AU3227"/>
      <c r="AV3227"/>
      <c r="AW3227"/>
      <c r="AX3227"/>
      <c r="AY3227"/>
      <c r="AZ3227"/>
      <c r="BA3227"/>
      <c r="BB3227"/>
      <c r="BC3227"/>
      <c r="BD3227"/>
      <c r="BE3227"/>
      <c r="BF3227"/>
      <c r="BG3227"/>
      <c r="BH3227"/>
      <c r="BI3227"/>
      <c r="BJ3227"/>
      <c r="BK3227"/>
      <c r="BL3227"/>
      <c r="BM3227"/>
      <c r="BN3227"/>
      <c r="BO3227"/>
      <c r="BP3227"/>
      <c r="BQ3227"/>
      <c r="BR3227" t="s">
        <v>67</v>
      </c>
      <c r="BS3227"/>
      <c r="BT3227" t="s">
        <v>285</v>
      </c>
      <c r="BU3227">
        <v>2255</v>
      </c>
      <c r="BV3227"/>
      <c r="BW3227"/>
      <c r="BX3227" s="2"/>
      <c r="BY3227" s="2"/>
      <c r="BZ3227" s="2"/>
    </row>
    <row r="3228" spans="1:78" s="19" customFormat="1" x14ac:dyDescent="0.2">
      <c r="A3228" t="s">
        <v>1301</v>
      </c>
      <c r="B3228"/>
      <c r="C3228" t="s">
        <v>1482</v>
      </c>
      <c r="D3228" t="s">
        <v>64</v>
      </c>
      <c r="E3228" t="s">
        <v>1270</v>
      </c>
      <c r="F3228" t="s">
        <v>1324</v>
      </c>
      <c r="G3228" t="s">
        <v>1270</v>
      </c>
      <c r="H3228" t="s">
        <v>1324</v>
      </c>
      <c r="I3228"/>
      <c r="J3228"/>
      <c r="K3228"/>
      <c r="L3228" t="s">
        <v>924</v>
      </c>
      <c r="M3228"/>
      <c r="N3228"/>
      <c r="O3228"/>
      <c r="P3228"/>
      <c r="Q3228"/>
      <c r="R3228"/>
      <c r="S3228"/>
      <c r="T3228"/>
      <c r="U3228"/>
      <c r="V3228"/>
      <c r="W3228"/>
      <c r="X3228"/>
      <c r="Y3228"/>
      <c r="Z3228"/>
      <c r="AA3228"/>
      <c r="AB3228"/>
      <c r="AC3228"/>
      <c r="AD3228"/>
      <c r="AE3228"/>
      <c r="AF3228"/>
      <c r="AG3228">
        <v>4.7</v>
      </c>
      <c r="AH3228">
        <v>5.73</v>
      </c>
      <c r="AI3228">
        <v>5.29</v>
      </c>
      <c r="AJ3228">
        <v>5.73</v>
      </c>
      <c r="AK3228"/>
      <c r="AL3228"/>
      <c r="AM3228"/>
      <c r="AN3228"/>
      <c r="AO3228"/>
      <c r="AP3228"/>
      <c r="AQ3228"/>
      <c r="AR3228"/>
      <c r="AS3228"/>
      <c r="AT3228"/>
      <c r="AU3228"/>
      <c r="AV3228"/>
      <c r="AW3228"/>
      <c r="AX3228"/>
      <c r="AY3228"/>
      <c r="AZ3228"/>
      <c r="BA3228"/>
      <c r="BB3228"/>
      <c r="BC3228"/>
      <c r="BD3228"/>
      <c r="BE3228"/>
      <c r="BF3228"/>
      <c r="BG3228"/>
      <c r="BH3228"/>
      <c r="BI3228"/>
      <c r="BJ3228"/>
      <c r="BK3228"/>
      <c r="BL3228"/>
      <c r="BM3228"/>
      <c r="BN3228"/>
      <c r="BO3228"/>
      <c r="BP3228"/>
      <c r="BQ3228"/>
      <c r="BR3228" t="s">
        <v>67</v>
      </c>
      <c r="BS3228"/>
      <c r="BT3228" t="s">
        <v>285</v>
      </c>
      <c r="BU3228">
        <v>2255</v>
      </c>
      <c r="BV3228" t="s">
        <v>60</v>
      </c>
      <c r="BW3228" t="s">
        <v>285</v>
      </c>
      <c r="BX3228" s="2"/>
      <c r="BY3228" s="2"/>
      <c r="BZ3228" s="2"/>
    </row>
    <row r="3229" spans="1:78" s="19" customFormat="1" x14ac:dyDescent="0.2">
      <c r="A3229" t="s">
        <v>1302</v>
      </c>
      <c r="B3229"/>
      <c r="C3229" t="s">
        <v>1482</v>
      </c>
      <c r="D3229" t="s">
        <v>64</v>
      </c>
      <c r="E3229" t="s">
        <v>1270</v>
      </c>
      <c r="F3229" t="s">
        <v>1324</v>
      </c>
      <c r="G3229" t="s">
        <v>1270</v>
      </c>
      <c r="H3229" t="s">
        <v>1324</v>
      </c>
      <c r="I3229"/>
      <c r="J3229"/>
      <c r="K3229"/>
      <c r="L3229" t="s">
        <v>919</v>
      </c>
      <c r="M3229"/>
      <c r="N3229"/>
      <c r="O3229"/>
      <c r="P3229"/>
      <c r="Q3229"/>
      <c r="R3229"/>
      <c r="S3229"/>
      <c r="T3229"/>
      <c r="U3229"/>
      <c r="V3229"/>
      <c r="W3229"/>
      <c r="X3229"/>
      <c r="Y3229"/>
      <c r="Z3229"/>
      <c r="AA3229">
        <v>6.3</v>
      </c>
      <c r="AB3229">
        <v>6.3</v>
      </c>
      <c r="AC3229"/>
      <c r="AD3229"/>
      <c r="AE3229"/>
      <c r="AF3229"/>
      <c r="AG3229"/>
      <c r="AH3229"/>
      <c r="AI3229"/>
      <c r="AJ3229"/>
      <c r="AK3229"/>
      <c r="AL3229"/>
      <c r="AM3229"/>
      <c r="AN3229"/>
      <c r="AO3229"/>
      <c r="AP3229"/>
      <c r="AQ3229"/>
      <c r="AR3229"/>
      <c r="AS3229"/>
      <c r="AT3229"/>
      <c r="AU3229"/>
      <c r="AV3229"/>
      <c r="AW3229"/>
      <c r="AX3229"/>
      <c r="AY3229"/>
      <c r="AZ3229"/>
      <c r="BA3229"/>
      <c r="BB3229"/>
      <c r="BC3229"/>
      <c r="BD3229"/>
      <c r="BE3229"/>
      <c r="BF3229"/>
      <c r="BG3229"/>
      <c r="BH3229"/>
      <c r="BI3229"/>
      <c r="BJ3229"/>
      <c r="BK3229"/>
      <c r="BL3229"/>
      <c r="BM3229"/>
      <c r="BN3229"/>
      <c r="BO3229"/>
      <c r="BP3229"/>
      <c r="BQ3229"/>
      <c r="BR3229" t="s">
        <v>67</v>
      </c>
      <c r="BS3229"/>
      <c r="BT3229" t="s">
        <v>285</v>
      </c>
      <c r="BU3229">
        <v>2255</v>
      </c>
      <c r="BV3229" t="s">
        <v>60</v>
      </c>
      <c r="BW3229" t="s">
        <v>285</v>
      </c>
      <c r="BX3229" s="2"/>
      <c r="BY3229" s="2"/>
      <c r="BZ3229" s="2"/>
    </row>
    <row r="3230" spans="1:78" s="19" customFormat="1" x14ac:dyDescent="0.2">
      <c r="A3230" t="s">
        <v>1303</v>
      </c>
      <c r="B3230"/>
      <c r="C3230" t="s">
        <v>1482</v>
      </c>
      <c r="D3230" t="s">
        <v>64</v>
      </c>
      <c r="E3230" t="s">
        <v>1270</v>
      </c>
      <c r="F3230" t="s">
        <v>1324</v>
      </c>
      <c r="G3230" t="s">
        <v>1270</v>
      </c>
      <c r="H3230" t="s">
        <v>1324</v>
      </c>
      <c r="I3230"/>
      <c r="J3230"/>
      <c r="K3230"/>
      <c r="L3230" t="s">
        <v>1304</v>
      </c>
      <c r="M3230"/>
      <c r="N3230"/>
      <c r="O3230"/>
      <c r="P3230"/>
      <c r="Q3230"/>
      <c r="R3230"/>
      <c r="S3230"/>
      <c r="T3230"/>
      <c r="U3230"/>
      <c r="V3230"/>
      <c r="W3230"/>
      <c r="X3230"/>
      <c r="Y3230"/>
      <c r="Z3230"/>
      <c r="AA3230"/>
      <c r="AB3230"/>
      <c r="AC3230"/>
      <c r="AD3230"/>
      <c r="AE3230"/>
      <c r="AF3230"/>
      <c r="AG3230"/>
      <c r="AH3230"/>
      <c r="AI3230"/>
      <c r="AJ3230"/>
      <c r="AK3230"/>
      <c r="AL3230"/>
      <c r="AM3230"/>
      <c r="AN3230"/>
      <c r="AO3230"/>
      <c r="AP3230"/>
      <c r="AQ3230"/>
      <c r="AR3230"/>
      <c r="AS3230"/>
      <c r="AT3230"/>
      <c r="AU3230"/>
      <c r="AV3230"/>
      <c r="AW3230"/>
      <c r="AX3230"/>
      <c r="AY3230"/>
      <c r="AZ3230"/>
      <c r="BA3230">
        <v>5.05</v>
      </c>
      <c r="BB3230">
        <v>3.85</v>
      </c>
      <c r="BC3230">
        <v>3.69</v>
      </c>
      <c r="BD3230">
        <v>3.85</v>
      </c>
      <c r="BE3230"/>
      <c r="BF3230"/>
      <c r="BG3230"/>
      <c r="BH3230"/>
      <c r="BI3230"/>
      <c r="BJ3230"/>
      <c r="BK3230"/>
      <c r="BL3230"/>
      <c r="BM3230"/>
      <c r="BN3230"/>
      <c r="BO3230"/>
      <c r="BP3230"/>
      <c r="BQ3230"/>
      <c r="BR3230" t="s">
        <v>67</v>
      </c>
      <c r="BS3230"/>
      <c r="BT3230" t="s">
        <v>285</v>
      </c>
      <c r="BU3230">
        <v>2255</v>
      </c>
      <c r="BV3230"/>
      <c r="BW3230"/>
      <c r="BX3230" s="2"/>
      <c r="BY3230" s="2"/>
      <c r="BZ3230" s="2"/>
    </row>
    <row r="3231" spans="1:78" s="11" customFormat="1" x14ac:dyDescent="0.2">
      <c r="A3231" t="s">
        <v>1303</v>
      </c>
      <c r="B3231"/>
      <c r="C3231" t="s">
        <v>1482</v>
      </c>
      <c r="D3231" t="s">
        <v>64</v>
      </c>
      <c r="E3231" t="s">
        <v>1270</v>
      </c>
      <c r="F3231" t="s">
        <v>1324</v>
      </c>
      <c r="G3231" t="s">
        <v>1270</v>
      </c>
      <c r="H3231" t="s">
        <v>1324</v>
      </c>
      <c r="I3231"/>
      <c r="J3231"/>
      <c r="K3231"/>
      <c r="L3231" t="s">
        <v>1304</v>
      </c>
      <c r="M3231"/>
      <c r="N3231"/>
      <c r="O3231"/>
      <c r="P3231"/>
      <c r="Q3231"/>
      <c r="R3231"/>
      <c r="S3231"/>
      <c r="T3231"/>
      <c r="U3231"/>
      <c r="V3231"/>
      <c r="W3231"/>
      <c r="X3231"/>
      <c r="Y3231"/>
      <c r="Z3231"/>
      <c r="AA3231"/>
      <c r="AB3231"/>
      <c r="AC3231"/>
      <c r="AD3231"/>
      <c r="AE3231"/>
      <c r="AF3231"/>
      <c r="AG3231"/>
      <c r="AH3231"/>
      <c r="AI3231"/>
      <c r="AJ3231"/>
      <c r="AK3231"/>
      <c r="AL3231"/>
      <c r="AM3231"/>
      <c r="AN3231"/>
      <c r="AO3231"/>
      <c r="AP3231"/>
      <c r="AQ3231"/>
      <c r="AR3231"/>
      <c r="AS3231"/>
      <c r="AT3231"/>
      <c r="AU3231"/>
      <c r="AV3231"/>
      <c r="AW3231"/>
      <c r="AX3231"/>
      <c r="AY3231"/>
      <c r="AZ3231"/>
      <c r="BA3231"/>
      <c r="BB3231"/>
      <c r="BC3231"/>
      <c r="BD3231"/>
      <c r="BE3231">
        <v>5.57</v>
      </c>
      <c r="BF3231">
        <v>3.57</v>
      </c>
      <c r="BG3231">
        <v>2.92</v>
      </c>
      <c r="BH3231">
        <v>3.57</v>
      </c>
      <c r="BI3231"/>
      <c r="BJ3231"/>
      <c r="BK3231"/>
      <c r="BL3231"/>
      <c r="BM3231"/>
      <c r="BN3231"/>
      <c r="BO3231"/>
      <c r="BP3231"/>
      <c r="BQ3231"/>
      <c r="BR3231" t="s">
        <v>67</v>
      </c>
      <c r="BS3231"/>
      <c r="BT3231" t="s">
        <v>285</v>
      </c>
      <c r="BU3231">
        <v>2255</v>
      </c>
      <c r="BV3231"/>
      <c r="BW3231"/>
      <c r="BX3231" s="2"/>
      <c r="BY3231" s="2"/>
      <c r="BZ3231" s="2"/>
    </row>
    <row r="3232" spans="1:78" s="11" customFormat="1" x14ac:dyDescent="0.2">
      <c r="A3232" t="s">
        <v>1305</v>
      </c>
      <c r="B3232"/>
      <c r="C3232" t="s">
        <v>1482</v>
      </c>
      <c r="D3232" t="s">
        <v>64</v>
      </c>
      <c r="E3232" t="s">
        <v>1270</v>
      </c>
      <c r="F3232" t="s">
        <v>1324</v>
      </c>
      <c r="G3232" t="s">
        <v>1270</v>
      </c>
      <c r="H3232" t="s">
        <v>1324</v>
      </c>
      <c r="I3232"/>
      <c r="J3232"/>
      <c r="K3232"/>
      <c r="L3232" t="s">
        <v>1306</v>
      </c>
      <c r="M3232"/>
      <c r="N3232"/>
      <c r="O3232"/>
      <c r="P3232"/>
      <c r="Q3232"/>
      <c r="R3232"/>
      <c r="S3232"/>
      <c r="T3232"/>
      <c r="U3232"/>
      <c r="V3232"/>
      <c r="W3232"/>
      <c r="X3232"/>
      <c r="Y3232"/>
      <c r="Z3232"/>
      <c r="AA3232"/>
      <c r="AB3232"/>
      <c r="AC3232"/>
      <c r="AD3232">
        <v>6.52</v>
      </c>
      <c r="AE3232">
        <v>6.93</v>
      </c>
      <c r="AF3232">
        <v>6.93</v>
      </c>
      <c r="AG3232"/>
      <c r="AH3232"/>
      <c r="AI3232"/>
      <c r="AJ3232"/>
      <c r="AK3232"/>
      <c r="AL3232"/>
      <c r="AM3232"/>
      <c r="AN3232"/>
      <c r="AO3232"/>
      <c r="AP3232"/>
      <c r="AQ3232"/>
      <c r="AR3232"/>
      <c r="AS3232"/>
      <c r="AT3232"/>
      <c r="AU3232"/>
      <c r="AV3232"/>
      <c r="AW3232"/>
      <c r="AX3232"/>
      <c r="AY3232"/>
      <c r="AZ3232"/>
      <c r="BA3232"/>
      <c r="BB3232"/>
      <c r="BC3232"/>
      <c r="BD3232"/>
      <c r="BE3232"/>
      <c r="BF3232"/>
      <c r="BG3232"/>
      <c r="BH3232"/>
      <c r="BI3232"/>
      <c r="BJ3232"/>
      <c r="BK3232"/>
      <c r="BL3232"/>
      <c r="BM3232"/>
      <c r="BN3232"/>
      <c r="BO3232"/>
      <c r="BP3232"/>
      <c r="BQ3232"/>
      <c r="BR3232" t="s">
        <v>67</v>
      </c>
      <c r="BS3232"/>
      <c r="BT3232" t="s">
        <v>285</v>
      </c>
      <c r="BU3232">
        <v>2255</v>
      </c>
      <c r="BV3232"/>
      <c r="BW3232"/>
      <c r="BX3232" s="2"/>
      <c r="BY3232" s="2"/>
      <c r="BZ3232" s="2"/>
    </row>
    <row r="3233" spans="1:78" s="19" customFormat="1" x14ac:dyDescent="0.2">
      <c r="A3233" t="s">
        <v>1307</v>
      </c>
      <c r="B3233"/>
      <c r="C3233" t="s">
        <v>1482</v>
      </c>
      <c r="D3233" t="s">
        <v>64</v>
      </c>
      <c r="E3233" t="s">
        <v>1270</v>
      </c>
      <c r="F3233" t="s">
        <v>1324</v>
      </c>
      <c r="G3233" t="s">
        <v>1270</v>
      </c>
      <c r="H3233" t="s">
        <v>1324</v>
      </c>
      <c r="I3233"/>
      <c r="J3233"/>
      <c r="K3233"/>
      <c r="L3233" t="s">
        <v>1286</v>
      </c>
      <c r="M3233"/>
      <c r="N3233"/>
      <c r="O3233"/>
      <c r="P3233"/>
      <c r="Q3233"/>
      <c r="R3233"/>
      <c r="S3233"/>
      <c r="T3233"/>
      <c r="U3233"/>
      <c r="V3233"/>
      <c r="W3233"/>
      <c r="X3233"/>
      <c r="Y3233"/>
      <c r="Z3233"/>
      <c r="AA3233"/>
      <c r="AB3233"/>
      <c r="AC3233">
        <v>5.09</v>
      </c>
      <c r="AD3233">
        <v>6.07</v>
      </c>
      <c r="AE3233">
        <v>6.52</v>
      </c>
      <c r="AF3233">
        <v>6.52</v>
      </c>
      <c r="AG3233"/>
      <c r="AH3233"/>
      <c r="AI3233"/>
      <c r="AJ3233"/>
      <c r="AK3233"/>
      <c r="AL3233"/>
      <c r="AM3233"/>
      <c r="AN3233"/>
      <c r="AO3233"/>
      <c r="AP3233"/>
      <c r="AQ3233"/>
      <c r="AR3233"/>
      <c r="AS3233"/>
      <c r="AT3233"/>
      <c r="AU3233"/>
      <c r="AV3233"/>
      <c r="AW3233"/>
      <c r="AX3233"/>
      <c r="AY3233"/>
      <c r="AZ3233"/>
      <c r="BA3233"/>
      <c r="BB3233"/>
      <c r="BC3233"/>
      <c r="BD3233"/>
      <c r="BE3233"/>
      <c r="BF3233"/>
      <c r="BG3233"/>
      <c r="BH3233"/>
      <c r="BI3233"/>
      <c r="BJ3233"/>
      <c r="BK3233"/>
      <c r="BL3233"/>
      <c r="BM3233"/>
      <c r="BN3233"/>
      <c r="BO3233"/>
      <c r="BP3233"/>
      <c r="BQ3233" t="s">
        <v>1308</v>
      </c>
      <c r="BR3233" t="s">
        <v>67</v>
      </c>
      <c r="BS3233"/>
      <c r="BT3233" t="s">
        <v>285</v>
      </c>
      <c r="BU3233">
        <v>2255</v>
      </c>
      <c r="BV3233"/>
      <c r="BW3233"/>
      <c r="BX3233" s="2"/>
      <c r="BY3233" s="2"/>
      <c r="BZ3233" s="2"/>
    </row>
    <row r="3234" spans="1:78" s="19" customFormat="1" x14ac:dyDescent="0.2">
      <c r="A3234" t="s">
        <v>1309</v>
      </c>
      <c r="B3234"/>
      <c r="C3234" t="s">
        <v>1482</v>
      </c>
      <c r="D3234" t="s">
        <v>64</v>
      </c>
      <c r="E3234" t="s">
        <v>1270</v>
      </c>
      <c r="F3234" t="s">
        <v>1324</v>
      </c>
      <c r="G3234" t="s">
        <v>1270</v>
      </c>
      <c r="H3234" t="s">
        <v>1324</v>
      </c>
      <c r="I3234"/>
      <c r="J3234"/>
      <c r="K3234"/>
      <c r="L3234" t="s">
        <v>1286</v>
      </c>
      <c r="M3234"/>
      <c r="N3234"/>
      <c r="O3234"/>
      <c r="P3234"/>
      <c r="Q3234"/>
      <c r="R3234"/>
      <c r="S3234"/>
      <c r="T3234"/>
      <c r="U3234"/>
      <c r="V3234"/>
      <c r="W3234"/>
      <c r="X3234"/>
      <c r="Y3234"/>
      <c r="Z3234"/>
      <c r="AA3234">
        <v>6.03</v>
      </c>
      <c r="AB3234">
        <v>6.03</v>
      </c>
      <c r="AC3234"/>
      <c r="AD3234"/>
      <c r="AE3234"/>
      <c r="AF3234"/>
      <c r="AG3234"/>
      <c r="AH3234"/>
      <c r="AI3234"/>
      <c r="AJ3234"/>
      <c r="AK3234"/>
      <c r="AL3234"/>
      <c r="AM3234"/>
      <c r="AN3234"/>
      <c r="AO3234"/>
      <c r="AP3234"/>
      <c r="AQ3234"/>
      <c r="AR3234"/>
      <c r="AS3234"/>
      <c r="AT3234"/>
      <c r="AU3234"/>
      <c r="AV3234"/>
      <c r="AW3234"/>
      <c r="AX3234"/>
      <c r="AY3234"/>
      <c r="AZ3234"/>
      <c r="BA3234"/>
      <c r="BB3234"/>
      <c r="BC3234"/>
      <c r="BD3234"/>
      <c r="BE3234"/>
      <c r="BF3234"/>
      <c r="BG3234"/>
      <c r="BH3234"/>
      <c r="BI3234"/>
      <c r="BJ3234"/>
      <c r="BK3234"/>
      <c r="BL3234"/>
      <c r="BM3234"/>
      <c r="BN3234"/>
      <c r="BO3234"/>
      <c r="BP3234"/>
      <c r="BQ3234"/>
      <c r="BR3234" t="s">
        <v>67</v>
      </c>
      <c r="BS3234"/>
      <c r="BT3234" t="s">
        <v>285</v>
      </c>
      <c r="BU3234">
        <v>2255</v>
      </c>
      <c r="BV3234"/>
      <c r="BW3234"/>
      <c r="BX3234" s="2"/>
      <c r="BY3234" s="2"/>
      <c r="BZ3234" s="2"/>
    </row>
    <row r="3235" spans="1:78" s="19" customFormat="1" x14ac:dyDescent="0.2">
      <c r="A3235" t="s">
        <v>1310</v>
      </c>
      <c r="B3235"/>
      <c r="C3235" t="s">
        <v>1482</v>
      </c>
      <c r="D3235" t="s">
        <v>64</v>
      </c>
      <c r="E3235" t="s">
        <v>1270</v>
      </c>
      <c r="F3235" t="s">
        <v>1324</v>
      </c>
      <c r="G3235" t="s">
        <v>1270</v>
      </c>
      <c r="H3235" t="s">
        <v>1324</v>
      </c>
      <c r="I3235"/>
      <c r="J3235"/>
      <c r="K3235"/>
      <c r="L3235" t="s">
        <v>1286</v>
      </c>
      <c r="M3235"/>
      <c r="N3235"/>
      <c r="O3235"/>
      <c r="P3235"/>
      <c r="Q3235"/>
      <c r="R3235"/>
      <c r="S3235"/>
      <c r="T3235"/>
      <c r="U3235"/>
      <c r="V3235"/>
      <c r="W3235"/>
      <c r="X3235"/>
      <c r="Y3235"/>
      <c r="Z3235"/>
      <c r="AA3235"/>
      <c r="AB3235"/>
      <c r="AC3235">
        <v>5.66</v>
      </c>
      <c r="AD3235">
        <v>6.45</v>
      </c>
      <c r="AE3235">
        <v>7.06</v>
      </c>
      <c r="AF3235">
        <v>7.06</v>
      </c>
      <c r="AG3235"/>
      <c r="AH3235"/>
      <c r="AI3235"/>
      <c r="AJ3235"/>
      <c r="AK3235"/>
      <c r="AL3235"/>
      <c r="AM3235"/>
      <c r="AN3235"/>
      <c r="AO3235"/>
      <c r="AP3235"/>
      <c r="AQ3235"/>
      <c r="AR3235"/>
      <c r="AS3235"/>
      <c r="AT3235"/>
      <c r="AU3235"/>
      <c r="AV3235"/>
      <c r="AW3235"/>
      <c r="AX3235"/>
      <c r="AY3235"/>
      <c r="AZ3235"/>
      <c r="BA3235"/>
      <c r="BB3235"/>
      <c r="BC3235"/>
      <c r="BD3235"/>
      <c r="BE3235"/>
      <c r="BF3235"/>
      <c r="BG3235"/>
      <c r="BH3235"/>
      <c r="BI3235"/>
      <c r="BJ3235"/>
      <c r="BK3235"/>
      <c r="BL3235"/>
      <c r="BM3235"/>
      <c r="BN3235"/>
      <c r="BO3235"/>
      <c r="BP3235"/>
      <c r="BQ3235"/>
      <c r="BR3235" t="s">
        <v>67</v>
      </c>
      <c r="BS3235"/>
      <c r="BT3235" t="s">
        <v>285</v>
      </c>
      <c r="BU3235">
        <v>2255</v>
      </c>
      <c r="BV3235" t="s">
        <v>60</v>
      </c>
      <c r="BW3235" t="s">
        <v>285</v>
      </c>
      <c r="BX3235" s="2"/>
      <c r="BY3235" s="2"/>
      <c r="BZ3235" s="2"/>
    </row>
    <row r="3236" spans="1:78" s="53" customFormat="1" x14ac:dyDescent="0.2">
      <c r="A3236" t="s">
        <v>1481</v>
      </c>
      <c r="B3236"/>
      <c r="C3236" t="s">
        <v>1482</v>
      </c>
      <c r="D3236" t="s">
        <v>64</v>
      </c>
      <c r="E3236" t="s">
        <v>1270</v>
      </c>
      <c r="F3236" t="s">
        <v>1324</v>
      </c>
      <c r="G3236" t="s">
        <v>1270</v>
      </c>
      <c r="H3236" t="s">
        <v>1324</v>
      </c>
      <c r="I3236"/>
      <c r="J3236"/>
      <c r="K3236"/>
      <c r="L3236" t="s">
        <v>924</v>
      </c>
      <c r="M3236"/>
      <c r="N3236"/>
      <c r="O3236"/>
      <c r="P3236"/>
      <c r="Q3236"/>
      <c r="R3236"/>
      <c r="S3236"/>
      <c r="T3236"/>
      <c r="U3236"/>
      <c r="V3236"/>
      <c r="W3236"/>
      <c r="X3236"/>
      <c r="Y3236"/>
      <c r="Z3236"/>
      <c r="AA3236"/>
      <c r="AB3236"/>
      <c r="AC3236"/>
      <c r="AD3236"/>
      <c r="AE3236"/>
      <c r="AF3236"/>
      <c r="AG3236">
        <v>4.7</v>
      </c>
      <c r="AH3236">
        <v>5.73</v>
      </c>
      <c r="AI3236">
        <v>5.29</v>
      </c>
      <c r="AJ3236">
        <v>5.73</v>
      </c>
      <c r="AK3236"/>
      <c r="AL3236"/>
      <c r="AM3236"/>
      <c r="AN3236"/>
      <c r="AO3236"/>
      <c r="AP3236"/>
      <c r="AQ3236"/>
      <c r="AR3236"/>
      <c r="AS3236"/>
      <c r="AT3236"/>
      <c r="AU3236"/>
      <c r="AV3236"/>
      <c r="AW3236"/>
      <c r="AX3236"/>
      <c r="AY3236"/>
      <c r="AZ3236"/>
      <c r="BA3236"/>
      <c r="BB3236"/>
      <c r="BC3236"/>
      <c r="BD3236"/>
      <c r="BE3236"/>
      <c r="BF3236"/>
      <c r="BG3236"/>
      <c r="BH3236"/>
      <c r="BI3236"/>
      <c r="BJ3236"/>
      <c r="BK3236"/>
      <c r="BL3236"/>
      <c r="BM3236"/>
      <c r="BN3236"/>
      <c r="BO3236"/>
      <c r="BP3236"/>
      <c r="BQ3236"/>
      <c r="BR3236" t="s">
        <v>67</v>
      </c>
      <c r="BS3236" s="1">
        <v>44810</v>
      </c>
      <c r="BT3236" t="s">
        <v>285</v>
      </c>
      <c r="BU3236">
        <v>3485</v>
      </c>
      <c r="BV3236" t="s">
        <v>60</v>
      </c>
      <c r="BW3236" s="9" t="s">
        <v>285</v>
      </c>
      <c r="BX3236" s="2"/>
      <c r="BY3236" s="2"/>
      <c r="BZ3236" s="2"/>
    </row>
    <row r="3237" spans="1:78" s="53" customFormat="1" x14ac:dyDescent="0.2">
      <c r="A3237" t="s">
        <v>1313</v>
      </c>
      <c r="B3237"/>
      <c r="C3237" t="s">
        <v>1482</v>
      </c>
      <c r="D3237" t="s">
        <v>64</v>
      </c>
      <c r="E3237" t="s">
        <v>1270</v>
      </c>
      <c r="F3237" t="s">
        <v>1324</v>
      </c>
      <c r="G3237" t="s">
        <v>1270</v>
      </c>
      <c r="H3237" t="s">
        <v>1324</v>
      </c>
      <c r="I3237"/>
      <c r="J3237"/>
      <c r="K3237"/>
      <c r="L3237" t="s">
        <v>1314</v>
      </c>
      <c r="M3237"/>
      <c r="N3237"/>
      <c r="O3237"/>
      <c r="P3237"/>
      <c r="Q3237"/>
      <c r="R3237"/>
      <c r="S3237"/>
      <c r="T3237"/>
      <c r="U3237"/>
      <c r="V3237"/>
      <c r="W3237"/>
      <c r="X3237"/>
      <c r="Y3237"/>
      <c r="Z3237"/>
      <c r="AA3237"/>
      <c r="AB3237"/>
      <c r="AC3237"/>
      <c r="AD3237"/>
      <c r="AE3237">
        <v>6.91</v>
      </c>
      <c r="AF3237">
        <v>6.91</v>
      </c>
      <c r="AG3237"/>
      <c r="AH3237"/>
      <c r="AI3237"/>
      <c r="AJ3237"/>
      <c r="AK3237"/>
      <c r="AL3237"/>
      <c r="AM3237"/>
      <c r="AN3237"/>
      <c r="AO3237"/>
      <c r="AP3237"/>
      <c r="AQ3237"/>
      <c r="AR3237"/>
      <c r="AS3237"/>
      <c r="AT3237"/>
      <c r="AU3237"/>
      <c r="AV3237"/>
      <c r="AW3237"/>
      <c r="AX3237"/>
      <c r="AY3237"/>
      <c r="AZ3237"/>
      <c r="BA3237"/>
      <c r="BB3237"/>
      <c r="BC3237"/>
      <c r="BD3237"/>
      <c r="BE3237"/>
      <c r="BF3237"/>
      <c r="BG3237"/>
      <c r="BH3237"/>
      <c r="BI3237"/>
      <c r="BJ3237"/>
      <c r="BK3237"/>
      <c r="BL3237"/>
      <c r="BM3237"/>
      <c r="BN3237"/>
      <c r="BO3237"/>
      <c r="BP3237"/>
      <c r="BQ3237"/>
      <c r="BR3237" t="s">
        <v>67</v>
      </c>
      <c r="BS3237"/>
      <c r="BT3237" t="s">
        <v>285</v>
      </c>
      <c r="BU3237">
        <v>2255</v>
      </c>
      <c r="BV3237"/>
      <c r="BW3237"/>
      <c r="BX3237" s="2"/>
      <c r="BY3237" s="2"/>
      <c r="BZ3237" s="2"/>
    </row>
    <row r="3238" spans="1:78" s="53" customFormat="1" x14ac:dyDescent="0.2">
      <c r="A3238" t="s">
        <v>1480</v>
      </c>
      <c r="B3238"/>
      <c r="C3238" t="s">
        <v>1482</v>
      </c>
      <c r="D3238" t="s">
        <v>64</v>
      </c>
      <c r="E3238" t="s">
        <v>1270</v>
      </c>
      <c r="F3238" t="s">
        <v>1324</v>
      </c>
      <c r="G3238" t="s">
        <v>1270</v>
      </c>
      <c r="H3238" t="s">
        <v>1324</v>
      </c>
      <c r="I3238"/>
      <c r="J3238"/>
      <c r="K3238"/>
      <c r="L3238" t="s">
        <v>1311</v>
      </c>
      <c r="M3238"/>
      <c r="N3238"/>
      <c r="O3238"/>
      <c r="P3238"/>
      <c r="Q3238"/>
      <c r="R3238"/>
      <c r="S3238"/>
      <c r="T3238"/>
      <c r="U3238"/>
      <c r="V3238"/>
      <c r="W3238"/>
      <c r="X3238"/>
      <c r="Y3238"/>
      <c r="Z3238"/>
      <c r="AA3238"/>
      <c r="AB3238"/>
      <c r="AC3238">
        <v>5</v>
      </c>
      <c r="AD3238">
        <v>6.53</v>
      </c>
      <c r="AE3238">
        <v>7.08</v>
      </c>
      <c r="AF3238">
        <v>7.08</v>
      </c>
      <c r="AG3238"/>
      <c r="AH3238"/>
      <c r="AI3238"/>
      <c r="AJ3238"/>
      <c r="AK3238"/>
      <c r="AL3238"/>
      <c r="AM3238"/>
      <c r="AN3238"/>
      <c r="AO3238"/>
      <c r="AP3238"/>
      <c r="AQ3238"/>
      <c r="AR3238"/>
      <c r="AS3238"/>
      <c r="AT3238"/>
      <c r="AU3238"/>
      <c r="AV3238"/>
      <c r="AW3238"/>
      <c r="AX3238"/>
      <c r="AY3238"/>
      <c r="AZ3238"/>
      <c r="BA3238"/>
      <c r="BB3238"/>
      <c r="BC3238"/>
      <c r="BD3238"/>
      <c r="BE3238"/>
      <c r="BF3238"/>
      <c r="BG3238"/>
      <c r="BH3238"/>
      <c r="BI3238"/>
      <c r="BJ3238"/>
      <c r="BK3238"/>
      <c r="BL3238"/>
      <c r="BM3238"/>
      <c r="BN3238"/>
      <c r="BO3238"/>
      <c r="BP3238"/>
      <c r="BQ3238" t="s">
        <v>1312</v>
      </c>
      <c r="BR3238" t="s">
        <v>67</v>
      </c>
      <c r="BS3238"/>
      <c r="BT3238" t="s">
        <v>285</v>
      </c>
      <c r="BU3238">
        <v>2255</v>
      </c>
      <c r="BV3238"/>
      <c r="BW3238"/>
      <c r="BX3238" s="2"/>
      <c r="BY3238" s="2"/>
      <c r="BZ3238" s="2"/>
    </row>
    <row r="3239" spans="1:78" s="10" customFormat="1" x14ac:dyDescent="0.2">
      <c r="A3239" t="s">
        <v>1315</v>
      </c>
      <c r="B3239"/>
      <c r="C3239" t="s">
        <v>1482</v>
      </c>
      <c r="D3239" t="s">
        <v>64</v>
      </c>
      <c r="E3239" t="s">
        <v>1270</v>
      </c>
      <c r="F3239" t="s">
        <v>1324</v>
      </c>
      <c r="G3239" t="s">
        <v>1270</v>
      </c>
      <c r="H3239" t="s">
        <v>1324</v>
      </c>
      <c r="I3239"/>
      <c r="J3239"/>
      <c r="K3239"/>
      <c r="L3239" t="s">
        <v>1316</v>
      </c>
      <c r="M3239"/>
      <c r="N3239"/>
      <c r="O3239"/>
      <c r="P3239"/>
      <c r="Q3239"/>
      <c r="R3239"/>
      <c r="S3239"/>
      <c r="T3239"/>
      <c r="U3239"/>
      <c r="V3239"/>
      <c r="W3239"/>
      <c r="X3239"/>
      <c r="Y3239"/>
      <c r="Z3239"/>
      <c r="AA3239"/>
      <c r="AB3239"/>
      <c r="AC3239"/>
      <c r="AD3239"/>
      <c r="AE3239"/>
      <c r="AF3239"/>
      <c r="AG3239"/>
      <c r="AH3239"/>
      <c r="AI3239"/>
      <c r="AJ3239"/>
      <c r="AK3239"/>
      <c r="AL3239"/>
      <c r="AM3239"/>
      <c r="AN3239"/>
      <c r="AO3239"/>
      <c r="AP3239"/>
      <c r="AQ3239"/>
      <c r="AR3239"/>
      <c r="AS3239"/>
      <c r="AT3239"/>
      <c r="AU3239"/>
      <c r="AV3239"/>
      <c r="AW3239"/>
      <c r="AX3239"/>
      <c r="AY3239"/>
      <c r="AZ3239"/>
      <c r="BA3239"/>
      <c r="BB3239">
        <v>3.93</v>
      </c>
      <c r="BC3239">
        <v>3.8</v>
      </c>
      <c r="BD3239">
        <v>3.93</v>
      </c>
      <c r="BE3239"/>
      <c r="BF3239"/>
      <c r="BG3239"/>
      <c r="BH3239"/>
      <c r="BI3239"/>
      <c r="BJ3239"/>
      <c r="BK3239"/>
      <c r="BL3239"/>
      <c r="BM3239"/>
      <c r="BN3239"/>
      <c r="BO3239"/>
      <c r="BP3239"/>
      <c r="BQ3239"/>
      <c r="BR3239" t="s">
        <v>67</v>
      </c>
      <c r="BS3239"/>
      <c r="BT3239" t="s">
        <v>285</v>
      </c>
      <c r="BU3239">
        <v>2255</v>
      </c>
      <c r="BV3239"/>
      <c r="BW3239"/>
      <c r="BX3239" s="2"/>
      <c r="BY3239" s="2"/>
      <c r="BZ3239" s="2"/>
    </row>
    <row r="3240" spans="1:78" s="11" customFormat="1" x14ac:dyDescent="0.2">
      <c r="A3240" t="s">
        <v>1315</v>
      </c>
      <c r="B3240"/>
      <c r="C3240" t="s">
        <v>1482</v>
      </c>
      <c r="D3240" t="s">
        <v>64</v>
      </c>
      <c r="E3240" t="s">
        <v>1270</v>
      </c>
      <c r="F3240" t="s">
        <v>1324</v>
      </c>
      <c r="G3240" t="s">
        <v>1270</v>
      </c>
      <c r="H3240" t="s">
        <v>1324</v>
      </c>
      <c r="I3240"/>
      <c r="J3240"/>
      <c r="K3240"/>
      <c r="L3240" t="s">
        <v>1316</v>
      </c>
      <c r="M3240"/>
      <c r="N3240"/>
      <c r="O3240"/>
      <c r="P3240"/>
      <c r="Q3240"/>
      <c r="R3240"/>
      <c r="S3240"/>
      <c r="T3240"/>
      <c r="U3240"/>
      <c r="V3240"/>
      <c r="W3240"/>
      <c r="X3240"/>
      <c r="Y3240"/>
      <c r="Z3240"/>
      <c r="AA3240"/>
      <c r="AB3240"/>
      <c r="AC3240"/>
      <c r="AD3240"/>
      <c r="AE3240"/>
      <c r="AF3240"/>
      <c r="AG3240"/>
      <c r="AH3240"/>
      <c r="AI3240"/>
      <c r="AJ3240"/>
      <c r="AK3240"/>
      <c r="AL3240"/>
      <c r="AM3240"/>
      <c r="AN3240"/>
      <c r="AO3240"/>
      <c r="AP3240"/>
      <c r="AQ3240"/>
      <c r="AR3240"/>
      <c r="AS3240"/>
      <c r="AT3240"/>
      <c r="AU3240"/>
      <c r="AV3240"/>
      <c r="AW3240"/>
      <c r="AX3240"/>
      <c r="AY3240"/>
      <c r="AZ3240"/>
      <c r="BA3240"/>
      <c r="BB3240"/>
      <c r="BC3240"/>
      <c r="BD3240"/>
      <c r="BE3240">
        <v>6.16</v>
      </c>
      <c r="BF3240">
        <v>3.5</v>
      </c>
      <c r="BG3240">
        <v>2.83</v>
      </c>
      <c r="BH3240">
        <v>3.5</v>
      </c>
      <c r="BI3240"/>
      <c r="BJ3240"/>
      <c r="BK3240"/>
      <c r="BL3240"/>
      <c r="BM3240"/>
      <c r="BN3240"/>
      <c r="BO3240"/>
      <c r="BP3240"/>
      <c r="BQ3240"/>
      <c r="BR3240" t="s">
        <v>67</v>
      </c>
      <c r="BS3240"/>
      <c r="BT3240" t="s">
        <v>285</v>
      </c>
      <c r="BU3240">
        <v>2255</v>
      </c>
      <c r="BV3240"/>
      <c r="BW3240"/>
      <c r="BX3240" s="2"/>
      <c r="BY3240" s="2"/>
      <c r="BZ3240" s="2"/>
    </row>
    <row r="3241" spans="1:78" s="11" customFormat="1" x14ac:dyDescent="0.2">
      <c r="A3241" t="s">
        <v>1317</v>
      </c>
      <c r="B3241"/>
      <c r="C3241" t="s">
        <v>1482</v>
      </c>
      <c r="D3241" t="s">
        <v>64</v>
      </c>
      <c r="E3241" t="s">
        <v>1270</v>
      </c>
      <c r="F3241" t="s">
        <v>1324</v>
      </c>
      <c r="G3241" t="s">
        <v>1270</v>
      </c>
      <c r="H3241" t="s">
        <v>1324</v>
      </c>
      <c r="I3241"/>
      <c r="J3241"/>
      <c r="K3241"/>
      <c r="L3241" t="s">
        <v>1318</v>
      </c>
      <c r="M3241"/>
      <c r="N3241"/>
      <c r="O3241"/>
      <c r="P3241"/>
      <c r="Q3241"/>
      <c r="R3241"/>
      <c r="S3241"/>
      <c r="T3241"/>
      <c r="U3241"/>
      <c r="V3241"/>
      <c r="W3241"/>
      <c r="X3241"/>
      <c r="Y3241"/>
      <c r="Z3241"/>
      <c r="AA3241"/>
      <c r="AB3241"/>
      <c r="AC3241"/>
      <c r="AD3241"/>
      <c r="AE3241"/>
      <c r="AF3241"/>
      <c r="AG3241"/>
      <c r="AH3241"/>
      <c r="AI3241"/>
      <c r="AJ3241"/>
      <c r="AK3241"/>
      <c r="AL3241"/>
      <c r="AM3241"/>
      <c r="AN3241"/>
      <c r="AO3241"/>
      <c r="AP3241"/>
      <c r="AQ3241"/>
      <c r="AR3241"/>
      <c r="AS3241"/>
      <c r="AT3241"/>
      <c r="AU3241"/>
      <c r="AV3241"/>
      <c r="AW3241">
        <v>4.09</v>
      </c>
      <c r="AX3241">
        <v>2.9</v>
      </c>
      <c r="AY3241">
        <v>2.95</v>
      </c>
      <c r="AZ3241">
        <v>2.95</v>
      </c>
      <c r="BA3241"/>
      <c r="BB3241"/>
      <c r="BC3241"/>
      <c r="BD3241"/>
      <c r="BE3241"/>
      <c r="BF3241"/>
      <c r="BG3241"/>
      <c r="BH3241"/>
      <c r="BI3241"/>
      <c r="BJ3241"/>
      <c r="BK3241"/>
      <c r="BL3241"/>
      <c r="BM3241"/>
      <c r="BN3241"/>
      <c r="BO3241"/>
      <c r="BP3241"/>
      <c r="BQ3241"/>
      <c r="BR3241" t="s">
        <v>67</v>
      </c>
      <c r="BS3241"/>
      <c r="BT3241" t="s">
        <v>285</v>
      </c>
      <c r="BU3241">
        <v>2255</v>
      </c>
      <c r="BV3241"/>
      <c r="BW3241"/>
      <c r="BX3241" s="2"/>
      <c r="BY3241" s="2"/>
      <c r="BZ3241" s="2"/>
    </row>
    <row r="3242" spans="1:78" s="11" customFormat="1" x14ac:dyDescent="0.2">
      <c r="A3242" t="s">
        <v>1317</v>
      </c>
      <c r="B3242"/>
      <c r="C3242" t="s">
        <v>1482</v>
      </c>
      <c r="D3242" t="s">
        <v>64</v>
      </c>
      <c r="E3242" t="s">
        <v>1270</v>
      </c>
      <c r="F3242" t="s">
        <v>1324</v>
      </c>
      <c r="G3242" t="s">
        <v>1270</v>
      </c>
      <c r="H3242" t="s">
        <v>1324</v>
      </c>
      <c r="I3242"/>
      <c r="J3242"/>
      <c r="K3242"/>
      <c r="L3242" t="s">
        <v>1318</v>
      </c>
      <c r="M3242"/>
      <c r="N3242"/>
      <c r="O3242"/>
      <c r="P3242"/>
      <c r="Q3242"/>
      <c r="R3242"/>
      <c r="S3242"/>
      <c r="T3242"/>
      <c r="U3242"/>
      <c r="V3242"/>
      <c r="W3242"/>
      <c r="X3242"/>
      <c r="Y3242"/>
      <c r="Z3242"/>
      <c r="AA3242"/>
      <c r="AB3242"/>
      <c r="AC3242"/>
      <c r="AD3242"/>
      <c r="AE3242"/>
      <c r="AF3242"/>
      <c r="AG3242"/>
      <c r="AH3242"/>
      <c r="AI3242"/>
      <c r="AJ3242"/>
      <c r="AK3242"/>
      <c r="AL3242"/>
      <c r="AM3242"/>
      <c r="AN3242"/>
      <c r="AO3242"/>
      <c r="AP3242"/>
      <c r="AQ3242"/>
      <c r="AR3242"/>
      <c r="AS3242"/>
      <c r="AT3242"/>
      <c r="AU3242"/>
      <c r="AV3242"/>
      <c r="AW3242"/>
      <c r="AX3242"/>
      <c r="AY3242"/>
      <c r="AZ3242"/>
      <c r="BA3242">
        <v>5</v>
      </c>
      <c r="BB3242">
        <v>3.8</v>
      </c>
      <c r="BC3242">
        <v>3.5</v>
      </c>
      <c r="BD3242">
        <v>3.8</v>
      </c>
      <c r="BE3242"/>
      <c r="BF3242"/>
      <c r="BG3242"/>
      <c r="BH3242"/>
      <c r="BI3242"/>
      <c r="BJ3242"/>
      <c r="BK3242"/>
      <c r="BL3242"/>
      <c r="BM3242"/>
      <c r="BN3242"/>
      <c r="BO3242"/>
      <c r="BP3242"/>
      <c r="BQ3242"/>
      <c r="BR3242" t="s">
        <v>67</v>
      </c>
      <c r="BS3242"/>
      <c r="BT3242" t="s">
        <v>285</v>
      </c>
      <c r="BU3242">
        <v>2255</v>
      </c>
      <c r="BV3242"/>
      <c r="BW3242"/>
      <c r="BX3242" s="2"/>
      <c r="BY3242" s="2"/>
      <c r="BZ3242" s="2"/>
    </row>
    <row r="3243" spans="1:78" s="11" customFormat="1" x14ac:dyDescent="0.2">
      <c r="A3243" t="s">
        <v>1319</v>
      </c>
      <c r="B3243"/>
      <c r="C3243" t="s">
        <v>1482</v>
      </c>
      <c r="D3243" t="s">
        <v>64</v>
      </c>
      <c r="E3243" t="s">
        <v>1270</v>
      </c>
      <c r="F3243" t="s">
        <v>1324</v>
      </c>
      <c r="G3243" t="s">
        <v>1270</v>
      </c>
      <c r="H3243" t="s">
        <v>1324</v>
      </c>
      <c r="I3243"/>
      <c r="J3243"/>
      <c r="K3243"/>
      <c r="L3243" t="s">
        <v>922</v>
      </c>
      <c r="M3243"/>
      <c r="N3243"/>
      <c r="O3243"/>
      <c r="P3243"/>
      <c r="Q3243"/>
      <c r="R3243"/>
      <c r="S3243"/>
      <c r="T3243"/>
      <c r="U3243"/>
      <c r="V3243"/>
      <c r="W3243"/>
      <c r="X3243"/>
      <c r="Y3243"/>
      <c r="Z3243"/>
      <c r="AA3243"/>
      <c r="AB3243"/>
      <c r="AC3243"/>
      <c r="AD3243"/>
      <c r="AE3243"/>
      <c r="AF3243"/>
      <c r="AG3243"/>
      <c r="AH3243"/>
      <c r="AI3243"/>
      <c r="AJ3243"/>
      <c r="AK3243">
        <v>2.97</v>
      </c>
      <c r="AL3243">
        <v>1.42</v>
      </c>
      <c r="AM3243"/>
      <c r="AN3243">
        <v>1.42</v>
      </c>
      <c r="AO3243"/>
      <c r="AP3243"/>
      <c r="AQ3243"/>
      <c r="AR3243"/>
      <c r="AS3243"/>
      <c r="AT3243"/>
      <c r="AU3243"/>
      <c r="AV3243"/>
      <c r="AW3243"/>
      <c r="AX3243"/>
      <c r="AY3243"/>
      <c r="AZ3243"/>
      <c r="BA3243"/>
      <c r="BB3243"/>
      <c r="BC3243"/>
      <c r="BD3243"/>
      <c r="BE3243"/>
      <c r="BF3243"/>
      <c r="BG3243"/>
      <c r="BH3243"/>
      <c r="BI3243"/>
      <c r="BJ3243"/>
      <c r="BK3243"/>
      <c r="BL3243"/>
      <c r="BM3243"/>
      <c r="BN3243"/>
      <c r="BO3243"/>
      <c r="BP3243"/>
      <c r="BQ3243"/>
      <c r="BR3243" t="s">
        <v>67</v>
      </c>
      <c r="BS3243"/>
      <c r="BT3243" t="s">
        <v>285</v>
      </c>
      <c r="BU3243">
        <v>2255</v>
      </c>
      <c r="BV3243" t="s">
        <v>1320</v>
      </c>
      <c r="BW3243" t="s">
        <v>285</v>
      </c>
      <c r="BX3243" s="2"/>
      <c r="BY3243" s="2"/>
      <c r="BZ3243" s="2"/>
    </row>
    <row r="3244" spans="1:78" s="19" customFormat="1" x14ac:dyDescent="0.2">
      <c r="A3244" t="s">
        <v>1319</v>
      </c>
      <c r="B3244"/>
      <c r="C3244" t="s">
        <v>1482</v>
      </c>
      <c r="D3244" t="s">
        <v>64</v>
      </c>
      <c r="E3244" t="s">
        <v>1270</v>
      </c>
      <c r="F3244" t="s">
        <v>1324</v>
      </c>
      <c r="G3244" t="s">
        <v>1270</v>
      </c>
      <c r="H3244" t="s">
        <v>1324</v>
      </c>
      <c r="I3244"/>
      <c r="J3244"/>
      <c r="K3244"/>
      <c r="L3244" t="s">
        <v>922</v>
      </c>
      <c r="M3244"/>
      <c r="N3244"/>
      <c r="O3244"/>
      <c r="P3244"/>
      <c r="Q3244"/>
      <c r="R3244"/>
      <c r="S3244"/>
      <c r="T3244"/>
      <c r="U3244"/>
      <c r="V3244"/>
      <c r="W3244"/>
      <c r="X3244"/>
      <c r="Y3244"/>
      <c r="Z3244"/>
      <c r="AA3244"/>
      <c r="AB3244"/>
      <c r="AC3244"/>
      <c r="AD3244"/>
      <c r="AE3244"/>
      <c r="AF3244"/>
      <c r="AG3244"/>
      <c r="AH3244"/>
      <c r="AI3244"/>
      <c r="AJ3244"/>
      <c r="AK3244"/>
      <c r="AL3244"/>
      <c r="AM3244"/>
      <c r="AN3244"/>
      <c r="AO3244">
        <v>3.24</v>
      </c>
      <c r="AP3244"/>
      <c r="AQ3244"/>
      <c r="AR3244">
        <v>1.76</v>
      </c>
      <c r="AS3244"/>
      <c r="AT3244"/>
      <c r="AU3244"/>
      <c r="AV3244"/>
      <c r="AW3244"/>
      <c r="AX3244"/>
      <c r="AY3244"/>
      <c r="AZ3244"/>
      <c r="BA3244"/>
      <c r="BB3244"/>
      <c r="BC3244"/>
      <c r="BD3244"/>
      <c r="BE3244"/>
      <c r="BF3244"/>
      <c r="BG3244"/>
      <c r="BH3244"/>
      <c r="BI3244"/>
      <c r="BJ3244"/>
      <c r="BK3244"/>
      <c r="BL3244"/>
      <c r="BM3244"/>
      <c r="BN3244"/>
      <c r="BO3244"/>
      <c r="BP3244"/>
      <c r="BQ3244" t="s">
        <v>1321</v>
      </c>
      <c r="BR3244" t="s">
        <v>67</v>
      </c>
      <c r="BS3244"/>
      <c r="BT3244" t="s">
        <v>285</v>
      </c>
      <c r="BU3244">
        <v>2255</v>
      </c>
      <c r="BV3244"/>
      <c r="BW3244"/>
      <c r="BX3244" s="2"/>
      <c r="BY3244" s="2"/>
      <c r="BZ3244" s="2"/>
    </row>
    <row r="3245" spans="1:78" s="19" customFormat="1" x14ac:dyDescent="0.2">
      <c r="A3245" t="s">
        <v>1319</v>
      </c>
      <c r="B3245"/>
      <c r="C3245" t="s">
        <v>1482</v>
      </c>
      <c r="D3245" t="s">
        <v>64</v>
      </c>
      <c r="E3245" t="s">
        <v>1270</v>
      </c>
      <c r="F3245" t="s">
        <v>1324</v>
      </c>
      <c r="G3245" t="s">
        <v>1270</v>
      </c>
      <c r="H3245" t="s">
        <v>1324</v>
      </c>
      <c r="I3245"/>
      <c r="J3245"/>
      <c r="K3245"/>
      <c r="L3245" t="s">
        <v>922</v>
      </c>
      <c r="M3245"/>
      <c r="N3245"/>
      <c r="O3245"/>
      <c r="P3245"/>
      <c r="Q3245"/>
      <c r="R3245"/>
      <c r="S3245"/>
      <c r="T3245"/>
      <c r="U3245"/>
      <c r="V3245"/>
      <c r="W3245"/>
      <c r="X3245"/>
      <c r="Y3245"/>
      <c r="Z3245"/>
      <c r="AA3245"/>
      <c r="AB3245"/>
      <c r="AC3245"/>
      <c r="AD3245"/>
      <c r="AE3245"/>
      <c r="AF3245"/>
      <c r="AG3245"/>
      <c r="AH3245"/>
      <c r="AI3245"/>
      <c r="AJ3245"/>
      <c r="AK3245"/>
      <c r="AL3245"/>
      <c r="AM3245"/>
      <c r="AN3245"/>
      <c r="AO3245"/>
      <c r="AP3245"/>
      <c r="AQ3245"/>
      <c r="AR3245"/>
      <c r="AS3245"/>
      <c r="AT3245"/>
      <c r="AU3245"/>
      <c r="AV3245"/>
      <c r="AW3245">
        <v>4.6399999999999997</v>
      </c>
      <c r="AX3245">
        <v>3.17</v>
      </c>
      <c r="AY3245">
        <v>3.32</v>
      </c>
      <c r="AZ3245">
        <v>3.32</v>
      </c>
      <c r="BA3245"/>
      <c r="BB3245"/>
      <c r="BC3245"/>
      <c r="BD3245"/>
      <c r="BE3245"/>
      <c r="BF3245"/>
      <c r="BG3245"/>
      <c r="BH3245"/>
      <c r="BI3245"/>
      <c r="BJ3245"/>
      <c r="BK3245"/>
      <c r="BL3245"/>
      <c r="BM3245"/>
      <c r="BN3245"/>
      <c r="BO3245"/>
      <c r="BP3245"/>
      <c r="BQ3245"/>
      <c r="BR3245" t="s">
        <v>67</v>
      </c>
      <c r="BS3245"/>
      <c r="BT3245" t="s">
        <v>285</v>
      </c>
      <c r="BU3245">
        <v>2255</v>
      </c>
      <c r="BV3245"/>
      <c r="BW3245"/>
      <c r="BX3245" s="2"/>
      <c r="BY3245" s="2"/>
      <c r="BZ3245" s="2"/>
    </row>
    <row r="3246" spans="1:78" s="11" customFormat="1" x14ac:dyDescent="0.2">
      <c r="A3246" t="s">
        <v>1319</v>
      </c>
      <c r="B3246"/>
      <c r="C3246" t="s">
        <v>1482</v>
      </c>
      <c r="D3246" t="s">
        <v>64</v>
      </c>
      <c r="E3246" t="s">
        <v>1270</v>
      </c>
      <c r="F3246" t="s">
        <v>1324</v>
      </c>
      <c r="G3246" t="s">
        <v>1270</v>
      </c>
      <c r="H3246" t="s">
        <v>1324</v>
      </c>
      <c r="I3246"/>
      <c r="J3246"/>
      <c r="K3246"/>
      <c r="L3246" t="s">
        <v>922</v>
      </c>
      <c r="M3246"/>
      <c r="N3246"/>
      <c r="O3246"/>
      <c r="P3246"/>
      <c r="Q3246"/>
      <c r="R3246"/>
      <c r="S3246"/>
      <c r="T3246"/>
      <c r="U3246"/>
      <c r="V3246"/>
      <c r="W3246"/>
      <c r="X3246"/>
      <c r="Y3246"/>
      <c r="Z3246"/>
      <c r="AA3246"/>
      <c r="AB3246"/>
      <c r="AC3246"/>
      <c r="AD3246"/>
      <c r="AE3246"/>
      <c r="AF3246"/>
      <c r="AG3246"/>
      <c r="AH3246"/>
      <c r="AI3246"/>
      <c r="AJ3246"/>
      <c r="AK3246"/>
      <c r="AL3246"/>
      <c r="AM3246"/>
      <c r="AN3246"/>
      <c r="AO3246"/>
      <c r="AP3246"/>
      <c r="AQ3246"/>
      <c r="AR3246"/>
      <c r="AS3246"/>
      <c r="AT3246"/>
      <c r="AU3246"/>
      <c r="AV3246"/>
      <c r="AW3246"/>
      <c r="AX3246"/>
      <c r="AY3246"/>
      <c r="AZ3246"/>
      <c r="BA3246">
        <v>4.96</v>
      </c>
      <c r="BB3246">
        <v>3.9</v>
      </c>
      <c r="BC3246">
        <v>3.65</v>
      </c>
      <c r="BD3246">
        <v>3.9</v>
      </c>
      <c r="BE3246"/>
      <c r="BF3246"/>
      <c r="BG3246"/>
      <c r="BH3246"/>
      <c r="BI3246"/>
      <c r="BJ3246"/>
      <c r="BK3246"/>
      <c r="BL3246"/>
      <c r="BM3246"/>
      <c r="BN3246"/>
      <c r="BO3246"/>
      <c r="BP3246"/>
      <c r="BQ3246"/>
      <c r="BR3246" t="s">
        <v>67</v>
      </c>
      <c r="BS3246"/>
      <c r="BT3246" t="s">
        <v>285</v>
      </c>
      <c r="BU3246">
        <v>2255</v>
      </c>
      <c r="BV3246" t="s">
        <v>60</v>
      </c>
      <c r="BW3246" t="s">
        <v>285</v>
      </c>
      <c r="BX3246" s="2"/>
      <c r="BY3246" s="2"/>
      <c r="BZ3246" s="2"/>
    </row>
    <row r="3247" spans="1:78" s="11" customFormat="1" x14ac:dyDescent="0.2">
      <c r="A3247" t="s">
        <v>1322</v>
      </c>
      <c r="B3247"/>
      <c r="C3247" t="s">
        <v>1482</v>
      </c>
      <c r="D3247" t="s">
        <v>64</v>
      </c>
      <c r="E3247" t="s">
        <v>1270</v>
      </c>
      <c r="F3247" t="s">
        <v>1324</v>
      </c>
      <c r="G3247" t="s">
        <v>1270</v>
      </c>
      <c r="H3247" t="s">
        <v>1324</v>
      </c>
      <c r="I3247"/>
      <c r="J3247"/>
      <c r="K3247"/>
      <c r="L3247" t="s">
        <v>1323</v>
      </c>
      <c r="M3247"/>
      <c r="N3247"/>
      <c r="O3247"/>
      <c r="P3247"/>
      <c r="Q3247"/>
      <c r="R3247"/>
      <c r="S3247"/>
      <c r="T3247"/>
      <c r="U3247"/>
      <c r="V3247"/>
      <c r="W3247"/>
      <c r="X3247"/>
      <c r="Y3247"/>
      <c r="Z3247"/>
      <c r="AA3247"/>
      <c r="AB3247"/>
      <c r="AC3247"/>
      <c r="AD3247"/>
      <c r="AE3247"/>
      <c r="AF3247"/>
      <c r="AG3247"/>
      <c r="AH3247"/>
      <c r="AI3247"/>
      <c r="AJ3247"/>
      <c r="AK3247"/>
      <c r="AL3247"/>
      <c r="AM3247"/>
      <c r="AN3247"/>
      <c r="AO3247"/>
      <c r="AP3247"/>
      <c r="AQ3247"/>
      <c r="AR3247"/>
      <c r="AS3247">
        <v>4.38</v>
      </c>
      <c r="AT3247"/>
      <c r="AU3247"/>
      <c r="AV3247">
        <v>2.6</v>
      </c>
      <c r="AW3247"/>
      <c r="AX3247"/>
      <c r="AY3247"/>
      <c r="AZ3247"/>
      <c r="BA3247"/>
      <c r="BB3247"/>
      <c r="BC3247"/>
      <c r="BD3247"/>
      <c r="BE3247"/>
      <c r="BF3247"/>
      <c r="BG3247"/>
      <c r="BH3247"/>
      <c r="BI3247"/>
      <c r="BJ3247"/>
      <c r="BK3247"/>
      <c r="BL3247"/>
      <c r="BM3247"/>
      <c r="BN3247"/>
      <c r="BO3247"/>
      <c r="BP3247"/>
      <c r="BQ3247"/>
      <c r="BR3247" t="s">
        <v>67</v>
      </c>
      <c r="BS3247"/>
      <c r="BT3247" t="s">
        <v>285</v>
      </c>
      <c r="BU3247">
        <v>2255</v>
      </c>
      <c r="BV3247"/>
      <c r="BW3247"/>
      <c r="BX3247" s="2"/>
      <c r="BY3247" s="2"/>
      <c r="BZ3247" s="2"/>
    </row>
    <row r="3248" spans="1:78" s="11" customFormat="1" x14ac:dyDescent="0.2">
      <c r="A3248" t="s">
        <v>1322</v>
      </c>
      <c r="B3248"/>
      <c r="C3248" t="s">
        <v>1482</v>
      </c>
      <c r="D3248" t="s">
        <v>64</v>
      </c>
      <c r="E3248" t="s">
        <v>1270</v>
      </c>
      <c r="F3248" t="s">
        <v>1324</v>
      </c>
      <c r="G3248" t="s">
        <v>1270</v>
      </c>
      <c r="H3248" t="s">
        <v>1324</v>
      </c>
      <c r="I3248"/>
      <c r="J3248"/>
      <c r="K3248"/>
      <c r="L3248" t="s">
        <v>1323</v>
      </c>
      <c r="M3248"/>
      <c r="N3248"/>
      <c r="O3248"/>
      <c r="P3248"/>
      <c r="Q3248"/>
      <c r="R3248"/>
      <c r="S3248"/>
      <c r="T3248"/>
      <c r="U3248"/>
      <c r="V3248"/>
      <c r="W3248"/>
      <c r="X3248"/>
      <c r="Y3248"/>
      <c r="Z3248"/>
      <c r="AA3248"/>
      <c r="AB3248"/>
      <c r="AC3248"/>
      <c r="AD3248"/>
      <c r="AE3248"/>
      <c r="AF3248"/>
      <c r="AG3248"/>
      <c r="AH3248"/>
      <c r="AI3248"/>
      <c r="AJ3248"/>
      <c r="AK3248"/>
      <c r="AL3248"/>
      <c r="AM3248"/>
      <c r="AN3248"/>
      <c r="AO3248"/>
      <c r="AP3248"/>
      <c r="AQ3248"/>
      <c r="AR3248"/>
      <c r="AS3248"/>
      <c r="AT3248"/>
      <c r="AU3248"/>
      <c r="AV3248"/>
      <c r="AW3248">
        <v>4.43</v>
      </c>
      <c r="AX3248">
        <v>3.08</v>
      </c>
      <c r="AY3248">
        <v>3.06</v>
      </c>
      <c r="AZ3248">
        <v>3.08</v>
      </c>
      <c r="BA3248"/>
      <c r="BB3248"/>
      <c r="BC3248"/>
      <c r="BD3248"/>
      <c r="BE3248"/>
      <c r="BF3248"/>
      <c r="BG3248"/>
      <c r="BH3248"/>
      <c r="BI3248"/>
      <c r="BJ3248"/>
      <c r="BK3248"/>
      <c r="BL3248"/>
      <c r="BM3248"/>
      <c r="BN3248"/>
      <c r="BO3248"/>
      <c r="BP3248"/>
      <c r="BQ3248"/>
      <c r="BR3248" t="s">
        <v>67</v>
      </c>
      <c r="BS3248"/>
      <c r="BT3248" t="s">
        <v>285</v>
      </c>
      <c r="BU3248">
        <v>2255</v>
      </c>
      <c r="BV3248"/>
      <c r="BW3248"/>
      <c r="BX3248" s="2"/>
      <c r="BY3248" s="2"/>
      <c r="BZ3248" s="2"/>
    </row>
    <row r="3249" spans="1:78" s="11" customFormat="1" x14ac:dyDescent="0.2">
      <c r="A3249" t="s">
        <v>1322</v>
      </c>
      <c r="B3249"/>
      <c r="C3249" t="s">
        <v>1482</v>
      </c>
      <c r="D3249" t="s">
        <v>64</v>
      </c>
      <c r="E3249" t="s">
        <v>1270</v>
      </c>
      <c r="F3249" t="s">
        <v>1324</v>
      </c>
      <c r="G3249" t="s">
        <v>1270</v>
      </c>
      <c r="H3249" t="s">
        <v>1324</v>
      </c>
      <c r="I3249"/>
      <c r="J3249"/>
      <c r="K3249"/>
      <c r="L3249" t="s">
        <v>1323</v>
      </c>
      <c r="M3249"/>
      <c r="N3249"/>
      <c r="O3249"/>
      <c r="P3249"/>
      <c r="Q3249"/>
      <c r="R3249"/>
      <c r="S3249"/>
      <c r="T3249"/>
      <c r="U3249"/>
      <c r="V3249"/>
      <c r="W3249"/>
      <c r="X3249"/>
      <c r="Y3249"/>
      <c r="Z3249"/>
      <c r="AA3249"/>
      <c r="AB3249"/>
      <c r="AC3249"/>
      <c r="AD3249"/>
      <c r="AE3249"/>
      <c r="AF3249"/>
      <c r="AG3249"/>
      <c r="AH3249"/>
      <c r="AI3249"/>
      <c r="AJ3249"/>
      <c r="AK3249"/>
      <c r="AL3249"/>
      <c r="AM3249"/>
      <c r="AN3249"/>
      <c r="AO3249"/>
      <c r="AP3249"/>
      <c r="AQ3249"/>
      <c r="AR3249"/>
      <c r="AS3249"/>
      <c r="AT3249"/>
      <c r="AU3249"/>
      <c r="AV3249"/>
      <c r="AW3249"/>
      <c r="AX3249"/>
      <c r="AY3249"/>
      <c r="AZ3249"/>
      <c r="BA3249">
        <v>4.62</v>
      </c>
      <c r="BB3249">
        <v>3.8</v>
      </c>
      <c r="BC3249">
        <v>3.43</v>
      </c>
      <c r="BD3249">
        <v>3.8</v>
      </c>
      <c r="BE3249"/>
      <c r="BF3249"/>
      <c r="BG3249"/>
      <c r="BH3249"/>
      <c r="BI3249"/>
      <c r="BJ3249"/>
      <c r="BK3249"/>
      <c r="BL3249"/>
      <c r="BM3249"/>
      <c r="BN3249"/>
      <c r="BO3249"/>
      <c r="BP3249"/>
      <c r="BQ3249"/>
      <c r="BR3249" t="s">
        <v>67</v>
      </c>
      <c r="BS3249"/>
      <c r="BT3249" t="s">
        <v>285</v>
      </c>
      <c r="BU3249">
        <v>2255</v>
      </c>
      <c r="BV3249" t="s">
        <v>60</v>
      </c>
      <c r="BW3249" s="9" t="s">
        <v>285</v>
      </c>
      <c r="BX3249" s="2"/>
      <c r="BY3249" s="2"/>
      <c r="BZ3249" s="2"/>
    </row>
    <row r="3250" spans="1:78" s="11" customFormat="1" x14ac:dyDescent="0.2">
      <c r="A3250" t="s">
        <v>1322</v>
      </c>
      <c r="B3250"/>
      <c r="C3250" t="s">
        <v>1482</v>
      </c>
      <c r="D3250" t="s">
        <v>64</v>
      </c>
      <c r="E3250" t="s">
        <v>1270</v>
      </c>
      <c r="F3250" t="s">
        <v>1324</v>
      </c>
      <c r="G3250" t="s">
        <v>1270</v>
      </c>
      <c r="H3250" t="s">
        <v>1324</v>
      </c>
      <c r="I3250"/>
      <c r="J3250"/>
      <c r="K3250"/>
      <c r="L3250" t="s">
        <v>1323</v>
      </c>
      <c r="M3250"/>
      <c r="N3250"/>
      <c r="O3250"/>
      <c r="P3250"/>
      <c r="Q3250"/>
      <c r="R3250"/>
      <c r="S3250"/>
      <c r="T3250"/>
      <c r="U3250"/>
      <c r="V3250"/>
      <c r="W3250"/>
      <c r="X3250"/>
      <c r="Y3250"/>
      <c r="Z3250"/>
      <c r="AA3250"/>
      <c r="AB3250"/>
      <c r="AC3250"/>
      <c r="AD3250"/>
      <c r="AE3250"/>
      <c r="AF3250"/>
      <c r="AG3250"/>
      <c r="AH3250"/>
      <c r="AI3250"/>
      <c r="AJ3250"/>
      <c r="AK3250"/>
      <c r="AL3250"/>
      <c r="AM3250"/>
      <c r="AN3250"/>
      <c r="AO3250"/>
      <c r="AP3250"/>
      <c r="AQ3250"/>
      <c r="AR3250"/>
      <c r="AS3250"/>
      <c r="AT3250"/>
      <c r="AU3250"/>
      <c r="AV3250"/>
      <c r="AW3250"/>
      <c r="AX3250"/>
      <c r="AY3250"/>
      <c r="AZ3250"/>
      <c r="BA3250"/>
      <c r="BB3250"/>
      <c r="BC3250"/>
      <c r="BD3250"/>
      <c r="BE3250">
        <v>5.82</v>
      </c>
      <c r="BF3250">
        <v>3.6</v>
      </c>
      <c r="BG3250">
        <v>2.88</v>
      </c>
      <c r="BH3250">
        <v>3.6</v>
      </c>
      <c r="BI3250"/>
      <c r="BJ3250"/>
      <c r="BK3250"/>
      <c r="BL3250"/>
      <c r="BM3250"/>
      <c r="BN3250"/>
      <c r="BO3250"/>
      <c r="BP3250"/>
      <c r="BQ3250"/>
      <c r="BR3250" t="s">
        <v>67</v>
      </c>
      <c r="BS3250"/>
      <c r="BT3250" t="s">
        <v>285</v>
      </c>
      <c r="BU3250">
        <v>2255</v>
      </c>
      <c r="BV3250" t="s">
        <v>60</v>
      </c>
      <c r="BW3250" s="9" t="s">
        <v>285</v>
      </c>
      <c r="BX3250" s="2"/>
      <c r="BY3250" s="2"/>
      <c r="BZ3250" s="2"/>
    </row>
    <row r="3251" spans="1:78" s="11" customFormat="1" x14ac:dyDescent="0.2">
      <c r="A3251" s="10" t="s">
        <v>1727</v>
      </c>
      <c r="B3251" s="10"/>
      <c r="C3251" s="10" t="s">
        <v>1482</v>
      </c>
      <c r="D3251" s="10" t="s">
        <v>64</v>
      </c>
      <c r="E3251" s="10" t="s">
        <v>1270</v>
      </c>
      <c r="F3251" s="10" t="s">
        <v>1324</v>
      </c>
      <c r="G3251" s="10" t="s">
        <v>1270</v>
      </c>
      <c r="H3251" s="10" t="s">
        <v>1324</v>
      </c>
      <c r="I3251" s="10"/>
      <c r="J3251" s="10"/>
      <c r="K3251" s="10"/>
      <c r="L3251" s="10"/>
      <c r="M3251" s="10"/>
      <c r="N3251" s="10"/>
      <c r="O3251" s="10"/>
      <c r="P3251" s="10"/>
      <c r="Q3251" s="10"/>
      <c r="R3251" s="10"/>
      <c r="S3251" s="10"/>
      <c r="T3251" s="10"/>
      <c r="U3251" s="10"/>
      <c r="V3251" s="10"/>
      <c r="W3251" s="10"/>
      <c r="X3251" s="10"/>
      <c r="Y3251" s="10"/>
      <c r="Z3251" s="10"/>
      <c r="AA3251" s="10"/>
      <c r="AB3251" s="10"/>
      <c r="AC3251" s="10"/>
      <c r="AD3251" s="10"/>
      <c r="AE3251" s="10"/>
      <c r="AF3251" s="10"/>
      <c r="AG3251" s="10"/>
      <c r="AH3251" s="10"/>
      <c r="AI3251" s="10"/>
      <c r="AJ3251" s="10"/>
      <c r="AK3251" s="10"/>
      <c r="AL3251" s="10"/>
      <c r="AM3251" s="10"/>
      <c r="AN3251" s="10"/>
      <c r="AO3251" s="10"/>
      <c r="AP3251" s="10"/>
      <c r="AQ3251" s="10"/>
      <c r="AR3251" s="10"/>
      <c r="AS3251" s="10"/>
      <c r="AT3251" s="10"/>
      <c r="AU3251" s="10"/>
      <c r="AV3251" s="10"/>
      <c r="AW3251" s="10"/>
      <c r="AX3251" s="10"/>
      <c r="AY3251" s="10"/>
      <c r="AZ3251" s="10"/>
      <c r="BA3251" s="10"/>
      <c r="BB3251" s="10"/>
      <c r="BC3251" s="10"/>
      <c r="BD3251" s="10"/>
      <c r="BE3251" s="10"/>
      <c r="BF3251" s="10"/>
      <c r="BG3251" s="10"/>
      <c r="BH3251" s="10"/>
      <c r="BI3251" s="10"/>
      <c r="BJ3251" s="10"/>
      <c r="BK3251" s="10"/>
      <c r="BL3251" s="10"/>
      <c r="BM3251" s="10"/>
      <c r="BN3251" s="10"/>
      <c r="BO3251" s="10"/>
      <c r="BP3251" s="10"/>
      <c r="BQ3251" s="10"/>
      <c r="BR3251" s="10" t="s">
        <v>67</v>
      </c>
      <c r="BS3251" s="12">
        <v>44812</v>
      </c>
      <c r="BT3251" s="10" t="s">
        <v>1701</v>
      </c>
      <c r="BU3251" s="10">
        <v>1420</v>
      </c>
      <c r="BV3251" s="10" t="s">
        <v>60</v>
      </c>
      <c r="BW3251" s="10" t="s">
        <v>1701</v>
      </c>
      <c r="BX3251" s="2"/>
      <c r="BY3251" s="2"/>
      <c r="BZ3251" s="2"/>
    </row>
    <row r="3252" spans="1:78" s="11" customFormat="1" x14ac:dyDescent="0.2">
      <c r="A3252" t="s">
        <v>1723</v>
      </c>
      <c r="B3252"/>
      <c r="C3252" t="s">
        <v>1482</v>
      </c>
      <c r="D3252" t="s">
        <v>64</v>
      </c>
      <c r="E3252" t="s">
        <v>1270</v>
      </c>
      <c r="F3252" t="s">
        <v>1324</v>
      </c>
      <c r="G3252" t="s">
        <v>1270</v>
      </c>
      <c r="H3252" t="s">
        <v>1324</v>
      </c>
      <c r="I3252"/>
      <c r="J3252"/>
      <c r="K3252"/>
      <c r="L3252" t="s">
        <v>1704</v>
      </c>
      <c r="M3252"/>
      <c r="N3252"/>
      <c r="O3252"/>
      <c r="P3252"/>
      <c r="Q3252"/>
      <c r="R3252"/>
      <c r="S3252"/>
      <c r="T3252"/>
      <c r="U3252"/>
      <c r="V3252"/>
      <c r="W3252"/>
      <c r="X3252"/>
      <c r="Y3252"/>
      <c r="Z3252"/>
      <c r="AA3252"/>
      <c r="AB3252"/>
      <c r="AC3252"/>
      <c r="AD3252"/>
      <c r="AE3252"/>
      <c r="AF3252"/>
      <c r="AG3252"/>
      <c r="AH3252"/>
      <c r="AI3252"/>
      <c r="AJ3252"/>
      <c r="AK3252"/>
      <c r="AL3252"/>
      <c r="AM3252"/>
      <c r="AN3252"/>
      <c r="AO3252"/>
      <c r="AP3252"/>
      <c r="AQ3252"/>
      <c r="AR3252"/>
      <c r="AS3252"/>
      <c r="AT3252"/>
      <c r="AU3252"/>
      <c r="AV3252"/>
      <c r="AW3252"/>
      <c r="AX3252"/>
      <c r="AY3252"/>
      <c r="AZ3252"/>
      <c r="BA3252">
        <v>5.55</v>
      </c>
      <c r="BB3252">
        <v>3.9529999999999998</v>
      </c>
      <c r="BC3252">
        <v>4</v>
      </c>
      <c r="BD3252">
        <v>4</v>
      </c>
      <c r="BE3252"/>
      <c r="BF3252"/>
      <c r="BG3252"/>
      <c r="BH3252"/>
      <c r="BI3252"/>
      <c r="BJ3252"/>
      <c r="BK3252"/>
      <c r="BL3252"/>
      <c r="BM3252"/>
      <c r="BN3252"/>
      <c r="BO3252"/>
      <c r="BP3252"/>
      <c r="BQ3252" t="s">
        <v>1724</v>
      </c>
      <c r="BR3252" s="1" t="s">
        <v>67</v>
      </c>
      <c r="BS3252" s="1">
        <v>44812</v>
      </c>
      <c r="BT3252" t="s">
        <v>1701</v>
      </c>
      <c r="BU3252">
        <v>1420</v>
      </c>
      <c r="BV3252" t="s">
        <v>60</v>
      </c>
      <c r="BW3252" t="s">
        <v>1701</v>
      </c>
      <c r="BX3252" s="2"/>
      <c r="BY3252" s="2"/>
      <c r="BZ3252" s="2"/>
    </row>
    <row r="3253" spans="1:78" s="11" customFormat="1" x14ac:dyDescent="0.2">
      <c r="A3253" s="11" t="s">
        <v>1700</v>
      </c>
      <c r="C3253" s="11" t="s">
        <v>1482</v>
      </c>
      <c r="D3253" s="11" t="s">
        <v>64</v>
      </c>
      <c r="E3253" s="11" t="s">
        <v>1270</v>
      </c>
      <c r="F3253" s="11" t="s">
        <v>1325</v>
      </c>
      <c r="G3253" s="11" t="s">
        <v>1270</v>
      </c>
      <c r="H3253" s="11" t="s">
        <v>1325</v>
      </c>
      <c r="BX3253" s="2"/>
      <c r="BY3253" s="2"/>
      <c r="BZ3253" s="2"/>
    </row>
    <row r="3254" spans="1:78" s="19" customFormat="1" x14ac:dyDescent="0.2">
      <c r="A3254" t="s">
        <v>1326</v>
      </c>
      <c r="B3254" t="s">
        <v>2155</v>
      </c>
      <c r="C3254" t="s">
        <v>1482</v>
      </c>
      <c r="D3254" t="s">
        <v>64</v>
      </c>
      <c r="E3254" t="s">
        <v>1270</v>
      </c>
      <c r="F3254" t="s">
        <v>1325</v>
      </c>
      <c r="G3254" t="s">
        <v>1270</v>
      </c>
      <c r="H3254" t="s">
        <v>1325</v>
      </c>
      <c r="I3254"/>
      <c r="J3254"/>
      <c r="K3254"/>
      <c r="L3254"/>
      <c r="M3254"/>
      <c r="N3254"/>
      <c r="O3254"/>
      <c r="P3254"/>
      <c r="Q3254"/>
      <c r="R3254"/>
      <c r="S3254"/>
      <c r="T3254"/>
      <c r="U3254"/>
      <c r="V3254"/>
      <c r="W3254"/>
      <c r="X3254"/>
      <c r="Y3254"/>
      <c r="Z3254"/>
      <c r="AA3254"/>
      <c r="AB3254"/>
      <c r="AC3254"/>
      <c r="AD3254"/>
      <c r="AE3254"/>
      <c r="AF3254"/>
      <c r="AG3254"/>
      <c r="AH3254"/>
      <c r="AI3254"/>
      <c r="AJ3254"/>
      <c r="AK3254"/>
      <c r="AL3254"/>
      <c r="AM3254"/>
      <c r="AN3254"/>
      <c r="AO3254"/>
      <c r="AP3254"/>
      <c r="AQ3254"/>
      <c r="AR3254"/>
      <c r="AS3254"/>
      <c r="AT3254"/>
      <c r="AU3254"/>
      <c r="AV3254"/>
      <c r="AW3254"/>
      <c r="AX3254"/>
      <c r="AY3254"/>
      <c r="AZ3254"/>
      <c r="BA3254">
        <v>3.6</v>
      </c>
      <c r="BB3254">
        <v>2.8</v>
      </c>
      <c r="BC3254">
        <v>2.8</v>
      </c>
      <c r="BD3254">
        <v>2.8</v>
      </c>
      <c r="BE3254"/>
      <c r="BF3254"/>
      <c r="BG3254"/>
      <c r="BH3254"/>
      <c r="BI3254"/>
      <c r="BJ3254"/>
      <c r="BK3254"/>
      <c r="BL3254"/>
      <c r="BM3254"/>
      <c r="BN3254"/>
      <c r="BO3254"/>
      <c r="BP3254"/>
      <c r="BQ3254" t="s">
        <v>1327</v>
      </c>
      <c r="BR3254" t="s">
        <v>67</v>
      </c>
      <c r="BS3254" s="1">
        <v>44819</v>
      </c>
      <c r="BT3254" t="s">
        <v>59</v>
      </c>
      <c r="BU3254">
        <v>3485</v>
      </c>
      <c r="BV3254" t="s">
        <v>69</v>
      </c>
      <c r="BW3254" t="s">
        <v>59</v>
      </c>
      <c r="BX3254" s="2"/>
      <c r="BY3254" s="2"/>
      <c r="BZ3254" s="2"/>
    </row>
    <row r="3255" spans="1:78" s="19" customFormat="1" x14ac:dyDescent="0.2">
      <c r="A3255" t="s">
        <v>1725</v>
      </c>
      <c r="B3255"/>
      <c r="C3255" t="s">
        <v>1482</v>
      </c>
      <c r="D3255" t="s">
        <v>64</v>
      </c>
      <c r="E3255" t="s">
        <v>1270</v>
      </c>
      <c r="F3255" t="s">
        <v>1325</v>
      </c>
      <c r="G3255" t="s">
        <v>1270</v>
      </c>
      <c r="H3255" t="s">
        <v>1325</v>
      </c>
      <c r="I3255"/>
      <c r="J3255"/>
      <c r="K3255"/>
      <c r="L3255" t="s">
        <v>1715</v>
      </c>
      <c r="M3255"/>
      <c r="N3255"/>
      <c r="O3255"/>
      <c r="P3255"/>
      <c r="Q3255"/>
      <c r="R3255"/>
      <c r="S3255"/>
      <c r="T3255"/>
      <c r="U3255"/>
      <c r="V3255"/>
      <c r="W3255"/>
      <c r="X3255"/>
      <c r="Y3255"/>
      <c r="Z3255"/>
      <c r="AA3255"/>
      <c r="AB3255"/>
      <c r="AC3255"/>
      <c r="AD3255"/>
      <c r="AE3255"/>
      <c r="AF3255"/>
      <c r="AG3255"/>
      <c r="AH3255"/>
      <c r="AI3255"/>
      <c r="AJ3255"/>
      <c r="AK3255"/>
      <c r="AL3255"/>
      <c r="AM3255"/>
      <c r="AN3255"/>
      <c r="AO3255"/>
      <c r="AP3255"/>
      <c r="AQ3255"/>
      <c r="AR3255"/>
      <c r="AS3255"/>
      <c r="AT3255"/>
      <c r="AU3255"/>
      <c r="AV3255"/>
      <c r="AW3255"/>
      <c r="AX3255"/>
      <c r="AY3255"/>
      <c r="AZ3255"/>
      <c r="BA3255">
        <v>3.6619999999999999</v>
      </c>
      <c r="BB3255">
        <v>2.66</v>
      </c>
      <c r="BC3255">
        <v>2.73</v>
      </c>
      <c r="BD3255">
        <v>2.73</v>
      </c>
      <c r="BE3255"/>
      <c r="BF3255"/>
      <c r="BG3255"/>
      <c r="BH3255"/>
      <c r="BI3255"/>
      <c r="BJ3255"/>
      <c r="BK3255"/>
      <c r="BL3255"/>
      <c r="BM3255"/>
      <c r="BN3255"/>
      <c r="BO3255"/>
      <c r="BP3255"/>
      <c r="BQ3255"/>
      <c r="BR3255" t="s">
        <v>67</v>
      </c>
      <c r="BS3255" s="1">
        <v>44812</v>
      </c>
      <c r="BT3255" t="s">
        <v>1701</v>
      </c>
      <c r="BU3255">
        <v>1420</v>
      </c>
      <c r="BV3255" t="s">
        <v>60</v>
      </c>
      <c r="BW3255" t="s">
        <v>1701</v>
      </c>
      <c r="BX3255" s="2"/>
      <c r="BY3255" s="2"/>
      <c r="BZ3255" s="2"/>
    </row>
    <row r="3256" spans="1:78" s="19" customFormat="1" x14ac:dyDescent="0.2">
      <c r="A3256" s="11" t="s">
        <v>1700</v>
      </c>
      <c r="B3256" s="11"/>
      <c r="C3256" s="11" t="s">
        <v>1482</v>
      </c>
      <c r="D3256" s="11" t="s">
        <v>64</v>
      </c>
      <c r="E3256" s="11" t="s">
        <v>1270</v>
      </c>
      <c r="F3256" s="11"/>
      <c r="G3256" s="11" t="s">
        <v>1270</v>
      </c>
      <c r="H3256" s="11"/>
      <c r="I3256" s="11"/>
      <c r="J3256" s="11"/>
      <c r="K3256" s="11"/>
      <c r="L3256" s="11"/>
      <c r="M3256" s="11"/>
      <c r="N3256" s="11"/>
      <c r="O3256" s="11"/>
      <c r="P3256" s="11"/>
      <c r="Q3256" s="11"/>
      <c r="R3256" s="11"/>
      <c r="S3256" s="11"/>
      <c r="T3256" s="11"/>
      <c r="U3256" s="11"/>
      <c r="V3256" s="11"/>
      <c r="W3256" s="11"/>
      <c r="X3256" s="11"/>
      <c r="Y3256" s="11"/>
      <c r="Z3256" s="11"/>
      <c r="AA3256" s="11"/>
      <c r="AB3256" s="11"/>
      <c r="AC3256" s="11"/>
      <c r="AD3256" s="11"/>
      <c r="AE3256" s="11"/>
      <c r="AF3256" s="11"/>
      <c r="AG3256" s="11"/>
      <c r="AH3256" s="11"/>
      <c r="AI3256" s="11"/>
      <c r="AJ3256" s="11"/>
      <c r="AK3256" s="11"/>
      <c r="AL3256" s="11"/>
      <c r="AM3256" s="11"/>
      <c r="AN3256" s="11"/>
      <c r="AO3256" s="11"/>
      <c r="AP3256" s="11"/>
      <c r="AQ3256" s="11"/>
      <c r="AR3256" s="11"/>
      <c r="AS3256" s="11"/>
      <c r="AT3256" s="11"/>
      <c r="AU3256" s="11"/>
      <c r="AV3256" s="11"/>
      <c r="AW3256" s="11"/>
      <c r="AX3256" s="11"/>
      <c r="AY3256" s="11"/>
      <c r="AZ3256" s="11"/>
      <c r="BA3256" s="11"/>
      <c r="BB3256" s="11"/>
      <c r="BC3256" s="11"/>
      <c r="BD3256" s="11"/>
      <c r="BE3256" s="11"/>
      <c r="BF3256" s="11"/>
      <c r="BG3256" s="11"/>
      <c r="BH3256" s="11"/>
      <c r="BI3256" s="11"/>
      <c r="BJ3256" s="11"/>
      <c r="BK3256" s="11"/>
      <c r="BL3256" s="11"/>
      <c r="BM3256" s="11"/>
      <c r="BN3256" s="11"/>
      <c r="BO3256" s="11"/>
      <c r="BP3256" s="11"/>
      <c r="BQ3256" s="11"/>
      <c r="BR3256" s="11"/>
      <c r="BS3256" s="11"/>
      <c r="BT3256" s="11"/>
      <c r="BU3256" s="11"/>
      <c r="BV3256" s="11"/>
      <c r="BW3256" s="11"/>
      <c r="BX3256" s="2"/>
      <c r="BY3256" s="2"/>
      <c r="BZ3256" s="2"/>
    </row>
    <row r="3257" spans="1:78" s="19" customFormat="1" x14ac:dyDescent="0.2">
      <c r="A3257" t="s">
        <v>1338</v>
      </c>
      <c r="B3257"/>
      <c r="C3257" t="s">
        <v>1482</v>
      </c>
      <c r="D3257" t="s">
        <v>64</v>
      </c>
      <c r="E3257" t="s">
        <v>1328</v>
      </c>
      <c r="F3257" t="s">
        <v>1329</v>
      </c>
      <c r="G3257" t="s">
        <v>1328</v>
      </c>
      <c r="H3257" t="s">
        <v>1339</v>
      </c>
      <c r="I3257"/>
      <c r="J3257"/>
      <c r="K3257"/>
      <c r="L3257"/>
      <c r="M3257"/>
      <c r="N3257"/>
      <c r="O3257"/>
      <c r="P3257"/>
      <c r="Q3257"/>
      <c r="R3257"/>
      <c r="S3257"/>
      <c r="T3257"/>
      <c r="U3257"/>
      <c r="V3257"/>
      <c r="W3257"/>
      <c r="X3257"/>
      <c r="Y3257"/>
      <c r="Z3257"/>
      <c r="AA3257"/>
      <c r="AB3257"/>
      <c r="AC3257"/>
      <c r="AD3257"/>
      <c r="AE3257"/>
      <c r="AF3257"/>
      <c r="AG3257"/>
      <c r="AH3257"/>
      <c r="AI3257"/>
      <c r="AJ3257"/>
      <c r="AK3257"/>
      <c r="AL3257"/>
      <c r="AM3257"/>
      <c r="AN3257"/>
      <c r="AO3257"/>
      <c r="AP3257"/>
      <c r="AQ3257"/>
      <c r="AR3257"/>
      <c r="AS3257">
        <v>2.76</v>
      </c>
      <c r="AT3257"/>
      <c r="AU3257"/>
      <c r="AV3257">
        <v>2.02</v>
      </c>
      <c r="AW3257">
        <v>3.07</v>
      </c>
      <c r="AX3257">
        <v>2.27</v>
      </c>
      <c r="AY3257">
        <v>2.41</v>
      </c>
      <c r="AZ3257">
        <v>2.41</v>
      </c>
      <c r="BA3257">
        <v>3.51</v>
      </c>
      <c r="BB3257">
        <v>2.8</v>
      </c>
      <c r="BC3257">
        <v>2.71</v>
      </c>
      <c r="BD3257">
        <v>2.8</v>
      </c>
      <c r="BE3257">
        <v>4.3600000000000003</v>
      </c>
      <c r="BF3257">
        <v>2.4700000000000002</v>
      </c>
      <c r="BG3257">
        <v>2.15</v>
      </c>
      <c r="BH3257">
        <v>2.4700000000000002</v>
      </c>
      <c r="BI3257"/>
      <c r="BJ3257"/>
      <c r="BK3257"/>
      <c r="BL3257"/>
      <c r="BM3257"/>
      <c r="BN3257"/>
      <c r="BO3257"/>
      <c r="BP3257"/>
      <c r="BQ3257"/>
      <c r="BR3257" t="s">
        <v>67</v>
      </c>
      <c r="BS3257" s="1">
        <v>44799</v>
      </c>
      <c r="BT3257" t="s">
        <v>1067</v>
      </c>
      <c r="BU3257">
        <v>56876</v>
      </c>
      <c r="BV3257" t="s">
        <v>60</v>
      </c>
      <c r="BW3257"/>
      <c r="BX3257" s="2"/>
      <c r="BY3257" s="2"/>
      <c r="BZ3257" s="2"/>
    </row>
    <row r="3258" spans="1:78" s="11" customFormat="1" x14ac:dyDescent="0.2">
      <c r="A3258" s="11" t="s">
        <v>1700</v>
      </c>
      <c r="C3258" s="11" t="s">
        <v>1482</v>
      </c>
      <c r="D3258" s="11" t="s">
        <v>64</v>
      </c>
      <c r="E3258" s="11" t="s">
        <v>1328</v>
      </c>
      <c r="F3258" s="11" t="s">
        <v>1329</v>
      </c>
      <c r="G3258" s="11" t="s">
        <v>1328</v>
      </c>
      <c r="H3258" s="11" t="s">
        <v>1329</v>
      </c>
      <c r="BX3258" s="2"/>
      <c r="BY3258" s="2"/>
      <c r="BZ3258" s="2"/>
    </row>
    <row r="3259" spans="1:78" s="19" customFormat="1" x14ac:dyDescent="0.2">
      <c r="A3259" t="s">
        <v>94</v>
      </c>
      <c r="B3259"/>
      <c r="C3259" t="s">
        <v>1482</v>
      </c>
      <c r="D3259" t="s">
        <v>64</v>
      </c>
      <c r="E3259" t="s">
        <v>1328</v>
      </c>
      <c r="F3259" t="s">
        <v>1329</v>
      </c>
      <c r="G3259" t="s">
        <v>1328</v>
      </c>
      <c r="H3259" t="s">
        <v>1329</v>
      </c>
      <c r="I3259"/>
      <c r="J3259"/>
      <c r="K3259"/>
      <c r="L3259"/>
      <c r="M3259"/>
      <c r="N3259"/>
      <c r="O3259"/>
      <c r="P3259"/>
      <c r="Q3259"/>
      <c r="R3259"/>
      <c r="S3259"/>
      <c r="T3259"/>
      <c r="U3259"/>
      <c r="V3259"/>
      <c r="W3259"/>
      <c r="X3259"/>
      <c r="Y3259"/>
      <c r="Z3259"/>
      <c r="AA3259"/>
      <c r="AB3259"/>
      <c r="AC3259"/>
      <c r="AD3259"/>
      <c r="AE3259"/>
      <c r="AF3259"/>
      <c r="AG3259"/>
      <c r="AH3259"/>
      <c r="AI3259"/>
      <c r="AJ3259"/>
      <c r="AK3259"/>
      <c r="AL3259"/>
      <c r="AM3259"/>
      <c r="AN3259"/>
      <c r="AO3259"/>
      <c r="AP3259"/>
      <c r="AQ3259"/>
      <c r="AR3259"/>
      <c r="AS3259">
        <v>2.56</v>
      </c>
      <c r="AT3259"/>
      <c r="AU3259"/>
      <c r="AV3259">
        <v>1.78</v>
      </c>
      <c r="AW3259">
        <v>3</v>
      </c>
      <c r="AX3259">
        <v>2.21</v>
      </c>
      <c r="AY3259">
        <v>2.3199999999999998</v>
      </c>
      <c r="AZ3259">
        <v>2.3199999999999998</v>
      </c>
      <c r="BA3259">
        <v>3.31</v>
      </c>
      <c r="BB3259">
        <v>2.64</v>
      </c>
      <c r="BC3259">
        <v>2.56</v>
      </c>
      <c r="BD3259">
        <v>2.64</v>
      </c>
      <c r="BE3259">
        <v>4</v>
      </c>
      <c r="BF3259">
        <v>2.31</v>
      </c>
      <c r="BG3259">
        <v>2</v>
      </c>
      <c r="BH3259">
        <v>2.31</v>
      </c>
      <c r="BI3259"/>
      <c r="BJ3259"/>
      <c r="BK3259"/>
      <c r="BL3259"/>
      <c r="BM3259"/>
      <c r="BN3259"/>
      <c r="BO3259"/>
      <c r="BP3259"/>
      <c r="BQ3259"/>
      <c r="BR3259" t="s">
        <v>67</v>
      </c>
      <c r="BS3259" s="1">
        <v>44799</v>
      </c>
      <c r="BT3259" t="s">
        <v>1067</v>
      </c>
      <c r="BU3259">
        <v>56876</v>
      </c>
      <c r="BV3259"/>
      <c r="BW3259"/>
      <c r="BX3259" s="2"/>
      <c r="BY3259" s="2"/>
      <c r="BZ3259" s="2"/>
    </row>
    <row r="3260" spans="1:78" s="19" customFormat="1" x14ac:dyDescent="0.2">
      <c r="A3260" t="s">
        <v>1330</v>
      </c>
      <c r="B3260"/>
      <c r="C3260" t="s">
        <v>1482</v>
      </c>
      <c r="D3260" t="s">
        <v>64</v>
      </c>
      <c r="E3260" t="s">
        <v>1328</v>
      </c>
      <c r="F3260" t="s">
        <v>1329</v>
      </c>
      <c r="G3260" t="s">
        <v>1328</v>
      </c>
      <c r="H3260" t="s">
        <v>1329</v>
      </c>
      <c r="I3260"/>
      <c r="J3260"/>
      <c r="K3260"/>
      <c r="L3260"/>
      <c r="M3260"/>
      <c r="N3260"/>
      <c r="O3260"/>
      <c r="P3260"/>
      <c r="Q3260"/>
      <c r="R3260"/>
      <c r="S3260"/>
      <c r="T3260"/>
      <c r="U3260"/>
      <c r="V3260"/>
      <c r="W3260"/>
      <c r="X3260"/>
      <c r="Y3260"/>
      <c r="Z3260"/>
      <c r="AA3260"/>
      <c r="AB3260"/>
      <c r="AC3260"/>
      <c r="AD3260"/>
      <c r="AE3260"/>
      <c r="AF3260"/>
      <c r="AG3260"/>
      <c r="AH3260"/>
      <c r="AI3260"/>
      <c r="AJ3260"/>
      <c r="AK3260"/>
      <c r="AL3260"/>
      <c r="AM3260"/>
      <c r="AN3260"/>
      <c r="AO3260"/>
      <c r="AP3260"/>
      <c r="AQ3260"/>
      <c r="AR3260"/>
      <c r="AS3260"/>
      <c r="AT3260"/>
      <c r="AU3260"/>
      <c r="AV3260"/>
      <c r="AW3260"/>
      <c r="AX3260"/>
      <c r="AY3260"/>
      <c r="AZ3260"/>
      <c r="BA3260">
        <v>3.26</v>
      </c>
      <c r="BB3260">
        <v>2.64</v>
      </c>
      <c r="BC3260">
        <v>2.6</v>
      </c>
      <c r="BD3260">
        <v>2.64</v>
      </c>
      <c r="BE3260">
        <v>3.69</v>
      </c>
      <c r="BF3260">
        <v>2.15</v>
      </c>
      <c r="BG3260">
        <v>1.72</v>
      </c>
      <c r="BH3260">
        <v>2.15</v>
      </c>
      <c r="BI3260"/>
      <c r="BJ3260"/>
      <c r="BK3260"/>
      <c r="BL3260"/>
      <c r="BM3260"/>
      <c r="BN3260"/>
      <c r="BO3260"/>
      <c r="BP3260"/>
      <c r="BQ3260"/>
      <c r="BR3260" t="s">
        <v>67</v>
      </c>
      <c r="BS3260" s="1">
        <v>44799</v>
      </c>
      <c r="BT3260" t="s">
        <v>1067</v>
      </c>
      <c r="BU3260">
        <v>56876</v>
      </c>
      <c r="BV3260"/>
      <c r="BW3260"/>
      <c r="BX3260" s="2"/>
      <c r="BY3260" s="2"/>
      <c r="BZ3260" s="2"/>
    </row>
    <row r="3261" spans="1:78" s="19" customFormat="1" x14ac:dyDescent="0.2">
      <c r="A3261" t="s">
        <v>1331</v>
      </c>
      <c r="B3261"/>
      <c r="C3261" t="s">
        <v>1482</v>
      </c>
      <c r="D3261" t="s">
        <v>64</v>
      </c>
      <c r="E3261" t="s">
        <v>1328</v>
      </c>
      <c r="F3261" t="s">
        <v>1329</v>
      </c>
      <c r="G3261" t="s">
        <v>1328</v>
      </c>
      <c r="H3261" t="s">
        <v>1329</v>
      </c>
      <c r="I3261"/>
      <c r="J3261"/>
      <c r="K3261"/>
      <c r="L3261"/>
      <c r="M3261"/>
      <c r="N3261"/>
      <c r="O3261"/>
      <c r="P3261"/>
      <c r="Q3261"/>
      <c r="R3261"/>
      <c r="S3261"/>
      <c r="T3261"/>
      <c r="U3261"/>
      <c r="V3261"/>
      <c r="W3261"/>
      <c r="X3261"/>
      <c r="Y3261"/>
      <c r="Z3261"/>
      <c r="AA3261"/>
      <c r="AB3261"/>
      <c r="AC3261"/>
      <c r="AD3261"/>
      <c r="AE3261"/>
      <c r="AF3261"/>
      <c r="AG3261"/>
      <c r="AH3261"/>
      <c r="AI3261"/>
      <c r="AJ3261"/>
      <c r="AK3261"/>
      <c r="AL3261"/>
      <c r="AM3261"/>
      <c r="AN3261"/>
      <c r="AO3261"/>
      <c r="AP3261"/>
      <c r="AQ3261"/>
      <c r="AR3261"/>
      <c r="AS3261"/>
      <c r="AT3261"/>
      <c r="AU3261"/>
      <c r="AV3261"/>
      <c r="AW3261"/>
      <c r="AX3261"/>
      <c r="AY3261"/>
      <c r="AZ3261"/>
      <c r="BA3261">
        <v>3.56</v>
      </c>
      <c r="BB3261">
        <v>2.59</v>
      </c>
      <c r="BC3261">
        <v>2.41</v>
      </c>
      <c r="BD3261">
        <v>2.59</v>
      </c>
      <c r="BE3261"/>
      <c r="BF3261"/>
      <c r="BG3261"/>
      <c r="BH3261"/>
      <c r="BI3261"/>
      <c r="BJ3261"/>
      <c r="BK3261"/>
      <c r="BL3261"/>
      <c r="BM3261"/>
      <c r="BN3261"/>
      <c r="BO3261"/>
      <c r="BP3261"/>
      <c r="BQ3261"/>
      <c r="BR3261" t="s">
        <v>67</v>
      </c>
      <c r="BS3261" s="1">
        <v>44799</v>
      </c>
      <c r="BT3261" t="s">
        <v>1067</v>
      </c>
      <c r="BU3261">
        <v>56876</v>
      </c>
      <c r="BV3261"/>
      <c r="BW3261"/>
      <c r="BX3261" s="2"/>
      <c r="BY3261" s="2"/>
      <c r="BZ3261" s="2"/>
    </row>
    <row r="3262" spans="1:78" s="19" customFormat="1" x14ac:dyDescent="0.2">
      <c r="A3262" t="s">
        <v>1332</v>
      </c>
      <c r="B3262"/>
      <c r="C3262" t="s">
        <v>1482</v>
      </c>
      <c r="D3262" t="s">
        <v>64</v>
      </c>
      <c r="E3262" t="s">
        <v>1328</v>
      </c>
      <c r="F3262" t="s">
        <v>1329</v>
      </c>
      <c r="G3262" t="s">
        <v>1328</v>
      </c>
      <c r="H3262" t="s">
        <v>1329</v>
      </c>
      <c r="I3262"/>
      <c r="J3262"/>
      <c r="K3262"/>
      <c r="L3262"/>
      <c r="M3262"/>
      <c r="N3262"/>
      <c r="O3262"/>
      <c r="P3262"/>
      <c r="Q3262"/>
      <c r="R3262"/>
      <c r="S3262"/>
      <c r="T3262"/>
      <c r="U3262"/>
      <c r="V3262"/>
      <c r="W3262"/>
      <c r="X3262"/>
      <c r="Y3262"/>
      <c r="Z3262"/>
      <c r="AA3262"/>
      <c r="AB3262"/>
      <c r="AC3262"/>
      <c r="AD3262"/>
      <c r="AE3262"/>
      <c r="AF3262"/>
      <c r="AG3262"/>
      <c r="AH3262"/>
      <c r="AI3262"/>
      <c r="AJ3262"/>
      <c r="AK3262"/>
      <c r="AL3262"/>
      <c r="AM3262"/>
      <c r="AN3262"/>
      <c r="AO3262"/>
      <c r="AP3262"/>
      <c r="AQ3262"/>
      <c r="AR3262"/>
      <c r="AS3262"/>
      <c r="AT3262"/>
      <c r="AU3262"/>
      <c r="AV3262"/>
      <c r="AW3262">
        <v>3.02</v>
      </c>
      <c r="AX3262">
        <v>2.1800000000000002</v>
      </c>
      <c r="AY3262">
        <v>2.4</v>
      </c>
      <c r="AZ3262">
        <v>2.4</v>
      </c>
      <c r="BA3262">
        <v>3.14</v>
      </c>
      <c r="BB3262">
        <v>2.54</v>
      </c>
      <c r="BC3262">
        <v>2.57</v>
      </c>
      <c r="BD3262">
        <v>2.57</v>
      </c>
      <c r="BE3262">
        <v>3.92</v>
      </c>
      <c r="BF3262">
        <v>2.29</v>
      </c>
      <c r="BG3262">
        <v>1.94</v>
      </c>
      <c r="BH3262">
        <v>2.29</v>
      </c>
      <c r="BI3262"/>
      <c r="BJ3262"/>
      <c r="BK3262"/>
      <c r="BL3262"/>
      <c r="BM3262"/>
      <c r="BN3262"/>
      <c r="BO3262"/>
      <c r="BP3262"/>
      <c r="BQ3262"/>
      <c r="BR3262" t="s">
        <v>67</v>
      </c>
      <c r="BS3262" s="1">
        <v>44799</v>
      </c>
      <c r="BT3262" t="s">
        <v>1067</v>
      </c>
      <c r="BU3262">
        <v>56876</v>
      </c>
      <c r="BV3262"/>
      <c r="BW3262"/>
      <c r="BX3262" s="2"/>
      <c r="BY3262" s="2"/>
      <c r="BZ3262" s="2"/>
    </row>
    <row r="3263" spans="1:78" s="11" customFormat="1" x14ac:dyDescent="0.2">
      <c r="A3263" t="s">
        <v>1333</v>
      </c>
      <c r="B3263"/>
      <c r="C3263" t="s">
        <v>1482</v>
      </c>
      <c r="D3263" t="s">
        <v>64</v>
      </c>
      <c r="E3263" t="s">
        <v>1328</v>
      </c>
      <c r="F3263" t="s">
        <v>1329</v>
      </c>
      <c r="G3263" t="s">
        <v>1328</v>
      </c>
      <c r="H3263" t="s">
        <v>1329</v>
      </c>
      <c r="I3263"/>
      <c r="J3263"/>
      <c r="K3263"/>
      <c r="L3263"/>
      <c r="M3263"/>
      <c r="N3263"/>
      <c r="O3263"/>
      <c r="P3263"/>
      <c r="Q3263"/>
      <c r="R3263"/>
      <c r="S3263"/>
      <c r="T3263"/>
      <c r="U3263"/>
      <c r="V3263"/>
      <c r="W3263"/>
      <c r="X3263"/>
      <c r="Y3263"/>
      <c r="Z3263"/>
      <c r="AA3263"/>
      <c r="AB3263"/>
      <c r="AC3263"/>
      <c r="AD3263"/>
      <c r="AE3263"/>
      <c r="AF3263"/>
      <c r="AG3263"/>
      <c r="AH3263"/>
      <c r="AI3263"/>
      <c r="AJ3263"/>
      <c r="AK3263"/>
      <c r="AL3263"/>
      <c r="AM3263"/>
      <c r="AN3263"/>
      <c r="AO3263"/>
      <c r="AP3263"/>
      <c r="AQ3263"/>
      <c r="AR3263"/>
      <c r="AS3263">
        <v>2.52</v>
      </c>
      <c r="AT3263"/>
      <c r="AU3263"/>
      <c r="AV3263">
        <v>1.86</v>
      </c>
      <c r="AW3263">
        <v>3.1</v>
      </c>
      <c r="AX3263">
        <v>2.12</v>
      </c>
      <c r="AY3263">
        <v>2.19</v>
      </c>
      <c r="AZ3263">
        <v>2.19</v>
      </c>
      <c r="BA3263">
        <v>3.21</v>
      </c>
      <c r="BB3263">
        <v>2.64</v>
      </c>
      <c r="BC3263">
        <v>2.6</v>
      </c>
      <c r="BD3263">
        <v>2.64</v>
      </c>
      <c r="BE3263"/>
      <c r="BF3263"/>
      <c r="BG3263"/>
      <c r="BH3263"/>
      <c r="BI3263"/>
      <c r="BJ3263"/>
      <c r="BK3263"/>
      <c r="BL3263"/>
      <c r="BM3263"/>
      <c r="BN3263"/>
      <c r="BO3263"/>
      <c r="BP3263"/>
      <c r="BQ3263"/>
      <c r="BR3263" t="s">
        <v>67</v>
      </c>
      <c r="BS3263" s="1">
        <v>44799</v>
      </c>
      <c r="BT3263" t="s">
        <v>1067</v>
      </c>
      <c r="BU3263">
        <v>56876</v>
      </c>
      <c r="BV3263"/>
      <c r="BW3263"/>
      <c r="BX3263" s="2"/>
      <c r="BY3263" s="2"/>
      <c r="BZ3263" s="2"/>
    </row>
    <row r="3264" spans="1:78" s="11" customFormat="1" x14ac:dyDescent="0.2">
      <c r="A3264" t="s">
        <v>1334</v>
      </c>
      <c r="B3264"/>
      <c r="C3264" t="s">
        <v>1482</v>
      </c>
      <c r="D3264" t="s">
        <v>64</v>
      </c>
      <c r="E3264" t="s">
        <v>1328</v>
      </c>
      <c r="F3264" t="s">
        <v>1329</v>
      </c>
      <c r="G3264" t="s">
        <v>1328</v>
      </c>
      <c r="H3264" t="s">
        <v>1329</v>
      </c>
      <c r="I3264"/>
      <c r="J3264"/>
      <c r="K3264"/>
      <c r="L3264"/>
      <c r="M3264"/>
      <c r="N3264"/>
      <c r="O3264"/>
      <c r="P3264"/>
      <c r="Q3264"/>
      <c r="R3264"/>
      <c r="S3264"/>
      <c r="T3264"/>
      <c r="U3264"/>
      <c r="V3264"/>
      <c r="W3264"/>
      <c r="X3264"/>
      <c r="Y3264"/>
      <c r="Z3264"/>
      <c r="AA3264"/>
      <c r="AB3264"/>
      <c r="AC3264"/>
      <c r="AD3264"/>
      <c r="AE3264"/>
      <c r="AF3264"/>
      <c r="AG3264"/>
      <c r="AH3264"/>
      <c r="AI3264"/>
      <c r="AJ3264"/>
      <c r="AK3264"/>
      <c r="AL3264"/>
      <c r="AM3264"/>
      <c r="AN3264"/>
      <c r="AO3264"/>
      <c r="AP3264"/>
      <c r="AQ3264"/>
      <c r="AR3264"/>
      <c r="AS3264"/>
      <c r="AT3264"/>
      <c r="AU3264"/>
      <c r="AV3264"/>
      <c r="AW3264"/>
      <c r="AX3264"/>
      <c r="AY3264"/>
      <c r="AZ3264"/>
      <c r="BA3264">
        <v>3.3</v>
      </c>
      <c r="BB3264">
        <v>2.5099999999999998</v>
      </c>
      <c r="BC3264">
        <v>2.4500000000000002</v>
      </c>
      <c r="BD3264">
        <v>2.5099999999999998</v>
      </c>
      <c r="BE3264">
        <v>3.54</v>
      </c>
      <c r="BF3264">
        <v>2.2200000000000002</v>
      </c>
      <c r="BG3264">
        <v>1.96</v>
      </c>
      <c r="BH3264">
        <v>2.2200000000000002</v>
      </c>
      <c r="BI3264"/>
      <c r="BJ3264"/>
      <c r="BK3264"/>
      <c r="BL3264"/>
      <c r="BM3264"/>
      <c r="BN3264"/>
      <c r="BO3264"/>
      <c r="BP3264"/>
      <c r="BQ3264"/>
      <c r="BR3264" t="s">
        <v>67</v>
      </c>
      <c r="BS3264" s="1">
        <v>44799</v>
      </c>
      <c r="BT3264" t="s">
        <v>1067</v>
      </c>
      <c r="BU3264">
        <v>56876</v>
      </c>
      <c r="BV3264"/>
      <c r="BW3264"/>
      <c r="BX3264" s="2"/>
      <c r="BY3264" s="2"/>
      <c r="BZ3264" s="2"/>
    </row>
    <row r="3265" spans="1:78" s="11" customFormat="1" x14ac:dyDescent="0.2">
      <c r="A3265" t="s">
        <v>1335</v>
      </c>
      <c r="B3265" t="s">
        <v>322</v>
      </c>
      <c r="C3265" t="s">
        <v>1482</v>
      </c>
      <c r="D3265" t="s">
        <v>64</v>
      </c>
      <c r="E3265" t="s">
        <v>1328</v>
      </c>
      <c r="F3265" t="s">
        <v>1329</v>
      </c>
      <c r="G3265" t="s">
        <v>1328</v>
      </c>
      <c r="H3265" t="s">
        <v>1329</v>
      </c>
      <c r="I3265"/>
      <c r="J3265"/>
      <c r="K3265"/>
      <c r="L3265"/>
      <c r="M3265"/>
      <c r="N3265"/>
      <c r="O3265"/>
      <c r="P3265"/>
      <c r="Q3265"/>
      <c r="R3265"/>
      <c r="S3265"/>
      <c r="T3265"/>
      <c r="U3265"/>
      <c r="V3265"/>
      <c r="W3265"/>
      <c r="X3265"/>
      <c r="Y3265"/>
      <c r="Z3265"/>
      <c r="AA3265"/>
      <c r="AB3265"/>
      <c r="AC3265"/>
      <c r="AD3265"/>
      <c r="AE3265"/>
      <c r="AF3265"/>
      <c r="AG3265"/>
      <c r="AH3265"/>
      <c r="AI3265"/>
      <c r="AJ3265"/>
      <c r="AK3265"/>
      <c r="AL3265"/>
      <c r="AM3265"/>
      <c r="AN3265"/>
      <c r="AO3265"/>
      <c r="AP3265"/>
      <c r="AQ3265"/>
      <c r="AR3265"/>
      <c r="AS3265">
        <v>2.61</v>
      </c>
      <c r="AT3265"/>
      <c r="AU3265"/>
      <c r="AV3265">
        <v>1.75</v>
      </c>
      <c r="AW3265">
        <v>3.08</v>
      </c>
      <c r="AX3265">
        <v>2.1800000000000002</v>
      </c>
      <c r="AY3265">
        <v>2.23</v>
      </c>
      <c r="AZ3265">
        <v>2.23</v>
      </c>
      <c r="BA3265">
        <v>3.31</v>
      </c>
      <c r="BB3265">
        <v>2.6</v>
      </c>
      <c r="BC3265">
        <v>2.56</v>
      </c>
      <c r="BD3265">
        <v>2.6</v>
      </c>
      <c r="BE3265">
        <v>4.0999999999999996</v>
      </c>
      <c r="BF3265">
        <v>2.2999999999999998</v>
      </c>
      <c r="BG3265">
        <v>2.0299999999999998</v>
      </c>
      <c r="BH3265">
        <v>2.2999999999999998</v>
      </c>
      <c r="BI3265"/>
      <c r="BJ3265"/>
      <c r="BK3265"/>
      <c r="BL3265"/>
      <c r="BM3265"/>
      <c r="BN3265"/>
      <c r="BO3265"/>
      <c r="BP3265"/>
      <c r="BQ3265"/>
      <c r="BR3265" t="s">
        <v>67</v>
      </c>
      <c r="BS3265" s="1">
        <v>44798</v>
      </c>
      <c r="BT3265" t="s">
        <v>1067</v>
      </c>
      <c r="BU3265">
        <v>56876</v>
      </c>
      <c r="BV3265" t="s">
        <v>60</v>
      </c>
      <c r="BW3265" t="s">
        <v>1067</v>
      </c>
      <c r="BX3265" s="2"/>
      <c r="BY3265" s="2"/>
      <c r="BZ3265" s="2"/>
    </row>
    <row r="3266" spans="1:78" s="11" customFormat="1" x14ac:dyDescent="0.2">
      <c r="A3266" t="s">
        <v>1336</v>
      </c>
      <c r="B3266"/>
      <c r="C3266" t="s">
        <v>1482</v>
      </c>
      <c r="D3266" t="s">
        <v>64</v>
      </c>
      <c r="E3266" t="s">
        <v>1328</v>
      </c>
      <c r="F3266" t="s">
        <v>1329</v>
      </c>
      <c r="G3266" t="s">
        <v>1328</v>
      </c>
      <c r="H3266" t="s">
        <v>1329</v>
      </c>
      <c r="I3266"/>
      <c r="J3266"/>
      <c r="K3266"/>
      <c r="L3266"/>
      <c r="M3266"/>
      <c r="N3266"/>
      <c r="O3266"/>
      <c r="P3266"/>
      <c r="Q3266"/>
      <c r="R3266"/>
      <c r="S3266"/>
      <c r="T3266"/>
      <c r="U3266"/>
      <c r="V3266"/>
      <c r="W3266"/>
      <c r="X3266"/>
      <c r="Y3266"/>
      <c r="Z3266"/>
      <c r="AA3266"/>
      <c r="AB3266"/>
      <c r="AC3266"/>
      <c r="AD3266"/>
      <c r="AE3266"/>
      <c r="AF3266"/>
      <c r="AG3266"/>
      <c r="AH3266"/>
      <c r="AI3266"/>
      <c r="AJ3266"/>
      <c r="AK3266"/>
      <c r="AL3266"/>
      <c r="AM3266"/>
      <c r="AN3266"/>
      <c r="AO3266"/>
      <c r="AP3266"/>
      <c r="AQ3266"/>
      <c r="AR3266"/>
      <c r="AS3266">
        <v>2.7</v>
      </c>
      <c r="AT3266"/>
      <c r="AU3266"/>
      <c r="AV3266">
        <v>1.76</v>
      </c>
      <c r="AW3266">
        <v>3.01</v>
      </c>
      <c r="AX3266">
        <v>2.33</v>
      </c>
      <c r="AY3266">
        <v>2.38</v>
      </c>
      <c r="AZ3266">
        <v>2.38</v>
      </c>
      <c r="BA3266">
        <v>3.33</v>
      </c>
      <c r="BB3266">
        <v>2.73</v>
      </c>
      <c r="BC3266">
        <v>2.7</v>
      </c>
      <c r="BD3266">
        <v>2.73</v>
      </c>
      <c r="BE3266">
        <v>4.3099999999999996</v>
      </c>
      <c r="BF3266">
        <v>2.39</v>
      </c>
      <c r="BG3266">
        <v>2.0299999999999998</v>
      </c>
      <c r="BH3266">
        <v>2.39</v>
      </c>
      <c r="BI3266"/>
      <c r="BJ3266"/>
      <c r="BK3266"/>
      <c r="BL3266"/>
      <c r="BM3266"/>
      <c r="BN3266"/>
      <c r="BO3266"/>
      <c r="BP3266"/>
      <c r="BQ3266"/>
      <c r="BR3266" t="s">
        <v>67</v>
      </c>
      <c r="BS3266" s="1">
        <v>44799</v>
      </c>
      <c r="BT3266" t="s">
        <v>1067</v>
      </c>
      <c r="BU3266">
        <v>56876</v>
      </c>
      <c r="BV3266"/>
      <c r="BW3266"/>
      <c r="BX3266" s="2"/>
      <c r="BY3266" s="2"/>
      <c r="BZ3266" s="2"/>
    </row>
    <row r="3267" spans="1:78" s="11" customFormat="1" x14ac:dyDescent="0.2">
      <c r="A3267" t="s">
        <v>1337</v>
      </c>
      <c r="B3267"/>
      <c r="C3267" t="s">
        <v>1482</v>
      </c>
      <c r="D3267" t="s">
        <v>64</v>
      </c>
      <c r="E3267" t="s">
        <v>1328</v>
      </c>
      <c r="F3267" t="s">
        <v>1329</v>
      </c>
      <c r="G3267" t="s">
        <v>1328</v>
      </c>
      <c r="H3267" t="s">
        <v>1329</v>
      </c>
      <c r="I3267"/>
      <c r="J3267"/>
      <c r="K3267"/>
      <c r="L3267"/>
      <c r="M3267"/>
      <c r="N3267"/>
      <c r="O3267"/>
      <c r="P3267"/>
      <c r="Q3267"/>
      <c r="R3267"/>
      <c r="S3267"/>
      <c r="T3267"/>
      <c r="U3267"/>
      <c r="V3267"/>
      <c r="W3267"/>
      <c r="X3267"/>
      <c r="Y3267"/>
      <c r="Z3267"/>
      <c r="AA3267"/>
      <c r="AB3267"/>
      <c r="AC3267"/>
      <c r="AD3267"/>
      <c r="AE3267"/>
      <c r="AF3267"/>
      <c r="AG3267"/>
      <c r="AH3267"/>
      <c r="AI3267"/>
      <c r="AJ3267"/>
      <c r="AK3267"/>
      <c r="AL3267"/>
      <c r="AM3267"/>
      <c r="AN3267"/>
      <c r="AO3267"/>
      <c r="AP3267"/>
      <c r="AQ3267"/>
      <c r="AR3267"/>
      <c r="AS3267"/>
      <c r="AT3267"/>
      <c r="AU3267"/>
      <c r="AV3267"/>
      <c r="AW3267"/>
      <c r="AX3267"/>
      <c r="AY3267"/>
      <c r="AZ3267"/>
      <c r="BA3267"/>
      <c r="BB3267"/>
      <c r="BC3267"/>
      <c r="BD3267"/>
      <c r="BE3267"/>
      <c r="BF3267"/>
      <c r="BG3267"/>
      <c r="BH3267"/>
      <c r="BI3267"/>
      <c r="BJ3267"/>
      <c r="BK3267"/>
      <c r="BL3267"/>
      <c r="BM3267"/>
      <c r="BN3267"/>
      <c r="BO3267"/>
      <c r="BP3267"/>
      <c r="BQ3267"/>
      <c r="BR3267" t="s">
        <v>67</v>
      </c>
      <c r="BS3267" s="1">
        <v>44799</v>
      </c>
      <c r="BT3267" t="s">
        <v>1067</v>
      </c>
      <c r="BU3267">
        <v>56876</v>
      </c>
      <c r="BV3267"/>
      <c r="BW3267"/>
      <c r="BX3267" s="2"/>
      <c r="BY3267" s="2"/>
      <c r="BZ3267" s="2"/>
    </row>
    <row r="3268" spans="1:78" s="11" customFormat="1" x14ac:dyDescent="0.2">
      <c r="A3268" t="s">
        <v>1340</v>
      </c>
      <c r="B3268"/>
      <c r="C3268" t="s">
        <v>1482</v>
      </c>
      <c r="D3268" t="s">
        <v>64</v>
      </c>
      <c r="E3268" t="s">
        <v>1328</v>
      </c>
      <c r="F3268" t="s">
        <v>1329</v>
      </c>
      <c r="G3268" t="s">
        <v>1328</v>
      </c>
      <c r="H3268" t="s">
        <v>1329</v>
      </c>
      <c r="I3268"/>
      <c r="J3268"/>
      <c r="K3268"/>
      <c r="L3268"/>
      <c r="M3268"/>
      <c r="N3268"/>
      <c r="O3268"/>
      <c r="P3268"/>
      <c r="Q3268"/>
      <c r="R3268"/>
      <c r="S3268"/>
      <c r="T3268"/>
      <c r="U3268"/>
      <c r="V3268"/>
      <c r="W3268"/>
      <c r="X3268"/>
      <c r="Y3268"/>
      <c r="Z3268"/>
      <c r="AA3268"/>
      <c r="AB3268"/>
      <c r="AC3268"/>
      <c r="AD3268"/>
      <c r="AE3268"/>
      <c r="AF3268"/>
      <c r="AG3268"/>
      <c r="AH3268"/>
      <c r="AI3268"/>
      <c r="AJ3268"/>
      <c r="AK3268"/>
      <c r="AL3268"/>
      <c r="AM3268"/>
      <c r="AN3268"/>
      <c r="AO3268"/>
      <c r="AP3268"/>
      <c r="AQ3268"/>
      <c r="AR3268"/>
      <c r="AS3268">
        <v>2.35</v>
      </c>
      <c r="AT3268"/>
      <c r="AU3268"/>
      <c r="AV3268">
        <v>1.82</v>
      </c>
      <c r="AW3268"/>
      <c r="AX3268"/>
      <c r="AY3268"/>
      <c r="AZ3268"/>
      <c r="BA3268">
        <v>3.28</v>
      </c>
      <c r="BB3268">
        <v>2.61</v>
      </c>
      <c r="BC3268">
        <v>2.57</v>
      </c>
      <c r="BD3268">
        <v>2.61</v>
      </c>
      <c r="BE3268"/>
      <c r="BF3268"/>
      <c r="BG3268"/>
      <c r="BH3268"/>
      <c r="BI3268"/>
      <c r="BJ3268"/>
      <c r="BK3268"/>
      <c r="BL3268"/>
      <c r="BM3268"/>
      <c r="BN3268"/>
      <c r="BO3268"/>
      <c r="BP3268"/>
      <c r="BQ3268"/>
      <c r="BR3268" t="s">
        <v>67</v>
      </c>
      <c r="BS3268" s="1">
        <v>44799</v>
      </c>
      <c r="BT3268" t="s">
        <v>1067</v>
      </c>
      <c r="BU3268">
        <v>56876</v>
      </c>
      <c r="BV3268"/>
      <c r="BW3268"/>
      <c r="BX3268" s="2"/>
      <c r="BY3268" s="2"/>
      <c r="BZ3268" s="2"/>
    </row>
    <row r="3269" spans="1:78" s="19" customFormat="1" x14ac:dyDescent="0.2">
      <c r="A3269" t="s">
        <v>1341</v>
      </c>
      <c r="B3269"/>
      <c r="C3269" t="s">
        <v>1482</v>
      </c>
      <c r="D3269" t="s">
        <v>64</v>
      </c>
      <c r="E3269" t="s">
        <v>1328</v>
      </c>
      <c r="F3269" t="s">
        <v>1329</v>
      </c>
      <c r="G3269" t="s">
        <v>1328</v>
      </c>
      <c r="H3269" t="s">
        <v>1329</v>
      </c>
      <c r="I3269"/>
      <c r="J3269"/>
      <c r="K3269"/>
      <c r="L3269"/>
      <c r="M3269"/>
      <c r="N3269"/>
      <c r="O3269"/>
      <c r="P3269"/>
      <c r="Q3269"/>
      <c r="R3269"/>
      <c r="S3269"/>
      <c r="T3269"/>
      <c r="U3269"/>
      <c r="V3269"/>
      <c r="W3269"/>
      <c r="X3269"/>
      <c r="Y3269"/>
      <c r="Z3269"/>
      <c r="AA3269"/>
      <c r="AB3269"/>
      <c r="AC3269"/>
      <c r="AD3269"/>
      <c r="AE3269"/>
      <c r="AF3269"/>
      <c r="AG3269"/>
      <c r="AH3269"/>
      <c r="AI3269"/>
      <c r="AJ3269"/>
      <c r="AK3269"/>
      <c r="AL3269"/>
      <c r="AM3269"/>
      <c r="AN3269"/>
      <c r="AO3269"/>
      <c r="AP3269"/>
      <c r="AQ3269"/>
      <c r="AR3269"/>
      <c r="AS3269">
        <v>2.65</v>
      </c>
      <c r="AT3269"/>
      <c r="AU3269"/>
      <c r="AV3269">
        <v>1.81</v>
      </c>
      <c r="AW3269"/>
      <c r="AX3269"/>
      <c r="AY3269"/>
      <c r="AZ3269"/>
      <c r="BA3269">
        <v>3.17</v>
      </c>
      <c r="BB3269">
        <v>2.6</v>
      </c>
      <c r="BC3269">
        <v>2.58</v>
      </c>
      <c r="BD3269">
        <v>2.6</v>
      </c>
      <c r="BE3269">
        <v>4.1399999999999997</v>
      </c>
      <c r="BF3269">
        <v>2.2799999999999998</v>
      </c>
      <c r="BG3269">
        <v>2</v>
      </c>
      <c r="BH3269">
        <v>2.2799999999999998</v>
      </c>
      <c r="BI3269"/>
      <c r="BJ3269"/>
      <c r="BK3269"/>
      <c r="BL3269"/>
      <c r="BM3269"/>
      <c r="BN3269"/>
      <c r="BO3269"/>
      <c r="BP3269"/>
      <c r="BQ3269"/>
      <c r="BR3269" t="s">
        <v>67</v>
      </c>
      <c r="BS3269" s="1">
        <v>44799</v>
      </c>
      <c r="BT3269" t="s">
        <v>1067</v>
      </c>
      <c r="BU3269">
        <v>56876</v>
      </c>
      <c r="BV3269"/>
      <c r="BW3269"/>
      <c r="BX3269" s="2"/>
      <c r="BY3269" s="2"/>
      <c r="BZ3269" s="2"/>
    </row>
    <row r="3270" spans="1:78" s="19" customFormat="1" x14ac:dyDescent="0.2">
      <c r="A3270" t="s">
        <v>1342</v>
      </c>
      <c r="B3270" t="s">
        <v>320</v>
      </c>
      <c r="C3270" t="s">
        <v>1482</v>
      </c>
      <c r="D3270" t="s">
        <v>64</v>
      </c>
      <c r="E3270" t="s">
        <v>1328</v>
      </c>
      <c r="F3270" t="s">
        <v>1329</v>
      </c>
      <c r="G3270" t="s">
        <v>1328</v>
      </c>
      <c r="H3270" t="s">
        <v>1329</v>
      </c>
      <c r="I3270"/>
      <c r="J3270"/>
      <c r="K3270"/>
      <c r="L3270"/>
      <c r="M3270"/>
      <c r="N3270"/>
      <c r="O3270"/>
      <c r="P3270"/>
      <c r="Q3270"/>
      <c r="R3270"/>
      <c r="S3270"/>
      <c r="T3270"/>
      <c r="U3270"/>
      <c r="V3270"/>
      <c r="W3270"/>
      <c r="X3270"/>
      <c r="Y3270"/>
      <c r="Z3270"/>
      <c r="AA3270"/>
      <c r="AB3270"/>
      <c r="AC3270"/>
      <c r="AD3270"/>
      <c r="AE3270"/>
      <c r="AF3270"/>
      <c r="AG3270"/>
      <c r="AH3270"/>
      <c r="AI3270"/>
      <c r="AJ3270"/>
      <c r="AK3270">
        <v>1.95</v>
      </c>
      <c r="AL3270"/>
      <c r="AM3270"/>
      <c r="AN3270">
        <v>1.41</v>
      </c>
      <c r="AO3270"/>
      <c r="AP3270"/>
      <c r="AQ3270"/>
      <c r="AR3270"/>
      <c r="AS3270">
        <v>2.56</v>
      </c>
      <c r="AT3270"/>
      <c r="AU3270"/>
      <c r="AV3270">
        <v>1.8</v>
      </c>
      <c r="AW3270">
        <v>3.01</v>
      </c>
      <c r="AX3270">
        <v>2.13</v>
      </c>
      <c r="AY3270">
        <v>2.23</v>
      </c>
      <c r="AZ3270">
        <v>2.23</v>
      </c>
      <c r="BA3270">
        <v>3.3</v>
      </c>
      <c r="BB3270">
        <v>2.7</v>
      </c>
      <c r="BC3270">
        <v>2.4700000000000002</v>
      </c>
      <c r="BD3270">
        <v>2.7</v>
      </c>
      <c r="BE3270">
        <v>4</v>
      </c>
      <c r="BF3270">
        <v>2.31</v>
      </c>
      <c r="BG3270">
        <v>2.02</v>
      </c>
      <c r="BH3270">
        <v>2.31</v>
      </c>
      <c r="BI3270"/>
      <c r="BJ3270"/>
      <c r="BK3270"/>
      <c r="BL3270"/>
      <c r="BM3270"/>
      <c r="BN3270"/>
      <c r="BO3270"/>
      <c r="BP3270"/>
      <c r="BQ3270"/>
      <c r="BR3270" t="s">
        <v>67</v>
      </c>
      <c r="BS3270" s="1">
        <v>44798</v>
      </c>
      <c r="BT3270" t="s">
        <v>1067</v>
      </c>
      <c r="BU3270">
        <v>56876</v>
      </c>
      <c r="BV3270" t="s">
        <v>60</v>
      </c>
      <c r="BW3270" t="s">
        <v>1067</v>
      </c>
      <c r="BX3270"/>
      <c r="BY3270"/>
      <c r="BZ3270"/>
    </row>
    <row r="3271" spans="1:78" s="19" customFormat="1" x14ac:dyDescent="0.2">
      <c r="A3271" t="s">
        <v>1342</v>
      </c>
      <c r="B3271"/>
      <c r="C3271" t="s">
        <v>1482</v>
      </c>
      <c r="D3271" t="s">
        <v>64</v>
      </c>
      <c r="E3271" t="s">
        <v>1328</v>
      </c>
      <c r="F3271" t="s">
        <v>1329</v>
      </c>
      <c r="G3271" t="s">
        <v>1328</v>
      </c>
      <c r="H3271" t="s">
        <v>1329</v>
      </c>
      <c r="I3271" t="b">
        <v>0</v>
      </c>
      <c r="J3271"/>
      <c r="K3271"/>
      <c r="L3271"/>
      <c r="M3271"/>
      <c r="N3271"/>
      <c r="O3271"/>
      <c r="P3271"/>
      <c r="Q3271"/>
      <c r="R3271"/>
      <c r="S3271"/>
      <c r="T3271"/>
      <c r="U3271"/>
      <c r="V3271"/>
      <c r="W3271"/>
      <c r="X3271"/>
      <c r="Y3271"/>
      <c r="Z3271"/>
      <c r="AA3271"/>
      <c r="AB3271"/>
      <c r="AC3271"/>
      <c r="AD3271"/>
      <c r="AE3271"/>
      <c r="AF3271"/>
      <c r="AG3271"/>
      <c r="AH3271"/>
      <c r="AI3271"/>
      <c r="AJ3271"/>
      <c r="AK3271"/>
      <c r="AL3271"/>
      <c r="AM3271"/>
      <c r="AN3271"/>
      <c r="AO3271"/>
      <c r="AP3271"/>
      <c r="AQ3271"/>
      <c r="AR3271"/>
      <c r="AS3271"/>
      <c r="AT3271"/>
      <c r="AU3271"/>
      <c r="AV3271"/>
      <c r="AW3271">
        <v>3.01</v>
      </c>
      <c r="AX3271">
        <v>2.13</v>
      </c>
      <c r="AY3271">
        <v>2.23</v>
      </c>
      <c r="AZ3271">
        <v>2.23</v>
      </c>
      <c r="BA3271"/>
      <c r="BB3271"/>
      <c r="BC3271"/>
      <c r="BD3271"/>
      <c r="BE3271"/>
      <c r="BF3271"/>
      <c r="BG3271"/>
      <c r="BH3271"/>
      <c r="BI3271"/>
      <c r="BJ3271"/>
      <c r="BK3271"/>
      <c r="BL3271"/>
      <c r="BM3271"/>
      <c r="BN3271"/>
      <c r="BO3271"/>
      <c r="BP3271"/>
      <c r="BQ3271"/>
      <c r="BR3271" t="s">
        <v>67</v>
      </c>
      <c r="BS3271" s="1">
        <v>44799</v>
      </c>
      <c r="BT3271" t="s">
        <v>1067</v>
      </c>
      <c r="BU3271">
        <v>56876</v>
      </c>
      <c r="BV3271"/>
      <c r="BW3271"/>
      <c r="BX3271"/>
      <c r="BY3271"/>
      <c r="BZ3271"/>
    </row>
    <row r="3272" spans="1:78" s="19" customFormat="1" x14ac:dyDescent="0.2">
      <c r="A3272" t="s">
        <v>1343</v>
      </c>
      <c r="B3272"/>
      <c r="C3272" t="s">
        <v>1482</v>
      </c>
      <c r="D3272" t="s">
        <v>64</v>
      </c>
      <c r="E3272" t="s">
        <v>1328</v>
      </c>
      <c r="F3272" t="s">
        <v>1329</v>
      </c>
      <c r="G3272" t="s">
        <v>1328</v>
      </c>
      <c r="H3272" t="s">
        <v>1329</v>
      </c>
      <c r="I3272"/>
      <c r="J3272"/>
      <c r="K3272"/>
      <c r="L3272"/>
      <c r="M3272"/>
      <c r="N3272"/>
      <c r="O3272"/>
      <c r="P3272"/>
      <c r="Q3272"/>
      <c r="R3272"/>
      <c r="S3272"/>
      <c r="T3272"/>
      <c r="U3272"/>
      <c r="V3272"/>
      <c r="W3272"/>
      <c r="X3272"/>
      <c r="Y3272"/>
      <c r="Z3272"/>
      <c r="AA3272"/>
      <c r="AB3272"/>
      <c r="AC3272"/>
      <c r="AD3272"/>
      <c r="AE3272"/>
      <c r="AF3272"/>
      <c r="AG3272"/>
      <c r="AH3272"/>
      <c r="AI3272"/>
      <c r="AJ3272"/>
      <c r="AK3272"/>
      <c r="AL3272"/>
      <c r="AM3272"/>
      <c r="AN3272"/>
      <c r="AO3272"/>
      <c r="AP3272"/>
      <c r="AQ3272"/>
      <c r="AR3272"/>
      <c r="AS3272">
        <v>2.62</v>
      </c>
      <c r="AT3272"/>
      <c r="AU3272"/>
      <c r="AV3272">
        <v>1.78</v>
      </c>
      <c r="AW3272">
        <v>3.1</v>
      </c>
      <c r="AX3272">
        <v>2.35</v>
      </c>
      <c r="AY3272">
        <v>2.4300000000000002</v>
      </c>
      <c r="AZ3272">
        <v>2.4300000000000002</v>
      </c>
      <c r="BA3272">
        <v>3.57</v>
      </c>
      <c r="BB3272">
        <v>2.86</v>
      </c>
      <c r="BC3272">
        <v>2.61</v>
      </c>
      <c r="BD3272">
        <v>2.86</v>
      </c>
      <c r="BE3272"/>
      <c r="BF3272"/>
      <c r="BG3272"/>
      <c r="BH3272"/>
      <c r="BI3272"/>
      <c r="BJ3272"/>
      <c r="BK3272"/>
      <c r="BL3272"/>
      <c r="BM3272"/>
      <c r="BN3272"/>
      <c r="BO3272"/>
      <c r="BP3272"/>
      <c r="BQ3272"/>
      <c r="BR3272" t="s">
        <v>67</v>
      </c>
      <c r="BS3272" s="1">
        <v>44799</v>
      </c>
      <c r="BT3272" t="s">
        <v>1067</v>
      </c>
      <c r="BU3272">
        <v>56876</v>
      </c>
      <c r="BV3272"/>
      <c r="BW3272"/>
      <c r="BX3272"/>
      <c r="BY3272"/>
      <c r="BZ3272"/>
    </row>
    <row r="3273" spans="1:78" s="11" customFormat="1" x14ac:dyDescent="0.2">
      <c r="A3273" t="s">
        <v>1344</v>
      </c>
      <c r="B3273"/>
      <c r="C3273" t="s">
        <v>1482</v>
      </c>
      <c r="D3273" t="s">
        <v>64</v>
      </c>
      <c r="E3273" t="s">
        <v>1328</v>
      </c>
      <c r="F3273" t="s">
        <v>1329</v>
      </c>
      <c r="G3273" t="s">
        <v>1328</v>
      </c>
      <c r="H3273" t="s">
        <v>1329</v>
      </c>
      <c r="I3273"/>
      <c r="J3273"/>
      <c r="K3273"/>
      <c r="L3273"/>
      <c r="M3273"/>
      <c r="N3273"/>
      <c r="O3273"/>
      <c r="P3273"/>
      <c r="Q3273"/>
      <c r="R3273"/>
      <c r="S3273"/>
      <c r="T3273"/>
      <c r="U3273"/>
      <c r="V3273"/>
      <c r="W3273"/>
      <c r="X3273"/>
      <c r="Y3273"/>
      <c r="Z3273"/>
      <c r="AA3273"/>
      <c r="AB3273"/>
      <c r="AC3273"/>
      <c r="AD3273"/>
      <c r="AE3273"/>
      <c r="AF3273"/>
      <c r="AG3273"/>
      <c r="AH3273"/>
      <c r="AI3273"/>
      <c r="AJ3273"/>
      <c r="AK3273"/>
      <c r="AL3273"/>
      <c r="AM3273"/>
      <c r="AN3273"/>
      <c r="AO3273"/>
      <c r="AP3273"/>
      <c r="AQ3273"/>
      <c r="AR3273"/>
      <c r="AS3273">
        <v>2.5</v>
      </c>
      <c r="AT3273"/>
      <c r="AU3273"/>
      <c r="AV3273">
        <v>1.66</v>
      </c>
      <c r="AW3273"/>
      <c r="AX3273"/>
      <c r="AY3273"/>
      <c r="AZ3273"/>
      <c r="BA3273"/>
      <c r="BB3273"/>
      <c r="BC3273"/>
      <c r="BD3273"/>
      <c r="BE3273"/>
      <c r="BF3273"/>
      <c r="BG3273"/>
      <c r="BH3273"/>
      <c r="BI3273"/>
      <c r="BJ3273"/>
      <c r="BK3273"/>
      <c r="BL3273"/>
      <c r="BM3273"/>
      <c r="BN3273"/>
      <c r="BO3273"/>
      <c r="BP3273"/>
      <c r="BQ3273"/>
      <c r="BR3273" t="s">
        <v>67</v>
      </c>
      <c r="BS3273" s="1">
        <v>44799</v>
      </c>
      <c r="BT3273" t="s">
        <v>1067</v>
      </c>
      <c r="BU3273">
        <v>56876</v>
      </c>
      <c r="BV3273"/>
      <c r="BW3273"/>
      <c r="BX3273" s="36"/>
      <c r="BY3273" s="36"/>
      <c r="BZ3273" s="36"/>
    </row>
    <row r="3274" spans="1:78" s="11" customFormat="1" x14ac:dyDescent="0.2">
      <c r="A3274" t="s">
        <v>1345</v>
      </c>
      <c r="B3274"/>
      <c r="C3274" t="s">
        <v>1482</v>
      </c>
      <c r="D3274" t="s">
        <v>64</v>
      </c>
      <c r="E3274" t="s">
        <v>1328</v>
      </c>
      <c r="F3274" t="s">
        <v>1329</v>
      </c>
      <c r="G3274" t="s">
        <v>1328</v>
      </c>
      <c r="H3274" t="s">
        <v>1329</v>
      </c>
      <c r="I3274"/>
      <c r="J3274"/>
      <c r="K3274"/>
      <c r="L3274"/>
      <c r="M3274"/>
      <c r="N3274"/>
      <c r="O3274"/>
      <c r="P3274"/>
      <c r="Q3274"/>
      <c r="R3274"/>
      <c r="S3274"/>
      <c r="T3274"/>
      <c r="U3274"/>
      <c r="V3274"/>
      <c r="W3274"/>
      <c r="X3274"/>
      <c r="Y3274"/>
      <c r="Z3274"/>
      <c r="AA3274"/>
      <c r="AB3274"/>
      <c r="AC3274"/>
      <c r="AD3274"/>
      <c r="AE3274"/>
      <c r="AF3274"/>
      <c r="AG3274"/>
      <c r="AH3274"/>
      <c r="AI3274"/>
      <c r="AJ3274"/>
      <c r="AK3274"/>
      <c r="AL3274"/>
      <c r="AM3274"/>
      <c r="AN3274"/>
      <c r="AO3274"/>
      <c r="AP3274"/>
      <c r="AQ3274"/>
      <c r="AR3274"/>
      <c r="AS3274"/>
      <c r="AT3274"/>
      <c r="AU3274"/>
      <c r="AV3274"/>
      <c r="AW3274"/>
      <c r="AX3274"/>
      <c r="AY3274"/>
      <c r="AZ3274"/>
      <c r="BA3274">
        <v>3.34</v>
      </c>
      <c r="BB3274">
        <v>2.58</v>
      </c>
      <c r="BC3274">
        <v>2.5299999999999998</v>
      </c>
      <c r="BD3274">
        <v>2.58</v>
      </c>
      <c r="BE3274"/>
      <c r="BF3274"/>
      <c r="BG3274"/>
      <c r="BH3274"/>
      <c r="BI3274"/>
      <c r="BJ3274"/>
      <c r="BK3274"/>
      <c r="BL3274"/>
      <c r="BM3274"/>
      <c r="BN3274"/>
      <c r="BO3274"/>
      <c r="BP3274"/>
      <c r="BQ3274"/>
      <c r="BR3274" t="s">
        <v>67</v>
      </c>
      <c r="BS3274" s="1">
        <v>44799</v>
      </c>
      <c r="BT3274" t="s">
        <v>1067</v>
      </c>
      <c r="BU3274">
        <v>56876</v>
      </c>
      <c r="BV3274"/>
      <c r="BW3274"/>
      <c r="BX3274"/>
      <c r="BY3274"/>
      <c r="BZ3274"/>
    </row>
    <row r="3275" spans="1:78" s="11" customFormat="1" x14ac:dyDescent="0.2">
      <c r="A3275" t="s">
        <v>1346</v>
      </c>
      <c r="B3275"/>
      <c r="C3275" t="s">
        <v>1482</v>
      </c>
      <c r="D3275" t="s">
        <v>64</v>
      </c>
      <c r="E3275" t="s">
        <v>1328</v>
      </c>
      <c r="F3275" t="s">
        <v>1329</v>
      </c>
      <c r="G3275" t="s">
        <v>1328</v>
      </c>
      <c r="H3275" t="s">
        <v>1329</v>
      </c>
      <c r="I3275"/>
      <c r="J3275"/>
      <c r="K3275"/>
      <c r="L3275"/>
      <c r="M3275"/>
      <c r="N3275"/>
      <c r="O3275"/>
      <c r="P3275"/>
      <c r="Q3275"/>
      <c r="R3275"/>
      <c r="S3275"/>
      <c r="T3275"/>
      <c r="U3275"/>
      <c r="V3275"/>
      <c r="W3275"/>
      <c r="X3275"/>
      <c r="Y3275"/>
      <c r="Z3275"/>
      <c r="AA3275"/>
      <c r="AB3275"/>
      <c r="AC3275"/>
      <c r="AD3275"/>
      <c r="AE3275"/>
      <c r="AF3275"/>
      <c r="AG3275"/>
      <c r="AH3275"/>
      <c r="AI3275"/>
      <c r="AJ3275"/>
      <c r="AK3275"/>
      <c r="AL3275"/>
      <c r="AM3275"/>
      <c r="AN3275"/>
      <c r="AO3275"/>
      <c r="AP3275"/>
      <c r="AQ3275"/>
      <c r="AR3275"/>
      <c r="AS3275"/>
      <c r="AT3275"/>
      <c r="AU3275"/>
      <c r="AV3275"/>
      <c r="AW3275"/>
      <c r="AX3275"/>
      <c r="AY3275"/>
      <c r="AZ3275"/>
      <c r="BA3275"/>
      <c r="BB3275"/>
      <c r="BC3275"/>
      <c r="BD3275"/>
      <c r="BE3275">
        <v>4.0199999999999996</v>
      </c>
      <c r="BF3275">
        <v>2.19</v>
      </c>
      <c r="BG3275">
        <v>2.0099999999999998</v>
      </c>
      <c r="BH3275">
        <v>2.19</v>
      </c>
      <c r="BI3275"/>
      <c r="BJ3275"/>
      <c r="BK3275"/>
      <c r="BL3275"/>
      <c r="BM3275"/>
      <c r="BN3275"/>
      <c r="BO3275"/>
      <c r="BP3275"/>
      <c r="BQ3275"/>
      <c r="BR3275" t="s">
        <v>67</v>
      </c>
      <c r="BS3275" s="1">
        <v>44799</v>
      </c>
      <c r="BT3275" t="s">
        <v>1067</v>
      </c>
      <c r="BU3275">
        <v>56876</v>
      </c>
      <c r="BV3275"/>
      <c r="BW3275"/>
      <c r="BX3275"/>
      <c r="BY3275"/>
      <c r="BZ3275"/>
    </row>
    <row r="3276" spans="1:78" s="11" customFormat="1" x14ac:dyDescent="0.2">
      <c r="A3276" t="s">
        <v>1347</v>
      </c>
      <c r="B3276"/>
      <c r="C3276" t="s">
        <v>1482</v>
      </c>
      <c r="D3276" t="s">
        <v>64</v>
      </c>
      <c r="E3276" t="s">
        <v>1328</v>
      </c>
      <c r="F3276" t="s">
        <v>1329</v>
      </c>
      <c r="G3276" t="s">
        <v>1328</v>
      </c>
      <c r="H3276" t="s">
        <v>1329</v>
      </c>
      <c r="I3276"/>
      <c r="J3276"/>
      <c r="K3276"/>
      <c r="L3276"/>
      <c r="M3276"/>
      <c r="N3276"/>
      <c r="O3276"/>
      <c r="P3276"/>
      <c r="Q3276"/>
      <c r="R3276"/>
      <c r="S3276"/>
      <c r="T3276"/>
      <c r="U3276"/>
      <c r="V3276"/>
      <c r="W3276"/>
      <c r="X3276"/>
      <c r="Y3276"/>
      <c r="Z3276"/>
      <c r="AA3276"/>
      <c r="AB3276"/>
      <c r="AC3276"/>
      <c r="AD3276"/>
      <c r="AE3276"/>
      <c r="AF3276"/>
      <c r="AG3276"/>
      <c r="AH3276"/>
      <c r="AI3276"/>
      <c r="AJ3276"/>
      <c r="AK3276"/>
      <c r="AL3276"/>
      <c r="AM3276"/>
      <c r="AN3276"/>
      <c r="AO3276"/>
      <c r="AP3276"/>
      <c r="AQ3276"/>
      <c r="AR3276"/>
      <c r="AS3276"/>
      <c r="AT3276"/>
      <c r="AU3276"/>
      <c r="AV3276"/>
      <c r="AW3276"/>
      <c r="AX3276"/>
      <c r="AY3276"/>
      <c r="AZ3276"/>
      <c r="BA3276">
        <v>3.25</v>
      </c>
      <c r="BB3276">
        <v>2.76</v>
      </c>
      <c r="BC3276">
        <v>2.59</v>
      </c>
      <c r="BD3276">
        <v>2.76</v>
      </c>
      <c r="BE3276">
        <v>3.9</v>
      </c>
      <c r="BF3276">
        <v>2.41</v>
      </c>
      <c r="BG3276">
        <v>2.08</v>
      </c>
      <c r="BH3276">
        <v>2.41</v>
      </c>
      <c r="BI3276"/>
      <c r="BJ3276"/>
      <c r="BK3276"/>
      <c r="BL3276"/>
      <c r="BM3276"/>
      <c r="BN3276"/>
      <c r="BO3276"/>
      <c r="BP3276"/>
      <c r="BQ3276"/>
      <c r="BR3276" t="s">
        <v>67</v>
      </c>
      <c r="BS3276" s="1">
        <v>44799</v>
      </c>
      <c r="BT3276" t="s">
        <v>1067</v>
      </c>
      <c r="BU3276">
        <v>56876</v>
      </c>
      <c r="BV3276"/>
      <c r="BW3276"/>
      <c r="BX3276"/>
      <c r="BY3276"/>
      <c r="BZ3276"/>
    </row>
    <row r="3277" spans="1:78" s="11" customFormat="1" x14ac:dyDescent="0.2">
      <c r="A3277" t="s">
        <v>1348</v>
      </c>
      <c r="B3277"/>
      <c r="C3277" t="s">
        <v>1482</v>
      </c>
      <c r="D3277" t="s">
        <v>64</v>
      </c>
      <c r="E3277" t="s">
        <v>1328</v>
      </c>
      <c r="F3277" t="s">
        <v>1329</v>
      </c>
      <c r="G3277" t="s">
        <v>1328</v>
      </c>
      <c r="H3277" t="s">
        <v>1329</v>
      </c>
      <c r="I3277"/>
      <c r="J3277"/>
      <c r="K3277"/>
      <c r="L3277"/>
      <c r="M3277"/>
      <c r="N3277"/>
      <c r="O3277"/>
      <c r="P3277"/>
      <c r="Q3277"/>
      <c r="R3277"/>
      <c r="S3277"/>
      <c r="T3277"/>
      <c r="U3277"/>
      <c r="V3277"/>
      <c r="W3277"/>
      <c r="X3277"/>
      <c r="Y3277"/>
      <c r="Z3277"/>
      <c r="AA3277"/>
      <c r="AB3277"/>
      <c r="AC3277"/>
      <c r="AD3277"/>
      <c r="AE3277"/>
      <c r="AF3277"/>
      <c r="AG3277"/>
      <c r="AH3277"/>
      <c r="AI3277"/>
      <c r="AJ3277"/>
      <c r="AK3277"/>
      <c r="AL3277"/>
      <c r="AM3277"/>
      <c r="AN3277"/>
      <c r="AO3277"/>
      <c r="AP3277"/>
      <c r="AQ3277"/>
      <c r="AR3277"/>
      <c r="AS3277"/>
      <c r="AT3277"/>
      <c r="AU3277"/>
      <c r="AV3277"/>
      <c r="AW3277"/>
      <c r="AX3277"/>
      <c r="AY3277"/>
      <c r="AZ3277"/>
      <c r="BA3277"/>
      <c r="BB3277"/>
      <c r="BC3277"/>
      <c r="BD3277"/>
      <c r="BE3277">
        <v>4.3099999999999996</v>
      </c>
      <c r="BF3277">
        <v>2.5</v>
      </c>
      <c r="BG3277">
        <v>2.14</v>
      </c>
      <c r="BH3277">
        <v>2.5</v>
      </c>
      <c r="BI3277"/>
      <c r="BJ3277"/>
      <c r="BK3277"/>
      <c r="BL3277"/>
      <c r="BM3277"/>
      <c r="BN3277"/>
      <c r="BO3277"/>
      <c r="BP3277"/>
      <c r="BQ3277"/>
      <c r="BR3277" t="s">
        <v>67</v>
      </c>
      <c r="BS3277" s="1">
        <v>44799</v>
      </c>
      <c r="BT3277" t="s">
        <v>1067</v>
      </c>
      <c r="BU3277">
        <v>56876</v>
      </c>
      <c r="BV3277"/>
      <c r="BW3277"/>
      <c r="BX3277"/>
      <c r="BY3277"/>
      <c r="BZ3277"/>
    </row>
    <row r="3278" spans="1:78" s="19" customFormat="1" x14ac:dyDescent="0.2">
      <c r="A3278" t="s">
        <v>1349</v>
      </c>
      <c r="B3278"/>
      <c r="C3278" t="s">
        <v>1482</v>
      </c>
      <c r="D3278" t="s">
        <v>64</v>
      </c>
      <c r="E3278" t="s">
        <v>1328</v>
      </c>
      <c r="F3278" t="s">
        <v>1329</v>
      </c>
      <c r="G3278" t="s">
        <v>1328</v>
      </c>
      <c r="H3278" t="s">
        <v>1329</v>
      </c>
      <c r="I3278"/>
      <c r="J3278"/>
      <c r="K3278"/>
      <c r="L3278"/>
      <c r="M3278"/>
      <c r="N3278"/>
      <c r="O3278"/>
      <c r="P3278"/>
      <c r="Q3278"/>
      <c r="R3278"/>
      <c r="S3278"/>
      <c r="T3278"/>
      <c r="U3278"/>
      <c r="V3278"/>
      <c r="W3278"/>
      <c r="X3278"/>
      <c r="Y3278"/>
      <c r="Z3278"/>
      <c r="AA3278"/>
      <c r="AB3278"/>
      <c r="AC3278"/>
      <c r="AD3278"/>
      <c r="AE3278"/>
      <c r="AF3278"/>
      <c r="AG3278"/>
      <c r="AH3278"/>
      <c r="AI3278"/>
      <c r="AJ3278"/>
      <c r="AK3278"/>
      <c r="AL3278"/>
      <c r="AM3278"/>
      <c r="AN3278"/>
      <c r="AO3278"/>
      <c r="AP3278"/>
      <c r="AQ3278"/>
      <c r="AR3278"/>
      <c r="AS3278"/>
      <c r="AT3278"/>
      <c r="AU3278"/>
      <c r="AV3278"/>
      <c r="AW3278"/>
      <c r="AX3278"/>
      <c r="AY3278"/>
      <c r="AZ3278"/>
      <c r="BA3278"/>
      <c r="BB3278"/>
      <c r="BC3278"/>
      <c r="BD3278"/>
      <c r="BE3278">
        <v>4.0599999999999996</v>
      </c>
      <c r="BF3278">
        <v>2.36</v>
      </c>
      <c r="BG3278">
        <v>2.04</v>
      </c>
      <c r="BH3278">
        <v>2.36</v>
      </c>
      <c r="BI3278"/>
      <c r="BJ3278"/>
      <c r="BK3278"/>
      <c r="BL3278"/>
      <c r="BM3278"/>
      <c r="BN3278"/>
      <c r="BO3278"/>
      <c r="BP3278"/>
      <c r="BQ3278"/>
      <c r="BR3278" t="s">
        <v>67</v>
      </c>
      <c r="BS3278" s="1">
        <v>44799</v>
      </c>
      <c r="BT3278" t="s">
        <v>1067</v>
      </c>
      <c r="BU3278">
        <v>56876</v>
      </c>
      <c r="BV3278"/>
      <c r="BW3278"/>
      <c r="BX3278"/>
      <c r="BY3278"/>
      <c r="BZ3278"/>
    </row>
    <row r="3279" spans="1:78" s="19" customFormat="1" x14ac:dyDescent="0.2">
      <c r="A3279" s="11" t="s">
        <v>1700</v>
      </c>
      <c r="B3279" s="11"/>
      <c r="C3279" s="11" t="s">
        <v>1482</v>
      </c>
      <c r="D3279" s="11" t="s">
        <v>64</v>
      </c>
      <c r="E3279" s="11" t="s">
        <v>1328</v>
      </c>
      <c r="F3279" s="11"/>
      <c r="G3279" s="11" t="s">
        <v>1328</v>
      </c>
      <c r="H3279" s="11"/>
      <c r="I3279" s="11"/>
      <c r="J3279" s="11"/>
      <c r="K3279" s="11"/>
      <c r="L3279" s="11"/>
      <c r="M3279" s="11"/>
      <c r="N3279" s="11"/>
      <c r="O3279" s="11"/>
      <c r="P3279" s="11"/>
      <c r="Q3279" s="11"/>
      <c r="R3279" s="11"/>
      <c r="S3279" s="11"/>
      <c r="T3279" s="11"/>
      <c r="U3279" s="11"/>
      <c r="V3279" s="11"/>
      <c r="W3279" s="11"/>
      <c r="X3279" s="11"/>
      <c r="Y3279" s="11"/>
      <c r="Z3279" s="11"/>
      <c r="AA3279" s="11"/>
      <c r="AB3279" s="11"/>
      <c r="AC3279" s="11"/>
      <c r="AD3279" s="11"/>
      <c r="AE3279" s="11"/>
      <c r="AF3279" s="11"/>
      <c r="AG3279" s="11"/>
      <c r="AH3279" s="11"/>
      <c r="AI3279" s="11"/>
      <c r="AJ3279" s="11"/>
      <c r="AK3279" s="11"/>
      <c r="AL3279" s="11"/>
      <c r="AM3279" s="11"/>
      <c r="AN3279" s="11"/>
      <c r="AO3279" s="11"/>
      <c r="AP3279" s="11"/>
      <c r="AQ3279" s="11"/>
      <c r="AR3279" s="11"/>
      <c r="AS3279" s="11"/>
      <c r="AT3279" s="11"/>
      <c r="AU3279" s="11"/>
      <c r="AV3279" s="11"/>
      <c r="AW3279" s="11"/>
      <c r="AX3279" s="11"/>
      <c r="AY3279" s="11"/>
      <c r="AZ3279" s="11"/>
      <c r="BA3279" s="11"/>
      <c r="BB3279" s="11"/>
      <c r="BC3279" s="11"/>
      <c r="BD3279" s="11"/>
      <c r="BE3279" s="11"/>
      <c r="BF3279" s="11"/>
      <c r="BG3279" s="11"/>
      <c r="BH3279" s="11"/>
      <c r="BI3279" s="11"/>
      <c r="BJ3279" s="11"/>
      <c r="BK3279" s="11"/>
      <c r="BL3279" s="11"/>
      <c r="BM3279" s="11"/>
      <c r="BN3279" s="11"/>
      <c r="BO3279" s="11"/>
      <c r="BP3279" s="11"/>
      <c r="BQ3279" s="11"/>
      <c r="BR3279" s="11"/>
      <c r="BS3279" s="11"/>
      <c r="BT3279" s="11"/>
      <c r="BU3279" s="11"/>
      <c r="BV3279" s="11"/>
      <c r="BW3279" s="11"/>
      <c r="BX3279"/>
      <c r="BY3279"/>
      <c r="BZ3279"/>
    </row>
    <row r="3280" spans="1:78" s="19" customFormat="1" x14ac:dyDescent="0.2">
      <c r="A3280" s="11" t="s">
        <v>1700</v>
      </c>
      <c r="B3280" s="11"/>
      <c r="C3280" s="11" t="s">
        <v>1482</v>
      </c>
      <c r="D3280" s="11" t="s">
        <v>64</v>
      </c>
      <c r="E3280" s="11" t="s">
        <v>1373</v>
      </c>
      <c r="F3280" s="11" t="s">
        <v>342</v>
      </c>
      <c r="G3280" s="11" t="s">
        <v>1373</v>
      </c>
      <c r="H3280" s="11" t="s">
        <v>342</v>
      </c>
      <c r="I3280" s="11"/>
      <c r="J3280" s="11"/>
      <c r="K3280" s="11"/>
      <c r="L3280" s="11"/>
      <c r="M3280" s="11"/>
      <c r="N3280" s="11"/>
      <c r="O3280" s="11"/>
      <c r="P3280" s="11"/>
      <c r="Q3280" s="11"/>
      <c r="R3280" s="11"/>
      <c r="S3280" s="11"/>
      <c r="T3280" s="11"/>
      <c r="U3280" s="11"/>
      <c r="V3280" s="11"/>
      <c r="W3280" s="11"/>
      <c r="X3280" s="11"/>
      <c r="Y3280" s="11"/>
      <c r="Z3280" s="11"/>
      <c r="AA3280" s="11"/>
      <c r="AB3280" s="11"/>
      <c r="AC3280" s="11"/>
      <c r="AD3280" s="11"/>
      <c r="AE3280" s="11"/>
      <c r="AF3280" s="11"/>
      <c r="AG3280" s="11"/>
      <c r="AH3280" s="11"/>
      <c r="AI3280" s="11"/>
      <c r="AJ3280" s="11"/>
      <c r="AK3280" s="11"/>
      <c r="AL3280" s="11"/>
      <c r="AM3280" s="11"/>
      <c r="AN3280" s="11"/>
      <c r="AO3280" s="11"/>
      <c r="AP3280" s="11"/>
      <c r="AQ3280" s="11"/>
      <c r="AR3280" s="11"/>
      <c r="AS3280" s="11"/>
      <c r="AT3280" s="11"/>
      <c r="AU3280" s="11"/>
      <c r="AV3280" s="11"/>
      <c r="AW3280" s="11"/>
      <c r="AX3280" s="11"/>
      <c r="AY3280" s="11"/>
      <c r="AZ3280" s="11"/>
      <c r="BA3280" s="11"/>
      <c r="BB3280" s="11"/>
      <c r="BC3280" s="11"/>
      <c r="BD3280" s="11"/>
      <c r="BE3280" s="11"/>
      <c r="BF3280" s="11"/>
      <c r="BG3280" s="11"/>
      <c r="BH3280" s="11"/>
      <c r="BI3280" s="11"/>
      <c r="BJ3280" s="11"/>
      <c r="BK3280" s="11"/>
      <c r="BL3280" s="11"/>
      <c r="BM3280" s="11"/>
      <c r="BN3280" s="11"/>
      <c r="BO3280" s="11"/>
      <c r="BP3280" s="11"/>
      <c r="BQ3280" s="11"/>
      <c r="BR3280" s="11"/>
      <c r="BS3280" s="11"/>
      <c r="BT3280" s="11"/>
      <c r="BU3280" s="11"/>
      <c r="BV3280" s="11"/>
      <c r="BW3280" s="11"/>
      <c r="BX3280"/>
      <c r="BY3280"/>
      <c r="BZ3280"/>
    </row>
    <row r="3281" spans="1:78" s="19" customFormat="1" x14ac:dyDescent="0.2">
      <c r="A3281" s="10" t="s">
        <v>1375</v>
      </c>
      <c r="B3281" s="10" t="s">
        <v>63</v>
      </c>
      <c r="C3281" s="10" t="s">
        <v>1482</v>
      </c>
      <c r="D3281" s="10" t="s">
        <v>64</v>
      </c>
      <c r="E3281" s="10" t="s">
        <v>1373</v>
      </c>
      <c r="F3281" s="10" t="s">
        <v>342</v>
      </c>
      <c r="G3281" s="10" t="s">
        <v>1373</v>
      </c>
      <c r="H3281" s="10" t="s">
        <v>342</v>
      </c>
      <c r="I3281" s="10"/>
      <c r="J3281" s="10"/>
      <c r="K3281" s="10"/>
      <c r="L3281" s="10"/>
      <c r="M3281" s="10"/>
      <c r="N3281" s="10"/>
      <c r="O3281" s="10"/>
      <c r="P3281" s="10"/>
      <c r="Q3281" s="10"/>
      <c r="R3281" s="10"/>
      <c r="S3281" s="10"/>
      <c r="T3281" s="10"/>
      <c r="U3281" s="10"/>
      <c r="V3281" s="10"/>
      <c r="W3281" s="10"/>
      <c r="X3281" s="10"/>
      <c r="Y3281" s="10"/>
      <c r="Z3281" s="10"/>
      <c r="AA3281" s="10"/>
      <c r="AB3281" s="10"/>
      <c r="AC3281" s="10"/>
      <c r="AD3281" s="10"/>
      <c r="AE3281" s="10"/>
      <c r="AF3281" s="10"/>
      <c r="AG3281" s="10"/>
      <c r="AH3281" s="10"/>
      <c r="AI3281" s="10"/>
      <c r="AJ3281" s="10"/>
      <c r="AK3281" s="10"/>
      <c r="AL3281" s="10"/>
      <c r="AM3281" s="10"/>
      <c r="AN3281" s="10"/>
      <c r="AO3281" s="10"/>
      <c r="AP3281" s="10"/>
      <c r="AQ3281" s="10"/>
      <c r="AR3281" s="10"/>
      <c r="AS3281" s="10"/>
      <c r="AT3281" s="10"/>
      <c r="AU3281" s="10"/>
      <c r="AV3281" s="10"/>
      <c r="AW3281" s="10"/>
      <c r="AX3281" s="10"/>
      <c r="AY3281" s="10"/>
      <c r="AZ3281" s="10"/>
      <c r="BA3281" s="10"/>
      <c r="BB3281" s="10"/>
      <c r="BC3281" s="10"/>
      <c r="BD3281" s="10"/>
      <c r="BE3281" s="10"/>
      <c r="BF3281" s="10"/>
      <c r="BG3281" s="10"/>
      <c r="BH3281" s="10"/>
      <c r="BI3281" s="10"/>
      <c r="BJ3281" s="10"/>
      <c r="BK3281" s="10"/>
      <c r="BL3281" s="10"/>
      <c r="BM3281" s="10"/>
      <c r="BN3281" s="10"/>
      <c r="BO3281" s="10"/>
      <c r="BP3281" s="10"/>
      <c r="BQ3281" s="10"/>
      <c r="BR3281" s="10" t="s">
        <v>67</v>
      </c>
      <c r="BS3281" s="10"/>
      <c r="BT3281" s="10" t="s">
        <v>68</v>
      </c>
      <c r="BU3281" s="10">
        <v>2469</v>
      </c>
      <c r="BV3281" s="10" t="s">
        <v>69</v>
      </c>
      <c r="BW3281" s="10" t="s">
        <v>68</v>
      </c>
      <c r="BX3281" s="10"/>
      <c r="BY3281" s="10"/>
      <c r="BZ3281" s="10"/>
    </row>
    <row r="3282" spans="1:78" s="19" customFormat="1" x14ac:dyDescent="0.2">
      <c r="A3282" t="s">
        <v>2921</v>
      </c>
      <c r="B3282"/>
      <c r="C3282" t="s">
        <v>1482</v>
      </c>
      <c r="D3282" t="s">
        <v>64</v>
      </c>
      <c r="E3282" t="s">
        <v>1373</v>
      </c>
      <c r="F3282" t="s">
        <v>342</v>
      </c>
      <c r="G3282" t="s">
        <v>1373</v>
      </c>
      <c r="H3282" t="s">
        <v>342</v>
      </c>
      <c r="I3282"/>
      <c r="J3282"/>
      <c r="K3282"/>
      <c r="L3282"/>
      <c r="M3282"/>
      <c r="N3282"/>
      <c r="O3282"/>
      <c r="P3282"/>
      <c r="Q3282"/>
      <c r="R3282"/>
      <c r="S3282"/>
      <c r="T3282"/>
      <c r="U3282"/>
      <c r="V3282"/>
      <c r="W3282"/>
      <c r="X3282"/>
      <c r="Y3282"/>
      <c r="Z3282"/>
      <c r="AA3282"/>
      <c r="AB3282"/>
      <c r="AC3282"/>
      <c r="AD3282"/>
      <c r="AE3282"/>
      <c r="AF3282"/>
      <c r="AG3282"/>
      <c r="AH3282"/>
      <c r="AI3282"/>
      <c r="AJ3282"/>
      <c r="AK3282"/>
      <c r="AL3282"/>
      <c r="AM3282"/>
      <c r="AN3282"/>
      <c r="AO3282"/>
      <c r="AP3282"/>
      <c r="AQ3282"/>
      <c r="AR3282"/>
      <c r="AS3282"/>
      <c r="AT3282"/>
      <c r="AU3282"/>
      <c r="AV3282"/>
      <c r="AW3282">
        <f>AVERAGE(6.8,7.2)</f>
        <v>7</v>
      </c>
      <c r="AX3282">
        <f>AVERAGE(4.7,5)</f>
        <v>4.8499999999999996</v>
      </c>
      <c r="AY3282">
        <f>AVERAGE(5,5.6)</f>
        <v>5.3</v>
      </c>
      <c r="AZ3282">
        <f>MAX(AX3282:AY3282)</f>
        <v>5.3</v>
      </c>
      <c r="BA3282"/>
      <c r="BB3282"/>
      <c r="BC3282"/>
      <c r="BD3282"/>
      <c r="BE3282"/>
      <c r="BF3282"/>
      <c r="BG3282"/>
      <c r="BH3282"/>
      <c r="BI3282"/>
      <c r="BJ3282"/>
      <c r="BK3282"/>
      <c r="BL3282"/>
      <c r="BM3282"/>
      <c r="BN3282"/>
      <c r="BO3282"/>
      <c r="BP3282"/>
      <c r="BQ3282"/>
      <c r="BR3282" t="s">
        <v>67</v>
      </c>
      <c r="BS3282" s="1">
        <v>44832</v>
      </c>
      <c r="BT3282" t="s">
        <v>2920</v>
      </c>
      <c r="BU3282">
        <v>2528</v>
      </c>
      <c r="BV3282"/>
      <c r="BW3282"/>
      <c r="BX3282"/>
      <c r="BY3282"/>
      <c r="BZ3282"/>
    </row>
    <row r="3283" spans="1:78" s="19" customFormat="1" x14ac:dyDescent="0.2">
      <c r="A3283" s="6" t="s">
        <v>94</v>
      </c>
      <c r="B3283" s="6"/>
      <c r="C3283" s="6" t="s">
        <v>1482</v>
      </c>
      <c r="D3283" s="6" t="s">
        <v>64</v>
      </c>
      <c r="E3283" s="6" t="s">
        <v>1373</v>
      </c>
      <c r="F3283" s="6" t="s">
        <v>342</v>
      </c>
      <c r="G3283" s="6" t="s">
        <v>1373</v>
      </c>
      <c r="H3283" s="6" t="s">
        <v>342</v>
      </c>
      <c r="I3283" s="6"/>
      <c r="J3283" s="6"/>
      <c r="K3283" s="6"/>
      <c r="L3283" s="6"/>
      <c r="M3283" s="6"/>
      <c r="N3283" s="6"/>
      <c r="O3283" s="6"/>
      <c r="P3283" s="6"/>
      <c r="Q3283" s="6"/>
      <c r="R3283" s="6"/>
      <c r="S3283" s="6"/>
      <c r="T3283" s="6"/>
      <c r="U3283" s="6"/>
      <c r="V3283" s="6"/>
      <c r="W3283" s="6"/>
      <c r="X3283" s="6"/>
      <c r="Y3283" s="6"/>
      <c r="Z3283" s="6"/>
      <c r="AA3283" s="6"/>
      <c r="AB3283" s="6"/>
      <c r="AC3283" s="6"/>
      <c r="AD3283" s="6"/>
      <c r="AE3283" s="6"/>
      <c r="AF3283" s="6"/>
      <c r="AG3283" s="6"/>
      <c r="AH3283" s="6"/>
      <c r="AI3283" s="6"/>
      <c r="AJ3283" s="6"/>
      <c r="AK3283" s="6"/>
      <c r="AL3283" s="6"/>
      <c r="AM3283" s="6"/>
      <c r="AN3283" s="6"/>
      <c r="AO3283" s="6"/>
      <c r="AP3283" s="6"/>
      <c r="AQ3283" s="6"/>
      <c r="AR3283" s="6"/>
      <c r="AS3283" s="6"/>
      <c r="AT3283" s="6"/>
      <c r="AU3283" s="6"/>
      <c r="AV3283" s="6"/>
      <c r="AW3283" s="6"/>
      <c r="AX3283" s="6"/>
      <c r="AY3283" s="6"/>
      <c r="AZ3283" s="6"/>
      <c r="BA3283" s="6"/>
      <c r="BB3283" s="6"/>
      <c r="BC3283" s="6"/>
      <c r="BD3283" s="6"/>
      <c r="BE3283" s="6"/>
      <c r="BF3283" s="6"/>
      <c r="BG3283" s="6"/>
      <c r="BH3283" s="6"/>
      <c r="BI3283" s="6">
        <v>17.5</v>
      </c>
      <c r="BJ3283" s="6"/>
      <c r="BK3283" s="6"/>
      <c r="BL3283" s="6"/>
      <c r="BM3283" s="6"/>
      <c r="BN3283" s="6"/>
      <c r="BO3283" s="6"/>
      <c r="BP3283" s="6"/>
      <c r="BQ3283" s="6"/>
      <c r="BR3283" s="6" t="s">
        <v>67</v>
      </c>
      <c r="BS3283" s="7">
        <v>44964</v>
      </c>
      <c r="BT3283" s="6" t="s">
        <v>68</v>
      </c>
      <c r="BU3283" s="6">
        <v>2469</v>
      </c>
      <c r="BV3283" s="6"/>
      <c r="BW3283" s="6"/>
      <c r="BX3283" s="6"/>
      <c r="BY3283" s="6"/>
      <c r="BZ3283" s="6"/>
    </row>
    <row r="3284" spans="1:78" s="19" customFormat="1" x14ac:dyDescent="0.2">
      <c r="A3284" t="s">
        <v>2922</v>
      </c>
      <c r="B3284"/>
      <c r="C3284" t="s">
        <v>1482</v>
      </c>
      <c r="D3284" t="s">
        <v>64</v>
      </c>
      <c r="E3284" t="s">
        <v>1373</v>
      </c>
      <c r="F3284" t="s">
        <v>342</v>
      </c>
      <c r="G3284" t="s">
        <v>1373</v>
      </c>
      <c r="H3284" t="s">
        <v>342</v>
      </c>
      <c r="I3284"/>
      <c r="J3284"/>
      <c r="K3284"/>
      <c r="L3284"/>
      <c r="M3284"/>
      <c r="N3284"/>
      <c r="O3284"/>
      <c r="P3284"/>
      <c r="Q3284"/>
      <c r="R3284"/>
      <c r="S3284"/>
      <c r="T3284"/>
      <c r="U3284"/>
      <c r="V3284"/>
      <c r="W3284"/>
      <c r="X3284"/>
      <c r="Y3284"/>
      <c r="Z3284"/>
      <c r="AA3284"/>
      <c r="AB3284"/>
      <c r="AC3284"/>
      <c r="AD3284"/>
      <c r="AE3284"/>
      <c r="AF3284"/>
      <c r="AG3284"/>
      <c r="AH3284"/>
      <c r="AI3284"/>
      <c r="AJ3284"/>
      <c r="AK3284"/>
      <c r="AL3284"/>
      <c r="AM3284"/>
      <c r="AN3284"/>
      <c r="AO3284"/>
      <c r="AP3284"/>
      <c r="AQ3284"/>
      <c r="AR3284"/>
      <c r="AS3284"/>
      <c r="AT3284"/>
      <c r="AU3284"/>
      <c r="AV3284"/>
      <c r="AW3284"/>
      <c r="AX3284"/>
      <c r="AY3284"/>
      <c r="AZ3284"/>
      <c r="BA3284">
        <v>6.6</v>
      </c>
      <c r="BB3284">
        <v>5.3</v>
      </c>
      <c r="BC3284">
        <v>5.0999999999999996</v>
      </c>
      <c r="BD3284">
        <v>5.3</v>
      </c>
      <c r="BE3284"/>
      <c r="BF3284"/>
      <c r="BG3284"/>
      <c r="BH3284"/>
      <c r="BI3284"/>
      <c r="BJ3284"/>
      <c r="BK3284"/>
      <c r="BL3284"/>
      <c r="BM3284"/>
      <c r="BN3284"/>
      <c r="BO3284"/>
      <c r="BP3284"/>
      <c r="BQ3284"/>
      <c r="BR3284" t="s">
        <v>67</v>
      </c>
      <c r="BS3284" s="1">
        <v>44832</v>
      </c>
      <c r="BT3284" t="s">
        <v>2920</v>
      </c>
      <c r="BU3284">
        <v>2528</v>
      </c>
      <c r="BV3284"/>
      <c r="BW3284"/>
      <c r="BX3284"/>
      <c r="BY3284"/>
      <c r="BZ3284"/>
    </row>
    <row r="3285" spans="1:78" s="19" customFormat="1" x14ac:dyDescent="0.2">
      <c r="A3285" t="s">
        <v>2667</v>
      </c>
      <c r="B3285"/>
      <c r="C3285" t="s">
        <v>1482</v>
      </c>
      <c r="D3285" t="s">
        <v>64</v>
      </c>
      <c r="E3285" t="s">
        <v>1373</v>
      </c>
      <c r="F3285" t="s">
        <v>342</v>
      </c>
      <c r="G3285" t="s">
        <v>1373</v>
      </c>
      <c r="H3285" t="s">
        <v>2668</v>
      </c>
      <c r="I3285"/>
      <c r="J3285"/>
      <c r="K3285"/>
      <c r="L3285" t="s">
        <v>2677</v>
      </c>
      <c r="M3285"/>
      <c r="N3285"/>
      <c r="O3285"/>
      <c r="P3285"/>
      <c r="Q3285"/>
      <c r="R3285"/>
      <c r="S3285"/>
      <c r="T3285"/>
      <c r="U3285">
        <v>4.95</v>
      </c>
      <c r="V3285"/>
      <c r="W3285"/>
      <c r="X3285">
        <v>5</v>
      </c>
      <c r="Y3285">
        <v>6.27</v>
      </c>
      <c r="Z3285"/>
      <c r="AA3285"/>
      <c r="AB3285">
        <v>7</v>
      </c>
      <c r="AC3285">
        <v>6.22</v>
      </c>
      <c r="AD3285"/>
      <c r="AE3285"/>
      <c r="AF3285">
        <v>7.87</v>
      </c>
      <c r="AG3285">
        <v>4.38</v>
      </c>
      <c r="AH3285"/>
      <c r="AI3285"/>
      <c r="AJ3285">
        <v>5.4</v>
      </c>
      <c r="AK3285"/>
      <c r="AL3285"/>
      <c r="AM3285"/>
      <c r="AN3285"/>
      <c r="AO3285"/>
      <c r="AP3285"/>
      <c r="AQ3285"/>
      <c r="AR3285"/>
      <c r="AS3285"/>
      <c r="AT3285"/>
      <c r="AU3285"/>
      <c r="AV3285"/>
      <c r="AW3285"/>
      <c r="AX3285"/>
      <c r="AY3285"/>
      <c r="AZ3285"/>
      <c r="BA3285"/>
      <c r="BB3285"/>
      <c r="BC3285"/>
      <c r="BD3285"/>
      <c r="BE3285"/>
      <c r="BF3285"/>
      <c r="BG3285"/>
      <c r="BH3285"/>
      <c r="BI3285"/>
      <c r="BJ3285"/>
      <c r="BK3285"/>
      <c r="BL3285"/>
      <c r="BM3285"/>
      <c r="BN3285"/>
      <c r="BO3285"/>
      <c r="BP3285"/>
      <c r="BQ3285"/>
      <c r="BR3285" t="s">
        <v>67</v>
      </c>
      <c r="BS3285" s="1">
        <v>44830</v>
      </c>
      <c r="BT3285" t="s">
        <v>2657</v>
      </c>
      <c r="BU3285">
        <v>63104</v>
      </c>
      <c r="BV3285"/>
      <c r="BW3285"/>
      <c r="BX3285"/>
      <c r="BY3285"/>
      <c r="BZ3285"/>
    </row>
    <row r="3286" spans="1:78" s="19" customFormat="1" ht="18" x14ac:dyDescent="0.2">
      <c r="A3286" s="11" t="s">
        <v>1700</v>
      </c>
      <c r="B3286" s="11"/>
      <c r="C3286" s="11" t="s">
        <v>1482</v>
      </c>
      <c r="D3286" s="11" t="s">
        <v>64</v>
      </c>
      <c r="E3286" s="11" t="s">
        <v>1373</v>
      </c>
      <c r="F3286" s="11" t="s">
        <v>342</v>
      </c>
      <c r="G3286" s="11" t="s">
        <v>1373</v>
      </c>
      <c r="H3286" s="11" t="s">
        <v>1524</v>
      </c>
      <c r="I3286" s="11"/>
      <c r="J3286" s="11"/>
      <c r="K3286" s="11"/>
      <c r="L3286" s="11"/>
      <c r="M3286" s="11"/>
      <c r="N3286" s="11"/>
      <c r="O3286" s="11"/>
      <c r="P3286" s="11"/>
      <c r="Q3286" s="11"/>
      <c r="R3286" s="11"/>
      <c r="S3286" s="11"/>
      <c r="T3286" s="11"/>
      <c r="U3286" s="11"/>
      <c r="V3286" s="11"/>
      <c r="W3286" s="11"/>
      <c r="X3286" s="11"/>
      <c r="Y3286" s="11"/>
      <c r="Z3286" s="11"/>
      <c r="AA3286" s="11"/>
      <c r="AB3286" s="11"/>
      <c r="AC3286" s="11"/>
      <c r="AD3286" s="11"/>
      <c r="AE3286" s="11"/>
      <c r="AF3286" s="11"/>
      <c r="AG3286" s="11"/>
      <c r="AH3286" s="11"/>
      <c r="AI3286" s="11"/>
      <c r="AJ3286" s="11"/>
      <c r="AK3286" s="11"/>
      <c r="AL3286" s="11"/>
      <c r="AM3286" s="11"/>
      <c r="AN3286" s="11"/>
      <c r="AO3286" s="11"/>
      <c r="AP3286" s="11"/>
      <c r="AQ3286" s="11"/>
      <c r="AR3286" s="11"/>
      <c r="AS3286" s="11"/>
      <c r="AT3286" s="11"/>
      <c r="AU3286" s="11"/>
      <c r="AV3286" s="11"/>
      <c r="AW3286" s="11"/>
      <c r="AX3286" s="11"/>
      <c r="AY3286" s="11"/>
      <c r="AZ3286" s="11"/>
      <c r="BA3286" s="11"/>
      <c r="BB3286" s="11"/>
      <c r="BC3286" s="11"/>
      <c r="BD3286" s="11"/>
      <c r="BE3286" s="11"/>
      <c r="BF3286" s="11"/>
      <c r="BG3286" s="11"/>
      <c r="BH3286" s="11"/>
      <c r="BI3286" s="11"/>
      <c r="BJ3286" s="11"/>
      <c r="BK3286" s="11"/>
      <c r="BL3286" s="11"/>
      <c r="BM3286" s="11"/>
      <c r="BN3286" s="11"/>
      <c r="BO3286" s="11"/>
      <c r="BP3286" s="11"/>
      <c r="BQ3286" s="11"/>
      <c r="BR3286" s="11"/>
      <c r="BS3286" s="11"/>
      <c r="BT3286" s="11"/>
      <c r="BU3286" s="11"/>
      <c r="BV3286" s="11"/>
      <c r="BW3286" s="11"/>
      <c r="BX3286"/>
      <c r="BY3286"/>
      <c r="BZ3286"/>
    </row>
    <row r="3287" spans="1:78" s="19" customFormat="1" ht="18" x14ac:dyDescent="0.2">
      <c r="A3287" s="11" t="s">
        <v>1700</v>
      </c>
      <c r="B3287" s="11"/>
      <c r="C3287" s="11" t="s">
        <v>1482</v>
      </c>
      <c r="D3287" s="11" t="s">
        <v>64</v>
      </c>
      <c r="E3287" s="11" t="s">
        <v>1373</v>
      </c>
      <c r="F3287" s="11" t="s">
        <v>342</v>
      </c>
      <c r="G3287" s="11" t="s">
        <v>1373</v>
      </c>
      <c r="H3287" s="11" t="s">
        <v>1374</v>
      </c>
      <c r="I3287" s="11"/>
      <c r="J3287" s="11"/>
      <c r="K3287" s="11"/>
      <c r="L3287" s="11"/>
      <c r="M3287" s="11"/>
      <c r="N3287" s="11"/>
      <c r="O3287" s="11"/>
      <c r="P3287" s="11"/>
      <c r="Q3287" s="11"/>
      <c r="R3287" s="11"/>
      <c r="S3287" s="11"/>
      <c r="T3287" s="11"/>
      <c r="U3287" s="11"/>
      <c r="V3287" s="11"/>
      <c r="W3287" s="11"/>
      <c r="X3287" s="11"/>
      <c r="Y3287" s="11"/>
      <c r="Z3287" s="11"/>
      <c r="AA3287" s="11"/>
      <c r="AB3287" s="11"/>
      <c r="AC3287" s="11"/>
      <c r="AD3287" s="11"/>
      <c r="AE3287" s="11"/>
      <c r="AF3287" s="11"/>
      <c r="AG3287" s="11"/>
      <c r="AH3287" s="11"/>
      <c r="AI3287" s="11"/>
      <c r="AJ3287" s="11"/>
      <c r="AK3287" s="11"/>
      <c r="AL3287" s="11"/>
      <c r="AM3287" s="11"/>
      <c r="AN3287" s="11"/>
      <c r="AO3287" s="11"/>
      <c r="AP3287" s="11"/>
      <c r="AQ3287" s="11"/>
      <c r="AR3287" s="11"/>
      <c r="AS3287" s="11"/>
      <c r="AT3287" s="11"/>
      <c r="AU3287" s="11"/>
      <c r="AV3287" s="11"/>
      <c r="AW3287" s="11"/>
      <c r="AX3287" s="11"/>
      <c r="AY3287" s="11"/>
      <c r="AZ3287" s="11"/>
      <c r="BA3287" s="11"/>
      <c r="BB3287" s="11"/>
      <c r="BC3287" s="11"/>
      <c r="BD3287" s="11"/>
      <c r="BE3287" s="11"/>
      <c r="BF3287" s="11"/>
      <c r="BG3287" s="11"/>
      <c r="BH3287" s="11"/>
      <c r="BI3287" s="11"/>
      <c r="BJ3287" s="11"/>
      <c r="BK3287" s="11"/>
      <c r="BL3287" s="11"/>
      <c r="BM3287" s="11"/>
      <c r="BN3287" s="11"/>
      <c r="BO3287" s="11"/>
      <c r="BP3287" s="11"/>
      <c r="BQ3287" s="11"/>
      <c r="BR3287" s="11"/>
      <c r="BS3287" s="11"/>
      <c r="BT3287" s="11"/>
      <c r="BU3287" s="11"/>
      <c r="BV3287" s="11"/>
      <c r="BW3287" s="11"/>
      <c r="BX3287"/>
      <c r="BY3287"/>
      <c r="BZ3287"/>
    </row>
    <row r="3288" spans="1:78" x14ac:dyDescent="0.2">
      <c r="A3288" t="s">
        <v>1372</v>
      </c>
      <c r="B3288" t="s">
        <v>63</v>
      </c>
      <c r="C3288" t="s">
        <v>1482</v>
      </c>
      <c r="D3288" t="s">
        <v>64</v>
      </c>
      <c r="E3288" t="s">
        <v>1373</v>
      </c>
      <c r="F3288" t="s">
        <v>342</v>
      </c>
      <c r="G3288" t="s">
        <v>1373</v>
      </c>
      <c r="H3288" t="s">
        <v>1374</v>
      </c>
      <c r="Q3288">
        <v>4.5</v>
      </c>
      <c r="T3288">
        <v>4.0999999999999996</v>
      </c>
      <c r="U3288">
        <v>5.8</v>
      </c>
      <c r="X3288">
        <v>6.5</v>
      </c>
      <c r="Y3288">
        <v>6.8</v>
      </c>
      <c r="AB3288">
        <v>8.1999999999999993</v>
      </c>
      <c r="AC3288">
        <v>6.7</v>
      </c>
      <c r="AF3288">
        <v>8.8000000000000007</v>
      </c>
      <c r="AG3288">
        <v>5</v>
      </c>
      <c r="AJ3288">
        <v>7</v>
      </c>
      <c r="BR3288" t="s">
        <v>67</v>
      </c>
      <c r="BS3288"/>
      <c r="BT3288" t="s">
        <v>68</v>
      </c>
      <c r="BU3288">
        <v>2469</v>
      </c>
      <c r="BV3288" t="s">
        <v>69</v>
      </c>
      <c r="BW3288" t="s">
        <v>68</v>
      </c>
    </row>
    <row r="3289" spans="1:78" x14ac:dyDescent="0.2">
      <c r="A3289" s="10" t="s">
        <v>1376</v>
      </c>
      <c r="B3289" s="10"/>
      <c r="C3289" s="10" t="s">
        <v>1482</v>
      </c>
      <c r="D3289" s="10" t="s">
        <v>64</v>
      </c>
      <c r="E3289" s="10" t="s">
        <v>1373</v>
      </c>
      <c r="F3289" s="10" t="s">
        <v>342</v>
      </c>
      <c r="G3289" s="10" t="s">
        <v>1373</v>
      </c>
      <c r="H3289" s="10" t="s">
        <v>1374</v>
      </c>
      <c r="I3289" s="10"/>
      <c r="J3289" s="10"/>
      <c r="K3289" s="10"/>
      <c r="L3289" s="10"/>
      <c r="M3289" s="10"/>
      <c r="N3289" s="10"/>
      <c r="O3289" s="10"/>
      <c r="P3289" s="10"/>
      <c r="Q3289" s="10"/>
      <c r="R3289" s="10"/>
      <c r="S3289" s="10"/>
      <c r="T3289" s="10"/>
      <c r="U3289" s="10"/>
      <c r="V3289" s="10"/>
      <c r="W3289" s="10"/>
      <c r="X3289" s="10"/>
      <c r="Y3289" s="10"/>
      <c r="Z3289" s="10"/>
      <c r="AA3289" s="10"/>
      <c r="AB3289" s="10"/>
      <c r="AC3289" s="10"/>
      <c r="AD3289" s="10"/>
      <c r="AE3289" s="10"/>
      <c r="AF3289" s="10"/>
      <c r="AG3289" s="10"/>
      <c r="AH3289" s="10"/>
      <c r="AI3289" s="10"/>
      <c r="AJ3289" s="10"/>
      <c r="AK3289" s="10"/>
      <c r="AL3289" s="10"/>
      <c r="AM3289" s="10"/>
      <c r="AN3289" s="10"/>
      <c r="AO3289" s="10"/>
      <c r="AP3289" s="10"/>
      <c r="AQ3289" s="10"/>
      <c r="AR3289" s="10"/>
      <c r="AS3289" s="10"/>
      <c r="AT3289" s="10"/>
      <c r="AU3289" s="10"/>
      <c r="AV3289" s="10"/>
      <c r="AW3289" s="10"/>
      <c r="AX3289" s="10"/>
      <c r="AY3289" s="10"/>
      <c r="AZ3289" s="10"/>
      <c r="BA3289" s="10"/>
      <c r="BB3289" s="10"/>
      <c r="BC3289" s="10"/>
      <c r="BD3289" s="10"/>
      <c r="BE3289" s="10"/>
      <c r="BF3289" s="10"/>
      <c r="BG3289" s="10"/>
      <c r="BH3289" s="10"/>
      <c r="BI3289" s="10"/>
      <c r="BJ3289" s="10"/>
      <c r="BK3289" s="10"/>
      <c r="BL3289" s="10"/>
      <c r="BM3289" s="10"/>
      <c r="BN3289" s="10"/>
      <c r="BO3289" s="10"/>
      <c r="BP3289" s="10"/>
      <c r="BQ3289" s="10"/>
      <c r="BR3289" s="10" t="s">
        <v>67</v>
      </c>
      <c r="BS3289" s="10"/>
      <c r="BT3289" s="10" t="s">
        <v>68</v>
      </c>
      <c r="BU3289" s="10">
        <v>2469</v>
      </c>
      <c r="BV3289" s="10" t="s">
        <v>69</v>
      </c>
      <c r="BW3289" s="10" t="s">
        <v>68</v>
      </c>
      <c r="BX3289" s="10"/>
      <c r="BY3289" s="10"/>
      <c r="BZ3289" s="10"/>
    </row>
    <row r="3290" spans="1:78" x14ac:dyDescent="0.2">
      <c r="A3290" s="6" t="s">
        <v>94</v>
      </c>
      <c r="B3290" s="6"/>
      <c r="C3290" s="6" t="s">
        <v>1482</v>
      </c>
      <c r="D3290" s="6" t="s">
        <v>64</v>
      </c>
      <c r="E3290" s="6" t="s">
        <v>1373</v>
      </c>
      <c r="F3290" s="6" t="s">
        <v>342</v>
      </c>
      <c r="G3290" s="6" t="s">
        <v>1373</v>
      </c>
      <c r="H3290" s="6" t="s">
        <v>1374</v>
      </c>
      <c r="I3290" s="6"/>
      <c r="J3290" s="6"/>
      <c r="K3290" s="6"/>
      <c r="L3290" s="6"/>
      <c r="M3290" s="6"/>
      <c r="N3290" s="6"/>
      <c r="O3290" s="6"/>
      <c r="P3290" s="6"/>
      <c r="Q3290" s="6"/>
      <c r="R3290" s="6"/>
      <c r="S3290" s="6"/>
      <c r="T3290" s="6"/>
      <c r="U3290" s="6"/>
      <c r="V3290" s="6"/>
      <c r="W3290" s="6"/>
      <c r="X3290" s="6"/>
      <c r="Y3290" s="6"/>
      <c r="Z3290" s="6"/>
      <c r="AA3290" s="6"/>
      <c r="AB3290" s="6"/>
      <c r="AC3290" s="6"/>
      <c r="AD3290" s="6"/>
      <c r="AE3290" s="6"/>
      <c r="AF3290" s="6"/>
      <c r="AG3290" s="6"/>
      <c r="AH3290" s="6"/>
      <c r="AI3290" s="6"/>
      <c r="AJ3290" s="6"/>
      <c r="AK3290" s="6"/>
      <c r="AL3290" s="6"/>
      <c r="AM3290" s="6"/>
      <c r="AN3290" s="6"/>
      <c r="AO3290" s="6"/>
      <c r="AP3290" s="6"/>
      <c r="AQ3290" s="6"/>
      <c r="AR3290" s="6"/>
      <c r="AS3290" s="6"/>
      <c r="AT3290" s="6"/>
      <c r="AU3290" s="6"/>
      <c r="AV3290" s="6"/>
      <c r="AW3290" s="6"/>
      <c r="AX3290" s="6"/>
      <c r="AY3290" s="6"/>
      <c r="AZ3290" s="6"/>
      <c r="BA3290" s="6"/>
      <c r="BB3290" s="6"/>
      <c r="BC3290" s="6"/>
      <c r="BD3290" s="6"/>
      <c r="BE3290" s="6"/>
      <c r="BF3290" s="6"/>
      <c r="BG3290" s="6"/>
      <c r="BH3290" s="6"/>
      <c r="BI3290" s="6">
        <v>21</v>
      </c>
      <c r="BJ3290" s="6"/>
      <c r="BK3290" s="6"/>
      <c r="BL3290" s="6"/>
      <c r="BM3290" s="6"/>
      <c r="BN3290" s="6"/>
      <c r="BO3290" s="6"/>
      <c r="BP3290" s="6"/>
      <c r="BQ3290" s="6"/>
      <c r="BR3290" s="6" t="s">
        <v>67</v>
      </c>
      <c r="BS3290" s="7">
        <v>44964</v>
      </c>
      <c r="BT3290" s="6" t="s">
        <v>68</v>
      </c>
      <c r="BU3290" s="6">
        <v>2469</v>
      </c>
      <c r="BV3290" s="6"/>
      <c r="BW3290" s="6"/>
      <c r="BX3290" s="6"/>
      <c r="BY3290" s="6"/>
      <c r="BZ3290" s="6"/>
    </row>
    <row r="3291" spans="1:78" x14ac:dyDescent="0.2">
      <c r="A3291" s="11" t="s">
        <v>1700</v>
      </c>
      <c r="B3291" s="11"/>
      <c r="C3291" s="11" t="s">
        <v>1482</v>
      </c>
      <c r="D3291" s="11" t="s">
        <v>64</v>
      </c>
      <c r="E3291" s="11" t="s">
        <v>1373</v>
      </c>
      <c r="F3291" s="11" t="s">
        <v>1523</v>
      </c>
      <c r="G3291" s="11" t="s">
        <v>1373</v>
      </c>
      <c r="H3291" s="11" t="s">
        <v>1523</v>
      </c>
      <c r="I3291" s="11"/>
      <c r="J3291" s="11"/>
      <c r="K3291" s="11"/>
      <c r="L3291" s="11"/>
      <c r="M3291" s="11"/>
      <c r="N3291" s="11"/>
      <c r="O3291" s="11"/>
      <c r="P3291" s="11"/>
      <c r="Q3291" s="11"/>
      <c r="R3291" s="11"/>
      <c r="S3291" s="11"/>
      <c r="T3291" s="11"/>
      <c r="U3291" s="11"/>
      <c r="V3291" s="11"/>
      <c r="W3291" s="11"/>
      <c r="X3291" s="11"/>
      <c r="Y3291" s="11"/>
      <c r="Z3291" s="11"/>
      <c r="AA3291" s="11"/>
      <c r="AB3291" s="11"/>
      <c r="AC3291" s="11"/>
      <c r="AD3291" s="11"/>
      <c r="AE3291" s="11"/>
      <c r="AF3291" s="11"/>
      <c r="AG3291" s="11"/>
      <c r="AH3291" s="11"/>
      <c r="AI3291" s="11"/>
      <c r="AJ3291" s="11"/>
      <c r="AK3291" s="11"/>
      <c r="AL3291" s="11"/>
      <c r="AM3291" s="11"/>
      <c r="AN3291" s="11"/>
      <c r="AO3291" s="11"/>
      <c r="AP3291" s="11"/>
      <c r="AQ3291" s="11"/>
      <c r="AR3291" s="11"/>
      <c r="AS3291" s="11"/>
      <c r="AT3291" s="11"/>
      <c r="AU3291" s="11"/>
      <c r="AV3291" s="11"/>
      <c r="AW3291" s="11"/>
      <c r="AX3291" s="11"/>
      <c r="AY3291" s="11"/>
      <c r="AZ3291" s="11"/>
      <c r="BA3291" s="11"/>
      <c r="BB3291" s="11"/>
      <c r="BC3291" s="11"/>
      <c r="BD3291" s="11"/>
      <c r="BE3291" s="11"/>
      <c r="BF3291" s="11"/>
      <c r="BG3291" s="11"/>
      <c r="BH3291" s="11"/>
      <c r="BI3291" s="11"/>
      <c r="BJ3291" s="11"/>
      <c r="BK3291" s="11"/>
      <c r="BL3291" s="11"/>
      <c r="BM3291" s="11"/>
      <c r="BN3291" s="11"/>
      <c r="BO3291" s="11"/>
      <c r="BP3291" s="11"/>
      <c r="BQ3291" s="11"/>
      <c r="BR3291" s="11"/>
      <c r="BS3291" s="11"/>
      <c r="BT3291" s="11"/>
      <c r="BU3291" s="11"/>
      <c r="BV3291" s="11"/>
      <c r="BW3291" s="11"/>
    </row>
    <row r="3292" spans="1:78" x14ac:dyDescent="0.2">
      <c r="A3292" t="s">
        <v>2623</v>
      </c>
      <c r="C3292" t="s">
        <v>1482</v>
      </c>
      <c r="D3292" t="s">
        <v>64</v>
      </c>
      <c r="E3292" t="s">
        <v>1373</v>
      </c>
      <c r="F3292" t="s">
        <v>1523</v>
      </c>
      <c r="G3292" t="s">
        <v>1373</v>
      </c>
      <c r="H3292" t="s">
        <v>1523</v>
      </c>
      <c r="L3292" t="s">
        <v>2627</v>
      </c>
      <c r="U3292">
        <v>5.29</v>
      </c>
      <c r="X3292">
        <v>4.68</v>
      </c>
      <c r="Y3292">
        <v>5.72</v>
      </c>
      <c r="AB3292">
        <v>6.45</v>
      </c>
      <c r="AC3292">
        <v>6.18</v>
      </c>
      <c r="AF3292">
        <v>7.88</v>
      </c>
      <c r="AS3292">
        <v>5.15</v>
      </c>
      <c r="AV3292">
        <v>2.75</v>
      </c>
      <c r="AW3292">
        <v>6.55</v>
      </c>
      <c r="AZ3292">
        <v>4.41</v>
      </c>
      <c r="BA3292">
        <v>6.94</v>
      </c>
      <c r="BD3292">
        <v>5.94</v>
      </c>
      <c r="BE3292">
        <v>6.76</v>
      </c>
      <c r="BH3292">
        <v>4.95</v>
      </c>
      <c r="BR3292" t="s">
        <v>67</v>
      </c>
      <c r="BS3292" s="1">
        <v>44830</v>
      </c>
      <c r="BT3292" t="s">
        <v>2657</v>
      </c>
      <c r="BU3292">
        <v>63104</v>
      </c>
    </row>
    <row r="3293" spans="1:78" x14ac:dyDescent="0.2">
      <c r="A3293" t="s">
        <v>2666</v>
      </c>
      <c r="C3293" t="s">
        <v>1482</v>
      </c>
      <c r="D3293" t="s">
        <v>64</v>
      </c>
      <c r="E3293" t="s">
        <v>1373</v>
      </c>
      <c r="F3293" t="s">
        <v>1523</v>
      </c>
      <c r="G3293" t="s">
        <v>1373</v>
      </c>
      <c r="H3293" t="s">
        <v>1523</v>
      </c>
      <c r="L3293" t="s">
        <v>2676</v>
      </c>
      <c r="BA3293">
        <v>6.24</v>
      </c>
      <c r="BD3293">
        <v>5.21</v>
      </c>
      <c r="BR3293" t="s">
        <v>67</v>
      </c>
      <c r="BS3293" s="1">
        <v>44830</v>
      </c>
      <c r="BT3293" t="s">
        <v>2657</v>
      </c>
      <c r="BU3293">
        <v>63104</v>
      </c>
    </row>
    <row r="3294" spans="1:78" x14ac:dyDescent="0.2">
      <c r="A3294" t="s">
        <v>1377</v>
      </c>
      <c r="C3294" t="s">
        <v>1482</v>
      </c>
      <c r="D3294" t="s">
        <v>64</v>
      </c>
      <c r="E3294" t="s">
        <v>1373</v>
      </c>
      <c r="F3294" t="s">
        <v>1523</v>
      </c>
      <c r="G3294" t="s">
        <v>1373</v>
      </c>
      <c r="H3294" t="s">
        <v>1378</v>
      </c>
      <c r="AS3294">
        <v>5.0999999999999996</v>
      </c>
      <c r="AV3294">
        <v>2.9</v>
      </c>
      <c r="AW3294">
        <v>6.7</v>
      </c>
      <c r="AZ3294">
        <v>4.5999999999999996</v>
      </c>
      <c r="BE3294">
        <v>7.1</v>
      </c>
      <c r="BH3294">
        <v>5.3</v>
      </c>
      <c r="BR3294" t="s">
        <v>67</v>
      </c>
      <c r="BS3294"/>
      <c r="BT3294" t="s">
        <v>213</v>
      </c>
      <c r="BU3294">
        <v>1609</v>
      </c>
      <c r="BV3294" t="s">
        <v>60</v>
      </c>
      <c r="BW3294" t="s">
        <v>213</v>
      </c>
      <c r="BX3294" s="10"/>
      <c r="BY3294" s="10"/>
      <c r="BZ3294" s="10"/>
    </row>
    <row r="3295" spans="1:78" x14ac:dyDescent="0.2">
      <c r="A3295" s="11" t="s">
        <v>1700</v>
      </c>
      <c r="B3295" s="11"/>
      <c r="C3295" s="11" t="s">
        <v>1482</v>
      </c>
      <c r="D3295" s="11" t="s">
        <v>64</v>
      </c>
      <c r="E3295" s="11" t="s">
        <v>1373</v>
      </c>
      <c r="F3295" s="11" t="s">
        <v>1379</v>
      </c>
      <c r="G3295" s="11" t="s">
        <v>1373</v>
      </c>
      <c r="H3295" s="11" t="s">
        <v>1379</v>
      </c>
      <c r="I3295" s="11"/>
      <c r="J3295" s="11"/>
      <c r="K3295" s="11"/>
      <c r="L3295" s="11"/>
      <c r="M3295" s="11"/>
      <c r="N3295" s="11"/>
      <c r="O3295" s="11"/>
      <c r="P3295" s="11"/>
      <c r="Q3295" s="11"/>
      <c r="R3295" s="11"/>
      <c r="S3295" s="11"/>
      <c r="T3295" s="11"/>
      <c r="U3295" s="11"/>
      <c r="V3295" s="11"/>
      <c r="W3295" s="11"/>
      <c r="X3295" s="11"/>
      <c r="Y3295" s="11"/>
      <c r="Z3295" s="11"/>
      <c r="AA3295" s="11"/>
      <c r="AB3295" s="11"/>
      <c r="AC3295" s="11"/>
      <c r="AD3295" s="11"/>
      <c r="AE3295" s="11"/>
      <c r="AF3295" s="11"/>
      <c r="AG3295" s="11"/>
      <c r="AH3295" s="11"/>
      <c r="AI3295" s="11"/>
      <c r="AJ3295" s="11"/>
      <c r="AK3295" s="11"/>
      <c r="AL3295" s="11"/>
      <c r="AM3295" s="11"/>
      <c r="AN3295" s="11"/>
      <c r="AO3295" s="11"/>
      <c r="AP3295" s="11"/>
      <c r="AQ3295" s="11"/>
      <c r="AR3295" s="11"/>
      <c r="AS3295" s="11"/>
      <c r="AT3295" s="11"/>
      <c r="AU3295" s="11"/>
      <c r="AV3295" s="11"/>
      <c r="AW3295" s="11"/>
      <c r="AX3295" s="11"/>
      <c r="AY3295" s="11"/>
      <c r="AZ3295" s="11"/>
      <c r="BA3295" s="11"/>
      <c r="BB3295" s="11"/>
      <c r="BC3295" s="11"/>
      <c r="BD3295" s="11"/>
      <c r="BE3295" s="11"/>
      <c r="BF3295" s="11"/>
      <c r="BG3295" s="11"/>
      <c r="BH3295" s="11"/>
      <c r="BI3295" s="11"/>
      <c r="BJ3295" s="11"/>
      <c r="BK3295" s="11"/>
      <c r="BL3295" s="11"/>
      <c r="BM3295" s="11"/>
      <c r="BN3295" s="11"/>
      <c r="BO3295" s="11"/>
      <c r="BP3295" s="11"/>
      <c r="BQ3295" s="11"/>
      <c r="BR3295" s="11"/>
      <c r="BS3295" s="11"/>
      <c r="BT3295" s="11"/>
      <c r="BU3295" s="11"/>
      <c r="BV3295" s="11"/>
      <c r="BW3295" s="11"/>
      <c r="BX3295" s="10"/>
      <c r="BY3295" s="10"/>
      <c r="BZ3295" s="10"/>
    </row>
    <row r="3296" spans="1:78" x14ac:dyDescent="0.2">
      <c r="A3296" t="s">
        <v>1380</v>
      </c>
      <c r="C3296" t="s">
        <v>1482</v>
      </c>
      <c r="D3296" t="s">
        <v>64</v>
      </c>
      <c r="E3296" t="s">
        <v>1373</v>
      </c>
      <c r="F3296" t="s">
        <v>1379</v>
      </c>
      <c r="G3296" t="s">
        <v>1373</v>
      </c>
      <c r="H3296" t="s">
        <v>1379</v>
      </c>
      <c r="BA3296">
        <v>5</v>
      </c>
      <c r="BD3296">
        <v>4.2</v>
      </c>
      <c r="BE3296">
        <v>5.3</v>
      </c>
      <c r="BH3296">
        <v>3.8</v>
      </c>
      <c r="BR3296" t="s">
        <v>67</v>
      </c>
      <c r="BS3296"/>
      <c r="BT3296" t="s">
        <v>268</v>
      </c>
      <c r="BU3296">
        <v>1657</v>
      </c>
      <c r="BV3296" t="s">
        <v>69</v>
      </c>
      <c r="BW3296" t="s">
        <v>268</v>
      </c>
      <c r="BX3296" s="10"/>
      <c r="BY3296" s="10"/>
      <c r="BZ3296" s="10"/>
    </row>
    <row r="3297" spans="1:78" x14ac:dyDescent="0.2">
      <c r="A3297" t="s">
        <v>1381</v>
      </c>
      <c r="C3297" t="s">
        <v>1482</v>
      </c>
      <c r="D3297" t="s">
        <v>64</v>
      </c>
      <c r="E3297" t="s">
        <v>1373</v>
      </c>
      <c r="F3297" t="s">
        <v>1379</v>
      </c>
      <c r="G3297" t="s">
        <v>1373</v>
      </c>
      <c r="H3297" t="s">
        <v>1379</v>
      </c>
      <c r="AW3297">
        <v>5.6</v>
      </c>
      <c r="AZ3297">
        <v>3.8</v>
      </c>
      <c r="BR3297" t="s">
        <v>67</v>
      </c>
      <c r="BS3297"/>
      <c r="BT3297" t="s">
        <v>268</v>
      </c>
      <c r="BU3297">
        <v>1657</v>
      </c>
      <c r="BV3297" t="s">
        <v>69</v>
      </c>
      <c r="BW3297" t="s">
        <v>268</v>
      </c>
    </row>
    <row r="3298" spans="1:78" x14ac:dyDescent="0.2">
      <c r="A3298" t="s">
        <v>413</v>
      </c>
      <c r="C3298" t="s">
        <v>1482</v>
      </c>
      <c r="D3298" t="s">
        <v>64</v>
      </c>
      <c r="E3298" t="s">
        <v>1373</v>
      </c>
      <c r="F3298" t="s">
        <v>414</v>
      </c>
      <c r="G3298" t="s">
        <v>343</v>
      </c>
      <c r="H3298" t="s">
        <v>414</v>
      </c>
      <c r="K3298" t="s">
        <v>415</v>
      </c>
      <c r="L3298" t="s">
        <v>416</v>
      </c>
      <c r="AW3298">
        <v>4.8</v>
      </c>
      <c r="BR3298" t="s">
        <v>67</v>
      </c>
      <c r="BS3298"/>
      <c r="BT3298" t="s">
        <v>417</v>
      </c>
      <c r="BU3298" t="s">
        <v>418</v>
      </c>
      <c r="BV3298" t="s">
        <v>60</v>
      </c>
      <c r="BW3298" t="s">
        <v>417</v>
      </c>
    </row>
    <row r="3299" spans="1:78" s="10" customFormat="1" x14ac:dyDescent="0.2">
      <c r="A3299" s="11" t="s">
        <v>1700</v>
      </c>
      <c r="B3299" s="11"/>
      <c r="C3299" s="11" t="s">
        <v>1482</v>
      </c>
      <c r="D3299" s="11" t="s">
        <v>64</v>
      </c>
      <c r="E3299" s="11" t="s">
        <v>1373</v>
      </c>
      <c r="F3299" s="11" t="s">
        <v>414</v>
      </c>
      <c r="G3299" s="11" t="s">
        <v>1373</v>
      </c>
      <c r="H3299" s="11" t="s">
        <v>1391</v>
      </c>
      <c r="I3299" s="11"/>
      <c r="J3299" s="11"/>
      <c r="K3299" s="11"/>
      <c r="L3299" s="11"/>
      <c r="M3299" s="11"/>
      <c r="N3299" s="11"/>
      <c r="O3299" s="11"/>
      <c r="P3299" s="11"/>
      <c r="Q3299" s="11"/>
      <c r="R3299" s="11"/>
      <c r="S3299" s="11"/>
      <c r="T3299" s="11"/>
      <c r="U3299" s="11"/>
      <c r="V3299" s="11"/>
      <c r="W3299" s="11"/>
      <c r="X3299" s="11"/>
      <c r="Y3299" s="11"/>
      <c r="Z3299" s="11"/>
      <c r="AA3299" s="11"/>
      <c r="AB3299" s="11"/>
      <c r="AC3299" s="11"/>
      <c r="AD3299" s="11"/>
      <c r="AE3299" s="11"/>
      <c r="AF3299" s="11"/>
      <c r="AG3299" s="11"/>
      <c r="AH3299" s="11"/>
      <c r="AI3299" s="11"/>
      <c r="AJ3299" s="11"/>
      <c r="AK3299" s="11"/>
      <c r="AL3299" s="11"/>
      <c r="AM3299" s="11"/>
      <c r="AN3299" s="11"/>
      <c r="AO3299" s="11"/>
      <c r="AP3299" s="11"/>
      <c r="AQ3299" s="11"/>
      <c r="AR3299" s="11"/>
      <c r="AS3299" s="11"/>
      <c r="AT3299" s="11"/>
      <c r="AU3299" s="11"/>
      <c r="AV3299" s="11"/>
      <c r="AW3299" s="11"/>
      <c r="AX3299" s="11"/>
      <c r="AY3299" s="11"/>
      <c r="AZ3299" s="11"/>
      <c r="BA3299" s="11"/>
      <c r="BB3299" s="11"/>
      <c r="BC3299" s="11"/>
      <c r="BD3299" s="11"/>
      <c r="BE3299" s="11"/>
      <c r="BF3299" s="11"/>
      <c r="BG3299" s="11"/>
      <c r="BH3299" s="11"/>
      <c r="BI3299" s="11"/>
      <c r="BJ3299" s="11"/>
      <c r="BK3299" s="11"/>
      <c r="BL3299" s="11"/>
      <c r="BM3299" s="11"/>
      <c r="BN3299" s="11"/>
      <c r="BO3299" s="11"/>
      <c r="BP3299" s="11"/>
      <c r="BQ3299" s="11"/>
      <c r="BR3299" s="11"/>
      <c r="BS3299" s="11"/>
      <c r="BT3299" s="11"/>
      <c r="BU3299" s="11"/>
      <c r="BV3299" s="11"/>
      <c r="BW3299" s="11"/>
    </row>
    <row r="3300" spans="1:78" s="10" customFormat="1" x14ac:dyDescent="0.2">
      <c r="A3300" t="s">
        <v>1390</v>
      </c>
      <c r="B3300"/>
      <c r="C3300" t="s">
        <v>1482</v>
      </c>
      <c r="D3300" t="s">
        <v>64</v>
      </c>
      <c r="E3300" t="s">
        <v>1373</v>
      </c>
      <c r="F3300" t="s">
        <v>414</v>
      </c>
      <c r="G3300" t="s">
        <v>1373</v>
      </c>
      <c r="H3300" t="s">
        <v>1391</v>
      </c>
      <c r="I3300"/>
      <c r="J3300"/>
      <c r="K3300"/>
      <c r="L3300"/>
      <c r="M3300"/>
      <c r="N3300"/>
      <c r="O3300"/>
      <c r="P3300"/>
      <c r="Q3300"/>
      <c r="R3300"/>
      <c r="S3300"/>
      <c r="T3300"/>
      <c r="U3300"/>
      <c r="V3300"/>
      <c r="W3300"/>
      <c r="X3300"/>
      <c r="Y3300"/>
      <c r="Z3300"/>
      <c r="AA3300"/>
      <c r="AB3300"/>
      <c r="AC3300">
        <v>5.2</v>
      </c>
      <c r="AD3300"/>
      <c r="AE3300"/>
      <c r="AF3300">
        <v>7.1</v>
      </c>
      <c r="AG3300"/>
      <c r="AH3300"/>
      <c r="AI3300"/>
      <c r="AJ3300"/>
      <c r="AK3300"/>
      <c r="AL3300"/>
      <c r="AM3300"/>
      <c r="AN3300"/>
      <c r="AO3300"/>
      <c r="AP3300"/>
      <c r="AQ3300"/>
      <c r="AR3300"/>
      <c r="AS3300"/>
      <c r="AT3300"/>
      <c r="AU3300"/>
      <c r="AV3300"/>
      <c r="AW3300"/>
      <c r="AX3300"/>
      <c r="AY3300"/>
      <c r="AZ3300"/>
      <c r="BA3300"/>
      <c r="BB3300"/>
      <c r="BC3300"/>
      <c r="BD3300"/>
      <c r="BE3300"/>
      <c r="BF3300"/>
      <c r="BG3300"/>
      <c r="BH3300"/>
      <c r="BI3300"/>
      <c r="BJ3300"/>
      <c r="BK3300"/>
      <c r="BL3300"/>
      <c r="BM3300"/>
      <c r="BN3300"/>
      <c r="BO3300"/>
      <c r="BP3300"/>
      <c r="BQ3300"/>
      <c r="BR3300" t="s">
        <v>67</v>
      </c>
      <c r="BS3300"/>
      <c r="BT3300" t="s">
        <v>213</v>
      </c>
      <c r="BU3300">
        <v>1609</v>
      </c>
      <c r="BV3300"/>
      <c r="BW3300"/>
    </row>
    <row r="3301" spans="1:78" s="10" customFormat="1" x14ac:dyDescent="0.2">
      <c r="A3301" t="s">
        <v>1392</v>
      </c>
      <c r="B3301"/>
      <c r="C3301" t="s">
        <v>1482</v>
      </c>
      <c r="D3301" t="s">
        <v>64</v>
      </c>
      <c r="E3301" t="s">
        <v>1373</v>
      </c>
      <c r="F3301" t="s">
        <v>414</v>
      </c>
      <c r="G3301" t="s">
        <v>1373</v>
      </c>
      <c r="H3301" t="s">
        <v>1391</v>
      </c>
      <c r="I3301"/>
      <c r="J3301"/>
      <c r="K3301"/>
      <c r="L3301"/>
      <c r="M3301"/>
      <c r="N3301"/>
      <c r="O3301"/>
      <c r="P3301"/>
      <c r="Q3301"/>
      <c r="R3301"/>
      <c r="S3301"/>
      <c r="T3301"/>
      <c r="U3301"/>
      <c r="V3301"/>
      <c r="W3301"/>
      <c r="X3301"/>
      <c r="Y3301"/>
      <c r="Z3301"/>
      <c r="AA3301"/>
      <c r="AB3301"/>
      <c r="AC3301"/>
      <c r="AD3301"/>
      <c r="AE3301"/>
      <c r="AF3301"/>
      <c r="AG3301"/>
      <c r="AH3301"/>
      <c r="AI3301"/>
      <c r="AJ3301"/>
      <c r="AK3301"/>
      <c r="AL3301"/>
      <c r="AM3301"/>
      <c r="AN3301"/>
      <c r="AO3301"/>
      <c r="AP3301"/>
      <c r="AQ3301"/>
      <c r="AR3301"/>
      <c r="AS3301"/>
      <c r="AT3301"/>
      <c r="AU3301"/>
      <c r="AV3301"/>
      <c r="AW3301">
        <v>5.6</v>
      </c>
      <c r="AX3301"/>
      <c r="AY3301"/>
      <c r="AZ3301">
        <v>3.8</v>
      </c>
      <c r="BA3301">
        <v>5.4</v>
      </c>
      <c r="BB3301"/>
      <c r="BC3301"/>
      <c r="BD3301">
        <v>4.7</v>
      </c>
      <c r="BE3301">
        <v>5.3</v>
      </c>
      <c r="BF3301"/>
      <c r="BG3301"/>
      <c r="BH3301">
        <v>4</v>
      </c>
      <c r="BI3301"/>
      <c r="BJ3301"/>
      <c r="BK3301"/>
      <c r="BL3301"/>
      <c r="BM3301"/>
      <c r="BN3301"/>
      <c r="BO3301"/>
      <c r="BP3301"/>
      <c r="BQ3301"/>
      <c r="BR3301" t="s">
        <v>67</v>
      </c>
      <c r="BS3301"/>
      <c r="BT3301" t="s">
        <v>213</v>
      </c>
      <c r="BU3301">
        <v>1609</v>
      </c>
      <c r="BV3301"/>
      <c r="BW3301"/>
      <c r="BX3301"/>
      <c r="BY3301"/>
      <c r="BZ3301"/>
    </row>
    <row r="3302" spans="1:78" s="10" customFormat="1" x14ac:dyDescent="0.2">
      <c r="A3302" t="s">
        <v>1392</v>
      </c>
      <c r="B3302"/>
      <c r="C3302" t="s">
        <v>1482</v>
      </c>
      <c r="D3302" t="s">
        <v>64</v>
      </c>
      <c r="E3302" t="s">
        <v>1373</v>
      </c>
      <c r="F3302" t="s">
        <v>414</v>
      </c>
      <c r="G3302" t="s">
        <v>1373</v>
      </c>
      <c r="H3302" t="s">
        <v>1391</v>
      </c>
      <c r="I3302" t="b">
        <v>0</v>
      </c>
      <c r="J3302"/>
      <c r="K3302"/>
      <c r="L3302"/>
      <c r="M3302"/>
      <c r="N3302"/>
      <c r="O3302"/>
      <c r="P3302"/>
      <c r="Q3302"/>
      <c r="R3302"/>
      <c r="S3302"/>
      <c r="T3302"/>
      <c r="U3302"/>
      <c r="V3302"/>
      <c r="W3302"/>
      <c r="X3302"/>
      <c r="Y3302"/>
      <c r="Z3302"/>
      <c r="AA3302"/>
      <c r="AB3302"/>
      <c r="AC3302"/>
      <c r="AD3302"/>
      <c r="AE3302"/>
      <c r="AF3302"/>
      <c r="AG3302"/>
      <c r="AH3302"/>
      <c r="AI3302"/>
      <c r="AJ3302"/>
      <c r="AK3302"/>
      <c r="AL3302"/>
      <c r="AM3302"/>
      <c r="AN3302"/>
      <c r="AO3302"/>
      <c r="AP3302"/>
      <c r="AQ3302"/>
      <c r="AR3302"/>
      <c r="AS3302"/>
      <c r="AT3302"/>
      <c r="AU3302"/>
      <c r="AV3302"/>
      <c r="AW3302">
        <v>5.6</v>
      </c>
      <c r="AX3302"/>
      <c r="AY3302"/>
      <c r="AZ3302">
        <v>3.8</v>
      </c>
      <c r="BA3302"/>
      <c r="BB3302"/>
      <c r="BC3302"/>
      <c r="BD3302"/>
      <c r="BE3302"/>
      <c r="BF3302"/>
      <c r="BG3302"/>
      <c r="BH3302"/>
      <c r="BI3302"/>
      <c r="BJ3302"/>
      <c r="BK3302"/>
      <c r="BL3302"/>
      <c r="BM3302"/>
      <c r="BN3302"/>
      <c r="BO3302"/>
      <c r="BP3302"/>
      <c r="BQ3302" t="s">
        <v>2428</v>
      </c>
      <c r="BR3302" t="s">
        <v>67</v>
      </c>
      <c r="BS3302" s="1">
        <v>44825</v>
      </c>
      <c r="BT3302" t="s">
        <v>2426</v>
      </c>
      <c r="BU3302">
        <v>79420</v>
      </c>
      <c r="BV3302"/>
      <c r="BW3302"/>
    </row>
    <row r="3303" spans="1:78" s="10" customFormat="1" x14ac:dyDescent="0.2">
      <c r="A3303" s="11" t="s">
        <v>1700</v>
      </c>
      <c r="B3303" s="11"/>
      <c r="C3303" s="11" t="s">
        <v>1482</v>
      </c>
      <c r="D3303" s="11" t="s">
        <v>64</v>
      </c>
      <c r="E3303" s="11" t="s">
        <v>1373</v>
      </c>
      <c r="F3303" s="11" t="s">
        <v>414</v>
      </c>
      <c r="G3303" s="11" t="s">
        <v>1373</v>
      </c>
      <c r="H3303" s="11" t="s">
        <v>1387</v>
      </c>
      <c r="I3303" s="11"/>
      <c r="J3303" s="11"/>
      <c r="K3303" s="11"/>
      <c r="L3303" s="11"/>
      <c r="M3303" s="11"/>
      <c r="N3303" s="11"/>
      <c r="O3303" s="11"/>
      <c r="P3303" s="11"/>
      <c r="Q3303" s="11"/>
      <c r="R3303" s="11"/>
      <c r="S3303" s="11"/>
      <c r="T3303" s="11"/>
      <c r="U3303" s="11"/>
      <c r="V3303" s="11"/>
      <c r="W3303" s="11"/>
      <c r="X3303" s="11"/>
      <c r="Y3303" s="11"/>
      <c r="Z3303" s="11"/>
      <c r="AA3303" s="11"/>
      <c r="AB3303" s="11"/>
      <c r="AC3303" s="11"/>
      <c r="AD3303" s="11"/>
      <c r="AE3303" s="11"/>
      <c r="AF3303" s="11"/>
      <c r="AG3303" s="11"/>
      <c r="AH3303" s="11"/>
      <c r="AI3303" s="11"/>
      <c r="AJ3303" s="11"/>
      <c r="AK3303" s="11"/>
      <c r="AL3303" s="11"/>
      <c r="AM3303" s="11"/>
      <c r="AN3303" s="11"/>
      <c r="AO3303" s="11"/>
      <c r="AP3303" s="11"/>
      <c r="AQ3303" s="11"/>
      <c r="AR3303" s="11"/>
      <c r="AS3303" s="11"/>
      <c r="AT3303" s="11"/>
      <c r="AU3303" s="11"/>
      <c r="AV3303" s="11"/>
      <c r="AW3303" s="11"/>
      <c r="AX3303" s="11"/>
      <c r="AY3303" s="11"/>
      <c r="AZ3303" s="11"/>
      <c r="BA3303" s="11"/>
      <c r="BB3303" s="11"/>
      <c r="BC3303" s="11"/>
      <c r="BD3303" s="11"/>
      <c r="BE3303" s="11"/>
      <c r="BF3303" s="11"/>
      <c r="BG3303" s="11"/>
      <c r="BH3303" s="11"/>
      <c r="BI3303" s="11"/>
      <c r="BJ3303" s="11"/>
      <c r="BK3303" s="11"/>
      <c r="BL3303" s="11"/>
      <c r="BM3303" s="11"/>
      <c r="BN3303" s="11"/>
      <c r="BO3303" s="11"/>
      <c r="BP3303" s="11"/>
      <c r="BQ3303" s="11"/>
      <c r="BR3303" s="11"/>
      <c r="BS3303" s="11"/>
      <c r="BT3303" s="11"/>
      <c r="BU3303" s="11"/>
      <c r="BV3303" s="11"/>
      <c r="BW3303" s="11"/>
    </row>
    <row r="3304" spans="1:78" x14ac:dyDescent="0.2">
      <c r="A3304" t="s">
        <v>1386</v>
      </c>
      <c r="C3304" t="s">
        <v>1482</v>
      </c>
      <c r="D3304" t="s">
        <v>64</v>
      </c>
      <c r="E3304" t="s">
        <v>1373</v>
      </c>
      <c r="F3304" t="s">
        <v>414</v>
      </c>
      <c r="G3304" t="s">
        <v>1373</v>
      </c>
      <c r="H3304" t="s">
        <v>1387</v>
      </c>
      <c r="Y3304">
        <v>5.7</v>
      </c>
      <c r="AB3304">
        <v>6.2</v>
      </c>
      <c r="AC3304">
        <v>6.5</v>
      </c>
      <c r="AF3304">
        <v>8</v>
      </c>
      <c r="BQ3304" t="s">
        <v>1388</v>
      </c>
      <c r="BR3304" t="s">
        <v>67</v>
      </c>
      <c r="BS3304"/>
      <c r="BT3304" t="s">
        <v>213</v>
      </c>
      <c r="BU3304">
        <v>1609</v>
      </c>
    </row>
    <row r="3305" spans="1:78" x14ac:dyDescent="0.2">
      <c r="A3305" t="s">
        <v>1389</v>
      </c>
      <c r="B3305" t="s">
        <v>322</v>
      </c>
      <c r="C3305" t="s">
        <v>1482</v>
      </c>
      <c r="D3305" t="s">
        <v>64</v>
      </c>
      <c r="E3305" t="s">
        <v>1373</v>
      </c>
      <c r="F3305" t="s">
        <v>414</v>
      </c>
      <c r="G3305" t="s">
        <v>1373</v>
      </c>
      <c r="H3305" t="s">
        <v>1387</v>
      </c>
      <c r="AS3305">
        <v>5.2</v>
      </c>
      <c r="AV3305">
        <v>2.7</v>
      </c>
      <c r="AW3305">
        <v>6.7</v>
      </c>
      <c r="AZ3305">
        <v>4.3</v>
      </c>
      <c r="BA3305">
        <v>6.2</v>
      </c>
      <c r="BD3305">
        <v>5.3</v>
      </c>
      <c r="BE3305">
        <v>6.2</v>
      </c>
      <c r="BH3305">
        <v>4.8</v>
      </c>
      <c r="BR3305" t="s">
        <v>67</v>
      </c>
      <c r="BS3305"/>
      <c r="BT3305" t="s">
        <v>213</v>
      </c>
      <c r="BU3305">
        <v>1609</v>
      </c>
      <c r="BV3305" t="s">
        <v>60</v>
      </c>
      <c r="BW3305" t="s">
        <v>213</v>
      </c>
    </row>
    <row r="3306" spans="1:78" x14ac:dyDescent="0.2">
      <c r="A3306" s="11" t="s">
        <v>1700</v>
      </c>
      <c r="B3306" s="11"/>
      <c r="C3306" s="11" t="s">
        <v>1482</v>
      </c>
      <c r="D3306" s="11" t="s">
        <v>64</v>
      </c>
      <c r="E3306" s="11" t="s">
        <v>1373</v>
      </c>
      <c r="F3306" s="11" t="s">
        <v>414</v>
      </c>
      <c r="G3306" s="11" t="s">
        <v>1373</v>
      </c>
      <c r="H3306" s="11" t="s">
        <v>414</v>
      </c>
      <c r="I3306" s="11"/>
      <c r="J3306" s="11"/>
      <c r="K3306" s="11"/>
      <c r="L3306" s="11"/>
      <c r="M3306" s="11"/>
      <c r="N3306" s="11"/>
      <c r="O3306" s="11"/>
      <c r="P3306" s="11"/>
      <c r="Q3306" s="11"/>
      <c r="R3306" s="11"/>
      <c r="S3306" s="11"/>
      <c r="T3306" s="11"/>
      <c r="U3306" s="11"/>
      <c r="V3306" s="11"/>
      <c r="W3306" s="11"/>
      <c r="X3306" s="11"/>
      <c r="Y3306" s="11"/>
      <c r="Z3306" s="11"/>
      <c r="AA3306" s="11"/>
      <c r="AB3306" s="11"/>
      <c r="AC3306" s="11"/>
      <c r="AD3306" s="11"/>
      <c r="AE3306" s="11"/>
      <c r="AF3306" s="11"/>
      <c r="AG3306" s="11"/>
      <c r="AH3306" s="11"/>
      <c r="AI3306" s="11"/>
      <c r="AJ3306" s="11"/>
      <c r="AK3306" s="11"/>
      <c r="AL3306" s="11"/>
      <c r="AM3306" s="11"/>
      <c r="AN3306" s="11"/>
      <c r="AO3306" s="11"/>
      <c r="AP3306" s="11"/>
      <c r="AQ3306" s="11"/>
      <c r="AR3306" s="11"/>
      <c r="AS3306" s="11"/>
      <c r="AT3306" s="11"/>
      <c r="AU3306" s="11"/>
      <c r="AV3306" s="11"/>
      <c r="AW3306" s="11"/>
      <c r="AX3306" s="11"/>
      <c r="AY3306" s="11"/>
      <c r="AZ3306" s="11"/>
      <c r="BA3306" s="11"/>
      <c r="BB3306" s="11"/>
      <c r="BC3306" s="11"/>
      <c r="BD3306" s="11"/>
      <c r="BE3306" s="11"/>
      <c r="BF3306" s="11"/>
      <c r="BG3306" s="11"/>
      <c r="BH3306" s="11"/>
      <c r="BI3306" s="11"/>
      <c r="BJ3306" s="11"/>
      <c r="BK3306" s="11"/>
      <c r="BL3306" s="11"/>
      <c r="BM3306" s="11"/>
      <c r="BN3306" s="11"/>
      <c r="BO3306" s="11"/>
      <c r="BP3306" s="11"/>
      <c r="BQ3306" s="11"/>
      <c r="BR3306" s="11"/>
      <c r="BS3306" s="11"/>
      <c r="BT3306" s="11"/>
      <c r="BU3306" s="11"/>
      <c r="BV3306" s="11"/>
      <c r="BW3306" s="11"/>
    </row>
    <row r="3307" spans="1:78" x14ac:dyDescent="0.2">
      <c r="A3307" s="10" t="s">
        <v>1382</v>
      </c>
      <c r="B3307" s="10" t="s">
        <v>154</v>
      </c>
      <c r="C3307" s="10" t="s">
        <v>1482</v>
      </c>
      <c r="D3307" s="10" t="s">
        <v>64</v>
      </c>
      <c r="E3307" s="10" t="s">
        <v>1373</v>
      </c>
      <c r="F3307" s="10" t="s">
        <v>414</v>
      </c>
      <c r="G3307" s="10" t="s">
        <v>1373</v>
      </c>
      <c r="H3307" s="10" t="s">
        <v>414</v>
      </c>
      <c r="I3307" s="10"/>
      <c r="J3307" s="10"/>
      <c r="K3307" s="10"/>
      <c r="L3307" s="10"/>
      <c r="M3307" s="10"/>
      <c r="N3307" s="10"/>
      <c r="O3307" s="10"/>
      <c r="P3307" s="10"/>
      <c r="Q3307" s="10"/>
      <c r="R3307" s="10"/>
      <c r="S3307" s="10"/>
      <c r="T3307" s="10"/>
      <c r="U3307" s="10"/>
      <c r="V3307" s="10"/>
      <c r="W3307" s="10"/>
      <c r="X3307" s="10"/>
      <c r="Y3307" s="10"/>
      <c r="Z3307" s="10"/>
      <c r="AA3307" s="10"/>
      <c r="AB3307" s="10"/>
      <c r="AC3307" s="10"/>
      <c r="AD3307" s="10"/>
      <c r="AE3307" s="10"/>
      <c r="AF3307" s="10"/>
      <c r="AG3307" s="10"/>
      <c r="AH3307" s="10"/>
      <c r="AI3307" s="10"/>
      <c r="AJ3307" s="10"/>
      <c r="AK3307" s="10"/>
      <c r="AL3307" s="10"/>
      <c r="AM3307" s="10"/>
      <c r="AN3307" s="10"/>
      <c r="AO3307" s="10"/>
      <c r="AP3307" s="10"/>
      <c r="AQ3307" s="10"/>
      <c r="AR3307" s="10"/>
      <c r="AS3307" s="10"/>
      <c r="AT3307" s="10"/>
      <c r="AU3307" s="10"/>
      <c r="AV3307" s="10"/>
      <c r="AW3307" s="10"/>
      <c r="AX3307" s="10"/>
      <c r="AY3307" s="10"/>
      <c r="AZ3307" s="10"/>
      <c r="BA3307" s="10"/>
      <c r="BB3307" s="10"/>
      <c r="BC3307" s="10"/>
      <c r="BD3307" s="10"/>
      <c r="BE3307" s="10"/>
      <c r="BF3307" s="10"/>
      <c r="BG3307" s="10"/>
      <c r="BH3307" s="10"/>
      <c r="BI3307" s="10"/>
      <c r="BJ3307" s="10"/>
      <c r="BK3307" s="10"/>
      <c r="BL3307" s="10"/>
      <c r="BM3307" s="10"/>
      <c r="BN3307" s="10"/>
      <c r="BO3307" s="10"/>
      <c r="BP3307" s="10"/>
      <c r="BQ3307" s="10"/>
      <c r="BR3307" s="10" t="s">
        <v>67</v>
      </c>
      <c r="BS3307" s="12">
        <v>44796</v>
      </c>
      <c r="BT3307" s="10" t="s">
        <v>847</v>
      </c>
      <c r="BU3307" s="10">
        <v>7614</v>
      </c>
      <c r="BV3307" s="10" t="s">
        <v>60</v>
      </c>
      <c r="BW3307" s="10" t="s">
        <v>847</v>
      </c>
      <c r="BX3307" s="10"/>
      <c r="BY3307" s="10"/>
      <c r="BZ3307" s="10"/>
    </row>
    <row r="3308" spans="1:78" x14ac:dyDescent="0.2">
      <c r="A3308" s="10" t="s">
        <v>1383</v>
      </c>
      <c r="B3308" s="10"/>
      <c r="C3308" s="10" t="s">
        <v>1482</v>
      </c>
      <c r="D3308" s="10" t="s">
        <v>64</v>
      </c>
      <c r="E3308" s="10" t="s">
        <v>1373</v>
      </c>
      <c r="F3308" s="10" t="s">
        <v>414</v>
      </c>
      <c r="G3308" s="10" t="s">
        <v>1373</v>
      </c>
      <c r="H3308" s="10" t="s">
        <v>414</v>
      </c>
      <c r="I3308" s="10"/>
      <c r="J3308" s="10"/>
      <c r="K3308" s="10"/>
      <c r="L3308" s="10"/>
      <c r="M3308" s="10"/>
      <c r="N3308" s="10"/>
      <c r="O3308" s="10"/>
      <c r="P3308" s="10"/>
      <c r="Q3308" s="10"/>
      <c r="R3308" s="10"/>
      <c r="S3308" s="10"/>
      <c r="T3308" s="10"/>
      <c r="U3308" s="10"/>
      <c r="V3308" s="10"/>
      <c r="W3308" s="10"/>
      <c r="X3308" s="10"/>
      <c r="Y3308" s="10"/>
      <c r="Z3308" s="10"/>
      <c r="AA3308" s="10"/>
      <c r="AB3308" s="10"/>
      <c r="AC3308" s="10"/>
      <c r="AD3308" s="10"/>
      <c r="AE3308" s="10"/>
      <c r="AF3308" s="10"/>
      <c r="AG3308" s="10"/>
      <c r="AH3308" s="10"/>
      <c r="AI3308" s="10"/>
      <c r="AJ3308" s="10"/>
      <c r="AK3308" s="10"/>
      <c r="AL3308" s="10"/>
      <c r="AM3308" s="10"/>
      <c r="AN3308" s="10"/>
      <c r="AO3308" s="10"/>
      <c r="AP3308" s="10"/>
      <c r="AQ3308" s="10"/>
      <c r="AR3308" s="10"/>
      <c r="AS3308" s="10"/>
      <c r="AT3308" s="10"/>
      <c r="AU3308" s="10"/>
      <c r="AV3308" s="10"/>
      <c r="AW3308" s="10"/>
      <c r="AX3308" s="10"/>
      <c r="AY3308" s="10"/>
      <c r="AZ3308" s="10"/>
      <c r="BA3308" s="10"/>
      <c r="BB3308" s="10"/>
      <c r="BC3308" s="10"/>
      <c r="BD3308" s="10"/>
      <c r="BE3308" s="10"/>
      <c r="BF3308" s="10"/>
      <c r="BG3308" s="10"/>
      <c r="BH3308" s="10"/>
      <c r="BI3308" s="10"/>
      <c r="BJ3308" s="10"/>
      <c r="BK3308" s="10"/>
      <c r="BL3308" s="10"/>
      <c r="BM3308" s="10"/>
      <c r="BN3308" s="10"/>
      <c r="BO3308" s="10"/>
      <c r="BP3308" s="10"/>
      <c r="BQ3308" s="10"/>
      <c r="BR3308" s="10" t="s">
        <v>67</v>
      </c>
      <c r="BS3308" s="12">
        <v>44796</v>
      </c>
      <c r="BT3308" s="10" t="s">
        <v>847</v>
      </c>
      <c r="BU3308" s="10">
        <v>7614</v>
      </c>
      <c r="BV3308" s="10" t="s">
        <v>60</v>
      </c>
      <c r="BW3308" s="10" t="s">
        <v>847</v>
      </c>
      <c r="BX3308" s="10"/>
      <c r="BY3308" s="10"/>
      <c r="BZ3308" s="10"/>
    </row>
    <row r="3309" spans="1:78" x14ac:dyDescent="0.2">
      <c r="A3309" s="10" t="s">
        <v>1384</v>
      </c>
      <c r="B3309" s="10"/>
      <c r="C3309" s="10" t="s">
        <v>1482</v>
      </c>
      <c r="D3309" s="10" t="s">
        <v>64</v>
      </c>
      <c r="E3309" s="10" t="s">
        <v>1373</v>
      </c>
      <c r="F3309" s="10" t="s">
        <v>414</v>
      </c>
      <c r="G3309" s="10" t="s">
        <v>1373</v>
      </c>
      <c r="H3309" s="10" t="s">
        <v>414</v>
      </c>
      <c r="I3309" s="10"/>
      <c r="J3309" s="10"/>
      <c r="K3309" s="10"/>
      <c r="L3309" s="10"/>
      <c r="M3309" s="10"/>
      <c r="N3309" s="10"/>
      <c r="O3309" s="10"/>
      <c r="P3309" s="10"/>
      <c r="Q3309" s="10"/>
      <c r="R3309" s="10"/>
      <c r="S3309" s="10"/>
      <c r="T3309" s="10"/>
      <c r="U3309" s="10"/>
      <c r="V3309" s="10"/>
      <c r="W3309" s="10"/>
      <c r="X3309" s="10"/>
      <c r="Y3309" s="10"/>
      <c r="Z3309" s="10"/>
      <c r="AA3309" s="10"/>
      <c r="AB3309" s="10"/>
      <c r="AC3309" s="10"/>
      <c r="AD3309" s="10"/>
      <c r="AE3309" s="10"/>
      <c r="AF3309" s="10"/>
      <c r="AG3309" s="10"/>
      <c r="AH3309" s="10"/>
      <c r="AI3309" s="10"/>
      <c r="AJ3309" s="10"/>
      <c r="AK3309" s="10"/>
      <c r="AL3309" s="10"/>
      <c r="AM3309" s="10"/>
      <c r="AN3309" s="10"/>
      <c r="AO3309" s="10"/>
      <c r="AP3309" s="10"/>
      <c r="AQ3309" s="10"/>
      <c r="AR3309" s="10"/>
      <c r="AS3309" s="10"/>
      <c r="AT3309" s="10"/>
      <c r="AU3309" s="10"/>
      <c r="AV3309" s="10"/>
      <c r="AW3309" s="10"/>
      <c r="AX3309" s="10"/>
      <c r="AY3309" s="10"/>
      <c r="AZ3309" s="10"/>
      <c r="BA3309" s="10"/>
      <c r="BB3309" s="10"/>
      <c r="BC3309" s="10"/>
      <c r="BD3309" s="10"/>
      <c r="BE3309" s="10"/>
      <c r="BF3309" s="10"/>
      <c r="BG3309" s="10"/>
      <c r="BH3309" s="10"/>
      <c r="BI3309" s="10"/>
      <c r="BJ3309" s="10"/>
      <c r="BK3309" s="10"/>
      <c r="BL3309" s="10"/>
      <c r="BM3309" s="10"/>
      <c r="BN3309" s="10"/>
      <c r="BO3309" s="10"/>
      <c r="BP3309" s="10"/>
      <c r="BQ3309" s="10"/>
      <c r="BR3309" s="10" t="s">
        <v>67</v>
      </c>
      <c r="BS3309" s="12">
        <v>44796</v>
      </c>
      <c r="BT3309" s="10" t="s">
        <v>847</v>
      </c>
      <c r="BU3309" s="10">
        <v>7614</v>
      </c>
      <c r="BV3309" s="10" t="s">
        <v>60</v>
      </c>
      <c r="BW3309" s="10" t="s">
        <v>847</v>
      </c>
      <c r="BX3309" s="10"/>
      <c r="BY3309" s="10"/>
      <c r="BZ3309" s="10"/>
    </row>
    <row r="3310" spans="1:78" x14ac:dyDescent="0.2">
      <c r="A3310" s="10" t="s">
        <v>1385</v>
      </c>
      <c r="B3310" s="10"/>
      <c r="C3310" s="10" t="s">
        <v>1482</v>
      </c>
      <c r="D3310" s="10" t="s">
        <v>64</v>
      </c>
      <c r="E3310" s="10" t="s">
        <v>1373</v>
      </c>
      <c r="F3310" s="10" t="s">
        <v>414</v>
      </c>
      <c r="G3310" s="10" t="s">
        <v>1373</v>
      </c>
      <c r="H3310" s="10" t="s">
        <v>414</v>
      </c>
      <c r="I3310" s="10"/>
      <c r="J3310" s="10"/>
      <c r="K3310" s="10"/>
      <c r="L3310" s="10"/>
      <c r="M3310" s="10"/>
      <c r="N3310" s="10"/>
      <c r="O3310" s="10"/>
      <c r="P3310" s="10"/>
      <c r="Q3310" s="10"/>
      <c r="R3310" s="10"/>
      <c r="S3310" s="10"/>
      <c r="T3310" s="10"/>
      <c r="U3310" s="10"/>
      <c r="V3310" s="10"/>
      <c r="W3310" s="10"/>
      <c r="X3310" s="10"/>
      <c r="Y3310" s="10"/>
      <c r="Z3310" s="10"/>
      <c r="AA3310" s="10"/>
      <c r="AB3310" s="10"/>
      <c r="AC3310" s="10"/>
      <c r="AD3310" s="10"/>
      <c r="AE3310" s="10"/>
      <c r="AF3310" s="10"/>
      <c r="AG3310" s="10"/>
      <c r="AH3310" s="10"/>
      <c r="AI3310" s="10"/>
      <c r="AJ3310" s="10"/>
      <c r="AK3310" s="10"/>
      <c r="AL3310" s="10"/>
      <c r="AM3310" s="10"/>
      <c r="AN3310" s="10"/>
      <c r="AO3310" s="10"/>
      <c r="AP3310" s="10"/>
      <c r="AQ3310" s="10"/>
      <c r="AR3310" s="10"/>
      <c r="AS3310" s="10"/>
      <c r="AT3310" s="10"/>
      <c r="AU3310" s="10"/>
      <c r="AV3310" s="10"/>
      <c r="AW3310" s="10"/>
      <c r="AX3310" s="10"/>
      <c r="AY3310" s="10"/>
      <c r="AZ3310" s="10"/>
      <c r="BA3310" s="10"/>
      <c r="BB3310" s="10"/>
      <c r="BC3310" s="10"/>
      <c r="BD3310" s="10"/>
      <c r="BE3310" s="10"/>
      <c r="BF3310" s="10"/>
      <c r="BG3310" s="10"/>
      <c r="BH3310" s="10"/>
      <c r="BI3310" s="10"/>
      <c r="BJ3310" s="10"/>
      <c r="BK3310" s="10"/>
      <c r="BL3310" s="10"/>
      <c r="BM3310" s="10"/>
      <c r="BN3310" s="10"/>
      <c r="BO3310" s="10"/>
      <c r="BP3310" s="10"/>
      <c r="BQ3310" s="10"/>
      <c r="BR3310" s="10" t="s">
        <v>67</v>
      </c>
      <c r="BS3310" s="12">
        <v>44796</v>
      </c>
      <c r="BT3310" s="10" t="s">
        <v>847</v>
      </c>
      <c r="BU3310" s="10">
        <v>7614</v>
      </c>
      <c r="BV3310" s="10" t="s">
        <v>60</v>
      </c>
      <c r="BW3310" s="10" t="s">
        <v>847</v>
      </c>
      <c r="BX3310" s="10"/>
      <c r="BY3310" s="10"/>
      <c r="BZ3310" s="10"/>
    </row>
    <row r="3311" spans="1:78" x14ac:dyDescent="0.2">
      <c r="A3311" s="11" t="s">
        <v>1700</v>
      </c>
      <c r="B3311" s="11"/>
      <c r="C3311" s="11" t="s">
        <v>1482</v>
      </c>
      <c r="D3311" s="11" t="s">
        <v>64</v>
      </c>
      <c r="E3311" s="11" t="s">
        <v>1373</v>
      </c>
      <c r="F3311" s="11" t="s">
        <v>1393</v>
      </c>
      <c r="G3311" s="11" t="s">
        <v>1373</v>
      </c>
      <c r="H3311" s="11" t="s">
        <v>1393</v>
      </c>
      <c r="I3311" s="11"/>
      <c r="J3311" s="11"/>
      <c r="K3311" s="11"/>
      <c r="L3311" s="11"/>
      <c r="M3311" s="11"/>
      <c r="N3311" s="11"/>
      <c r="O3311" s="11"/>
      <c r="P3311" s="11"/>
      <c r="Q3311" s="11"/>
      <c r="R3311" s="11"/>
      <c r="S3311" s="11"/>
      <c r="T3311" s="11"/>
      <c r="U3311" s="11"/>
      <c r="V3311" s="11"/>
      <c r="W3311" s="11"/>
      <c r="X3311" s="11"/>
      <c r="Y3311" s="11"/>
      <c r="Z3311" s="11"/>
      <c r="AA3311" s="11"/>
      <c r="AB3311" s="11"/>
      <c r="AC3311" s="11"/>
      <c r="AD3311" s="11"/>
      <c r="AE3311" s="11"/>
      <c r="AF3311" s="11"/>
      <c r="AG3311" s="11"/>
      <c r="AH3311" s="11"/>
      <c r="AI3311" s="11"/>
      <c r="AJ3311" s="11"/>
      <c r="AK3311" s="11"/>
      <c r="AL3311" s="11"/>
      <c r="AM3311" s="11"/>
      <c r="AN3311" s="11"/>
      <c r="AO3311" s="11"/>
      <c r="AP3311" s="11"/>
      <c r="AQ3311" s="11"/>
      <c r="AR3311" s="11"/>
      <c r="AS3311" s="11"/>
      <c r="AT3311" s="11"/>
      <c r="AU3311" s="11"/>
      <c r="AV3311" s="11"/>
      <c r="AW3311" s="11"/>
      <c r="AX3311" s="11"/>
      <c r="AY3311" s="11"/>
      <c r="AZ3311" s="11"/>
      <c r="BA3311" s="11"/>
      <c r="BB3311" s="11"/>
      <c r="BC3311" s="11"/>
      <c r="BD3311" s="11"/>
      <c r="BE3311" s="11"/>
      <c r="BF3311" s="11"/>
      <c r="BG3311" s="11"/>
      <c r="BH3311" s="11"/>
      <c r="BI3311" s="11"/>
      <c r="BJ3311" s="11"/>
      <c r="BK3311" s="11"/>
      <c r="BL3311" s="11"/>
      <c r="BM3311" s="11"/>
      <c r="BN3311" s="11"/>
      <c r="BO3311" s="11"/>
      <c r="BP3311" s="11"/>
      <c r="BQ3311" s="11"/>
      <c r="BR3311" s="11"/>
      <c r="BS3311" s="11"/>
      <c r="BT3311" s="11"/>
      <c r="BU3311" s="11"/>
      <c r="BV3311" s="11"/>
      <c r="BW3311" s="11"/>
      <c r="BX3311" s="10"/>
      <c r="BY3311" s="10"/>
      <c r="BZ3311" s="10"/>
    </row>
    <row r="3312" spans="1:78" x14ac:dyDescent="0.2">
      <c r="A3312" t="s">
        <v>2658</v>
      </c>
      <c r="B3312" t="s">
        <v>322</v>
      </c>
      <c r="C3312" t="s">
        <v>1482</v>
      </c>
      <c r="D3312" t="s">
        <v>64</v>
      </c>
      <c r="E3312" t="s">
        <v>1373</v>
      </c>
      <c r="F3312" t="s">
        <v>1393</v>
      </c>
      <c r="G3312" t="s">
        <v>1373</v>
      </c>
      <c r="H3312" t="s">
        <v>1393</v>
      </c>
      <c r="L3312" t="s">
        <v>2669</v>
      </c>
      <c r="AC3312">
        <v>6.92</v>
      </c>
      <c r="AF3312">
        <v>8.57</v>
      </c>
      <c r="BR3312" t="s">
        <v>67</v>
      </c>
      <c r="BS3312" s="1">
        <v>44830</v>
      </c>
      <c r="BT3312" t="s">
        <v>2657</v>
      </c>
      <c r="BU3312">
        <v>63104</v>
      </c>
    </row>
    <row r="3313" spans="1:78" x14ac:dyDescent="0.2">
      <c r="A3313" s="43" t="s">
        <v>3533</v>
      </c>
      <c r="B3313" t="s">
        <v>63</v>
      </c>
      <c r="C3313" t="s">
        <v>1482</v>
      </c>
      <c r="D3313" t="s">
        <v>64</v>
      </c>
      <c r="E3313" t="s">
        <v>1373</v>
      </c>
      <c r="F3313" t="s">
        <v>1393</v>
      </c>
      <c r="G3313" t="s">
        <v>1373</v>
      </c>
      <c r="H3313" t="s">
        <v>1393</v>
      </c>
      <c r="AC3313">
        <v>6.9</v>
      </c>
      <c r="AF3313">
        <v>8.6</v>
      </c>
      <c r="BR3313" t="s">
        <v>67</v>
      </c>
      <c r="BS3313"/>
      <c r="BT3313" t="s">
        <v>213</v>
      </c>
      <c r="BU3313">
        <v>1609</v>
      </c>
      <c r="BX3313" s="10"/>
      <c r="BY3313" s="10"/>
      <c r="BZ3313" s="10"/>
    </row>
    <row r="3314" spans="1:78" x14ac:dyDescent="0.2">
      <c r="A3314" t="s">
        <v>2659</v>
      </c>
      <c r="C3314" t="s">
        <v>1482</v>
      </c>
      <c r="D3314" t="s">
        <v>64</v>
      </c>
      <c r="E3314" t="s">
        <v>1373</v>
      </c>
      <c r="F3314" t="s">
        <v>1393</v>
      </c>
      <c r="G3314" t="s">
        <v>1373</v>
      </c>
      <c r="H3314" t="s">
        <v>1393</v>
      </c>
      <c r="L3314" t="s">
        <v>2670</v>
      </c>
      <c r="AC3314">
        <v>7.33</v>
      </c>
      <c r="AF3314">
        <v>10.14</v>
      </c>
      <c r="AG3314">
        <v>5.8</v>
      </c>
      <c r="BR3314" t="s">
        <v>67</v>
      </c>
      <c r="BS3314" s="1">
        <v>44830</v>
      </c>
      <c r="BT3314" t="s">
        <v>2657</v>
      </c>
      <c r="BU3314">
        <v>63104</v>
      </c>
      <c r="BX3314" s="10"/>
      <c r="BY3314" s="10"/>
      <c r="BZ3314" s="10"/>
    </row>
    <row r="3315" spans="1:78" x14ac:dyDescent="0.2">
      <c r="A3315" t="s">
        <v>2142</v>
      </c>
      <c r="C3315" t="s">
        <v>1482</v>
      </c>
      <c r="D3315" t="s">
        <v>64</v>
      </c>
      <c r="E3315" t="s">
        <v>1373</v>
      </c>
      <c r="F3315" t="s">
        <v>1393</v>
      </c>
      <c r="G3315" t="s">
        <v>1373</v>
      </c>
      <c r="H3315" t="s">
        <v>1393</v>
      </c>
      <c r="AW3315">
        <v>7.4</v>
      </c>
      <c r="AZ3315">
        <v>5.9</v>
      </c>
      <c r="BA3315">
        <v>7.1</v>
      </c>
      <c r="BD3315">
        <v>6.2</v>
      </c>
      <c r="BR3315" t="s">
        <v>67</v>
      </c>
      <c r="BS3315" s="1">
        <v>44819</v>
      </c>
      <c r="BT3315" t="s">
        <v>2143</v>
      </c>
      <c r="BU3315">
        <v>1637</v>
      </c>
      <c r="BV3315" t="s">
        <v>60</v>
      </c>
      <c r="BW3315" t="s">
        <v>2143</v>
      </c>
      <c r="BX3315" s="10"/>
      <c r="BY3315" s="10"/>
      <c r="BZ3315" s="10"/>
    </row>
    <row r="3316" spans="1:78" x14ac:dyDescent="0.2">
      <c r="A3316" t="s">
        <v>2660</v>
      </c>
      <c r="C3316" t="s">
        <v>1482</v>
      </c>
      <c r="D3316" t="s">
        <v>64</v>
      </c>
      <c r="E3316" t="s">
        <v>1373</v>
      </c>
      <c r="F3316" t="s">
        <v>1393</v>
      </c>
      <c r="G3316" t="s">
        <v>1373</v>
      </c>
      <c r="H3316" t="s">
        <v>1393</v>
      </c>
      <c r="L3316" t="s">
        <v>2671</v>
      </c>
      <c r="AS3316">
        <v>5.35</v>
      </c>
      <c r="AV3316">
        <v>3</v>
      </c>
      <c r="BA3316">
        <v>7.81</v>
      </c>
      <c r="BD3316">
        <v>6.74</v>
      </c>
      <c r="BR3316" t="s">
        <v>67</v>
      </c>
      <c r="BS3316" s="1">
        <v>44830</v>
      </c>
      <c r="BT3316" t="s">
        <v>2657</v>
      </c>
      <c r="BU3316">
        <v>63104</v>
      </c>
      <c r="BX3316" s="10"/>
      <c r="BY3316" s="10"/>
      <c r="BZ3316" s="10"/>
    </row>
    <row r="3317" spans="1:78" x14ac:dyDescent="0.2">
      <c r="A3317" t="s">
        <v>2661</v>
      </c>
      <c r="C3317" t="s">
        <v>1482</v>
      </c>
      <c r="D3317" t="s">
        <v>64</v>
      </c>
      <c r="E3317" t="s">
        <v>1373</v>
      </c>
      <c r="F3317" t="s">
        <v>1393</v>
      </c>
      <c r="G3317" t="s">
        <v>1373</v>
      </c>
      <c r="H3317" t="s">
        <v>1393</v>
      </c>
      <c r="L3317" t="s">
        <v>2672</v>
      </c>
      <c r="U3317">
        <v>6.35</v>
      </c>
      <c r="X3317">
        <v>5.9</v>
      </c>
      <c r="Y3317">
        <v>6.93</v>
      </c>
      <c r="AB3317">
        <v>7.59</v>
      </c>
      <c r="AW3317">
        <v>7.34</v>
      </c>
      <c r="AZ3317">
        <v>5.7</v>
      </c>
      <c r="BR3317" t="s">
        <v>67</v>
      </c>
      <c r="BS3317" s="1">
        <v>44830</v>
      </c>
      <c r="BT3317" t="s">
        <v>2657</v>
      </c>
      <c r="BU3317">
        <v>63104</v>
      </c>
      <c r="BX3317" s="10"/>
      <c r="BY3317" s="10"/>
      <c r="BZ3317" s="10"/>
    </row>
    <row r="3318" spans="1:78" x14ac:dyDescent="0.2">
      <c r="A3318" t="s">
        <v>2662</v>
      </c>
      <c r="C3318" t="s">
        <v>1482</v>
      </c>
      <c r="D3318" t="s">
        <v>64</v>
      </c>
      <c r="E3318" t="s">
        <v>1373</v>
      </c>
      <c r="F3318" t="s">
        <v>1393</v>
      </c>
      <c r="G3318" t="s">
        <v>1373</v>
      </c>
      <c r="H3318" t="s">
        <v>1393</v>
      </c>
      <c r="L3318" t="s">
        <v>2673</v>
      </c>
      <c r="AW3318">
        <v>7.5</v>
      </c>
      <c r="AZ3318">
        <v>5.72</v>
      </c>
      <c r="BR3318" t="s">
        <v>67</v>
      </c>
      <c r="BS3318" s="1">
        <v>44830</v>
      </c>
      <c r="BT3318" t="s">
        <v>2657</v>
      </c>
      <c r="BU3318">
        <v>63104</v>
      </c>
      <c r="BX3318" s="10"/>
      <c r="BY3318" s="10"/>
      <c r="BZ3318" s="10"/>
    </row>
    <row r="3319" spans="1:78" x14ac:dyDescent="0.2">
      <c r="A3319" t="s">
        <v>2663</v>
      </c>
      <c r="C3319" t="s">
        <v>1482</v>
      </c>
      <c r="D3319" t="s">
        <v>64</v>
      </c>
      <c r="E3319" t="s">
        <v>1373</v>
      </c>
      <c r="F3319" t="s">
        <v>1393</v>
      </c>
      <c r="G3319" t="s">
        <v>1373</v>
      </c>
      <c r="H3319" t="s">
        <v>1393</v>
      </c>
      <c r="L3319" t="s">
        <v>2674</v>
      </c>
      <c r="AC3319">
        <v>6.9</v>
      </c>
      <c r="AF3319">
        <v>8.5</v>
      </c>
      <c r="AG3319">
        <v>5.0999999999999996</v>
      </c>
      <c r="AJ3319">
        <v>6.2</v>
      </c>
      <c r="BR3319" t="s">
        <v>67</v>
      </c>
      <c r="BS3319" s="1">
        <v>44830</v>
      </c>
      <c r="BT3319" t="s">
        <v>2657</v>
      </c>
      <c r="BU3319">
        <v>63104</v>
      </c>
      <c r="BX3319" s="10"/>
      <c r="BY3319" s="10"/>
      <c r="BZ3319" s="10"/>
    </row>
    <row r="3320" spans="1:78" x14ac:dyDescent="0.2">
      <c r="A3320" t="s">
        <v>2664</v>
      </c>
      <c r="C3320" t="s">
        <v>1482</v>
      </c>
      <c r="D3320" t="s">
        <v>64</v>
      </c>
      <c r="E3320" t="s">
        <v>1373</v>
      </c>
      <c r="F3320" t="s">
        <v>1393</v>
      </c>
      <c r="G3320" t="s">
        <v>1373</v>
      </c>
      <c r="H3320" t="s">
        <v>1393</v>
      </c>
      <c r="L3320" t="s">
        <v>2671</v>
      </c>
      <c r="AC3320">
        <v>6.78</v>
      </c>
      <c r="AF3320">
        <v>9.0500000000000007</v>
      </c>
      <c r="BR3320" t="s">
        <v>67</v>
      </c>
      <c r="BS3320" s="1">
        <v>44830</v>
      </c>
      <c r="BT3320" t="s">
        <v>2657</v>
      </c>
      <c r="BU3320">
        <v>63104</v>
      </c>
      <c r="BX3320" s="10"/>
      <c r="BY3320" s="10"/>
      <c r="BZ3320" s="10"/>
    </row>
    <row r="3321" spans="1:78" x14ac:dyDescent="0.2">
      <c r="A3321" t="s">
        <v>2665</v>
      </c>
      <c r="C3321" t="s">
        <v>1482</v>
      </c>
      <c r="D3321" t="s">
        <v>64</v>
      </c>
      <c r="E3321" t="s">
        <v>1373</v>
      </c>
      <c r="F3321" t="s">
        <v>1393</v>
      </c>
      <c r="G3321" t="s">
        <v>1373</v>
      </c>
      <c r="H3321" t="s">
        <v>1393</v>
      </c>
      <c r="L3321" t="s">
        <v>2675</v>
      </c>
      <c r="U3321">
        <v>6.5</v>
      </c>
      <c r="X3321">
        <v>3.6</v>
      </c>
      <c r="Y3321">
        <v>7.7</v>
      </c>
      <c r="AB3321">
        <v>6.2</v>
      </c>
      <c r="BR3321" t="s">
        <v>67</v>
      </c>
      <c r="BS3321" s="1">
        <v>44830</v>
      </c>
      <c r="BT3321" t="s">
        <v>2657</v>
      </c>
      <c r="BU3321">
        <v>63104</v>
      </c>
      <c r="BX3321" s="10"/>
      <c r="BY3321" s="10"/>
      <c r="BZ3321" s="10"/>
    </row>
    <row r="3322" spans="1:78" x14ac:dyDescent="0.2">
      <c r="A3322" t="s">
        <v>2688</v>
      </c>
      <c r="C3322" t="s">
        <v>1482</v>
      </c>
      <c r="D3322" t="s">
        <v>64</v>
      </c>
      <c r="E3322" t="s">
        <v>1373</v>
      </c>
      <c r="F3322" t="s">
        <v>267</v>
      </c>
      <c r="G3322" t="s">
        <v>1373</v>
      </c>
      <c r="H3322" t="s">
        <v>267</v>
      </c>
      <c r="L3322" t="s">
        <v>2669</v>
      </c>
      <c r="AC3322">
        <v>6.22</v>
      </c>
      <c r="AF3322">
        <v>8.52</v>
      </c>
      <c r="BQ3322" t="s">
        <v>2690</v>
      </c>
      <c r="BR3322" t="s">
        <v>67</v>
      </c>
      <c r="BS3322" s="1">
        <v>44830</v>
      </c>
      <c r="BT3322" t="s">
        <v>2657</v>
      </c>
      <c r="BU3322">
        <v>63104</v>
      </c>
      <c r="BX3322" s="10"/>
      <c r="BY3322" s="10"/>
      <c r="BZ3322" s="10"/>
    </row>
    <row r="3323" spans="1:78" x14ac:dyDescent="0.2">
      <c r="A3323" t="s">
        <v>2686</v>
      </c>
      <c r="C3323" t="s">
        <v>1482</v>
      </c>
      <c r="D3323" t="s">
        <v>64</v>
      </c>
      <c r="E3323" t="s">
        <v>1373</v>
      </c>
      <c r="F3323" t="s">
        <v>267</v>
      </c>
      <c r="G3323" t="s">
        <v>1373</v>
      </c>
      <c r="H3323" t="s">
        <v>267</v>
      </c>
      <c r="L3323" t="s">
        <v>2669</v>
      </c>
      <c r="Y3323">
        <v>5.64</v>
      </c>
      <c r="AB3323">
        <v>6.32</v>
      </c>
      <c r="BQ3323" t="s">
        <v>2689</v>
      </c>
      <c r="BR3323" t="s">
        <v>67</v>
      </c>
      <c r="BS3323" s="1">
        <v>44830</v>
      </c>
      <c r="BT3323" t="s">
        <v>2657</v>
      </c>
      <c r="BU3323">
        <v>63104</v>
      </c>
      <c r="BX3323" s="10"/>
      <c r="BY3323" s="10"/>
      <c r="BZ3323" s="10"/>
    </row>
    <row r="3324" spans="1:78" x14ac:dyDescent="0.2">
      <c r="A3324" t="s">
        <v>2687</v>
      </c>
      <c r="C3324" t="s">
        <v>1482</v>
      </c>
      <c r="D3324" t="s">
        <v>64</v>
      </c>
      <c r="E3324" t="s">
        <v>1373</v>
      </c>
      <c r="F3324" t="s">
        <v>267</v>
      </c>
      <c r="G3324" t="s">
        <v>1373</v>
      </c>
      <c r="H3324" t="s">
        <v>267</v>
      </c>
      <c r="L3324" t="s">
        <v>2669</v>
      </c>
      <c r="Y3324">
        <v>5.95</v>
      </c>
      <c r="AB3324">
        <v>6.5</v>
      </c>
      <c r="BQ3324" t="s">
        <v>2689</v>
      </c>
      <c r="BR3324" t="s">
        <v>67</v>
      </c>
      <c r="BS3324" s="1">
        <v>44830</v>
      </c>
      <c r="BT3324" t="s">
        <v>2657</v>
      </c>
      <c r="BU3324">
        <v>63104</v>
      </c>
      <c r="BX3324" s="10"/>
      <c r="BY3324" s="10"/>
      <c r="BZ3324" s="10"/>
    </row>
    <row r="3325" spans="1:78" x14ac:dyDescent="0.2">
      <c r="A3325" t="s">
        <v>2427</v>
      </c>
      <c r="C3325" t="s">
        <v>1482</v>
      </c>
      <c r="D3325" t="s">
        <v>64</v>
      </c>
      <c r="E3325" t="s">
        <v>1373</v>
      </c>
      <c r="F3325" t="s">
        <v>267</v>
      </c>
      <c r="G3325" t="s">
        <v>1373</v>
      </c>
      <c r="H3325" t="s">
        <v>267</v>
      </c>
      <c r="AW3325">
        <v>4.95</v>
      </c>
      <c r="AX3325">
        <v>2.64</v>
      </c>
      <c r="AY3325">
        <v>3.05</v>
      </c>
      <c r="AZ3325">
        <v>3.05</v>
      </c>
      <c r="BR3325" t="s">
        <v>67</v>
      </c>
      <c r="BS3325" s="1">
        <v>44825</v>
      </c>
      <c r="BT3325" t="s">
        <v>2426</v>
      </c>
      <c r="BU3325">
        <v>79420</v>
      </c>
      <c r="BV3325" t="s">
        <v>60</v>
      </c>
      <c r="BW3325" t="s">
        <v>2426</v>
      </c>
      <c r="BX3325" s="10"/>
      <c r="BY3325" s="10"/>
      <c r="BZ3325" s="10"/>
    </row>
    <row r="3326" spans="1:78" x14ac:dyDescent="0.2">
      <c r="A3326" t="s">
        <v>1394</v>
      </c>
      <c r="C3326" t="s">
        <v>1482</v>
      </c>
      <c r="D3326" t="s">
        <v>64</v>
      </c>
      <c r="E3326" t="s">
        <v>1373</v>
      </c>
      <c r="F3326" t="s">
        <v>267</v>
      </c>
      <c r="G3326" t="s">
        <v>1373</v>
      </c>
      <c r="H3326" t="s">
        <v>267</v>
      </c>
      <c r="AX3326">
        <v>3.57</v>
      </c>
      <c r="AZ3326">
        <v>3.57</v>
      </c>
      <c r="BR3326" t="s">
        <v>67</v>
      </c>
      <c r="BS3326"/>
      <c r="BT3326" t="s">
        <v>115</v>
      </c>
      <c r="BU3326">
        <v>3096</v>
      </c>
      <c r="BX3326" s="10"/>
      <c r="BY3326" s="10"/>
      <c r="BZ3326" s="10"/>
    </row>
    <row r="3327" spans="1:78" x14ac:dyDescent="0.2">
      <c r="A3327" s="11" t="s">
        <v>1700</v>
      </c>
      <c r="B3327" s="11"/>
      <c r="C3327" s="11" t="s">
        <v>1482</v>
      </c>
      <c r="D3327" s="11" t="s">
        <v>64</v>
      </c>
      <c r="E3327" s="11" t="s">
        <v>1373</v>
      </c>
      <c r="F3327" s="11"/>
      <c r="G3327" s="11" t="s">
        <v>1373</v>
      </c>
      <c r="H3327" s="11"/>
      <c r="I3327" s="11"/>
      <c r="J3327" s="11"/>
      <c r="K3327" s="11"/>
      <c r="L3327" s="11"/>
      <c r="M3327" s="11"/>
      <c r="N3327" s="11"/>
      <c r="O3327" s="11"/>
      <c r="P3327" s="11"/>
      <c r="Q3327" s="11"/>
      <c r="R3327" s="11"/>
      <c r="S3327" s="11"/>
      <c r="T3327" s="11"/>
      <c r="U3327" s="11"/>
      <c r="V3327" s="11"/>
      <c r="W3327" s="11"/>
      <c r="X3327" s="11"/>
      <c r="Y3327" s="11"/>
      <c r="Z3327" s="11"/>
      <c r="AA3327" s="11"/>
      <c r="AB3327" s="11"/>
      <c r="AC3327" s="11"/>
      <c r="AD3327" s="11"/>
      <c r="AE3327" s="11"/>
      <c r="AF3327" s="11"/>
      <c r="AG3327" s="11"/>
      <c r="AH3327" s="11"/>
      <c r="AI3327" s="11"/>
      <c r="AJ3327" s="11"/>
      <c r="AK3327" s="11"/>
      <c r="AL3327" s="11"/>
      <c r="AM3327" s="11"/>
      <c r="AN3327" s="11"/>
      <c r="AO3327" s="11"/>
      <c r="AP3327" s="11"/>
      <c r="AQ3327" s="11"/>
      <c r="AR3327" s="11"/>
      <c r="AS3327" s="11"/>
      <c r="AT3327" s="11"/>
      <c r="AU3327" s="11"/>
      <c r="AV3327" s="11"/>
      <c r="AW3327" s="11"/>
      <c r="AX3327" s="11"/>
      <c r="AY3327" s="11"/>
      <c r="AZ3327" s="11"/>
      <c r="BA3327" s="11"/>
      <c r="BB3327" s="11"/>
      <c r="BC3327" s="11"/>
      <c r="BD3327" s="11"/>
      <c r="BE3327" s="11"/>
      <c r="BF3327" s="11"/>
      <c r="BG3327" s="11"/>
      <c r="BH3327" s="11"/>
      <c r="BI3327" s="11"/>
      <c r="BJ3327" s="11"/>
      <c r="BK3327" s="11"/>
      <c r="BL3327" s="11"/>
      <c r="BM3327" s="11"/>
      <c r="BN3327" s="11"/>
      <c r="BO3327" s="11"/>
      <c r="BP3327" s="11"/>
      <c r="BQ3327" s="11"/>
      <c r="BR3327" s="11"/>
      <c r="BS3327" s="11"/>
      <c r="BT3327" s="11"/>
      <c r="BU3327" s="11"/>
      <c r="BV3327" s="11"/>
      <c r="BW3327" s="11"/>
      <c r="BX3327" s="10"/>
      <c r="BY3327" s="10"/>
      <c r="BZ3327" s="10"/>
    </row>
    <row r="3328" spans="1:78" x14ac:dyDescent="0.2">
      <c r="A3328" t="s">
        <v>1408</v>
      </c>
      <c r="B3328" t="s">
        <v>322</v>
      </c>
      <c r="C3328" t="s">
        <v>1482</v>
      </c>
      <c r="D3328" t="s">
        <v>64</v>
      </c>
      <c r="E3328" t="s">
        <v>946</v>
      </c>
      <c r="F3328" t="s">
        <v>412</v>
      </c>
      <c r="G3328" t="s">
        <v>859</v>
      </c>
      <c r="H3328" t="s">
        <v>420</v>
      </c>
      <c r="I3328" t="b">
        <v>0</v>
      </c>
      <c r="AK3328">
        <v>3.6</v>
      </c>
      <c r="AN3328">
        <v>2.8</v>
      </c>
      <c r="AO3328">
        <v>4.5999999999999996</v>
      </c>
      <c r="AR3328">
        <v>3.3</v>
      </c>
      <c r="AS3328">
        <v>5.4</v>
      </c>
      <c r="AV3328">
        <v>4</v>
      </c>
      <c r="AW3328">
        <v>5.5</v>
      </c>
      <c r="AZ3328">
        <v>4.7</v>
      </c>
      <c r="BA3328">
        <v>6</v>
      </c>
      <c r="BD3328">
        <v>5.5</v>
      </c>
      <c r="BE3328">
        <v>6.1</v>
      </c>
      <c r="BH3328">
        <v>4.7</v>
      </c>
      <c r="BR3328" t="s">
        <v>67</v>
      </c>
      <c r="BS3328" s="1">
        <v>44819</v>
      </c>
      <c r="BT3328" t="s">
        <v>2143</v>
      </c>
      <c r="BU3328">
        <v>1637</v>
      </c>
      <c r="BX3328" s="10"/>
      <c r="BY3328" s="10"/>
      <c r="BZ3328" s="10"/>
    </row>
    <row r="3329" spans="1:78" x14ac:dyDescent="0.2">
      <c r="A3329" t="s">
        <v>1408</v>
      </c>
      <c r="C3329" t="s">
        <v>1482</v>
      </c>
      <c r="D3329" t="s">
        <v>64</v>
      </c>
      <c r="E3329" t="s">
        <v>946</v>
      </c>
      <c r="F3329" t="s">
        <v>412</v>
      </c>
      <c r="G3329" t="s">
        <v>859</v>
      </c>
      <c r="H3329" t="s">
        <v>420</v>
      </c>
      <c r="I3329" t="b">
        <v>0</v>
      </c>
      <c r="AK3329">
        <v>3.6</v>
      </c>
      <c r="AN3329">
        <v>2.8</v>
      </c>
      <c r="AO3329">
        <v>4.5999999999999996</v>
      </c>
      <c r="AR3329">
        <v>3.3</v>
      </c>
      <c r="AS3329">
        <v>5.4</v>
      </c>
      <c r="AV3329">
        <v>4</v>
      </c>
      <c r="AW3329">
        <v>5.5</v>
      </c>
      <c r="AZ3329">
        <v>4.7</v>
      </c>
      <c r="BA3329">
        <v>6</v>
      </c>
      <c r="BD3329">
        <v>5.5</v>
      </c>
      <c r="BE3329">
        <v>6.1</v>
      </c>
      <c r="BH3329">
        <v>4.7</v>
      </c>
      <c r="BR3329" t="s">
        <v>67</v>
      </c>
      <c r="BS3329"/>
      <c r="BT3329" t="s">
        <v>95</v>
      </c>
      <c r="BU3329">
        <v>3144</v>
      </c>
      <c r="BV3329" t="s">
        <v>69</v>
      </c>
      <c r="BW3329" t="s">
        <v>95</v>
      </c>
      <c r="BX3329" s="10"/>
      <c r="BY3329" s="10"/>
      <c r="BZ3329" s="10"/>
    </row>
    <row r="3330" spans="1:78" x14ac:dyDescent="0.2">
      <c r="A3330" t="s">
        <v>1409</v>
      </c>
      <c r="C3330" t="s">
        <v>1482</v>
      </c>
      <c r="D3330" t="s">
        <v>64</v>
      </c>
      <c r="E3330" t="s">
        <v>946</v>
      </c>
      <c r="F3330" t="s">
        <v>412</v>
      </c>
      <c r="G3330" t="s">
        <v>859</v>
      </c>
      <c r="H3330" t="s">
        <v>420</v>
      </c>
      <c r="AK3330">
        <v>3.8</v>
      </c>
      <c r="AN3330">
        <v>2.8</v>
      </c>
      <c r="AO3330">
        <v>4.5</v>
      </c>
      <c r="AR3330">
        <v>3.3</v>
      </c>
      <c r="AS3330">
        <v>5.3</v>
      </c>
      <c r="AV3330">
        <v>3.8</v>
      </c>
      <c r="AW3330">
        <v>5.7</v>
      </c>
      <c r="AZ3330">
        <v>4.7</v>
      </c>
      <c r="BR3330" t="s">
        <v>67</v>
      </c>
      <c r="BS3330"/>
      <c r="BT3330" t="s">
        <v>95</v>
      </c>
      <c r="BU3330">
        <v>3144</v>
      </c>
      <c r="BX3330" s="10"/>
      <c r="BY3330" s="10"/>
      <c r="BZ3330" s="10"/>
    </row>
    <row r="3331" spans="1:78" x14ac:dyDescent="0.2">
      <c r="A3331" s="10" t="s">
        <v>2233</v>
      </c>
      <c r="B3331" s="10"/>
      <c r="C3331" s="10" t="s">
        <v>1482</v>
      </c>
      <c r="D3331" s="10" t="s">
        <v>64</v>
      </c>
      <c r="E3331" s="10" t="s">
        <v>946</v>
      </c>
      <c r="F3331" s="10" t="s">
        <v>412</v>
      </c>
      <c r="G3331" s="10" t="s">
        <v>859</v>
      </c>
      <c r="H3331" s="10" t="s">
        <v>412</v>
      </c>
      <c r="I3331" s="10"/>
      <c r="J3331" s="10"/>
      <c r="K3331" s="10"/>
      <c r="L3331" s="10"/>
      <c r="M3331" s="10"/>
      <c r="N3331" s="10"/>
      <c r="O3331" s="10"/>
      <c r="P3331" s="10"/>
      <c r="Q3331" s="10"/>
      <c r="R3331" s="10"/>
      <c r="S3331" s="10"/>
      <c r="T3331" s="10"/>
      <c r="U3331" s="10"/>
      <c r="V3331" s="10"/>
      <c r="W3331" s="10"/>
      <c r="X3331" s="10"/>
      <c r="Y3331" s="10"/>
      <c r="Z3331" s="10"/>
      <c r="AA3331" s="10"/>
      <c r="AB3331" s="10"/>
      <c r="AC3331" s="10"/>
      <c r="AD3331" s="10"/>
      <c r="AE3331" s="10"/>
      <c r="AF3331" s="10"/>
      <c r="AG3331" s="10"/>
      <c r="AH3331" s="10"/>
      <c r="AI3331" s="10"/>
      <c r="AJ3331" s="10"/>
      <c r="AK3331" s="10"/>
      <c r="AL3331" s="10"/>
      <c r="AM3331" s="10"/>
      <c r="AN3331" s="10"/>
      <c r="AO3331" s="10"/>
      <c r="AP3331" s="10"/>
      <c r="AQ3331" s="10"/>
      <c r="AR3331" s="10"/>
      <c r="AS3331" s="10"/>
      <c r="AT3331" s="10"/>
      <c r="AU3331" s="10"/>
      <c r="AV3331" s="10"/>
      <c r="AW3331" s="10"/>
      <c r="AX3331" s="10"/>
      <c r="AY3331" s="10"/>
      <c r="AZ3331" s="10"/>
      <c r="BA3331" s="10"/>
      <c r="BB3331" s="10"/>
      <c r="BC3331" s="10"/>
      <c r="BD3331" s="10"/>
      <c r="BE3331" s="10"/>
      <c r="BF3331" s="10"/>
      <c r="BG3331" s="10"/>
      <c r="BH3331" s="10"/>
      <c r="BI3331" s="10"/>
      <c r="BJ3331" s="10"/>
      <c r="BK3331" s="10"/>
      <c r="BL3331" s="10"/>
      <c r="BM3331" s="10"/>
      <c r="BN3331" s="10"/>
      <c r="BO3331" s="10"/>
      <c r="BP3331" s="10"/>
      <c r="BQ3331" s="10"/>
      <c r="BR3331" s="10" t="s">
        <v>67</v>
      </c>
      <c r="BS3331" s="12">
        <v>44820</v>
      </c>
      <c r="BT3331" s="10" t="s">
        <v>2196</v>
      </c>
      <c r="BU3331" s="10">
        <v>2905</v>
      </c>
      <c r="BV3331" s="10" t="s">
        <v>60</v>
      </c>
      <c r="BW3331" s="10" t="s">
        <v>2196</v>
      </c>
      <c r="BX3331" s="10"/>
      <c r="BY3331" s="10"/>
      <c r="BZ3331" s="10"/>
    </row>
    <row r="3332" spans="1:78" x14ac:dyDescent="0.2">
      <c r="A3332" s="10" t="s">
        <v>2234</v>
      </c>
      <c r="B3332" s="10"/>
      <c r="C3332" s="10" t="s">
        <v>1482</v>
      </c>
      <c r="D3332" s="10" t="s">
        <v>64</v>
      </c>
      <c r="E3332" s="10" t="s">
        <v>946</v>
      </c>
      <c r="F3332" s="10" t="s">
        <v>412</v>
      </c>
      <c r="G3332" s="10" t="s">
        <v>859</v>
      </c>
      <c r="H3332" s="10" t="s">
        <v>412</v>
      </c>
      <c r="I3332" s="10"/>
      <c r="J3332" s="10"/>
      <c r="K3332" s="10"/>
      <c r="L3332" s="10"/>
      <c r="M3332" s="10"/>
      <c r="N3332" s="10"/>
      <c r="O3332" s="10"/>
      <c r="P3332" s="10"/>
      <c r="Q3332" s="10"/>
      <c r="R3332" s="10"/>
      <c r="S3332" s="10"/>
      <c r="T3332" s="10"/>
      <c r="U3332" s="10"/>
      <c r="V3332" s="10"/>
      <c r="W3332" s="10"/>
      <c r="X3332" s="10"/>
      <c r="Y3332" s="10"/>
      <c r="Z3332" s="10"/>
      <c r="AA3332" s="10"/>
      <c r="AB3332" s="10"/>
      <c r="AC3332" s="10"/>
      <c r="AD3332" s="10"/>
      <c r="AE3332" s="10"/>
      <c r="AF3332" s="10"/>
      <c r="AG3332" s="10"/>
      <c r="AH3332" s="10"/>
      <c r="AI3332" s="10"/>
      <c r="AJ3332" s="10"/>
      <c r="AK3332" s="10"/>
      <c r="AL3332" s="10"/>
      <c r="AM3332" s="10"/>
      <c r="AN3332" s="10"/>
      <c r="AO3332" s="10"/>
      <c r="AP3332" s="10"/>
      <c r="AQ3332" s="10"/>
      <c r="AR3332" s="10"/>
      <c r="AS3332" s="10"/>
      <c r="AT3332" s="10"/>
      <c r="AU3332" s="10"/>
      <c r="AV3332" s="10"/>
      <c r="AW3332" s="10"/>
      <c r="AX3332" s="10"/>
      <c r="AY3332" s="10"/>
      <c r="AZ3332" s="10"/>
      <c r="BA3332" s="10"/>
      <c r="BB3332" s="10"/>
      <c r="BC3332" s="10"/>
      <c r="BD3332" s="10"/>
      <c r="BE3332" s="10"/>
      <c r="BF3332" s="10"/>
      <c r="BG3332" s="10"/>
      <c r="BH3332" s="10"/>
      <c r="BI3332" s="10"/>
      <c r="BJ3332" s="10"/>
      <c r="BK3332" s="10"/>
      <c r="BL3332" s="10"/>
      <c r="BM3332" s="10"/>
      <c r="BN3332" s="10"/>
      <c r="BO3332" s="10"/>
      <c r="BP3332" s="10"/>
      <c r="BQ3332" s="10"/>
      <c r="BR3332" s="10" t="s">
        <v>67</v>
      </c>
      <c r="BS3332" s="12">
        <v>44820</v>
      </c>
      <c r="BT3332" s="10" t="s">
        <v>2196</v>
      </c>
      <c r="BU3332" s="10">
        <v>2905</v>
      </c>
      <c r="BV3332" s="10" t="s">
        <v>60</v>
      </c>
      <c r="BW3332" s="10" t="s">
        <v>2196</v>
      </c>
      <c r="BX3332" s="10"/>
      <c r="BY3332" s="10"/>
      <c r="BZ3332" s="10"/>
    </row>
    <row r="3333" spans="1:78" x14ac:dyDescent="0.2">
      <c r="A3333" t="s">
        <v>2386</v>
      </c>
      <c r="C3333" t="s">
        <v>1482</v>
      </c>
      <c r="D3333" t="s">
        <v>64</v>
      </c>
      <c r="E3333" t="s">
        <v>946</v>
      </c>
      <c r="F3333" t="s">
        <v>412</v>
      </c>
      <c r="G3333" t="s">
        <v>859</v>
      </c>
      <c r="H3333" t="s">
        <v>412</v>
      </c>
      <c r="AG3333">
        <v>4.55</v>
      </c>
      <c r="AJ3333">
        <v>6.75</v>
      </c>
      <c r="BR3333" t="s">
        <v>67</v>
      </c>
      <c r="BS3333" s="1">
        <v>44824</v>
      </c>
      <c r="BT3333" t="s">
        <v>2329</v>
      </c>
      <c r="BU3333">
        <v>2930</v>
      </c>
      <c r="BX3333" s="10"/>
      <c r="BY3333" s="10"/>
      <c r="BZ3333" s="10"/>
    </row>
    <row r="3334" spans="1:78" x14ac:dyDescent="0.2">
      <c r="A3334" t="s">
        <v>2385</v>
      </c>
      <c r="C3334" t="s">
        <v>1482</v>
      </c>
      <c r="D3334" t="s">
        <v>64</v>
      </c>
      <c r="E3334" t="s">
        <v>946</v>
      </c>
      <c r="F3334" t="s">
        <v>412</v>
      </c>
      <c r="G3334" t="s">
        <v>859</v>
      </c>
      <c r="H3334" t="s">
        <v>412</v>
      </c>
      <c r="BA3334">
        <v>5.5</v>
      </c>
      <c r="BB3334">
        <v>4.5</v>
      </c>
      <c r="BC3334">
        <v>4.4000000000000004</v>
      </c>
      <c r="BD3334">
        <v>4.5</v>
      </c>
      <c r="BR3334" t="s">
        <v>67</v>
      </c>
      <c r="BS3334" s="1">
        <v>44824</v>
      </c>
      <c r="BT3334" t="s">
        <v>2329</v>
      </c>
      <c r="BU3334">
        <v>2930</v>
      </c>
      <c r="BV3334" t="s">
        <v>60</v>
      </c>
      <c r="BW3334" t="s">
        <v>2329</v>
      </c>
      <c r="BX3334" s="10"/>
      <c r="BY3334" s="10"/>
      <c r="BZ3334" s="10"/>
    </row>
    <row r="3335" spans="1:78" x14ac:dyDescent="0.2">
      <c r="A3335" s="10" t="s">
        <v>2192</v>
      </c>
      <c r="B3335" s="10"/>
      <c r="C3335" s="10" t="s">
        <v>1482</v>
      </c>
      <c r="D3335" s="10" t="s">
        <v>64</v>
      </c>
      <c r="E3335" s="10" t="s">
        <v>946</v>
      </c>
      <c r="F3335" s="10" t="s">
        <v>412</v>
      </c>
      <c r="G3335" s="10" t="s">
        <v>859</v>
      </c>
      <c r="H3335" s="10" t="s">
        <v>412</v>
      </c>
      <c r="I3335" s="10"/>
      <c r="J3335" s="10"/>
      <c r="K3335" s="10"/>
      <c r="L3335" s="10"/>
      <c r="M3335" s="10"/>
      <c r="N3335" s="10"/>
      <c r="O3335" s="10"/>
      <c r="P3335" s="10"/>
      <c r="Q3335" s="10"/>
      <c r="R3335" s="10"/>
      <c r="S3335" s="10"/>
      <c r="T3335" s="10"/>
      <c r="U3335" s="10"/>
      <c r="V3335" s="10"/>
      <c r="W3335" s="10"/>
      <c r="X3335" s="10"/>
      <c r="Y3335" s="10"/>
      <c r="Z3335" s="10"/>
      <c r="AA3335" s="10"/>
      <c r="AB3335" s="10"/>
      <c r="AC3335" s="10"/>
      <c r="AD3335" s="10"/>
      <c r="AE3335" s="10"/>
      <c r="AF3335" s="10"/>
      <c r="AG3335" s="10"/>
      <c r="AH3335" s="10"/>
      <c r="AI3335" s="10"/>
      <c r="AJ3335" s="10"/>
      <c r="AK3335" s="10"/>
      <c r="AL3335" s="10"/>
      <c r="AM3335" s="10"/>
      <c r="AN3335" s="10"/>
      <c r="AO3335" s="10"/>
      <c r="AP3335" s="10"/>
      <c r="AQ3335" s="10"/>
      <c r="AR3335" s="10"/>
      <c r="AS3335" s="10"/>
      <c r="AT3335" s="10"/>
      <c r="AU3335" s="10"/>
      <c r="AV3335" s="10"/>
      <c r="AW3335" s="10"/>
      <c r="AX3335" s="10"/>
      <c r="AY3335" s="10"/>
      <c r="AZ3335" s="10"/>
      <c r="BA3335" s="10"/>
      <c r="BB3335" s="10"/>
      <c r="BC3335" s="10"/>
      <c r="BD3335" s="10"/>
      <c r="BE3335" s="10"/>
      <c r="BF3335" s="10"/>
      <c r="BG3335" s="10"/>
      <c r="BH3335" s="10"/>
      <c r="BI3335" s="10"/>
      <c r="BJ3335" s="10"/>
      <c r="BK3335" s="10"/>
      <c r="BL3335" s="10"/>
      <c r="BM3335" s="10"/>
      <c r="BN3335" s="10"/>
      <c r="BO3335" s="10"/>
      <c r="BP3335" s="10"/>
      <c r="BQ3335" s="10"/>
      <c r="BR3335" s="10" t="s">
        <v>67</v>
      </c>
      <c r="BS3335" s="12">
        <v>44819</v>
      </c>
      <c r="BT3335" s="10" t="s">
        <v>2191</v>
      </c>
      <c r="BU3335" s="10">
        <v>3649</v>
      </c>
      <c r="BV3335" s="10" t="s">
        <v>60</v>
      </c>
      <c r="BW3335" s="10" t="s">
        <v>2191</v>
      </c>
      <c r="BX3335" s="10"/>
      <c r="BY3335" s="10"/>
      <c r="BZ3335" s="10"/>
    </row>
    <row r="3336" spans="1:78" x14ac:dyDescent="0.2">
      <c r="A3336" t="s">
        <v>94</v>
      </c>
      <c r="C3336" t="s">
        <v>1482</v>
      </c>
      <c r="D3336" t="s">
        <v>64</v>
      </c>
      <c r="E3336" t="s">
        <v>946</v>
      </c>
      <c r="F3336" t="s">
        <v>412</v>
      </c>
      <c r="G3336" t="s">
        <v>859</v>
      </c>
      <c r="H3336" t="s">
        <v>412</v>
      </c>
      <c r="I3336" t="b">
        <v>0</v>
      </c>
      <c r="Y3336">
        <v>5.61</v>
      </c>
      <c r="AB3336">
        <v>6.05</v>
      </c>
      <c r="AC3336">
        <v>5.86</v>
      </c>
      <c r="AF3336">
        <v>7.55</v>
      </c>
      <c r="AG3336">
        <v>4.1500000000000004</v>
      </c>
      <c r="BQ3336" t="s">
        <v>2148</v>
      </c>
      <c r="BR3336" t="s">
        <v>67</v>
      </c>
      <c r="BS3336" s="1">
        <v>44819</v>
      </c>
      <c r="BT3336" t="s">
        <v>2146</v>
      </c>
      <c r="BU3336">
        <v>9611</v>
      </c>
      <c r="BX3336" s="10"/>
      <c r="BY3336" s="10"/>
      <c r="BZ3336" s="10"/>
    </row>
    <row r="3337" spans="1:78" x14ac:dyDescent="0.2">
      <c r="A3337" t="s">
        <v>94</v>
      </c>
      <c r="C3337" t="s">
        <v>1482</v>
      </c>
      <c r="D3337" t="s">
        <v>64</v>
      </c>
      <c r="E3337" t="s">
        <v>946</v>
      </c>
      <c r="F3337" t="s">
        <v>412</v>
      </c>
      <c r="G3337" t="s">
        <v>859</v>
      </c>
      <c r="H3337" t="s">
        <v>412</v>
      </c>
      <c r="Y3337">
        <v>5.61</v>
      </c>
      <c r="AB3337">
        <v>6.05</v>
      </c>
      <c r="AC3337">
        <v>5.86</v>
      </c>
      <c r="AF3337">
        <v>7.55</v>
      </c>
      <c r="AG3337">
        <v>4.1500000000000004</v>
      </c>
      <c r="AJ3337">
        <v>6.27</v>
      </c>
      <c r="AO3337">
        <v>4.3499999999999996</v>
      </c>
      <c r="AR3337">
        <v>2.7</v>
      </c>
      <c r="AS3337">
        <v>5.25</v>
      </c>
      <c r="AV3337">
        <v>3.23</v>
      </c>
      <c r="AW3337">
        <v>5.87</v>
      </c>
      <c r="AX3337">
        <v>3.86</v>
      </c>
      <c r="AY3337">
        <v>4.0999999999999996</v>
      </c>
      <c r="AZ3337">
        <v>4.0999999999999996</v>
      </c>
      <c r="BA3337">
        <v>6.1</v>
      </c>
      <c r="BB3337">
        <v>4.7</v>
      </c>
      <c r="BC3337">
        <v>4.75</v>
      </c>
      <c r="BD3337">
        <v>4.75</v>
      </c>
      <c r="BE3337">
        <v>6.44</v>
      </c>
      <c r="BH3337">
        <v>4.0999999999999996</v>
      </c>
      <c r="BR3337" t="s">
        <v>67</v>
      </c>
      <c r="BS3337" s="1">
        <v>44820</v>
      </c>
      <c r="BT3337" t="s">
        <v>2196</v>
      </c>
      <c r="BU3337">
        <v>2905</v>
      </c>
      <c r="BX3337" s="10"/>
      <c r="BY3337" s="10"/>
      <c r="BZ3337" s="10"/>
    </row>
    <row r="3338" spans="1:78" x14ac:dyDescent="0.2">
      <c r="A3338" t="s">
        <v>1902</v>
      </c>
      <c r="C3338" t="s">
        <v>1482</v>
      </c>
      <c r="D3338" t="s">
        <v>64</v>
      </c>
      <c r="E3338" t="s">
        <v>946</v>
      </c>
      <c r="F3338" t="s">
        <v>412</v>
      </c>
      <c r="G3338" t="s">
        <v>859</v>
      </c>
      <c r="H3338" t="s">
        <v>412</v>
      </c>
      <c r="BQ3338" t="s">
        <v>1908</v>
      </c>
      <c r="BR3338" t="s">
        <v>67</v>
      </c>
      <c r="BS3338" s="1">
        <v>44813</v>
      </c>
      <c r="BT3338" t="s">
        <v>1907</v>
      </c>
      <c r="BU3338">
        <v>34317</v>
      </c>
      <c r="BV3338" t="s">
        <v>60</v>
      </c>
      <c r="BW3338" s="9" t="s">
        <v>1907</v>
      </c>
    </row>
    <row r="3339" spans="1:78" x14ac:dyDescent="0.2">
      <c r="A3339" t="s">
        <v>1401</v>
      </c>
      <c r="C3339" t="s">
        <v>1482</v>
      </c>
      <c r="D3339" t="s">
        <v>64</v>
      </c>
      <c r="E3339" t="s">
        <v>946</v>
      </c>
      <c r="F3339" t="s">
        <v>412</v>
      </c>
      <c r="G3339" t="s">
        <v>859</v>
      </c>
      <c r="H3339" t="s">
        <v>412</v>
      </c>
      <c r="AG3339">
        <v>4.72</v>
      </c>
      <c r="AH3339">
        <v>5.86</v>
      </c>
      <c r="AI3339">
        <v>5.47</v>
      </c>
      <c r="AJ3339">
        <v>5.86</v>
      </c>
      <c r="BR3339" t="s">
        <v>67</v>
      </c>
      <c r="BS3339"/>
      <c r="BT3339" t="s">
        <v>79</v>
      </c>
      <c r="BU3339">
        <v>42805</v>
      </c>
      <c r="BX3339" s="10"/>
      <c r="BY3339" s="10"/>
      <c r="BZ3339" s="10"/>
    </row>
    <row r="3340" spans="1:78" x14ac:dyDescent="0.2">
      <c r="A3340" t="s">
        <v>1402</v>
      </c>
      <c r="C3340" t="s">
        <v>1482</v>
      </c>
      <c r="D3340" t="s">
        <v>64</v>
      </c>
      <c r="E3340" t="s">
        <v>946</v>
      </c>
      <c r="F3340" t="s">
        <v>412</v>
      </c>
      <c r="G3340" t="s">
        <v>859</v>
      </c>
      <c r="H3340" t="s">
        <v>412</v>
      </c>
      <c r="AG3340">
        <v>4.0999999999999996</v>
      </c>
      <c r="AH3340">
        <v>5.38</v>
      </c>
      <c r="AI3340">
        <v>4.96</v>
      </c>
      <c r="AJ3340">
        <v>5.38</v>
      </c>
      <c r="BR3340" t="s">
        <v>67</v>
      </c>
      <c r="BS3340"/>
      <c r="BT3340" t="s">
        <v>79</v>
      </c>
      <c r="BU3340">
        <v>42805</v>
      </c>
      <c r="BX3340" s="10"/>
      <c r="BY3340" s="10"/>
      <c r="BZ3340" s="10"/>
    </row>
    <row r="3341" spans="1:78" x14ac:dyDescent="0.2">
      <c r="A3341" t="s">
        <v>1403</v>
      </c>
      <c r="C3341" t="s">
        <v>1482</v>
      </c>
      <c r="D3341" t="s">
        <v>64</v>
      </c>
      <c r="E3341" t="s">
        <v>946</v>
      </c>
      <c r="F3341" t="s">
        <v>412</v>
      </c>
      <c r="G3341" t="s">
        <v>859</v>
      </c>
      <c r="H3341" t="s">
        <v>412</v>
      </c>
      <c r="AW3341">
        <v>5.59</v>
      </c>
      <c r="AX3341">
        <v>4.76</v>
      </c>
      <c r="AY3341">
        <v>4.4800000000000004</v>
      </c>
      <c r="AZ3341">
        <v>4.76</v>
      </c>
      <c r="BQ3341" t="s">
        <v>1084</v>
      </c>
      <c r="BR3341" t="s">
        <v>67</v>
      </c>
      <c r="BS3341"/>
      <c r="BT3341" t="s">
        <v>79</v>
      </c>
      <c r="BU3341">
        <v>42805</v>
      </c>
    </row>
    <row r="3342" spans="1:78" x14ac:dyDescent="0.2">
      <c r="A3342" t="s">
        <v>1404</v>
      </c>
      <c r="C3342" t="s">
        <v>1482</v>
      </c>
      <c r="D3342" t="s">
        <v>64</v>
      </c>
      <c r="E3342" t="s">
        <v>946</v>
      </c>
      <c r="F3342" t="s">
        <v>412</v>
      </c>
      <c r="G3342" t="s">
        <v>859</v>
      </c>
      <c r="H3342" t="s">
        <v>412</v>
      </c>
      <c r="AW3342">
        <v>5.78</v>
      </c>
      <c r="AX3342">
        <v>5.67</v>
      </c>
      <c r="AY3342">
        <v>5.87</v>
      </c>
      <c r="AZ3342">
        <v>5.87</v>
      </c>
      <c r="BQ3342" t="s">
        <v>1084</v>
      </c>
      <c r="BR3342" t="s">
        <v>67</v>
      </c>
      <c r="BS3342"/>
      <c r="BT3342" t="s">
        <v>79</v>
      </c>
      <c r="BU3342">
        <v>42805</v>
      </c>
    </row>
    <row r="3343" spans="1:78" x14ac:dyDescent="0.2">
      <c r="A3343" t="s">
        <v>1405</v>
      </c>
      <c r="C3343" t="s">
        <v>1482</v>
      </c>
      <c r="D3343" t="s">
        <v>64</v>
      </c>
      <c r="E3343" t="s">
        <v>946</v>
      </c>
      <c r="F3343" t="s">
        <v>412</v>
      </c>
      <c r="G3343" t="s">
        <v>859</v>
      </c>
      <c r="H3343" t="s">
        <v>412</v>
      </c>
      <c r="AW3343">
        <v>6.09</v>
      </c>
      <c r="AX3343">
        <v>5.31</v>
      </c>
      <c r="AY3343">
        <v>5.25</v>
      </c>
      <c r="AZ3343">
        <v>5.31</v>
      </c>
      <c r="BQ3343" t="s">
        <v>1084</v>
      </c>
      <c r="BR3343" t="s">
        <v>67</v>
      </c>
      <c r="BS3343"/>
      <c r="BT3343" t="s">
        <v>79</v>
      </c>
      <c r="BU3343">
        <v>42805</v>
      </c>
      <c r="BV3343" t="s">
        <v>69</v>
      </c>
      <c r="BW3343" t="s">
        <v>79</v>
      </c>
    </row>
    <row r="3344" spans="1:78" x14ac:dyDescent="0.2">
      <c r="A3344" t="s">
        <v>1406</v>
      </c>
      <c r="C3344" t="s">
        <v>1482</v>
      </c>
      <c r="D3344" t="s">
        <v>64</v>
      </c>
      <c r="E3344" t="s">
        <v>946</v>
      </c>
      <c r="F3344" t="s">
        <v>412</v>
      </c>
      <c r="G3344" t="s">
        <v>859</v>
      </c>
      <c r="H3344" t="s">
        <v>412</v>
      </c>
      <c r="AX3344">
        <v>4.46</v>
      </c>
      <c r="BQ3344" t="s">
        <v>1084</v>
      </c>
      <c r="BR3344" t="s">
        <v>67</v>
      </c>
      <c r="BS3344"/>
      <c r="BT3344" t="s">
        <v>79</v>
      </c>
      <c r="BU3344">
        <v>42805</v>
      </c>
    </row>
    <row r="3345" spans="1:78" x14ac:dyDescent="0.2">
      <c r="A3345" t="s">
        <v>1407</v>
      </c>
      <c r="C3345" t="s">
        <v>1482</v>
      </c>
      <c r="D3345" t="s">
        <v>64</v>
      </c>
      <c r="E3345" t="s">
        <v>946</v>
      </c>
      <c r="F3345" t="s">
        <v>412</v>
      </c>
      <c r="G3345" t="s">
        <v>859</v>
      </c>
      <c r="H3345" t="s">
        <v>412</v>
      </c>
      <c r="AX3345">
        <v>4.2300000000000004</v>
      </c>
      <c r="BQ3345" t="s">
        <v>1084</v>
      </c>
      <c r="BR3345" t="s">
        <v>67</v>
      </c>
      <c r="BS3345"/>
      <c r="BT3345" t="s">
        <v>79</v>
      </c>
      <c r="BU3345">
        <v>42805</v>
      </c>
    </row>
    <row r="3346" spans="1:78" x14ac:dyDescent="0.2">
      <c r="A3346" s="11" t="s">
        <v>1700</v>
      </c>
      <c r="B3346" s="11"/>
      <c r="C3346" s="11" t="s">
        <v>1482</v>
      </c>
      <c r="D3346" s="11" t="s">
        <v>64</v>
      </c>
      <c r="E3346" s="11" t="s">
        <v>946</v>
      </c>
      <c r="F3346" s="11" t="s">
        <v>412</v>
      </c>
      <c r="G3346" s="11" t="s">
        <v>126</v>
      </c>
      <c r="H3346" s="11" t="s">
        <v>1412</v>
      </c>
      <c r="I3346" s="11"/>
      <c r="J3346" s="11"/>
      <c r="K3346" s="11"/>
      <c r="L3346" s="11"/>
      <c r="M3346" s="11"/>
      <c r="N3346" s="11"/>
      <c r="O3346" s="11"/>
      <c r="P3346" s="11"/>
      <c r="Q3346" s="11"/>
      <c r="R3346" s="11"/>
      <c r="S3346" s="11"/>
      <c r="T3346" s="11"/>
      <c r="U3346" s="11"/>
      <c r="V3346" s="11"/>
      <c r="W3346" s="11"/>
      <c r="X3346" s="11"/>
      <c r="Y3346" s="11"/>
      <c r="Z3346" s="11"/>
      <c r="AA3346" s="11"/>
      <c r="AB3346" s="11"/>
      <c r="AC3346" s="11"/>
      <c r="AD3346" s="11"/>
      <c r="AE3346" s="11"/>
      <c r="AF3346" s="11"/>
      <c r="AG3346" s="11"/>
      <c r="AH3346" s="11"/>
      <c r="AI3346" s="11"/>
      <c r="AJ3346" s="11"/>
      <c r="AK3346" s="11"/>
      <c r="AL3346" s="11"/>
      <c r="AM3346" s="11"/>
      <c r="AN3346" s="11"/>
      <c r="AO3346" s="11"/>
      <c r="AP3346" s="11"/>
      <c r="AQ3346" s="11"/>
      <c r="AR3346" s="11"/>
      <c r="AS3346" s="11"/>
      <c r="AT3346" s="11"/>
      <c r="AU3346" s="11"/>
      <c r="AV3346" s="11"/>
      <c r="AW3346" s="11"/>
      <c r="AX3346" s="11"/>
      <c r="AY3346" s="11"/>
      <c r="AZ3346" s="11"/>
      <c r="BA3346" s="11"/>
      <c r="BB3346" s="11"/>
      <c r="BC3346" s="11"/>
      <c r="BD3346" s="11"/>
      <c r="BE3346" s="11"/>
      <c r="BF3346" s="11"/>
      <c r="BG3346" s="11"/>
      <c r="BH3346" s="11"/>
      <c r="BI3346" s="11"/>
      <c r="BJ3346" s="11"/>
      <c r="BK3346" s="11"/>
      <c r="BL3346" s="11"/>
      <c r="BM3346" s="11"/>
      <c r="BN3346" s="11"/>
      <c r="BO3346" s="11"/>
      <c r="BP3346" s="11"/>
      <c r="BQ3346" s="11"/>
      <c r="BR3346" s="11"/>
      <c r="BS3346" s="11"/>
      <c r="BT3346" s="11"/>
      <c r="BU3346" s="11"/>
      <c r="BV3346" s="11"/>
      <c r="BW3346" s="11"/>
    </row>
    <row r="3347" spans="1:78" x14ac:dyDescent="0.2">
      <c r="C3347" t="s">
        <v>1482</v>
      </c>
      <c r="D3347" t="s">
        <v>64</v>
      </c>
      <c r="E3347" t="s">
        <v>946</v>
      </c>
      <c r="F3347" t="s">
        <v>412</v>
      </c>
      <c r="G3347" t="s">
        <v>126</v>
      </c>
      <c r="H3347" t="s">
        <v>1412</v>
      </c>
      <c r="U3347">
        <v>4</v>
      </c>
      <c r="X3347">
        <v>4.5999999999999996</v>
      </c>
      <c r="Y3347">
        <v>6</v>
      </c>
      <c r="AB3347">
        <v>6.5</v>
      </c>
      <c r="AC3347">
        <v>7</v>
      </c>
      <c r="AF3347">
        <v>8.5</v>
      </c>
      <c r="BR3347" t="s">
        <v>67</v>
      </c>
      <c r="BS3347" s="1">
        <v>44797</v>
      </c>
      <c r="BT3347" t="s">
        <v>73</v>
      </c>
      <c r="BU3347">
        <v>36083</v>
      </c>
      <c r="BV3347" t="s">
        <v>60</v>
      </c>
      <c r="BW3347" t="s">
        <v>73</v>
      </c>
    </row>
    <row r="3348" spans="1:78" s="10" customFormat="1" x14ac:dyDescent="0.2">
      <c r="A3348"/>
      <c r="B3348"/>
      <c r="C3348" t="s">
        <v>1482</v>
      </c>
      <c r="D3348" t="s">
        <v>64</v>
      </c>
      <c r="E3348" t="s">
        <v>946</v>
      </c>
      <c r="F3348" t="s">
        <v>412</v>
      </c>
      <c r="G3348" t="s">
        <v>126</v>
      </c>
      <c r="H3348" t="s">
        <v>412</v>
      </c>
      <c r="I3348"/>
      <c r="J3348"/>
      <c r="K3348"/>
      <c r="L3348"/>
      <c r="M3348"/>
      <c r="N3348"/>
      <c r="O3348"/>
      <c r="P3348"/>
      <c r="Q3348"/>
      <c r="R3348"/>
      <c r="S3348"/>
      <c r="T3348"/>
      <c r="U3348">
        <v>6</v>
      </c>
      <c r="V3348"/>
      <c r="W3348"/>
      <c r="X3348">
        <v>5</v>
      </c>
      <c r="Y3348">
        <v>6</v>
      </c>
      <c r="Z3348"/>
      <c r="AA3348"/>
      <c r="AB3348">
        <v>6</v>
      </c>
      <c r="AC3348">
        <v>6</v>
      </c>
      <c r="AD3348"/>
      <c r="AE3348"/>
      <c r="AF3348">
        <v>7.5</v>
      </c>
      <c r="AG3348">
        <v>4</v>
      </c>
      <c r="AH3348"/>
      <c r="AI3348"/>
      <c r="AJ3348">
        <v>6</v>
      </c>
      <c r="AK3348"/>
      <c r="AL3348"/>
      <c r="AM3348"/>
      <c r="AN3348"/>
      <c r="AO3348"/>
      <c r="AP3348"/>
      <c r="AQ3348"/>
      <c r="AR3348"/>
      <c r="AS3348"/>
      <c r="AT3348"/>
      <c r="AU3348"/>
      <c r="AV3348"/>
      <c r="AW3348"/>
      <c r="AX3348"/>
      <c r="AY3348"/>
      <c r="AZ3348"/>
      <c r="BA3348"/>
      <c r="BB3348"/>
      <c r="BC3348"/>
      <c r="BD3348"/>
      <c r="BE3348"/>
      <c r="BF3348"/>
      <c r="BG3348"/>
      <c r="BH3348"/>
      <c r="BI3348"/>
      <c r="BJ3348"/>
      <c r="BK3348"/>
      <c r="BL3348"/>
      <c r="BM3348"/>
      <c r="BN3348"/>
      <c r="BO3348"/>
      <c r="BP3348"/>
      <c r="BQ3348" t="s">
        <v>1410</v>
      </c>
      <c r="BR3348" t="s">
        <v>67</v>
      </c>
      <c r="BS3348" s="1">
        <v>44797</v>
      </c>
      <c r="BT3348" t="s">
        <v>73</v>
      </c>
      <c r="BU3348">
        <v>36083</v>
      </c>
      <c r="BV3348" t="s">
        <v>60</v>
      </c>
      <c r="BW3348" t="s">
        <v>73</v>
      </c>
    </row>
    <row r="3349" spans="1:78" s="10" customFormat="1" x14ac:dyDescent="0.2">
      <c r="A3349"/>
      <c r="B3349"/>
      <c r="C3349" t="s">
        <v>1482</v>
      </c>
      <c r="D3349" t="s">
        <v>64</v>
      </c>
      <c r="E3349" t="s">
        <v>946</v>
      </c>
      <c r="F3349" t="s">
        <v>412</v>
      </c>
      <c r="G3349" t="s">
        <v>126</v>
      </c>
      <c r="H3349" t="s">
        <v>412</v>
      </c>
      <c r="I3349"/>
      <c r="J3349"/>
      <c r="K3349"/>
      <c r="L3349"/>
      <c r="M3349"/>
      <c r="N3349"/>
      <c r="O3349"/>
      <c r="P3349"/>
      <c r="Q3349"/>
      <c r="R3349"/>
      <c r="S3349"/>
      <c r="T3349"/>
      <c r="U3349"/>
      <c r="V3349"/>
      <c r="W3349"/>
      <c r="X3349"/>
      <c r="Y3349">
        <v>6</v>
      </c>
      <c r="Z3349"/>
      <c r="AA3349"/>
      <c r="AB3349">
        <v>6</v>
      </c>
      <c r="AC3349">
        <v>6.2</v>
      </c>
      <c r="AD3349"/>
      <c r="AE3349"/>
      <c r="AF3349">
        <v>7.2</v>
      </c>
      <c r="AG3349">
        <v>4.7</v>
      </c>
      <c r="AH3349"/>
      <c r="AI3349"/>
      <c r="AJ3349">
        <v>6</v>
      </c>
      <c r="AK3349"/>
      <c r="AL3349"/>
      <c r="AM3349"/>
      <c r="AN3349"/>
      <c r="AO3349"/>
      <c r="AP3349"/>
      <c r="AQ3349"/>
      <c r="AR3349"/>
      <c r="AS3349">
        <v>5</v>
      </c>
      <c r="AT3349"/>
      <c r="AU3349"/>
      <c r="AV3349"/>
      <c r="AW3349">
        <v>5.7</v>
      </c>
      <c r="AX3349"/>
      <c r="AY3349"/>
      <c r="AZ3349">
        <v>4.2</v>
      </c>
      <c r="BA3349"/>
      <c r="BB3349"/>
      <c r="BC3349"/>
      <c r="BD3349"/>
      <c r="BE3349">
        <v>7</v>
      </c>
      <c r="BF3349"/>
      <c r="BG3349"/>
      <c r="BH3349">
        <v>3.5</v>
      </c>
      <c r="BI3349"/>
      <c r="BJ3349"/>
      <c r="BK3349"/>
      <c r="BL3349"/>
      <c r="BM3349"/>
      <c r="BN3349"/>
      <c r="BO3349"/>
      <c r="BP3349"/>
      <c r="BQ3349" t="s">
        <v>1411</v>
      </c>
      <c r="BR3349" t="s">
        <v>67</v>
      </c>
      <c r="BS3349" s="1">
        <v>44797</v>
      </c>
      <c r="BT3349" t="s">
        <v>73</v>
      </c>
      <c r="BU3349">
        <v>36083</v>
      </c>
      <c r="BV3349" t="s">
        <v>60</v>
      </c>
      <c r="BW3349" t="s">
        <v>73</v>
      </c>
    </row>
    <row r="3350" spans="1:78" s="10" customFormat="1" x14ac:dyDescent="0.2">
      <c r="A3350" s="6"/>
      <c r="B3350" s="6"/>
      <c r="C3350" s="6" t="s">
        <v>1482</v>
      </c>
      <c r="D3350" s="6" t="s">
        <v>64</v>
      </c>
      <c r="E3350" s="6" t="s">
        <v>946</v>
      </c>
      <c r="F3350" s="6" t="s">
        <v>412</v>
      </c>
      <c r="G3350" s="6" t="s">
        <v>126</v>
      </c>
      <c r="H3350" s="6" t="s">
        <v>412</v>
      </c>
      <c r="I3350" s="6"/>
      <c r="J3350" s="6"/>
      <c r="K3350" s="6"/>
      <c r="L3350" s="6"/>
      <c r="M3350" s="6"/>
      <c r="N3350" s="6"/>
      <c r="O3350" s="6"/>
      <c r="P3350" s="6"/>
      <c r="Q3350" s="6"/>
      <c r="R3350" s="6"/>
      <c r="S3350" s="6"/>
      <c r="T3350" s="6"/>
      <c r="U3350" s="6"/>
      <c r="V3350" s="6"/>
      <c r="W3350" s="6"/>
      <c r="X3350" s="6"/>
      <c r="Y3350" s="6"/>
      <c r="Z3350" s="6"/>
      <c r="AA3350" s="6"/>
      <c r="AB3350" s="6"/>
      <c r="AC3350" s="6"/>
      <c r="AD3350" s="6"/>
      <c r="AE3350" s="6"/>
      <c r="AF3350" s="6"/>
      <c r="AG3350" s="6"/>
      <c r="AH3350" s="6"/>
      <c r="AI3350" s="6"/>
      <c r="AJ3350" s="6"/>
      <c r="AK3350" s="6"/>
      <c r="AL3350" s="6"/>
      <c r="AM3350" s="6"/>
      <c r="AN3350" s="6"/>
      <c r="AO3350" s="6"/>
      <c r="AP3350" s="6"/>
      <c r="AQ3350" s="6"/>
      <c r="AR3350" s="6"/>
      <c r="AS3350" s="6"/>
      <c r="AT3350" s="6"/>
      <c r="AU3350" s="6"/>
      <c r="AV3350" s="6"/>
      <c r="AW3350" s="6"/>
      <c r="AX3350" s="6"/>
      <c r="AY3350" s="6"/>
      <c r="AZ3350" s="6"/>
      <c r="BA3350" s="6"/>
      <c r="BB3350" s="6"/>
      <c r="BC3350" s="6"/>
      <c r="BD3350" s="6"/>
      <c r="BE3350" s="6"/>
      <c r="BF3350" s="6"/>
      <c r="BG3350" s="6"/>
      <c r="BH3350" s="6"/>
      <c r="BI3350" s="6"/>
      <c r="BJ3350" s="6">
        <v>23</v>
      </c>
      <c r="BK3350" s="6"/>
      <c r="BL3350" s="6"/>
      <c r="BM3350" s="6"/>
      <c r="BN3350" s="6"/>
      <c r="BO3350" s="6"/>
      <c r="BP3350" s="6"/>
      <c r="BQ3350" s="6"/>
      <c r="BR3350" s="6" t="s">
        <v>67</v>
      </c>
      <c r="BS3350" s="7">
        <v>44964</v>
      </c>
      <c r="BT3350" s="6" t="s">
        <v>3669</v>
      </c>
      <c r="BU3350" s="57" t="s">
        <v>3702</v>
      </c>
      <c r="BV3350" s="6"/>
      <c r="BW3350" s="6"/>
      <c r="BX3350" s="6"/>
      <c r="BY3350" s="6"/>
      <c r="BZ3350" s="6"/>
    </row>
    <row r="3351" spans="1:78" s="10" customFormat="1" x14ac:dyDescent="0.2">
      <c r="A3351" s="11" t="s">
        <v>1700</v>
      </c>
      <c r="B3351" s="11"/>
      <c r="C3351" s="11" t="s">
        <v>1482</v>
      </c>
      <c r="D3351" s="11" t="s">
        <v>64</v>
      </c>
      <c r="E3351" s="11" t="s">
        <v>946</v>
      </c>
      <c r="F3351" s="11" t="s">
        <v>412</v>
      </c>
      <c r="G3351" s="11" t="s">
        <v>946</v>
      </c>
      <c r="H3351" s="11" t="s">
        <v>1533</v>
      </c>
      <c r="I3351" s="11"/>
      <c r="J3351" s="11"/>
      <c r="K3351" s="11"/>
      <c r="L3351" s="11"/>
      <c r="M3351" s="11"/>
      <c r="N3351" s="11"/>
      <c r="O3351" s="11"/>
      <c r="P3351" s="11"/>
      <c r="Q3351" s="11"/>
      <c r="R3351" s="11"/>
      <c r="S3351" s="11"/>
      <c r="T3351" s="11"/>
      <c r="U3351" s="11"/>
      <c r="V3351" s="11"/>
      <c r="W3351" s="11"/>
      <c r="X3351" s="11"/>
      <c r="Y3351" s="11"/>
      <c r="Z3351" s="11"/>
      <c r="AA3351" s="11"/>
      <c r="AB3351" s="11"/>
      <c r="AC3351" s="11"/>
      <c r="AD3351" s="11"/>
      <c r="AE3351" s="11"/>
      <c r="AF3351" s="11"/>
      <c r="AG3351" s="11"/>
      <c r="AH3351" s="11"/>
      <c r="AI3351" s="11"/>
      <c r="AJ3351" s="11"/>
      <c r="AK3351" s="11"/>
      <c r="AL3351" s="11"/>
      <c r="AM3351" s="11"/>
      <c r="AN3351" s="11"/>
      <c r="AO3351" s="11"/>
      <c r="AP3351" s="11"/>
      <c r="AQ3351" s="11"/>
      <c r="AR3351" s="11"/>
      <c r="AS3351" s="11"/>
      <c r="AT3351" s="11"/>
      <c r="AU3351" s="11"/>
      <c r="AV3351" s="11"/>
      <c r="AW3351" s="11"/>
      <c r="AX3351" s="11"/>
      <c r="AY3351" s="11"/>
      <c r="AZ3351" s="11"/>
      <c r="BA3351" s="11"/>
      <c r="BB3351" s="11"/>
      <c r="BC3351" s="11"/>
      <c r="BD3351" s="11"/>
      <c r="BE3351" s="11"/>
      <c r="BF3351" s="11"/>
      <c r="BG3351" s="11"/>
      <c r="BH3351" s="11"/>
      <c r="BI3351" s="11"/>
      <c r="BJ3351" s="11"/>
      <c r="BK3351" s="11"/>
      <c r="BL3351" s="11"/>
      <c r="BM3351" s="11"/>
      <c r="BN3351" s="11"/>
      <c r="BO3351" s="11"/>
      <c r="BP3351" s="11"/>
      <c r="BQ3351" s="11"/>
      <c r="BR3351" s="11"/>
      <c r="BS3351" s="11"/>
      <c r="BT3351" s="11"/>
      <c r="BU3351" s="11"/>
      <c r="BV3351" s="11"/>
      <c r="BW3351" s="11"/>
    </row>
    <row r="3352" spans="1:78" s="10" customFormat="1" x14ac:dyDescent="0.2">
      <c r="A3352" t="s">
        <v>2286</v>
      </c>
      <c r="B3352" t="s">
        <v>322</v>
      </c>
      <c r="C3352" t="s">
        <v>1482</v>
      </c>
      <c r="D3352" t="s">
        <v>64</v>
      </c>
      <c r="E3352" t="s">
        <v>946</v>
      </c>
      <c r="F3352" t="s">
        <v>412</v>
      </c>
      <c r="G3352" t="s">
        <v>946</v>
      </c>
      <c r="H3352" t="s">
        <v>1533</v>
      </c>
      <c r="I3352"/>
      <c r="J3352"/>
      <c r="K3352"/>
      <c r="L3352"/>
      <c r="M3352"/>
      <c r="N3352"/>
      <c r="O3352"/>
      <c r="P3352"/>
      <c r="Q3352"/>
      <c r="R3352"/>
      <c r="S3352"/>
      <c r="T3352"/>
      <c r="U3352"/>
      <c r="V3352"/>
      <c r="W3352"/>
      <c r="X3352"/>
      <c r="Y3352">
        <v>5.0999999999999996</v>
      </c>
      <c r="Z3352"/>
      <c r="AA3352"/>
      <c r="AB3352">
        <v>5.6</v>
      </c>
      <c r="AC3352"/>
      <c r="AD3352"/>
      <c r="AE3352"/>
      <c r="AF3352"/>
      <c r="AG3352"/>
      <c r="AH3352"/>
      <c r="AI3352"/>
      <c r="AJ3352"/>
      <c r="AK3352"/>
      <c r="AL3352"/>
      <c r="AM3352"/>
      <c r="AN3352"/>
      <c r="AO3352"/>
      <c r="AP3352"/>
      <c r="AQ3352"/>
      <c r="AR3352"/>
      <c r="AS3352"/>
      <c r="AT3352"/>
      <c r="AU3352"/>
      <c r="AV3352"/>
      <c r="AW3352"/>
      <c r="AX3352"/>
      <c r="AY3352"/>
      <c r="AZ3352"/>
      <c r="BA3352"/>
      <c r="BB3352"/>
      <c r="BC3352"/>
      <c r="BD3352"/>
      <c r="BE3352"/>
      <c r="BF3352"/>
      <c r="BG3352"/>
      <c r="BH3352"/>
      <c r="BI3352"/>
      <c r="BJ3352"/>
      <c r="BK3352"/>
      <c r="BL3352"/>
      <c r="BM3352"/>
      <c r="BN3352"/>
      <c r="BO3352"/>
      <c r="BP3352"/>
      <c r="BQ3352"/>
      <c r="BR3352" t="s">
        <v>67</v>
      </c>
      <c r="BS3352" s="1">
        <v>44820</v>
      </c>
      <c r="BT3352" t="s">
        <v>2276</v>
      </c>
      <c r="BU3352" t="s">
        <v>2308</v>
      </c>
      <c r="BV3352" t="s">
        <v>60</v>
      </c>
      <c r="BW3352" t="s">
        <v>2276</v>
      </c>
    </row>
    <row r="3353" spans="1:78" s="10" customFormat="1" x14ac:dyDescent="0.2">
      <c r="A3353" s="10" t="s">
        <v>2287</v>
      </c>
      <c r="C3353" s="10" t="s">
        <v>1482</v>
      </c>
      <c r="D3353" s="10" t="s">
        <v>64</v>
      </c>
      <c r="E3353" s="10" t="s">
        <v>946</v>
      </c>
      <c r="F3353" s="10" t="s">
        <v>412</v>
      </c>
      <c r="G3353" s="10" t="s">
        <v>946</v>
      </c>
      <c r="H3353" s="10" t="s">
        <v>1533</v>
      </c>
      <c r="BR3353" s="10" t="s">
        <v>67</v>
      </c>
      <c r="BS3353" s="12">
        <v>44820</v>
      </c>
      <c r="BT3353" s="10" t="s">
        <v>2276</v>
      </c>
      <c r="BU3353" s="10" t="s">
        <v>2308</v>
      </c>
      <c r="BV3353" s="10" t="s">
        <v>60</v>
      </c>
      <c r="BW3353" s="10" t="s">
        <v>2276</v>
      </c>
      <c r="BX3353" s="11"/>
      <c r="BY3353" s="11"/>
      <c r="BZ3353" s="11"/>
    </row>
    <row r="3354" spans="1:78" x14ac:dyDescent="0.2">
      <c r="A3354" s="11" t="s">
        <v>1700</v>
      </c>
      <c r="B3354" s="11"/>
      <c r="C3354" s="11" t="s">
        <v>1482</v>
      </c>
      <c r="D3354" s="11" t="s">
        <v>64</v>
      </c>
      <c r="E3354" s="11" t="s">
        <v>946</v>
      </c>
      <c r="F3354" s="11" t="s">
        <v>412</v>
      </c>
      <c r="G3354" s="11" t="s">
        <v>946</v>
      </c>
      <c r="H3354" s="11" t="s">
        <v>420</v>
      </c>
      <c r="I3354" s="11"/>
      <c r="J3354" s="11"/>
      <c r="K3354" s="11"/>
      <c r="L3354" s="11"/>
      <c r="M3354" s="11"/>
      <c r="N3354" s="11"/>
      <c r="O3354" s="11"/>
      <c r="P3354" s="11"/>
      <c r="Q3354" s="11"/>
      <c r="R3354" s="11"/>
      <c r="S3354" s="11"/>
      <c r="T3354" s="11"/>
      <c r="U3354" s="11"/>
      <c r="V3354" s="11"/>
      <c r="W3354" s="11"/>
      <c r="X3354" s="11"/>
      <c r="Y3354" s="11"/>
      <c r="Z3354" s="11"/>
      <c r="AA3354" s="11"/>
      <c r="AB3354" s="11"/>
      <c r="AC3354" s="11"/>
      <c r="AD3354" s="11"/>
      <c r="AE3354" s="11"/>
      <c r="AF3354" s="11"/>
      <c r="AG3354" s="11"/>
      <c r="AH3354" s="11"/>
      <c r="AI3354" s="11"/>
      <c r="AJ3354" s="11"/>
      <c r="AK3354" s="11"/>
      <c r="AL3354" s="11"/>
      <c r="AM3354" s="11"/>
      <c r="AN3354" s="11"/>
      <c r="AO3354" s="11"/>
      <c r="AP3354" s="11"/>
      <c r="AQ3354" s="11"/>
      <c r="AR3354" s="11"/>
      <c r="AS3354" s="11"/>
      <c r="AT3354" s="11"/>
      <c r="AU3354" s="11"/>
      <c r="AV3354" s="11"/>
      <c r="AW3354" s="11"/>
      <c r="AX3354" s="11"/>
      <c r="AY3354" s="11"/>
      <c r="AZ3354" s="11"/>
      <c r="BA3354" s="11"/>
      <c r="BB3354" s="11"/>
      <c r="BC3354" s="11"/>
      <c r="BD3354" s="11"/>
      <c r="BE3354" s="11"/>
      <c r="BF3354" s="11"/>
      <c r="BG3354" s="11"/>
      <c r="BH3354" s="11"/>
      <c r="BI3354" s="11"/>
      <c r="BJ3354" s="11"/>
      <c r="BK3354" s="11"/>
      <c r="BL3354" s="11"/>
      <c r="BM3354" s="11"/>
      <c r="BN3354" s="11"/>
      <c r="BO3354" s="11"/>
      <c r="BP3354" s="11"/>
      <c r="BQ3354" s="11"/>
      <c r="BR3354" s="11"/>
      <c r="BS3354" s="11"/>
      <c r="BT3354" s="11"/>
      <c r="BU3354" s="11"/>
      <c r="BV3354" s="11"/>
      <c r="BW3354" s="11"/>
      <c r="BX3354" s="11"/>
      <c r="BY3354" s="11"/>
      <c r="BZ3354" s="11"/>
    </row>
    <row r="3355" spans="1:78" x14ac:dyDescent="0.2">
      <c r="A3355" t="s">
        <v>1408</v>
      </c>
      <c r="B3355" t="s">
        <v>154</v>
      </c>
      <c r="C3355" t="s">
        <v>1482</v>
      </c>
      <c r="D3355" t="s">
        <v>64</v>
      </c>
      <c r="E3355" t="s">
        <v>946</v>
      </c>
      <c r="F3355" t="s">
        <v>412</v>
      </c>
      <c r="G3355" t="s">
        <v>946</v>
      </c>
      <c r="H3355" t="s">
        <v>420</v>
      </c>
      <c r="AK3355">
        <v>3.6</v>
      </c>
      <c r="AN3355">
        <v>2.8</v>
      </c>
      <c r="AO3355">
        <v>4.5999999999999996</v>
      </c>
      <c r="AR3355">
        <v>3.3</v>
      </c>
      <c r="AS3355">
        <v>5.4</v>
      </c>
      <c r="AV3355">
        <v>4</v>
      </c>
      <c r="AW3355">
        <v>5.5</v>
      </c>
      <c r="AZ3355">
        <v>4.7</v>
      </c>
      <c r="BA3355">
        <v>6</v>
      </c>
      <c r="BD3355">
        <v>5.5</v>
      </c>
      <c r="BE3355">
        <v>6.1</v>
      </c>
      <c r="BH3355">
        <v>4.7</v>
      </c>
      <c r="BR3355" t="s">
        <v>58</v>
      </c>
      <c r="BS3355"/>
      <c r="BT3355" t="s">
        <v>372</v>
      </c>
      <c r="BU3355">
        <v>3140</v>
      </c>
      <c r="BX3355" s="11"/>
      <c r="BY3355" s="11"/>
      <c r="BZ3355" s="11"/>
    </row>
    <row r="3356" spans="1:78" x14ac:dyDescent="0.2">
      <c r="A3356" s="11" t="s">
        <v>1700</v>
      </c>
      <c r="B3356" s="11"/>
      <c r="C3356" s="11" t="s">
        <v>1482</v>
      </c>
      <c r="D3356" s="11" t="s">
        <v>64</v>
      </c>
      <c r="E3356" s="11" t="s">
        <v>946</v>
      </c>
      <c r="F3356" s="11" t="s">
        <v>412</v>
      </c>
      <c r="G3356" s="11" t="s">
        <v>946</v>
      </c>
      <c r="H3356" s="11" t="s">
        <v>412</v>
      </c>
      <c r="I3356" s="11"/>
      <c r="J3356" s="11"/>
      <c r="K3356" s="11"/>
      <c r="L3356" s="11"/>
      <c r="M3356" s="11"/>
      <c r="N3356" s="11"/>
      <c r="O3356" s="11"/>
      <c r="P3356" s="11"/>
      <c r="Q3356" s="11"/>
      <c r="R3356" s="11"/>
      <c r="S3356" s="11"/>
      <c r="T3356" s="11"/>
      <c r="U3356" s="11"/>
      <c r="V3356" s="11"/>
      <c r="W3356" s="11"/>
      <c r="X3356" s="11"/>
      <c r="Y3356" s="11"/>
      <c r="Z3356" s="11"/>
      <c r="AA3356" s="11"/>
      <c r="AB3356" s="11"/>
      <c r="AC3356" s="11"/>
      <c r="AD3356" s="11"/>
      <c r="AE3356" s="11"/>
      <c r="AF3356" s="11"/>
      <c r="AG3356" s="11"/>
      <c r="AH3356" s="11"/>
      <c r="AI3356" s="11"/>
      <c r="AJ3356" s="11"/>
      <c r="AK3356" s="11"/>
      <c r="AL3356" s="11"/>
      <c r="AM3356" s="11"/>
      <c r="AN3356" s="11"/>
      <c r="AO3356" s="11"/>
      <c r="AP3356" s="11"/>
      <c r="AQ3356" s="11"/>
      <c r="AR3356" s="11"/>
      <c r="AS3356" s="11"/>
      <c r="AT3356" s="11"/>
      <c r="AU3356" s="11"/>
      <c r="AV3356" s="11"/>
      <c r="AW3356" s="11"/>
      <c r="AX3356" s="11"/>
      <c r="AY3356" s="11"/>
      <c r="AZ3356" s="11"/>
      <c r="BA3356" s="11"/>
      <c r="BB3356" s="11"/>
      <c r="BC3356" s="11"/>
      <c r="BD3356" s="11"/>
      <c r="BE3356" s="11"/>
      <c r="BF3356" s="11"/>
      <c r="BG3356" s="11"/>
      <c r="BH3356" s="11"/>
      <c r="BI3356" s="11"/>
      <c r="BJ3356" s="11"/>
      <c r="BK3356" s="11"/>
      <c r="BL3356" s="11"/>
      <c r="BM3356" s="11"/>
      <c r="BN3356" s="11"/>
      <c r="BO3356" s="11"/>
      <c r="BP3356" s="11"/>
      <c r="BQ3356" s="11"/>
      <c r="BR3356" s="11"/>
      <c r="BS3356" s="11"/>
      <c r="BT3356" s="11"/>
      <c r="BU3356" s="11"/>
      <c r="BV3356" s="11"/>
      <c r="BW3356" s="11"/>
      <c r="BX3356" s="11"/>
      <c r="BY3356" s="11"/>
      <c r="BZ3356" s="11"/>
    </row>
    <row r="3357" spans="1:78" x14ac:dyDescent="0.2">
      <c r="A3357" s="6" t="s">
        <v>2258</v>
      </c>
      <c r="B3357" s="6"/>
      <c r="C3357" s="6" t="s">
        <v>1482</v>
      </c>
      <c r="D3357" s="6" t="s">
        <v>64</v>
      </c>
      <c r="E3357" s="6" t="s">
        <v>946</v>
      </c>
      <c r="F3357" s="6" t="s">
        <v>412</v>
      </c>
      <c r="G3357" s="6" t="s">
        <v>946</v>
      </c>
      <c r="H3357" s="6" t="s">
        <v>412</v>
      </c>
      <c r="I3357" s="6"/>
      <c r="J3357" s="6"/>
      <c r="K3357" s="6"/>
      <c r="L3357" s="6"/>
      <c r="M3357" s="6"/>
      <c r="N3357" s="6"/>
      <c r="O3357" s="6"/>
      <c r="P3357" s="6"/>
      <c r="Q3357" s="6"/>
      <c r="R3357" s="6"/>
      <c r="S3357" s="6"/>
      <c r="T3357" s="6"/>
      <c r="U3357" s="6"/>
      <c r="V3357" s="6"/>
      <c r="W3357" s="6"/>
      <c r="X3357" s="6"/>
      <c r="Y3357" s="6"/>
      <c r="Z3357" s="6"/>
      <c r="AA3357" s="6"/>
      <c r="AB3357" s="6"/>
      <c r="AC3357" s="6"/>
      <c r="AD3357" s="6"/>
      <c r="AE3357" s="6"/>
      <c r="AF3357" s="6"/>
      <c r="AG3357" s="6"/>
      <c r="AH3357" s="6"/>
      <c r="AI3357" s="6"/>
      <c r="AJ3357" s="6"/>
      <c r="AK3357" s="6"/>
      <c r="AL3357" s="6"/>
      <c r="AM3357" s="6"/>
      <c r="AN3357" s="6"/>
      <c r="AO3357" s="6"/>
      <c r="AP3357" s="6"/>
      <c r="AQ3357" s="6"/>
      <c r="AR3357" s="6"/>
      <c r="AS3357" s="6"/>
      <c r="AT3357" s="6"/>
      <c r="AU3357" s="6"/>
      <c r="AV3357" s="6"/>
      <c r="AW3357" s="6"/>
      <c r="AX3357" s="6"/>
      <c r="AY3357" s="6"/>
      <c r="AZ3357" s="6"/>
      <c r="BA3357" s="6"/>
      <c r="BB3357" s="6"/>
      <c r="BC3357" s="6"/>
      <c r="BD3357" s="6"/>
      <c r="BE3357" s="6"/>
      <c r="BF3357" s="6"/>
      <c r="BG3357" s="6"/>
      <c r="BH3357" s="6"/>
      <c r="BI3357" s="6">
        <v>17</v>
      </c>
      <c r="BJ3357" s="6"/>
      <c r="BK3357" s="6"/>
      <c r="BL3357" s="6"/>
      <c r="BM3357" s="6"/>
      <c r="BN3357" s="6"/>
      <c r="BO3357" s="6"/>
      <c r="BP3357" s="6"/>
      <c r="BQ3357" s="6"/>
      <c r="BR3357" s="6" t="s">
        <v>67</v>
      </c>
      <c r="BS3357" s="7">
        <v>44820</v>
      </c>
      <c r="BT3357" s="6" t="s">
        <v>2256</v>
      </c>
      <c r="BU3357" s="26">
        <v>82637</v>
      </c>
      <c r="BV3357" s="6" t="s">
        <v>60</v>
      </c>
      <c r="BW3357" s="6" t="s">
        <v>2256</v>
      </c>
      <c r="BX3357" s="11"/>
      <c r="BY3357" s="11"/>
      <c r="BZ3357" s="11"/>
    </row>
    <row r="3358" spans="1:78" x14ac:dyDescent="0.2">
      <c r="A3358" s="6" t="s">
        <v>2259</v>
      </c>
      <c r="B3358" s="6"/>
      <c r="C3358" s="6" t="s">
        <v>1482</v>
      </c>
      <c r="D3358" s="6" t="s">
        <v>64</v>
      </c>
      <c r="E3358" s="6" t="s">
        <v>946</v>
      </c>
      <c r="F3358" s="6" t="s">
        <v>412</v>
      </c>
      <c r="G3358" s="6" t="s">
        <v>946</v>
      </c>
      <c r="H3358" s="6" t="s">
        <v>412</v>
      </c>
      <c r="I3358" s="6"/>
      <c r="J3358" s="6"/>
      <c r="K3358" s="6"/>
      <c r="L3358" s="6"/>
      <c r="M3358" s="6"/>
      <c r="N3358" s="6"/>
      <c r="O3358" s="6"/>
      <c r="P3358" s="6"/>
      <c r="Q3358" s="6"/>
      <c r="R3358" s="6"/>
      <c r="S3358" s="6"/>
      <c r="T3358" s="6"/>
      <c r="U3358" s="6"/>
      <c r="V3358" s="6"/>
      <c r="W3358" s="6"/>
      <c r="X3358" s="6"/>
      <c r="Y3358" s="6"/>
      <c r="Z3358" s="6"/>
      <c r="AA3358" s="6"/>
      <c r="AB3358" s="6"/>
      <c r="AC3358" s="6"/>
      <c r="AD3358" s="6"/>
      <c r="AE3358" s="6"/>
      <c r="AF3358" s="6"/>
      <c r="AG3358" s="6"/>
      <c r="AH3358" s="6"/>
      <c r="AI3358" s="6"/>
      <c r="AJ3358" s="6"/>
      <c r="AK3358" s="6"/>
      <c r="AL3358" s="6"/>
      <c r="AM3358" s="6"/>
      <c r="AN3358" s="6"/>
      <c r="AO3358" s="6"/>
      <c r="AP3358" s="6"/>
      <c r="AQ3358" s="6"/>
      <c r="AR3358" s="6"/>
      <c r="AS3358" s="6"/>
      <c r="AT3358" s="6"/>
      <c r="AU3358" s="6"/>
      <c r="AV3358" s="6"/>
      <c r="AW3358" s="6"/>
      <c r="AX3358" s="6"/>
      <c r="AY3358" s="6"/>
      <c r="AZ3358" s="6"/>
      <c r="BA3358" s="6"/>
      <c r="BB3358" s="6"/>
      <c r="BC3358" s="6"/>
      <c r="BD3358" s="6"/>
      <c r="BE3358" s="6"/>
      <c r="BF3358" s="6"/>
      <c r="BG3358" s="6"/>
      <c r="BH3358" s="6"/>
      <c r="BI3358" s="6"/>
      <c r="BJ3358" s="6"/>
      <c r="BK3358" s="6"/>
      <c r="BL3358" s="6"/>
      <c r="BM3358" s="6"/>
      <c r="BN3358" s="6"/>
      <c r="BO3358" s="6"/>
      <c r="BP3358" s="6"/>
      <c r="BQ3358" s="6" t="s">
        <v>3676</v>
      </c>
      <c r="BR3358" s="6" t="s">
        <v>67</v>
      </c>
      <c r="BS3358" s="7">
        <v>44820</v>
      </c>
      <c r="BT3358" s="6" t="s">
        <v>2256</v>
      </c>
      <c r="BU3358" s="26">
        <v>82637</v>
      </c>
      <c r="BV3358" s="6" t="s">
        <v>60</v>
      </c>
      <c r="BW3358" s="6" t="s">
        <v>2256</v>
      </c>
      <c r="BX3358" s="11"/>
      <c r="BY3358" s="11"/>
      <c r="BZ3358" s="11"/>
    </row>
  </sheetData>
  <autoFilter ref="A1:BW3358" xr:uid="{00000000-0001-0000-0000-000000000000}"/>
  <sortState xmlns:xlrd2="http://schemas.microsoft.com/office/spreadsheetml/2017/richdata2" ref="A2:BZ3358">
    <sortCondition ref="C2:C3358"/>
    <sortCondition ref="D2:D3358"/>
    <sortCondition ref="E2:E3358"/>
    <sortCondition ref="F2:F3358"/>
    <sortCondition ref="G2:G3358"/>
    <sortCondition ref="H2:H3358"/>
    <sortCondition ref="A2:A3358"/>
  </sortState>
  <phoneticPr fontId="19" type="noConversion"/>
  <conditionalFormatting sqref="A2719:B2719 A2720:A2726 A1:A2718 A2728:A1048576">
    <cfRule type="containsBlanks" dxfId="31" priority="50">
      <formula>LEN(TRIM(A1))=0</formula>
    </cfRule>
  </conditionalFormatting>
  <conditionalFormatting sqref="C2458:D2459 C2460:E2461 C2462:D2462 G2458:I2462 I2573 C2463:I2500 C2603:F2603 H2603:I2603 C2501:F2501 I2501 C2502:I2572 C2574:I2602 C2604:I2764 B2765:H2895 C1:I2457 C2896:I1048576">
    <cfRule type="containsBlanks" dxfId="30" priority="46">
      <formula>LEN(TRIM(B1))=0</formula>
    </cfRule>
    <cfRule type="cellIs" dxfId="29" priority="49" operator="equal">
      <formula>"NA"</formula>
    </cfRule>
  </conditionalFormatting>
  <conditionalFormatting sqref="G1454:G1456">
    <cfRule type="cellIs" dxfId="28" priority="39" operator="equal">
      <formula>"NA"</formula>
    </cfRule>
  </conditionalFormatting>
  <conditionalFormatting sqref="G1454:G1456 BV2463:BV2464 BU2377:BU2475 BV2475:BW2475 BW2509 BV2511:BW2512 BW2507 BV2506:BV2509 BV2518:BW2518 BV2526:BW2529 BV2532:BW2533 BV2540:BW2541 BV2544:BW2544 BV2678:BV2679 BU2234:BU2374 BW2899:BW2913 BV2915:BW2915 BV1322 BV1332 BU2478:BU2942 BV2948:BW2948 BU1:BU2228 BV2947 BU2944:BU2946 BU2951:BU2962 BU3014:BU3294 BV3292 BU3296:BU3303 BU3305:BU1048576 BV3311 BV3343:BW3343 BV3327:BW3327 BV3332:BW3333 BV3314:BW3316 BV3348:BW3353 BV3324:BW3325">
    <cfRule type="containsBlanks" dxfId="27" priority="38">
      <formula>LEN(TRIM(G1))=0</formula>
    </cfRule>
  </conditionalFormatting>
  <conditionalFormatting sqref="BW1866 BW1869 BW1872 BW1875 BW1878 BW1880 BW1883">
    <cfRule type="containsBlanks" dxfId="26" priority="35">
      <formula>LEN(TRIM(BW1866))=0</formula>
    </cfRule>
  </conditionalFormatting>
  <conditionalFormatting sqref="BW1849">
    <cfRule type="containsBlanks" dxfId="25" priority="34">
      <formula>LEN(TRIM(BW1849))=0</formula>
    </cfRule>
  </conditionalFormatting>
  <conditionalFormatting sqref="BW1885">
    <cfRule type="containsBlanks" dxfId="24" priority="30">
      <formula>LEN(TRIM(BW1885))=0</formula>
    </cfRule>
  </conditionalFormatting>
  <conditionalFormatting sqref="BW1889">
    <cfRule type="containsBlanks" dxfId="23" priority="29">
      <formula>LEN(TRIM(BW1889))=0</formula>
    </cfRule>
  </conditionalFormatting>
  <conditionalFormatting sqref="BW1896">
    <cfRule type="containsBlanks" dxfId="22" priority="28">
      <formula>LEN(TRIM(BW1896))=0</formula>
    </cfRule>
  </conditionalFormatting>
  <conditionalFormatting sqref="BW1904">
    <cfRule type="containsBlanks" dxfId="21" priority="27">
      <formula>LEN(TRIM(BW1904))=0</formula>
    </cfRule>
  </conditionalFormatting>
  <conditionalFormatting sqref="BW1908:BW1916 BW1918:BW1920">
    <cfRule type="containsBlanks" dxfId="20" priority="26">
      <formula>LEN(TRIM(BW1908))=0</formula>
    </cfRule>
  </conditionalFormatting>
  <conditionalFormatting sqref="BW1917">
    <cfRule type="containsBlanks" dxfId="19" priority="25">
      <formula>LEN(TRIM(BW1917))=0</formula>
    </cfRule>
  </conditionalFormatting>
  <conditionalFormatting sqref="BW1924:BW1926">
    <cfRule type="containsBlanks" dxfId="18" priority="24">
      <formula>LEN(TRIM(BW1924))=0</formula>
    </cfRule>
  </conditionalFormatting>
  <conditionalFormatting sqref="BW1927:BW1933">
    <cfRule type="containsBlanks" dxfId="17" priority="23">
      <formula>LEN(TRIM(BW1927))=0</formula>
    </cfRule>
  </conditionalFormatting>
  <conditionalFormatting sqref="BW1936:BW1955">
    <cfRule type="containsBlanks" dxfId="16" priority="22">
      <formula>LEN(TRIM(BW1936))=0</formula>
    </cfRule>
  </conditionalFormatting>
  <conditionalFormatting sqref="BW1966:BW1968">
    <cfRule type="containsBlanks" dxfId="15" priority="21">
      <formula>LEN(TRIM(BW1966))=0</formula>
    </cfRule>
  </conditionalFormatting>
  <conditionalFormatting sqref="BW1959">
    <cfRule type="containsBlanks" dxfId="14" priority="20">
      <formula>LEN(TRIM(BW1959))=0</formula>
    </cfRule>
  </conditionalFormatting>
  <conditionalFormatting sqref="BW1960">
    <cfRule type="containsBlanks" dxfId="13" priority="19">
      <formula>LEN(TRIM(BW1960))=0</formula>
    </cfRule>
  </conditionalFormatting>
  <conditionalFormatting sqref="BW1964">
    <cfRule type="containsBlanks" dxfId="12" priority="18">
      <formula>LEN(TRIM(BW1964))=0</formula>
    </cfRule>
  </conditionalFormatting>
  <conditionalFormatting sqref="BW1972">
    <cfRule type="containsBlanks" dxfId="11" priority="16">
      <formula>LEN(TRIM(BW1972))=0</formula>
    </cfRule>
  </conditionalFormatting>
  <conditionalFormatting sqref="BW1973">
    <cfRule type="containsBlanks" dxfId="10" priority="15">
      <formula>LEN(TRIM(BW1973))=0</formula>
    </cfRule>
  </conditionalFormatting>
  <conditionalFormatting sqref="BW2020">
    <cfRule type="containsBlanks" dxfId="9" priority="14">
      <formula>LEN(TRIM(BW2020))=0</formula>
    </cfRule>
  </conditionalFormatting>
  <conditionalFormatting sqref="BW2023">
    <cfRule type="containsBlanks" dxfId="8" priority="13">
      <formula>LEN(TRIM(BW2023))=0</formula>
    </cfRule>
  </conditionalFormatting>
  <conditionalFormatting sqref="BW2028">
    <cfRule type="containsBlanks" dxfId="7" priority="12">
      <formula>LEN(TRIM(BW2028))=0</formula>
    </cfRule>
  </conditionalFormatting>
  <conditionalFormatting sqref="BW2035">
    <cfRule type="containsBlanks" dxfId="6" priority="11">
      <formula>LEN(TRIM(BW2035))=0</formula>
    </cfRule>
  </conditionalFormatting>
  <conditionalFormatting sqref="BW2031">
    <cfRule type="containsBlanks" dxfId="5" priority="10">
      <formula>LEN(TRIM(BW2031))=0</formula>
    </cfRule>
  </conditionalFormatting>
  <conditionalFormatting sqref="BW2042:BW2043">
    <cfRule type="containsBlanks" dxfId="4" priority="9">
      <formula>LEN(TRIM(BW2042))=0</formula>
    </cfRule>
  </conditionalFormatting>
  <conditionalFormatting sqref="BW2038">
    <cfRule type="containsBlanks" dxfId="3" priority="8">
      <formula>LEN(TRIM(BW2038))=0</formula>
    </cfRule>
  </conditionalFormatting>
  <conditionalFormatting sqref="BW2100">
    <cfRule type="containsBlanks" dxfId="2" priority="7">
      <formula>LEN(TRIM(BW2100))=0</formula>
    </cfRule>
  </conditionalFormatting>
  <conditionalFormatting sqref="BW2103">
    <cfRule type="containsBlanks" dxfId="1" priority="6">
      <formula>LEN(TRIM(BW2103))=0</formula>
    </cfRule>
  </conditionalFormatting>
  <conditionalFormatting sqref="BW2094">
    <cfRule type="containsBlanks" dxfId="0" priority="4">
      <formula>LEN(TRIM(BW2094))=0</formula>
    </cfRule>
  </conditionalFormatting>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179E0-80EC-48D3-8DFB-4DB6BD23B87D}">
  <dimension ref="A1:D41"/>
  <sheetViews>
    <sheetView topLeftCell="A26" workbookViewId="0">
      <selection activeCell="C41" sqref="C41"/>
    </sheetView>
  </sheetViews>
  <sheetFormatPr baseColWidth="10" defaultColWidth="8.83203125" defaultRowHeight="15" x14ac:dyDescent="0.2"/>
  <cols>
    <col min="1" max="1" width="16.1640625" bestFit="1" customWidth="1"/>
    <col min="2" max="2" width="18.1640625" bestFit="1" customWidth="1"/>
    <col min="3" max="3" width="61.5" bestFit="1" customWidth="1"/>
    <col min="4" max="4" width="15.83203125" bestFit="1" customWidth="1"/>
  </cols>
  <sheetData>
    <row r="1" spans="1:4" x14ac:dyDescent="0.2">
      <c r="A1" t="s">
        <v>3448</v>
      </c>
      <c r="B1" t="s">
        <v>3449</v>
      </c>
      <c r="C1" t="s">
        <v>3450</v>
      </c>
      <c r="D1" t="s">
        <v>3451</v>
      </c>
    </row>
    <row r="2" spans="1:4" x14ac:dyDescent="0.2">
      <c r="B2" t="s">
        <v>3480</v>
      </c>
      <c r="C2" t="s">
        <v>3536</v>
      </c>
    </row>
    <row r="3" spans="1:4" x14ac:dyDescent="0.2">
      <c r="A3" t="s">
        <v>3452</v>
      </c>
      <c r="B3" t="s">
        <v>3452</v>
      </c>
      <c r="C3" t="s">
        <v>3453</v>
      </c>
    </row>
    <row r="4" spans="1:4" x14ac:dyDescent="0.2">
      <c r="B4" t="s">
        <v>3459</v>
      </c>
    </row>
    <row r="5" spans="1:4" x14ac:dyDescent="0.2">
      <c r="B5" t="s">
        <v>3487</v>
      </c>
    </row>
    <row r="6" spans="1:4" x14ac:dyDescent="0.2">
      <c r="A6" t="s">
        <v>3511</v>
      </c>
      <c r="B6" t="s">
        <v>3478</v>
      </c>
      <c r="C6" t="s">
        <v>3515</v>
      </c>
    </row>
    <row r="7" spans="1:4" x14ac:dyDescent="0.2">
      <c r="B7" t="s">
        <v>3470</v>
      </c>
    </row>
    <row r="8" spans="1:4" x14ac:dyDescent="0.2">
      <c r="A8" t="s">
        <v>3484</v>
      </c>
      <c r="B8" t="s">
        <v>3484</v>
      </c>
      <c r="C8" t="s">
        <v>3514</v>
      </c>
    </row>
    <row r="9" spans="1:4" x14ac:dyDescent="0.2">
      <c r="B9" t="s">
        <v>3477</v>
      </c>
    </row>
    <row r="10" spans="1:4" ht="16" x14ac:dyDescent="0.2">
      <c r="A10" t="s">
        <v>3481</v>
      </c>
      <c r="B10" t="s">
        <v>3481</v>
      </c>
      <c r="C10" s="38" t="s">
        <v>3499</v>
      </c>
    </row>
    <row r="11" spans="1:4" ht="32" x14ac:dyDescent="0.2">
      <c r="A11" t="s">
        <v>3512</v>
      </c>
      <c r="B11" t="s">
        <v>3479</v>
      </c>
      <c r="C11" s="34" t="s">
        <v>3513</v>
      </c>
    </row>
    <row r="12" spans="1:4" x14ac:dyDescent="0.2">
      <c r="A12" t="s">
        <v>3497</v>
      </c>
      <c r="B12" t="s">
        <v>3471</v>
      </c>
      <c r="C12" t="s">
        <v>3498</v>
      </c>
    </row>
    <row r="13" spans="1:4" ht="16" x14ac:dyDescent="0.2">
      <c r="A13" t="s">
        <v>3472</v>
      </c>
      <c r="B13" t="s">
        <v>3472</v>
      </c>
      <c r="C13" s="38" t="s">
        <v>3502</v>
      </c>
    </row>
    <row r="14" spans="1:4" ht="16" x14ac:dyDescent="0.2">
      <c r="B14" t="s">
        <v>3466</v>
      </c>
      <c r="C14" s="37" t="s">
        <v>3492</v>
      </c>
    </row>
    <row r="15" spans="1:4" x14ac:dyDescent="0.2">
      <c r="B15" t="s">
        <v>3460</v>
      </c>
      <c r="C15" t="s">
        <v>3537</v>
      </c>
    </row>
    <row r="16" spans="1:4" x14ac:dyDescent="0.2">
      <c r="B16" t="s">
        <v>3462</v>
      </c>
    </row>
    <row r="17" spans="1:3" x14ac:dyDescent="0.2">
      <c r="A17" t="s">
        <v>3465</v>
      </c>
      <c r="B17" t="s">
        <v>3464</v>
      </c>
      <c r="C17" t="s">
        <v>3503</v>
      </c>
    </row>
    <row r="18" spans="1:3" x14ac:dyDescent="0.2">
      <c r="B18" t="s">
        <v>3469</v>
      </c>
    </row>
    <row r="19" spans="1:3" x14ac:dyDescent="0.2">
      <c r="B19" t="s">
        <v>3489</v>
      </c>
    </row>
    <row r="20" spans="1:3" x14ac:dyDescent="0.2">
      <c r="B20" t="s">
        <v>3483</v>
      </c>
    </row>
    <row r="21" spans="1:3" ht="16" x14ac:dyDescent="0.2">
      <c r="A21" t="s">
        <v>3467</v>
      </c>
      <c r="B21" t="s">
        <v>3467</v>
      </c>
      <c r="C21" s="38" t="s">
        <v>3500</v>
      </c>
    </row>
    <row r="22" spans="1:3" x14ac:dyDescent="0.2">
      <c r="B22" t="s">
        <v>3473</v>
      </c>
    </row>
    <row r="23" spans="1:3" ht="16" x14ac:dyDescent="0.2">
      <c r="A23" t="s">
        <v>3454</v>
      </c>
      <c r="B23" t="s">
        <v>3454</v>
      </c>
      <c r="C23" s="38" t="s">
        <v>3501</v>
      </c>
    </row>
    <row r="24" spans="1:3" x14ac:dyDescent="0.2">
      <c r="B24" t="s">
        <v>3474</v>
      </c>
    </row>
    <row r="25" spans="1:3" x14ac:dyDescent="0.2">
      <c r="B25" t="s">
        <v>3455</v>
      </c>
      <c r="C25" t="s">
        <v>3493</v>
      </c>
    </row>
    <row r="26" spans="1:3" x14ac:dyDescent="0.2">
      <c r="B26" t="s">
        <v>3456</v>
      </c>
      <c r="C26" t="s">
        <v>3494</v>
      </c>
    </row>
    <row r="27" spans="1:3" x14ac:dyDescent="0.2">
      <c r="B27" t="s">
        <v>3463</v>
      </c>
      <c r="C27" t="s">
        <v>3538</v>
      </c>
    </row>
    <row r="28" spans="1:3" x14ac:dyDescent="0.2">
      <c r="B28" t="s">
        <v>3486</v>
      </c>
    </row>
    <row r="29" spans="1:3" x14ac:dyDescent="0.2">
      <c r="B29" t="s">
        <v>3476</v>
      </c>
    </row>
    <row r="30" spans="1:3" x14ac:dyDescent="0.2">
      <c r="B30" t="s">
        <v>3485</v>
      </c>
    </row>
    <row r="31" spans="1:3" x14ac:dyDescent="0.2">
      <c r="B31" t="s">
        <v>3475</v>
      </c>
    </row>
    <row r="32" spans="1:3" x14ac:dyDescent="0.2">
      <c r="B32" t="s">
        <v>3458</v>
      </c>
    </row>
    <row r="33" spans="1:4" x14ac:dyDescent="0.2">
      <c r="B33" t="s">
        <v>3488</v>
      </c>
    </row>
    <row r="34" spans="1:4" x14ac:dyDescent="0.2">
      <c r="A34" t="s">
        <v>3461</v>
      </c>
      <c r="B34" t="s">
        <v>3461</v>
      </c>
      <c r="C34" t="s">
        <v>3495</v>
      </c>
    </row>
    <row r="35" spans="1:4" x14ac:dyDescent="0.2">
      <c r="B35" t="s">
        <v>3457</v>
      </c>
      <c r="C35" t="s">
        <v>3496</v>
      </c>
    </row>
    <row r="36" spans="1:4" x14ac:dyDescent="0.2">
      <c r="B36" t="s">
        <v>3482</v>
      </c>
    </row>
    <row r="37" spans="1:4" x14ac:dyDescent="0.2">
      <c r="A37" t="s">
        <v>3465</v>
      </c>
      <c r="B37" t="s">
        <v>3468</v>
      </c>
      <c r="C37" t="s">
        <v>3491</v>
      </c>
    </row>
    <row r="38" spans="1:4" x14ac:dyDescent="0.2">
      <c r="A38" t="s">
        <v>3465</v>
      </c>
      <c r="B38" t="s">
        <v>3465</v>
      </c>
      <c r="C38" t="s">
        <v>3491</v>
      </c>
    </row>
    <row r="39" spans="1:4" x14ac:dyDescent="0.2">
      <c r="B39" t="s">
        <v>3509</v>
      </c>
      <c r="C39" t="s">
        <v>3453</v>
      </c>
      <c r="D39" t="s">
        <v>3490</v>
      </c>
    </row>
    <row r="40" spans="1:4" x14ac:dyDescent="0.2">
      <c r="B40" t="s">
        <v>3473</v>
      </c>
      <c r="C40" t="s">
        <v>3539</v>
      </c>
    </row>
    <row r="41" spans="1:4" x14ac:dyDescent="0.2">
      <c r="B41" t="s">
        <v>3540</v>
      </c>
    </row>
  </sheetData>
  <autoFilter ref="A1:D38" xr:uid="{DD7179E0-80EC-48D3-8DFB-4DB6BD23B87D}">
    <sortState xmlns:xlrd2="http://schemas.microsoft.com/office/spreadsheetml/2017/richdata2" ref="A2:D38">
      <sortCondition ref="A2:A38"/>
    </sortState>
  </autoFilter>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A3CFC-27E2-C941-93F4-E07569F35248}">
  <dimension ref="A1:F3"/>
  <sheetViews>
    <sheetView workbookViewId="0">
      <selection activeCell="C6" sqref="C6"/>
    </sheetView>
  </sheetViews>
  <sheetFormatPr baseColWidth="10" defaultColWidth="11.5" defaultRowHeight="15" x14ac:dyDescent="0.2"/>
  <cols>
    <col min="1" max="2" width="12.83203125" bestFit="1" customWidth="1"/>
    <col min="3" max="3" width="23.5" bestFit="1" customWidth="1"/>
    <col min="4" max="4" width="17" bestFit="1" customWidth="1"/>
    <col min="5" max="5" width="10.1640625" bestFit="1" customWidth="1"/>
  </cols>
  <sheetData>
    <row r="1" spans="1:6" x14ac:dyDescent="0.2">
      <c r="A1" t="s">
        <v>2899</v>
      </c>
      <c r="B1" t="s">
        <v>2810</v>
      </c>
      <c r="C1" t="s">
        <v>2811</v>
      </c>
      <c r="D1" t="s">
        <v>2896</v>
      </c>
      <c r="E1" t="s">
        <v>2897</v>
      </c>
      <c r="F1" t="s">
        <v>2812</v>
      </c>
    </row>
    <row r="2" spans="1:6" x14ac:dyDescent="0.2">
      <c r="A2" t="s">
        <v>2813</v>
      </c>
      <c r="B2" t="s">
        <v>2814</v>
      </c>
      <c r="C2" t="s">
        <v>2815</v>
      </c>
    </row>
    <row r="3" spans="1:6" x14ac:dyDescent="0.2">
      <c r="A3" t="s">
        <v>2813</v>
      </c>
      <c r="B3" t="s">
        <v>2816</v>
      </c>
      <c r="C3" t="s">
        <v>2817</v>
      </c>
      <c r="D3" t="s">
        <v>2898</v>
      </c>
      <c r="E3">
        <v>123456789</v>
      </c>
      <c r="F3" t="s">
        <v>2900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ArchaicUngulate_UploadFile_Mast</vt:lpstr>
      <vt:lpstr>Museum Acronyms</vt:lpstr>
      <vt:lpstr>Taxonomy Synonymizations Templa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2022-09-02T23:31:02Z</dcterms:created>
  <dcterms:modified xsi:type="dcterms:W3CDTF">2023-02-15T21:59:08Z</dcterms:modified>
</cp:coreProperties>
</file>