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mdoughty/Dropbox/Code/R/dentalMeasurements/dat/"/>
    </mc:Choice>
  </mc:AlternateContent>
  <xr:revisionPtr revIDLastSave="0" documentId="13_ncr:1_{A6D2545B-1B12-FD48-8F49-6F18C391969D}" xr6:coauthVersionLast="47" xr6:coauthVersionMax="47" xr10:uidLastSave="{00000000-0000-0000-0000-000000000000}"/>
  <bookViews>
    <workbookView xWindow="20" yWindow="640" windowWidth="33580" windowHeight="19140" xr2:uid="{00000000-000D-0000-FFFF-FFFF00000000}"/>
  </bookViews>
  <sheets>
    <sheet name="ArchaicUngulate_UploadFile_Mast" sheetId="1" r:id="rId1"/>
    <sheet name="Taxonomy Synonymizations Templa" sheetId="2" r:id="rId2"/>
  </sheets>
  <definedNames>
    <definedName name="_xlnm._FilterDatabase" localSheetId="0" hidden="1">ArchaicUngulate_UploadFile_Mast!$A$1:$BO$2577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Y2469" i="1" l="1"/>
  <c r="AX2469" i="1"/>
  <c r="AW2469" i="1"/>
  <c r="BD541" i="1"/>
  <c r="BB541" i="1"/>
  <c r="BA541" i="1"/>
  <c r="AZ1204" i="1"/>
  <c r="AW1204" i="1"/>
  <c r="AB1203" i="1"/>
  <c r="Y1203" i="1"/>
  <c r="BH1203" i="1"/>
  <c r="BE1203" i="1"/>
  <c r="BD1203" i="1"/>
  <c r="BA1203" i="1"/>
  <c r="AZ1203" i="1"/>
  <c r="AW1203" i="1"/>
  <c r="BH1166" i="1"/>
  <c r="BE1166" i="1"/>
  <c r="AZ1166" i="1"/>
  <c r="AW1166" i="1"/>
  <c r="AV1166" i="1"/>
  <c r="AS1166" i="1"/>
  <c r="AR1166" i="1"/>
  <c r="AO1166" i="1"/>
  <c r="AF1166" i="1"/>
  <c r="AC1166" i="1"/>
  <c r="AB1166" i="1"/>
  <c r="Y1166" i="1"/>
  <c r="P1165" i="1"/>
  <c r="M1165" i="1"/>
  <c r="AR607" i="1"/>
  <c r="AO607" i="1"/>
  <c r="BD607" i="1"/>
  <c r="BA607" i="1"/>
  <c r="BH1624" i="1"/>
  <c r="BE1624" i="1"/>
  <c r="BD1624" i="1"/>
  <c r="BA1624" i="1"/>
  <c r="AS1624" i="1"/>
  <c r="AJ868" i="1"/>
  <c r="AG868" i="1"/>
  <c r="AF868" i="1"/>
  <c r="AC868" i="1"/>
  <c r="AB868" i="1"/>
  <c r="Y868" i="1"/>
  <c r="X868" i="1"/>
  <c r="U868" i="1"/>
  <c r="T868" i="1"/>
  <c r="Q868" i="1"/>
  <c r="BD531" i="1"/>
  <c r="BA531" i="1"/>
  <c r="AV531" i="1"/>
  <c r="AS531" i="1"/>
  <c r="AJ531" i="1"/>
  <c r="AG531" i="1"/>
  <c r="AB531" i="1"/>
  <c r="Y531" i="1"/>
  <c r="X531" i="1"/>
  <c r="U531" i="1"/>
  <c r="BD1691" i="1"/>
  <c r="BA1691" i="1"/>
  <c r="AZ1691" i="1"/>
  <c r="AW1691" i="1"/>
  <c r="AJ1691" i="1"/>
  <c r="AG1691" i="1"/>
  <c r="AF1691" i="1"/>
  <c r="AC1691" i="1"/>
  <c r="AB1691" i="1"/>
  <c r="Y1691" i="1"/>
  <c r="AJ582" i="1"/>
  <c r="AG582" i="1"/>
  <c r="AF582" i="1"/>
  <c r="AC582" i="1"/>
  <c r="X582" i="1"/>
  <c r="U582" i="1"/>
  <c r="T582" i="1"/>
  <c r="Q582" i="1"/>
  <c r="AJ1674" i="1"/>
  <c r="AG1674" i="1"/>
  <c r="AF1674" i="1"/>
  <c r="AC1674" i="1"/>
  <c r="AB1674" i="1"/>
  <c r="Y1674" i="1"/>
  <c r="X1674" i="1"/>
  <c r="U1674" i="1"/>
  <c r="BA1435" i="1"/>
  <c r="BH1435" i="1"/>
  <c r="BE1435" i="1"/>
  <c r="AW1435" i="1" s="1"/>
  <c r="AV2065" i="1"/>
  <c r="AS2065" i="1"/>
  <c r="BA1986" i="1"/>
  <c r="BF2134" i="1"/>
  <c r="BH2134" i="1" s="1"/>
  <c r="BE2134" i="1"/>
  <c r="BC2134" i="1"/>
  <c r="BB2134" i="1"/>
  <c r="BA2134" i="1"/>
  <c r="AY2134" i="1"/>
  <c r="AX2134" i="1"/>
  <c r="AW2134" i="1"/>
  <c r="AV2134" i="1"/>
  <c r="AS2134" i="1"/>
  <c r="AR2134" i="1"/>
  <c r="AO2134" i="1"/>
  <c r="BC2163" i="1"/>
  <c r="BB2163" i="1"/>
  <c r="BA2163" i="1"/>
  <c r="AY2163" i="1"/>
  <c r="AX2163" i="1"/>
  <c r="AW2163" i="1"/>
  <c r="AV2163" i="1"/>
  <c r="AS2163" i="1"/>
  <c r="BG2175" i="1"/>
  <c r="BF2175" i="1"/>
  <c r="BE2175" i="1"/>
  <c r="BC2175" i="1"/>
  <c r="BB2175" i="1"/>
  <c r="BA2175" i="1"/>
  <c r="AY2175" i="1"/>
  <c r="AX2175" i="1"/>
  <c r="AW2175" i="1"/>
  <c r="AV2175" i="1"/>
  <c r="AS2175" i="1"/>
  <c r="AR2175" i="1"/>
  <c r="AO2175" i="1"/>
  <c r="AN2175" i="1"/>
  <c r="AK2175" i="1"/>
  <c r="BG2217" i="1"/>
  <c r="BF2217" i="1"/>
  <c r="BE2217" i="1"/>
  <c r="BC2217" i="1"/>
  <c r="BB2217" i="1"/>
  <c r="BA2217" i="1"/>
  <c r="AY1526" i="1"/>
  <c r="AX1526" i="1"/>
  <c r="AW1526" i="1"/>
  <c r="AU2417" i="1"/>
  <c r="AT2417" i="1"/>
  <c r="AS2417" i="1"/>
  <c r="AJ2448" i="1"/>
  <c r="AG2448" i="1"/>
  <c r="AF1391" i="1"/>
  <c r="AJ1391" i="1"/>
  <c r="AG1391" i="1"/>
  <c r="AZ1390" i="1"/>
  <c r="AW1390" i="1"/>
  <c r="BH1390" i="1"/>
  <c r="BE1390" i="1"/>
  <c r="AF523" i="1"/>
  <c r="AC523" i="1"/>
  <c r="AF553" i="1"/>
  <c r="AC553" i="1"/>
  <c r="AY811" i="1"/>
  <c r="BC811" i="1"/>
  <c r="BG624" i="1"/>
  <c r="BF624" i="1"/>
  <c r="BE624" i="1"/>
  <c r="BC624" i="1"/>
  <c r="BB624" i="1"/>
  <c r="BA624" i="1"/>
  <c r="AY624" i="1"/>
  <c r="AX624" i="1"/>
  <c r="AW624" i="1"/>
  <c r="AV624" i="1"/>
  <c r="AS624" i="1"/>
  <c r="AZ2134" i="1" l="1"/>
  <c r="BD2175" i="1"/>
  <c r="AZ2469" i="1"/>
  <c r="BH2175" i="1"/>
  <c r="AZ2163" i="1"/>
  <c r="AZ2175" i="1"/>
  <c r="BD2134" i="1"/>
  <c r="BH2217" i="1"/>
  <c r="AZ1526" i="1"/>
  <c r="BD2163" i="1"/>
  <c r="BD2217" i="1"/>
  <c r="AZ624" i="1"/>
  <c r="BD624" i="1"/>
  <c r="BH6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tc={998F06C3-C27A-B14A-8FBD-9C72BF274026}</author>
    <author>tc={51DC188F-C31F-BE43-9852-6DCC06AFAA5C}</author>
    <author>tc={24A130E2-DA41-2141-8914-0B232244CE33}</author>
    <author>tc={85E9CAE0-0846-D948-9577-65F9C4916468}</author>
  </authors>
  <commentList>
    <comment ref="I178" authorId="0" shapeId="0" xr:uid="{998F06C3-C27A-B14A-8FBD-9C72BF274026}">
      <text>
        <t xml:space="preserve">[Threaded comment]
Your version of Excel allows you to read this threaded comment; however, any edits to it will get removed if the file is opened in a newer version of Excel. Learn more: https://go.microsoft.com/fwlink/?linkid=870924
Comment:
    Simpson 1937 includes m1 measurement
</t>
      </text>
    </comment>
    <comment ref="I473" authorId="1" shapeId="0" xr:uid="{51DC188F-C31F-BE43-9852-6DCC06AFAA5C}">
      <text>
        <t xml:space="preserve">[Threaded comment]
Your version of Excel allows you to read this threaded comment; however, any edits to it will get removed if the file is opened in a newer version of Excel. Learn more: https://go.microsoft.com/fwlink/?linkid=870924
Comment:
    Williamson and Carr 2009 give dissent anterior and posterior widths.
</t>
      </text>
    </comment>
    <comment ref="BM1165" authorId="2" shapeId="0" xr:uid="{24A130E2-DA41-2141-8914-0B232244CE33}">
      <text>
        <t>[Threaded comment]
Your version of Excel allows you to read this threaded comment; however, any edits to it will get removed if the file is opened in a newer version of Excel. Learn more: https://go.microsoft.com/fwlink/?linkid=870924
Comment:
    Eaton 1982 measurements likely from their dissertation and not the actual publication.</t>
      </text>
    </comment>
    <comment ref="I1514" authorId="3" shapeId="0" xr:uid="{85E9CAE0-0846-D948-9577-65F9C4916468}">
      <text>
        <t>[Threaded comment]
Your version of Excel allows you to read this threaded comment; however, any edits to it will get removed if the file is opened in a newer version of Excel. Learn more: https://go.microsoft.com/fwlink/?linkid=870924
Comment:
    Gingerich 1978 contain more measurements for this specimen</t>
      </text>
    </comment>
  </commentList>
</comments>
</file>

<file path=xl/sharedStrings.xml><?xml version="1.0" encoding="utf-8"?>
<sst xmlns="http://schemas.openxmlformats.org/spreadsheetml/2006/main" count="25280" uniqueCount="3190">
  <si>
    <t>Catalog Number</t>
  </si>
  <si>
    <t>Type</t>
  </si>
  <si>
    <t>Order</t>
  </si>
  <si>
    <t>Family</t>
  </si>
  <si>
    <t>Verbatim Genus</t>
  </si>
  <si>
    <t xml:space="preserve"> Verbatim Species</t>
  </si>
  <si>
    <t>NALMA</t>
  </si>
  <si>
    <t>State</t>
  </si>
  <si>
    <t>Locality</t>
  </si>
  <si>
    <t>P2_L</t>
  </si>
  <si>
    <t>P2_TrigW</t>
  </si>
  <si>
    <t>P2_TalW</t>
  </si>
  <si>
    <t>P2_W</t>
  </si>
  <si>
    <t>P3_L</t>
  </si>
  <si>
    <t>P3_TrigW</t>
  </si>
  <si>
    <t>P3_TalW</t>
  </si>
  <si>
    <t>P3_W</t>
  </si>
  <si>
    <t>P4_L</t>
  </si>
  <si>
    <t>P4_TrigW</t>
  </si>
  <si>
    <t>P4_TalW</t>
  </si>
  <si>
    <t>P4_W</t>
  </si>
  <si>
    <t>M1_L</t>
  </si>
  <si>
    <t>M1_TrigW</t>
  </si>
  <si>
    <t>M1_TalW</t>
  </si>
  <si>
    <t>M1_W</t>
  </si>
  <si>
    <t>M2_L</t>
  </si>
  <si>
    <t>M2_TrigW</t>
  </si>
  <si>
    <t>M2_TalW</t>
  </si>
  <si>
    <t>M2_W</t>
  </si>
  <si>
    <t>M3_L</t>
  </si>
  <si>
    <t>M3_TrigW</t>
  </si>
  <si>
    <t>M3_TalW</t>
  </si>
  <si>
    <t>M3_W</t>
  </si>
  <si>
    <t>p2_l</t>
  </si>
  <si>
    <t>p2_Trigw</t>
  </si>
  <si>
    <t>p2_Talw</t>
  </si>
  <si>
    <t>p2_w</t>
  </si>
  <si>
    <t>p3_l</t>
  </si>
  <si>
    <t>p3_Trigw</t>
  </si>
  <si>
    <t>p3_Talw</t>
  </si>
  <si>
    <t>p3_w</t>
  </si>
  <si>
    <t>p4_l</t>
  </si>
  <si>
    <t>p4_Trigw</t>
  </si>
  <si>
    <t>p4_Talw</t>
  </si>
  <si>
    <t>p4_w</t>
  </si>
  <si>
    <t>m1_l</t>
  </si>
  <si>
    <t>m1_Trigw</t>
  </si>
  <si>
    <t>m1_Talw</t>
  </si>
  <si>
    <t>m1_w</t>
  </si>
  <si>
    <t>m2_l</t>
  </si>
  <si>
    <t>m2_Trigw</t>
  </si>
  <si>
    <t>m2_Talw</t>
  </si>
  <si>
    <t>m2_w</t>
  </si>
  <si>
    <t>m3_l</t>
  </si>
  <si>
    <t>m3_Trigw</t>
  </si>
  <si>
    <t>m3_Talw</t>
  </si>
  <si>
    <t>m3_w</t>
  </si>
  <si>
    <t>Comments</t>
  </si>
  <si>
    <t>Recorded by</t>
  </si>
  <si>
    <t>Date Recorded</t>
  </si>
  <si>
    <t>Source</t>
  </si>
  <si>
    <t>PBDB Paper ID</t>
  </si>
  <si>
    <t>Image from paper</t>
  </si>
  <si>
    <t>Image Source</t>
  </si>
  <si>
    <t>AMNH 56293</t>
  </si>
  <si>
    <t>Macroscelidea</t>
  </si>
  <si>
    <t>Apheliscidae</t>
  </si>
  <si>
    <t>mellon</t>
  </si>
  <si>
    <t>Platymastus</t>
  </si>
  <si>
    <t>M1 or M2</t>
  </si>
  <si>
    <t>Evan</t>
  </si>
  <si>
    <t>Van Valen 1978</t>
  </si>
  <si>
    <t>Y</t>
  </si>
  <si>
    <t>Periptychidae</t>
  </si>
  <si>
    <t>AMNH 15638</t>
  </si>
  <si>
    <t>type</t>
  </si>
  <si>
    <t>Arctocyonidae</t>
  </si>
  <si>
    <t>Anacodon</t>
  </si>
  <si>
    <t>cultridens</t>
  </si>
  <si>
    <t>ED</t>
  </si>
  <si>
    <t>Matthew and Granger 1915</t>
  </si>
  <si>
    <t>Yes</t>
  </si>
  <si>
    <t>Rachel</t>
  </si>
  <si>
    <t>Need to Crop</t>
  </si>
  <si>
    <t>AMNH 16781</t>
  </si>
  <si>
    <t>ursidens</t>
  </si>
  <si>
    <t>AMNH 4261</t>
  </si>
  <si>
    <t>Cope 1883</t>
  </si>
  <si>
    <t>BYU 3770</t>
  </si>
  <si>
    <t>Anisonchus</t>
  </si>
  <si>
    <t>athelas</t>
  </si>
  <si>
    <t xml:space="preserve"> </t>
  </si>
  <si>
    <t xml:space="preserve"> ED</t>
  </si>
  <si>
    <t>Clemens and Wilson 2009</t>
  </si>
  <si>
    <t>BYU 3839</t>
  </si>
  <si>
    <t>UCMP 120413</t>
  </si>
  <si>
    <t>cf. athelas</t>
  </si>
  <si>
    <t>UCMP 189564</t>
  </si>
  <si>
    <t>UCMP 69260</t>
  </si>
  <si>
    <t>listed as in Van Valen 1978</t>
  </si>
  <si>
    <t>USNM 23279</t>
  </si>
  <si>
    <t>OMNH 27679</t>
  </si>
  <si>
    <t>?oligistus</t>
  </si>
  <si>
    <t>estimated lengfht</t>
  </si>
  <si>
    <t>Cifelli etal 1995</t>
  </si>
  <si>
    <t>onostus</t>
  </si>
  <si>
    <t>BYU 4920</t>
  </si>
  <si>
    <t>sectorius</t>
  </si>
  <si>
    <t>species average</t>
  </si>
  <si>
    <t>Simpson 1937</t>
  </si>
  <si>
    <t>No # given</t>
  </si>
  <si>
    <t>Acreodi</t>
  </si>
  <si>
    <t>Ankalagon</t>
  </si>
  <si>
    <t>saurognathus</t>
  </si>
  <si>
    <t>Dissacus</t>
  </si>
  <si>
    <t>No</t>
  </si>
  <si>
    <t>AMNH 15849</t>
  </si>
  <si>
    <t>Apheliscus</t>
  </si>
  <si>
    <t>nitidus</t>
  </si>
  <si>
    <t>Delson 1971</t>
  </si>
  <si>
    <t>AMNH 16935</t>
  </si>
  <si>
    <t>AMNH 56329</t>
  </si>
  <si>
    <t>OMNH 27667</t>
  </si>
  <si>
    <t>Phenacodontidae</t>
  </si>
  <si>
    <t>Aphronorus</t>
  </si>
  <si>
    <t>simpsoni</t>
  </si>
  <si>
    <t>UW 26343</t>
  </si>
  <si>
    <t>Arctocyon</t>
  </si>
  <si>
    <t>acrogenius</t>
  </si>
  <si>
    <t>mumak</t>
  </si>
  <si>
    <t>Secord 1998</t>
  </si>
  <si>
    <t>YPM-PU 13215</t>
  </si>
  <si>
    <t>Kondrashov and Lucas 2004</t>
  </si>
  <si>
    <t>YPM-PU 1704</t>
  </si>
  <si>
    <t>USNM 8362</t>
  </si>
  <si>
    <t>corrugatus</t>
  </si>
  <si>
    <t>Neoclaenodon</t>
  </si>
  <si>
    <t>montanensis</t>
  </si>
  <si>
    <t>P3 and M2 measures not given despite being present; m1 width not given</t>
  </si>
  <si>
    <t>Gidley 1919</t>
  </si>
  <si>
    <t>Hyopsodontidae</t>
  </si>
  <si>
    <t>Mioclaenus</t>
  </si>
  <si>
    <t>AMNH 16001</t>
  </si>
  <si>
    <t>ferox</t>
  </si>
  <si>
    <t>Claenodon</t>
  </si>
  <si>
    <t>AMNH 16002</t>
  </si>
  <si>
    <t>AMNH 16003</t>
  </si>
  <si>
    <t>AMNH 16004</t>
  </si>
  <si>
    <t>p4 length typo?</t>
  </si>
  <si>
    <t>AMNH 16005</t>
  </si>
  <si>
    <t>AMNH 16006</t>
  </si>
  <si>
    <t>AMNH 16007</t>
  </si>
  <si>
    <t>AMNH 16009</t>
  </si>
  <si>
    <t>AMNH 16010</t>
  </si>
  <si>
    <t>AMNH 16541</t>
  </si>
  <si>
    <t>AMNH 16545</t>
  </si>
  <si>
    <t>AMNH 2456</t>
  </si>
  <si>
    <t>neotype</t>
  </si>
  <si>
    <t>AMNH 2457</t>
  </si>
  <si>
    <t>AMNH 2459</t>
  </si>
  <si>
    <t>AMNH 2460</t>
  </si>
  <si>
    <t>AMNH 2466</t>
  </si>
  <si>
    <t>AMNH 3258</t>
  </si>
  <si>
    <t>AMNH 3259</t>
  </si>
  <si>
    <t>AMNH 3260</t>
  </si>
  <si>
    <t>AMNH 3261</t>
  </si>
  <si>
    <t>AMNH 3262</t>
  </si>
  <si>
    <t>AMNH 3266</t>
  </si>
  <si>
    <t>AMNH 3268</t>
  </si>
  <si>
    <t>T</t>
  </si>
  <si>
    <t>AMNH 3269</t>
  </si>
  <si>
    <t>AMNH 3270</t>
  </si>
  <si>
    <t>AMNH 3271</t>
  </si>
  <si>
    <t>AMNH 3272</t>
  </si>
  <si>
    <t>AMNH 3852a</t>
  </si>
  <si>
    <t>AMNH 3854</t>
  </si>
  <si>
    <t>AMNH 3857</t>
  </si>
  <si>
    <t>AMNH 3862</t>
  </si>
  <si>
    <t>AMNH 3940</t>
  </si>
  <si>
    <t>AMNH 4405</t>
  </si>
  <si>
    <t>AMNH 772</t>
  </si>
  <si>
    <t>NMMNH 1030</t>
  </si>
  <si>
    <t>NMMNH 1116</t>
  </si>
  <si>
    <t>NMMNH 12281</t>
  </si>
  <si>
    <t>NMMNH 15368</t>
  </si>
  <si>
    <t>NMMNH 1566</t>
  </si>
  <si>
    <t>NMMNH 15785</t>
  </si>
  <si>
    <t>NMMNH 15939</t>
  </si>
  <si>
    <t>NMMNH 15943</t>
  </si>
  <si>
    <t>NMMNH 16153</t>
  </si>
  <si>
    <t>NMMNH 16169</t>
  </si>
  <si>
    <t>NMMNH 16248</t>
  </si>
  <si>
    <t>NMMNH 16293</t>
  </si>
  <si>
    <t>NMMNH 16352</t>
  </si>
  <si>
    <t>NMMNH 21025</t>
  </si>
  <si>
    <t>NMMNH 21067</t>
  </si>
  <si>
    <t>NMMNH 21258</t>
  </si>
  <si>
    <t>NMMNH 2129</t>
  </si>
  <si>
    <t>NMMNH 21577</t>
  </si>
  <si>
    <t>NMMNH 21589</t>
  </si>
  <si>
    <t>NMMNH 2169</t>
  </si>
  <si>
    <t>NMMNH 21763</t>
  </si>
  <si>
    <t>NMMNH 2179</t>
  </si>
  <si>
    <t>NMMNH 22038</t>
  </si>
  <si>
    <t>NMMNH 2230</t>
  </si>
  <si>
    <t>NMMNH 2239</t>
  </si>
  <si>
    <t>NMMNH 2622</t>
  </si>
  <si>
    <t>NMMNH 27836</t>
  </si>
  <si>
    <t>NMMNH 29412</t>
  </si>
  <si>
    <t>NMMNH 30539</t>
  </si>
  <si>
    <t>NMMNH 30700</t>
  </si>
  <si>
    <t>NMMNH 803</t>
  </si>
  <si>
    <t>NMMNH 817</t>
  </si>
  <si>
    <t>NMMNH 8627</t>
  </si>
  <si>
    <t>NMMNH 964</t>
  </si>
  <si>
    <t>PU-1704</t>
  </si>
  <si>
    <t>Matthew 1937</t>
  </si>
  <si>
    <t>TMP 2010.097.0004</t>
  </si>
  <si>
    <t>Scott 2013</t>
  </si>
  <si>
    <t>USNM 13781</t>
  </si>
  <si>
    <t>USNM 15335</t>
  </si>
  <si>
    <t>USNM 15337</t>
  </si>
  <si>
    <t>USNM 15338</t>
  </si>
  <si>
    <t>USNM 15339</t>
  </si>
  <si>
    <t>USNM 20573</t>
  </si>
  <si>
    <t>USNM 20574</t>
  </si>
  <si>
    <t>USNM 20576</t>
  </si>
  <si>
    <t>USNM 20633</t>
  </si>
  <si>
    <t>cf. ferox</t>
  </si>
  <si>
    <t>Gazin 1956</t>
  </si>
  <si>
    <t>USNM 20796</t>
  </si>
  <si>
    <t>USNM 20797</t>
  </si>
  <si>
    <t>USNM 21006</t>
  </si>
  <si>
    <t>USNM 405046</t>
  </si>
  <si>
    <t>USNM 407533</t>
  </si>
  <si>
    <t>USNM 407536</t>
  </si>
  <si>
    <t>USNM 407537</t>
  </si>
  <si>
    <t>USNM 407538</t>
  </si>
  <si>
    <t>USNM 407539</t>
  </si>
  <si>
    <t>USNM 407540</t>
  </si>
  <si>
    <t>USNM 407541</t>
  </si>
  <si>
    <t>USNM 407543</t>
  </si>
  <si>
    <t>USNM 407545</t>
  </si>
  <si>
    <t>USNM 5905</t>
  </si>
  <si>
    <t>USNM 6156</t>
  </si>
  <si>
    <t>USNM 8368</t>
  </si>
  <si>
    <t>USNM 8386</t>
  </si>
  <si>
    <t>YPM 13755</t>
  </si>
  <si>
    <t>YPM 13756</t>
  </si>
  <si>
    <t>YPM PU 13755</t>
  </si>
  <si>
    <t>YPM PU 13755d</t>
  </si>
  <si>
    <t>YPM PU 14194</t>
  </si>
  <si>
    <t>YPM PU 18530</t>
  </si>
  <si>
    <t>YPM-PU 13204</t>
  </si>
  <si>
    <t>YPM-PU 13755b</t>
  </si>
  <si>
    <t>YPM-PU 13755c</t>
  </si>
  <si>
    <t>YPM-PU 13756e</t>
  </si>
  <si>
    <t>YPM-PU 14020</t>
  </si>
  <si>
    <t>YPM-PU 14257</t>
  </si>
  <si>
    <t>YPM-PU 14258</t>
  </si>
  <si>
    <t>YPM-PU 14857</t>
  </si>
  <si>
    <t>YPM-PU 16593</t>
  </si>
  <si>
    <t>YPM-PU 17527</t>
  </si>
  <si>
    <t>YPM-PU 17730</t>
  </si>
  <si>
    <t>YPM-PU 18440</t>
  </si>
  <si>
    <t>YPM-PU 18771</t>
  </si>
  <si>
    <t>YPM-PU 18918</t>
  </si>
  <si>
    <t>YPM-PU 18925</t>
  </si>
  <si>
    <t>YPM-PU 18996</t>
  </si>
  <si>
    <t>YPM-PU 20280</t>
  </si>
  <si>
    <t>YPM-PU 20394</t>
  </si>
  <si>
    <t>nexus</t>
  </si>
  <si>
    <t>USNM 21282</t>
  </si>
  <si>
    <t>Anacodon?</t>
  </si>
  <si>
    <t>Auraria</t>
  </si>
  <si>
    <t>urbana</t>
  </si>
  <si>
    <t>UCM 34935</t>
  </si>
  <si>
    <t>Middleton and Dewar 2004</t>
  </si>
  <si>
    <t>UCM 34941</t>
  </si>
  <si>
    <t>UCM 34968</t>
  </si>
  <si>
    <t>UM 83740</t>
  </si>
  <si>
    <t>Esthonychidae</t>
  </si>
  <si>
    <t>Azygonyx</t>
  </si>
  <si>
    <t>sp.</t>
  </si>
  <si>
    <t>Gingerich 1989</t>
  </si>
  <si>
    <t>Baioconodon</t>
  </si>
  <si>
    <t>cannoni</t>
  </si>
  <si>
    <t>UCM 33882</t>
  </si>
  <si>
    <t>UCM 34173</t>
  </si>
  <si>
    <t>DMNH 43196</t>
  </si>
  <si>
    <t>denverensis</t>
  </si>
  <si>
    <t>Eberle 2003</t>
  </si>
  <si>
    <t>DMNH 2501</t>
  </si>
  <si>
    <t>jeffersonensis</t>
  </si>
  <si>
    <t>DMNH 43193</t>
  </si>
  <si>
    <t>DMNH 43208</t>
  </si>
  <si>
    <t>AMNH 35983</t>
  </si>
  <si>
    <t>nordicus</t>
  </si>
  <si>
    <t>Ragnarok</t>
  </si>
  <si>
    <t>nordicum</t>
  </si>
  <si>
    <t>Harbicht Hill</t>
  </si>
  <si>
    <t>Lofgren 1995</t>
  </si>
  <si>
    <t>harbichti</t>
  </si>
  <si>
    <t>PU 14475</t>
  </si>
  <si>
    <t>need tp check m3 measures since lines are not aligned right in table 12</t>
  </si>
  <si>
    <t>de Muizon and Cifelli 2000</t>
  </si>
  <si>
    <t>PU 16720</t>
  </si>
  <si>
    <t>McGuire Creek</t>
  </si>
  <si>
    <t>Mantua Lentil</t>
  </si>
  <si>
    <t>UCMP 132307</t>
  </si>
  <si>
    <t>V87050</t>
  </si>
  <si>
    <t>UCMP 132435</t>
  </si>
  <si>
    <t>V87033</t>
  </si>
  <si>
    <t>UCMP 132444</t>
  </si>
  <si>
    <t>V86031</t>
  </si>
  <si>
    <t>UCMP 132458</t>
  </si>
  <si>
    <t>m2 anterior width is approx</t>
  </si>
  <si>
    <t>UCMP 134591</t>
  </si>
  <si>
    <t>V88044</t>
  </si>
  <si>
    <t>UCMP 134592</t>
  </si>
  <si>
    <t>UCMP 134693</t>
  </si>
  <si>
    <t>V87072</t>
  </si>
  <si>
    <t>UCMP 134694</t>
  </si>
  <si>
    <t>UCMP 134797</t>
  </si>
  <si>
    <t>DMNH 44362</t>
  </si>
  <si>
    <t>wovokae</t>
  </si>
  <si>
    <t>PU 17304</t>
  </si>
  <si>
    <t>Bomburia</t>
  </si>
  <si>
    <t>AMNH 102157</t>
  </si>
  <si>
    <t>Bomburodon</t>
  </si>
  <si>
    <t>priscus</t>
  </si>
  <si>
    <t>prisca</t>
  </si>
  <si>
    <t>Williamson and Carr 2007</t>
  </si>
  <si>
    <t>AMNH 12911</t>
  </si>
  <si>
    <t>palantir</t>
  </si>
  <si>
    <t>AMNH 16401</t>
  </si>
  <si>
    <t>paratype</t>
  </si>
  <si>
    <t>AMNH 16403</t>
  </si>
  <si>
    <t>holotype</t>
  </si>
  <si>
    <t>AMNH 16530</t>
  </si>
  <si>
    <t>AMNH 58034</t>
  </si>
  <si>
    <t>AMNH 58377</t>
  </si>
  <si>
    <t>NMMNH P-46323</t>
  </si>
  <si>
    <t>NMNH 23285</t>
  </si>
  <si>
    <t>Bubogonia</t>
  </si>
  <si>
    <t>bombadili</t>
  </si>
  <si>
    <t>Protoselene</t>
  </si>
  <si>
    <t>saskia</t>
  </si>
  <si>
    <t>UA 15105</t>
  </si>
  <si>
    <t>Bunophorus</t>
  </si>
  <si>
    <t>macropternus</t>
  </si>
  <si>
    <t>Phenacodus</t>
  </si>
  <si>
    <t>USNM 21036</t>
  </si>
  <si>
    <t>Coryphodontidae</t>
  </si>
  <si>
    <t>Caenolambda</t>
  </si>
  <si>
    <t>pattersoni</t>
  </si>
  <si>
    <t>AMNH 27714</t>
  </si>
  <si>
    <t>Carcinodon</t>
  </si>
  <si>
    <t>antiquus</t>
  </si>
  <si>
    <t>Chriacus</t>
  </si>
  <si>
    <t>thinking the P4 is missing or "p4 is p3 but poorly reconstructed</t>
  </si>
  <si>
    <t>Simpson 1936</t>
  </si>
  <si>
    <t>aquilonius</t>
  </si>
  <si>
    <t>NMMNH P-34461</t>
  </si>
  <si>
    <t>Chacomylus</t>
  </si>
  <si>
    <t>sladei</t>
  </si>
  <si>
    <t>widths are given as mesial and distal.  Will input as trigonid and talonid</t>
  </si>
  <si>
    <t>Williamson and Weil 2011</t>
  </si>
  <si>
    <t>NMMNH P-34804</t>
  </si>
  <si>
    <t>NMMNH P-34838</t>
  </si>
  <si>
    <t>reported as p3?</t>
  </si>
  <si>
    <t>NMMNH P-41208</t>
  </si>
  <si>
    <t>NMMNH P-44345</t>
  </si>
  <si>
    <t>NMMNH P-44353</t>
  </si>
  <si>
    <t>NMMNH P-51537</t>
  </si>
  <si>
    <t>NMMNH P-55397</t>
  </si>
  <si>
    <t>turgidunculus</t>
  </si>
  <si>
    <t>AMNH 16402</t>
  </si>
  <si>
    <t>Choeroclaenus</t>
  </si>
  <si>
    <t>USNM 15465</t>
  </si>
  <si>
    <t>badgleyi</t>
  </si>
  <si>
    <t>UM 83461</t>
  </si>
  <si>
    <t>UM 83572</t>
  </si>
  <si>
    <t>baldwini</t>
  </si>
  <si>
    <t>Metachriacus</t>
  </si>
  <si>
    <t>provocator</t>
  </si>
  <si>
    <t>UCMP 152405</t>
  </si>
  <si>
    <t>USNM 9278</t>
  </si>
  <si>
    <t>Simpson 1935</t>
  </si>
  <si>
    <t>USNM 9287</t>
  </si>
  <si>
    <t>Spanoxyodon</t>
  </si>
  <si>
    <t>latrunculus</t>
  </si>
  <si>
    <t>calenancus</t>
  </si>
  <si>
    <t>UCMP 189541</t>
  </si>
  <si>
    <t>cf. calenancus</t>
  </si>
  <si>
    <t>UM VP1472</t>
  </si>
  <si>
    <t>AMNH 16223</t>
  </si>
  <si>
    <t>gallinae</t>
  </si>
  <si>
    <t>AMNH 48006</t>
  </si>
  <si>
    <t>"Chriacus"</t>
  </si>
  <si>
    <t>AMNH 56326</t>
  </si>
  <si>
    <t>AMNH 56327</t>
  </si>
  <si>
    <t>katrinae</t>
  </si>
  <si>
    <t>PU 13949</t>
  </si>
  <si>
    <t>Van Valen 1978/Jepson 1930</t>
  </si>
  <si>
    <t>AMNH 17194</t>
  </si>
  <si>
    <t>metocometi</t>
  </si>
  <si>
    <t>oconostotae</t>
  </si>
  <si>
    <t>YPM PU 20782</t>
  </si>
  <si>
    <t>USNM 20983</t>
  </si>
  <si>
    <t>cf. pelvidens</t>
  </si>
  <si>
    <t>USNM 21003</t>
  </si>
  <si>
    <t>punitor</t>
  </si>
  <si>
    <t>TMP 2010.097.0103</t>
  </si>
  <si>
    <t>TMP 2011.090.0002</t>
  </si>
  <si>
    <t>TMP 2011.090.0008</t>
  </si>
  <si>
    <t>incomplete m1</t>
  </si>
  <si>
    <t>UCMP 189547</t>
  </si>
  <si>
    <t>cf. punitor</t>
  </si>
  <si>
    <t>USNM 9270</t>
  </si>
  <si>
    <t>pusillus</t>
  </si>
  <si>
    <t>USNM 9286</t>
  </si>
  <si>
    <t>USNM 9288</t>
  </si>
  <si>
    <t>UALVP 44168</t>
  </si>
  <si>
    <t>Alberta</t>
  </si>
  <si>
    <t>Scott 2003</t>
  </si>
  <si>
    <t>USNM 21019</t>
  </si>
  <si>
    <t>M2?</t>
  </si>
  <si>
    <t>subtrigonus</t>
  </si>
  <si>
    <t>NMMNH 19995</t>
  </si>
  <si>
    <t>orthogonius</t>
  </si>
  <si>
    <t>New Mexico</t>
  </si>
  <si>
    <t>San Juan Basin</t>
  </si>
  <si>
    <t>Szalay and Lucas 1996</t>
  </si>
  <si>
    <t> 29864</t>
  </si>
  <si>
    <t>USNM 8388</t>
  </si>
  <si>
    <t>latidens</t>
  </si>
  <si>
    <t>partial m1 present but intact m2 and m3</t>
  </si>
  <si>
    <t>PU 17406</t>
  </si>
  <si>
    <t>Arctocyonides</t>
  </si>
  <si>
    <t>vecordensis</t>
  </si>
  <si>
    <t>cf. montanensis</t>
  </si>
  <si>
    <t>approx m2 length</t>
  </si>
  <si>
    <t>species average?</t>
  </si>
  <si>
    <t>protogonioides</t>
  </si>
  <si>
    <t>USNM 8363</t>
  </si>
  <si>
    <t>silberlingi</t>
  </si>
  <si>
    <t>P3 and P4 measures not given despite being present</t>
  </si>
  <si>
    <t>P3-P4 present but not directly stated</t>
  </si>
  <si>
    <t>USNM 6158</t>
  </si>
  <si>
    <t>?Claenodon</t>
  </si>
  <si>
    <t>Colpoclaenus</t>
  </si>
  <si>
    <t>procyonoides</t>
  </si>
  <si>
    <t>UALVP 44173</t>
  </si>
  <si>
    <t>cf. procyonoides</t>
  </si>
  <si>
    <t>USNM 20630</t>
  </si>
  <si>
    <t>Conacodon</t>
  </si>
  <si>
    <t>matthewi</t>
  </si>
  <si>
    <t>UCM 33880</t>
  </si>
  <si>
    <t>many meases estimated</t>
  </si>
  <si>
    <t>UCM 33881</t>
  </si>
  <si>
    <t>UCM 34189</t>
  </si>
  <si>
    <t>UCM 34614</t>
  </si>
  <si>
    <t>UCM 35075</t>
  </si>
  <si>
    <t>AMNH 56187</t>
  </si>
  <si>
    <t>Copecion</t>
  </si>
  <si>
    <t>brachypternus</t>
  </si>
  <si>
    <t>AMNH 56188</t>
  </si>
  <si>
    <t>AMNH 56189</t>
  </si>
  <si>
    <t>AMNH 56190</t>
  </si>
  <si>
    <t>AMNH 56191</t>
  </si>
  <si>
    <t>Lower Haplomylus-Ectocion zone, Bighorn Basin</t>
  </si>
  <si>
    <t>locality average</t>
  </si>
  <si>
    <t>Thewissen 1990</t>
  </si>
  <si>
    <t>Bunophorus zone, Bighorn Basin</t>
  </si>
  <si>
    <t>Heptodon Zone, Bighorn Basin</t>
  </si>
  <si>
    <t>UM 74602</t>
  </si>
  <si>
    <t>cf. brachypternus</t>
  </si>
  <si>
    <t>Baja</t>
  </si>
  <si>
    <t>Lomas Las Tetas De Cabra Fauna</t>
  </si>
  <si>
    <t>Novacek etal 1991</t>
  </si>
  <si>
    <t>davisi</t>
  </si>
  <si>
    <t>Cantius torresi zone, Bighorn Basin</t>
  </si>
  <si>
    <t>AMNH 17074</t>
  </si>
  <si>
    <t>Coriphagus</t>
  </si>
  <si>
    <t>encinensis</t>
  </si>
  <si>
    <t>montanus</t>
  </si>
  <si>
    <t>No #</t>
  </si>
  <si>
    <t>Coryphodon</t>
  </si>
  <si>
    <t>armatus</t>
  </si>
  <si>
    <t>Bathmodon</t>
  </si>
  <si>
    <t>elephantopus</t>
  </si>
  <si>
    <t>lomas</t>
  </si>
  <si>
    <t>crow of last inferior molar</t>
  </si>
  <si>
    <t>molestus</t>
  </si>
  <si>
    <t>superior molar likely relate to last superior moalr mentioned in text</t>
  </si>
  <si>
    <t>simus</t>
  </si>
  <si>
    <t>listed m2 as lower penultimate molar</t>
  </si>
  <si>
    <t>AMNH 102161</t>
  </si>
  <si>
    <t>Viverravidae</t>
  </si>
  <si>
    <t>Deltatherium</t>
  </si>
  <si>
    <t>durini</t>
  </si>
  <si>
    <t>not sure if its a M1; nomen dubium</t>
  </si>
  <si>
    <t>AMNH 3315</t>
  </si>
  <si>
    <t>Hyaenodonta</t>
  </si>
  <si>
    <t>fundaminis</t>
  </si>
  <si>
    <t>In text</t>
  </si>
  <si>
    <t>AMNH 23177</t>
  </si>
  <si>
    <t>Desmatoclaenus</t>
  </si>
  <si>
    <t>dianae</t>
  </si>
  <si>
    <t>OMNH 27682</t>
  </si>
  <si>
    <t>hermaeus</t>
  </si>
  <si>
    <t>mearae</t>
  </si>
  <si>
    <t>UCMP 114308</t>
  </si>
  <si>
    <t>UNM B-401b</t>
  </si>
  <si>
    <t>Lucas 1984</t>
  </si>
  <si>
    <t>Deuterogonodon</t>
  </si>
  <si>
    <t>USNM 6160</t>
  </si>
  <si>
    <t>M2 is partial</t>
  </si>
  <si>
    <t>USNM 6161</t>
  </si>
  <si>
    <t>AMNH 17078</t>
  </si>
  <si>
    <t>noletil</t>
  </si>
  <si>
    <t>AMNH 15732</t>
  </si>
  <si>
    <t>navajovius</t>
  </si>
  <si>
    <t>Ectocion</t>
  </si>
  <si>
    <t>cedrus</t>
  </si>
  <si>
    <t>Plesiadapis rex zone, Cedar Point Quarry</t>
  </si>
  <si>
    <t>says these measurements are from Thewissen 1990</t>
  </si>
  <si>
    <t>Bai etal 2019</t>
  </si>
  <si>
    <t>collinus</t>
  </si>
  <si>
    <t>Plesiadapis praecursor zone, Douglass Quarry</t>
  </si>
  <si>
    <t>USNM 11913</t>
  </si>
  <si>
    <t>Tetraclaenodon</t>
  </si>
  <si>
    <t>superior</t>
  </si>
  <si>
    <t>?Gidleyina</t>
  </si>
  <si>
    <t>USNM 20790</t>
  </si>
  <si>
    <t>Gidleyina</t>
  </si>
  <si>
    <t>wyomingensis</t>
  </si>
  <si>
    <t>USNM 20793</t>
  </si>
  <si>
    <t>USNM 20795</t>
  </si>
  <si>
    <t>approx M1 width</t>
  </si>
  <si>
    <t>USNM 6166</t>
  </si>
  <si>
    <t>YPM 12048</t>
  </si>
  <si>
    <t>gives both gidley and his own measurements on the same specimen</t>
  </si>
  <si>
    <t>YPM 14190</t>
  </si>
  <si>
    <t>montanensis?</t>
  </si>
  <si>
    <t>IGM 3675</t>
  </si>
  <si>
    <t>ignotum</t>
  </si>
  <si>
    <t>says these measurements are from Novacek 1991</t>
  </si>
  <si>
    <t>major</t>
  </si>
  <si>
    <t>Clarkforkian</t>
  </si>
  <si>
    <t>Piceance Basin</t>
  </si>
  <si>
    <t>M1 and M2 measured by plates; taken from Patterson and West 1973</t>
  </si>
  <si>
    <t>mediotuber</t>
  </si>
  <si>
    <t>Plesiadapis simonsi zone, Clarks Forks Basin</t>
  </si>
  <si>
    <t>CM 67866</t>
  </si>
  <si>
    <t>nanabeensis</t>
  </si>
  <si>
    <t>Beard and Dawson 2009</t>
  </si>
  <si>
    <t>says these measurements are from Beard and Dawson 2009</t>
  </si>
  <si>
    <t>YPM PU 23985</t>
  </si>
  <si>
    <t>AMNH 56159</t>
  </si>
  <si>
    <t>osbornianus</t>
  </si>
  <si>
    <t>text</t>
  </si>
  <si>
    <t>AMNH 56160</t>
  </si>
  <si>
    <t>AMNH 56161</t>
  </si>
  <si>
    <t>based on mean values from Thewissen 1990</t>
  </si>
  <si>
    <t>Plesiadapis gingerichi zone, Bighorn Basin</t>
  </si>
  <si>
    <t>Plesiadapis cookei zone, Bighorn Basin</t>
  </si>
  <si>
    <t>Phenacodus-ectocion zone, Bighorn basin</t>
  </si>
  <si>
    <t>Upper Haplomylus-Ectocion zone, Bighorn Basin</t>
  </si>
  <si>
    <t>UCMP 44799</t>
  </si>
  <si>
    <t>USNM 20645</t>
  </si>
  <si>
    <t>cf. osbornianum</t>
  </si>
  <si>
    <t>USNM 20736</t>
  </si>
  <si>
    <t>ralstonensis</t>
  </si>
  <si>
    <t>parvus</t>
  </si>
  <si>
    <t>UM 75723</t>
  </si>
  <si>
    <t>UW 26361</t>
  </si>
  <si>
    <t>approx M1 length</t>
  </si>
  <si>
    <t>UW 26362</t>
  </si>
  <si>
    <t>superstes</t>
  </si>
  <si>
    <t>Palaeosynops zone, Wind River basin</t>
  </si>
  <si>
    <t>Ectoconus</t>
  </si>
  <si>
    <t>ditrigonus</t>
  </si>
  <si>
    <t>Periptychus</t>
  </si>
  <si>
    <t>DMNH 44374</t>
  </si>
  <si>
    <t>DMNH 44393</t>
  </si>
  <si>
    <t>OMNH 28111</t>
  </si>
  <si>
    <t>deciduosu P3 and P4 present but not added to this dataset</t>
  </si>
  <si>
    <t>AMNH 811a</t>
  </si>
  <si>
    <t>Ellipsodon</t>
  </si>
  <si>
    <t>grangeri</t>
  </si>
  <si>
    <t>witkoi</t>
  </si>
  <si>
    <t>KU 7833a</t>
  </si>
  <si>
    <t>approx measures</t>
  </si>
  <si>
    <t>KU 7834</t>
  </si>
  <si>
    <t>KU 7835</t>
  </si>
  <si>
    <t>KU 9616</t>
  </si>
  <si>
    <t>KU 9617</t>
  </si>
  <si>
    <t>KU 9618</t>
  </si>
  <si>
    <t>NMMNH P-20941</t>
  </si>
  <si>
    <t>NMMNH P-20944</t>
  </si>
  <si>
    <t>NMMNH P-21465</t>
  </si>
  <si>
    <t>NMMNH P-21931</t>
  </si>
  <si>
    <t>No. 7833</t>
  </si>
  <si>
    <t>Wilson 1956</t>
  </si>
  <si>
    <t>No. 7834</t>
  </si>
  <si>
    <t>No. 7835</t>
  </si>
  <si>
    <t>the m2 length has a dash next to 5.2 and I am unsure what this represents</t>
  </si>
  <si>
    <t>No. 9616</t>
  </si>
  <si>
    <t>p4 width is 3.5?; m3 length had a + symbol next to the 5.2 and I am usnure what this represents.</t>
  </si>
  <si>
    <t>No. 9617</t>
  </si>
  <si>
    <t>No. 9618</t>
  </si>
  <si>
    <t>No. 9619</t>
  </si>
  <si>
    <t>AMNH 17043</t>
  </si>
  <si>
    <t>inaequidens</t>
  </si>
  <si>
    <t>AMNH 3095</t>
  </si>
  <si>
    <t>AMNH 3096</t>
  </si>
  <si>
    <t>AMNH 3296</t>
  </si>
  <si>
    <t>AMNH 3298</t>
  </si>
  <si>
    <t>AMNH 3299</t>
  </si>
  <si>
    <t>NMMNH P-12152</t>
  </si>
  <si>
    <t>M2 widths are approximate</t>
  </si>
  <si>
    <t>NMMNH P-12340</t>
  </si>
  <si>
    <t>NMMNH P-18820</t>
  </si>
  <si>
    <t>NMMNH P-18825</t>
  </si>
  <si>
    <t>NMMNH P-18862</t>
  </si>
  <si>
    <t>NMMNH P-19733</t>
  </si>
  <si>
    <t>NMMNH P-19809</t>
  </si>
  <si>
    <t>NMMNH P-20680</t>
  </si>
  <si>
    <t>NMMNH P-20991</t>
  </si>
  <si>
    <t>NMMNH P-2797</t>
  </si>
  <si>
    <t>UCMP 36636</t>
  </si>
  <si>
    <t>USNM 9662</t>
  </si>
  <si>
    <t>sternbergi</t>
  </si>
  <si>
    <t>UCMP 189542</t>
  </si>
  <si>
    <t>Litaletes</t>
  </si>
  <si>
    <t>cf. sternbergi</t>
  </si>
  <si>
    <t>UCMP 189581</t>
  </si>
  <si>
    <t>ACM 6359</t>
  </si>
  <si>
    <t>yotankae</t>
  </si>
  <si>
    <t>NMMNH P-15852a</t>
  </si>
  <si>
    <t>NMMNH P-15852b</t>
  </si>
  <si>
    <t>NMMNH P-15852c</t>
  </si>
  <si>
    <t>NMMNH P-20739</t>
  </si>
  <si>
    <t>NMMNH P-21609</t>
  </si>
  <si>
    <t>NMMNH P-27822</t>
  </si>
  <si>
    <t>NMMNH P-30646</t>
  </si>
  <si>
    <t>NMMNH P-35150</t>
  </si>
  <si>
    <t>NMMNH P-42969</t>
  </si>
  <si>
    <t>NMMNH P-48444</t>
  </si>
  <si>
    <t>PU 13290</t>
  </si>
  <si>
    <t>Triisodontidae</t>
  </si>
  <si>
    <t>Eoconodon</t>
  </si>
  <si>
    <t>copanus</t>
  </si>
  <si>
    <t>UM VP1471</t>
  </si>
  <si>
    <t>nidhoggi</t>
  </si>
  <si>
    <t>Esthonyx</t>
  </si>
  <si>
    <t>bisulcatus</t>
  </si>
  <si>
    <t>acer</t>
  </si>
  <si>
    <t>refers to teeth as last 4 premolars and last 3 molars?...4th premolar and 3 molars?.  Treated is as 4th premolar and m1-m3</t>
  </si>
  <si>
    <t>gives measures for the penultimate and last molars.  Might be able to get lenght of middle molar (m2) using the lenght of all 3 or last 2.</t>
  </si>
  <si>
    <t>burmeisterii</t>
  </si>
  <si>
    <t>measurement for last molar</t>
  </si>
  <si>
    <t>Clark fork Basin</t>
  </si>
  <si>
    <t>Gray Bull of Elk Creek</t>
  </si>
  <si>
    <t>Powder River Basin</t>
  </si>
  <si>
    <t>gunnelli</t>
  </si>
  <si>
    <t>UM 83874</t>
  </si>
  <si>
    <t>UM 87354</t>
  </si>
  <si>
    <t>spatularius</t>
  </si>
  <si>
    <t>UM 54888</t>
  </si>
  <si>
    <t>Gingerichia</t>
  </si>
  <si>
    <t>geoteretes</t>
  </si>
  <si>
    <t>Douglass Quarry</t>
  </si>
  <si>
    <t>Zack etal 2005</t>
  </si>
  <si>
    <t>UM 54889</t>
  </si>
  <si>
    <t>appromitate with &gt; indicated on given values; M1 or M2</t>
  </si>
  <si>
    <t>UM 54890</t>
  </si>
  <si>
    <t>Glennie Quarry</t>
  </si>
  <si>
    <t>UM 54891</t>
  </si>
  <si>
    <t>UM 54892</t>
  </si>
  <si>
    <t>UM 54893</t>
  </si>
  <si>
    <t>UM 54894</t>
  </si>
  <si>
    <t>UM 83932</t>
  </si>
  <si>
    <t>UM 83933</t>
  </si>
  <si>
    <t>UM 83934</t>
  </si>
  <si>
    <t>UM 83935</t>
  </si>
  <si>
    <t>UM 83936</t>
  </si>
  <si>
    <t>UM 83937</t>
  </si>
  <si>
    <t>p2 or p3</t>
  </si>
  <si>
    <t>UM 83938</t>
  </si>
  <si>
    <t>UM 83939</t>
  </si>
  <si>
    <t>UM 84535</t>
  </si>
  <si>
    <t>UM 84536</t>
  </si>
  <si>
    <t>UM 84539</t>
  </si>
  <si>
    <t>UALVP 25050</t>
  </si>
  <si>
    <t>hystrix</t>
  </si>
  <si>
    <t>Cochrane 2</t>
  </si>
  <si>
    <t>UALVP 25053</t>
  </si>
  <si>
    <t>UALVP 25057</t>
  </si>
  <si>
    <t>UALVP 25058</t>
  </si>
  <si>
    <t>UALVP 25060</t>
  </si>
  <si>
    <t>UALVP 25061</t>
  </si>
  <si>
    <t>UALVP 25062</t>
  </si>
  <si>
    <t>UALVP 25063</t>
  </si>
  <si>
    <t>UALVP 25065</t>
  </si>
  <si>
    <t>UALVP 25066</t>
  </si>
  <si>
    <t>UALVP 25067</t>
  </si>
  <si>
    <t>UALVP 25068</t>
  </si>
  <si>
    <t>UALVP 25069</t>
  </si>
  <si>
    <t>UALVP 25071</t>
  </si>
  <si>
    <t>UALVP 40796</t>
  </si>
  <si>
    <t>UALVP 42406</t>
  </si>
  <si>
    <t>UALVP 42544</t>
  </si>
  <si>
    <t>UALVP 42546</t>
  </si>
  <si>
    <t>UALVP 42634</t>
  </si>
  <si>
    <t>UALVP 42642</t>
  </si>
  <si>
    <t>UALVP 43082</t>
  </si>
  <si>
    <t>UALVP 43083</t>
  </si>
  <si>
    <t>UALVP 43084</t>
  </si>
  <si>
    <t>UALVP 43086</t>
  </si>
  <si>
    <t>UALVP 43087</t>
  </si>
  <si>
    <t>UALVP 43088</t>
  </si>
  <si>
    <t>UALVP 54895</t>
  </si>
  <si>
    <t>sp 1</t>
  </si>
  <si>
    <t>Bingo Quarry</t>
  </si>
  <si>
    <t>UCMP 47254</t>
  </si>
  <si>
    <t>Goniacodon</t>
  </si>
  <si>
    <t>hiawathae</t>
  </si>
  <si>
    <t>UM 80833</t>
  </si>
  <si>
    <t>Hapalodectes</t>
  </si>
  <si>
    <t>anthracinus</t>
  </si>
  <si>
    <t>Zhao etal 1991</t>
  </si>
  <si>
    <t>UM 87491</t>
  </si>
  <si>
    <t>IVPP V5253</t>
  </si>
  <si>
    <t>hetangensis</t>
  </si>
  <si>
    <t>right jaw may be in Li and Ting 1987</t>
  </si>
  <si>
    <t>AMNH 12781</t>
  </si>
  <si>
    <t>leptognathus</t>
  </si>
  <si>
    <t>compressus</t>
  </si>
  <si>
    <t>??</t>
  </si>
  <si>
    <t>type H. compressus</t>
  </si>
  <si>
    <t>AMNH 12782</t>
  </si>
  <si>
    <t>AMNH 12783</t>
  </si>
  <si>
    <t>AMNH 14748</t>
  </si>
  <si>
    <t>Does nto state where depth was taken but context suggests at m3</t>
  </si>
  <si>
    <t>AMNH 39299</t>
  </si>
  <si>
    <t>AMNH 39300</t>
  </si>
  <si>
    <t>AMNH 78</t>
  </si>
  <si>
    <t>UM 82513</t>
  </si>
  <si>
    <t>AMNH 20172</t>
  </si>
  <si>
    <t>serus</t>
  </si>
  <si>
    <t>IVPP V5038</t>
  </si>
  <si>
    <t>?Hapalodectes</t>
  </si>
  <si>
    <t>may be from Zhang etal 1978</t>
  </si>
  <si>
    <t>UM 2050</t>
  </si>
  <si>
    <t>Haplaletes</t>
  </si>
  <si>
    <t>andakupensis</t>
  </si>
  <si>
    <t>disceptatrix</t>
  </si>
  <si>
    <t>USNM 21008</t>
  </si>
  <si>
    <t>USNM 9500</t>
  </si>
  <si>
    <t>USNM 9555</t>
  </si>
  <si>
    <t>USNM 9556</t>
  </si>
  <si>
    <t>pelicatus</t>
  </si>
  <si>
    <t>p3 ar approx</t>
  </si>
  <si>
    <t>No. 1</t>
  </si>
  <si>
    <t>Haploconus</t>
  </si>
  <si>
    <t>angustus</t>
  </si>
  <si>
    <t>lineatus</t>
  </si>
  <si>
    <t>No. 2</t>
  </si>
  <si>
    <t>No. 3</t>
  </si>
  <si>
    <t>xiphodon</t>
  </si>
  <si>
    <t>OMNH 27670</t>
  </si>
  <si>
    <t>elachistus</t>
  </si>
  <si>
    <t>OMNH 27680</t>
  </si>
  <si>
    <t>OMNH 27713</t>
  </si>
  <si>
    <t>encrusted molar</t>
  </si>
  <si>
    <t>AMNH 16418</t>
  </si>
  <si>
    <t>entoconus</t>
  </si>
  <si>
    <t>AMNH 16420</t>
  </si>
  <si>
    <t>AMNH 16422</t>
  </si>
  <si>
    <t>AMNH 16424</t>
  </si>
  <si>
    <t>AMNH 16425</t>
  </si>
  <si>
    <t>AMNH 16431</t>
  </si>
  <si>
    <t>AMNH 16433</t>
  </si>
  <si>
    <t>AMNH 3462</t>
  </si>
  <si>
    <t>AMNH 3467</t>
  </si>
  <si>
    <t>AMNH 3473</t>
  </si>
  <si>
    <t>AMNH 3476</t>
  </si>
  <si>
    <t>AMNH 3551</t>
  </si>
  <si>
    <t>DMNH 44369</t>
  </si>
  <si>
    <t>coniferus</t>
  </si>
  <si>
    <t>DMNH 44394</t>
  </si>
  <si>
    <t>UCM 87605</t>
  </si>
  <si>
    <t>CM 67871</t>
  </si>
  <si>
    <t>Haplomylus</t>
  </si>
  <si>
    <t>meridionalis</t>
  </si>
  <si>
    <t>CM 70403</t>
  </si>
  <si>
    <t>speirianus</t>
  </si>
  <si>
    <t>average for multiple specimens</t>
  </si>
  <si>
    <t>Bighorn and Clark Fork Basin</t>
  </si>
  <si>
    <t>Four Mile</t>
  </si>
  <si>
    <t>some specimens in McKenna 1960l p 105</t>
  </si>
  <si>
    <t>Hemithlaeus</t>
  </si>
  <si>
    <t>AMNH 3587</t>
  </si>
  <si>
    <t>kowalevskianus</t>
  </si>
  <si>
    <t>listed as P-m IV but based on prior sentence I tink it is the lowers.  This is under auhor description section so I think it is the type being measured.</t>
  </si>
  <si>
    <t>Hyopsodus</t>
  </si>
  <si>
    <t>loomisi</t>
  </si>
  <si>
    <t>mentalis</t>
  </si>
  <si>
    <t>lemoinianus</t>
  </si>
  <si>
    <t>minusculus</t>
  </si>
  <si>
    <t>UM 98665</t>
  </si>
  <si>
    <t>Zonnevelf etal 2000</t>
  </si>
  <si>
    <t>AMNH 80034</t>
  </si>
  <si>
    <t>miticulus</t>
  </si>
  <si>
    <t>cf. miticulus</t>
  </si>
  <si>
    <t>only provides P4-M3=13.65; P4-M2=11; M1-3=10.1; M1-2 8mm; M2-M3=6.75mm</t>
  </si>
  <si>
    <t>Species average</t>
  </si>
  <si>
    <t>comprised of multiple specimens; only provide distinct measurement for 1st true molar (m1);  other measures are m1-m3 and 2 last premolars</t>
  </si>
  <si>
    <t>paulus</t>
  </si>
  <si>
    <t>powellianus</t>
  </si>
  <si>
    <t>pygmaeus</t>
  </si>
  <si>
    <t>reported as penultimate molar</t>
  </si>
  <si>
    <t>Cope 1871 Descriptions of Some New Vertebrata</t>
  </si>
  <si>
    <t>simplex</t>
  </si>
  <si>
    <t>wortmani</t>
  </si>
  <si>
    <t>UM 100020</t>
  </si>
  <si>
    <t>UM 100030</t>
  </si>
  <si>
    <t>UM 101156</t>
  </si>
  <si>
    <t>UM 101157</t>
  </si>
  <si>
    <t>UM 103913</t>
  </si>
  <si>
    <t>AMNH 35874</t>
  </si>
  <si>
    <t>disjunctus</t>
  </si>
  <si>
    <t>UCMP 189565</t>
  </si>
  <si>
    <t>cf. disjunctus</t>
  </si>
  <si>
    <t>USNM 6179</t>
  </si>
  <si>
    <t>USNM 9323</t>
  </si>
  <si>
    <t>USNM 9324</t>
  </si>
  <si>
    <t>USNM 9582</t>
  </si>
  <si>
    <t>USNM 9660</t>
  </si>
  <si>
    <t>ondolinde</t>
  </si>
  <si>
    <t>PU 17479</t>
  </si>
  <si>
    <t>USNM 21016</t>
  </si>
  <si>
    <t>Litocherus</t>
  </si>
  <si>
    <t>lacunatus</t>
  </si>
  <si>
    <t>Litolestes</t>
  </si>
  <si>
    <t>UW 1079</t>
  </si>
  <si>
    <t>ROM 05631</t>
  </si>
  <si>
    <t>?Litomylus</t>
  </si>
  <si>
    <t>alphamon</t>
  </si>
  <si>
    <t>AMNH 16720</t>
  </si>
  <si>
    <t>Litomylus</t>
  </si>
  <si>
    <t>aequidens</t>
  </si>
  <si>
    <t>AMNH 16039</t>
  </si>
  <si>
    <t>dissentaneus</t>
  </si>
  <si>
    <t>osceolae</t>
  </si>
  <si>
    <t>USNM 21010</t>
  </si>
  <si>
    <t>scaphiscus</t>
  </si>
  <si>
    <t>USNM 21014</t>
  </si>
  <si>
    <t>USNM 9318</t>
  </si>
  <si>
    <t>USNM 9425</t>
  </si>
  <si>
    <t>USNM 9536</t>
  </si>
  <si>
    <t>USNM 9557</t>
  </si>
  <si>
    <t>USNM 9580</t>
  </si>
  <si>
    <t>USNM 21013</t>
  </si>
  <si>
    <t>Bison Basin Ledge</t>
  </si>
  <si>
    <t>UW 2254</t>
  </si>
  <si>
    <t>Bison Basin Saddle</t>
  </si>
  <si>
    <t>UW 26375</t>
  </si>
  <si>
    <t>m2?</t>
  </si>
  <si>
    <t>UW 26376</t>
  </si>
  <si>
    <t>UALVP 44174</t>
  </si>
  <si>
    <t>UALVP 44183</t>
  </si>
  <si>
    <t>grandaletes</t>
  </si>
  <si>
    <t>Scott 2002</t>
  </si>
  <si>
    <t>Lophocion</t>
  </si>
  <si>
    <t>asiaticus</t>
  </si>
  <si>
    <t>AMNH 16060</t>
  </si>
  <si>
    <t>Loxolophus</t>
  </si>
  <si>
    <t>faulkneri</t>
  </si>
  <si>
    <t>USNM 16626</t>
  </si>
  <si>
    <t>AMNH 27713</t>
  </si>
  <si>
    <t>Protogonodon</t>
  </si>
  <si>
    <t>AMNH 16343</t>
  </si>
  <si>
    <t>hyattianus</t>
  </si>
  <si>
    <t>AMNH 58219</t>
  </si>
  <si>
    <t>Mimotricentes</t>
  </si>
  <si>
    <t>mirielae</t>
  </si>
  <si>
    <t>UNM B-392</t>
  </si>
  <si>
    <t>m3 approx length</t>
  </si>
  <si>
    <t>AMNH 3192</t>
  </si>
  <si>
    <t>pentacus</t>
  </si>
  <si>
    <t>UNM B-1087</t>
  </si>
  <si>
    <t>UNM B-1271</t>
  </si>
  <si>
    <t>AMNH 16356</t>
  </si>
  <si>
    <t>AMNH 16358</t>
  </si>
  <si>
    <t>AMNH 16359</t>
  </si>
  <si>
    <t>AMNH 16361</t>
  </si>
  <si>
    <t>AMNH 3108</t>
  </si>
  <si>
    <t>AMNH 3109</t>
  </si>
  <si>
    <t>AMNH 3111</t>
  </si>
  <si>
    <t>AMNH 3113</t>
  </si>
  <si>
    <t>AMNH 786A</t>
  </si>
  <si>
    <t>AMNH 802</t>
  </si>
  <si>
    <t>AMNH 811</t>
  </si>
  <si>
    <t>UNM B-393</t>
  </si>
  <si>
    <t>UNM B-397</t>
  </si>
  <si>
    <t>NMMNH-P3587</t>
  </si>
  <si>
    <t>Meniscotherium</t>
  </si>
  <si>
    <t>chamense</t>
  </si>
  <si>
    <t>in composite image iwth NMMNH-P3587; Figure 11</t>
  </si>
  <si>
    <t>Williamson and Lucas 1992</t>
  </si>
  <si>
    <t>NMMNH-P3621</t>
  </si>
  <si>
    <t>does not indicate if upper or lowers; mentions premolars but only provides measures for penultimate molar (assumed M2 but may be wrong);  otherwise measures for last 4 and true molars present; length last 4 molars=0.029m and true molars=0.022m</t>
  </si>
  <si>
    <t>NMMNH Locality 203</t>
  </si>
  <si>
    <t>UM 100027</t>
  </si>
  <si>
    <t>UM 102838</t>
  </si>
  <si>
    <t>USNM 22435</t>
  </si>
  <si>
    <t>in composite image iwth USNM 22435; Figure 12</t>
  </si>
  <si>
    <t>terraerubrae</t>
  </si>
  <si>
    <t>IGM 3676</t>
  </si>
  <si>
    <t>cf. priscum</t>
  </si>
  <si>
    <t>IGM 3677</t>
  </si>
  <si>
    <t>M2 length is estimate</t>
  </si>
  <si>
    <t>IGM 3678</t>
  </si>
  <si>
    <t>IGM 3679</t>
  </si>
  <si>
    <t>IGM 3680</t>
  </si>
  <si>
    <t>IGM 4035</t>
  </si>
  <si>
    <t>tapiacitum</t>
  </si>
  <si>
    <t>tapiacitis</t>
  </si>
  <si>
    <t>USNM 20634</t>
  </si>
  <si>
    <t>lengths are mostlt approx and estimates</t>
  </si>
  <si>
    <t>Primates</t>
  </si>
  <si>
    <t>vicarius</t>
  </si>
  <si>
    <t>Mimatuta</t>
  </si>
  <si>
    <t>minuial</t>
  </si>
  <si>
    <t>PU 14172</t>
  </si>
  <si>
    <t>PU 14453</t>
  </si>
  <si>
    <t>UCMP 132308</t>
  </si>
  <si>
    <t>V87091</t>
  </si>
  <si>
    <t>anterior width approx</t>
  </si>
  <si>
    <t>UCMP 134695</t>
  </si>
  <si>
    <t>morgoth</t>
  </si>
  <si>
    <t>UCMP 132227</t>
  </si>
  <si>
    <t>V87151</t>
  </si>
  <si>
    <t>UCMP 132340</t>
  </si>
  <si>
    <t>V87029</t>
  </si>
  <si>
    <t>UCMP 132454</t>
  </si>
  <si>
    <t>UCMP 132620</t>
  </si>
  <si>
    <t>V87037</t>
  </si>
  <si>
    <t>UCMP 133148</t>
  </si>
  <si>
    <t>V87049</t>
  </si>
  <si>
    <t>UCMP 133446</t>
  </si>
  <si>
    <t>UCMP 133853</t>
  </si>
  <si>
    <t>V87098</t>
  </si>
  <si>
    <t>UCMP 134574</t>
  </si>
  <si>
    <t>V87101</t>
  </si>
  <si>
    <t>UCMP 134589</t>
  </si>
  <si>
    <t>V87123</t>
  </si>
  <si>
    <t>UCMP 134590</t>
  </si>
  <si>
    <t>V87088</t>
  </si>
  <si>
    <t>UCMP 134634</t>
  </si>
  <si>
    <t>UCMP 134639</t>
  </si>
  <si>
    <t>UCMP 134640</t>
  </si>
  <si>
    <t>UMVP 1560</t>
  </si>
  <si>
    <t>V71203</t>
  </si>
  <si>
    <t>USNM 9277</t>
  </si>
  <si>
    <t>angustidens</t>
  </si>
  <si>
    <t>USNM 9695</t>
  </si>
  <si>
    <t>USNM 9706</t>
  </si>
  <si>
    <t>YPM 13758</t>
  </si>
  <si>
    <t>fremontensis</t>
  </si>
  <si>
    <t>USNM 20582</t>
  </si>
  <si>
    <t>Tricentes</t>
  </si>
  <si>
    <t>USNM 20584</t>
  </si>
  <si>
    <t>mandibularis</t>
  </si>
  <si>
    <t>AMNH 16614</t>
  </si>
  <si>
    <t>opisthacus</t>
  </si>
  <si>
    <t>KU 7852</t>
  </si>
  <si>
    <t>AMNH 15965</t>
  </si>
  <si>
    <t>turgidus</t>
  </si>
  <si>
    <t>AMNH 16620</t>
  </si>
  <si>
    <t>AMNH 3135</t>
  </si>
  <si>
    <t>AMNH 3136</t>
  </si>
  <si>
    <t>AMNH 3153</t>
  </si>
  <si>
    <t>AMNH 3154</t>
  </si>
  <si>
    <t>AMNH 3163 16628</t>
  </si>
  <si>
    <t>These measures could have errors as the ink is faded from the numbers.  May need to seek out a better resolution scan.</t>
  </si>
  <si>
    <t>Mithrandir</t>
  </si>
  <si>
    <t>gillianus</t>
  </si>
  <si>
    <t>superior dP4 and p4 present but being deciduous were not collated in this entry</t>
  </si>
  <si>
    <t>UNM B-1088a</t>
  </si>
  <si>
    <t>Gillisonchus</t>
  </si>
  <si>
    <t>Mixodectidae</t>
  </si>
  <si>
    <t>Mixodectes</t>
  </si>
  <si>
    <t>malaris</t>
  </si>
  <si>
    <t>omnivorus</t>
  </si>
  <si>
    <t>listed as superior molar?</t>
  </si>
  <si>
    <t>primaevus</t>
  </si>
  <si>
    <t>describe a dentiton but only lists last molar for measurement; not sure if this opper or lower but if type its upper M3.</t>
  </si>
  <si>
    <t>sulcatus</t>
  </si>
  <si>
    <t>superior molar?; reproted as corresponding to tooth in Phenacodus omnivorus of same volume</t>
  </si>
  <si>
    <t>Opisthotomus</t>
  </si>
  <si>
    <t>astutus</t>
  </si>
  <si>
    <t>flagrans</t>
  </si>
  <si>
    <t>Oxyacodon</t>
  </si>
  <si>
    <t>agapetillus</t>
  </si>
  <si>
    <t>Archibald etal 1983</t>
  </si>
  <si>
    <t>UCMP 89690</t>
  </si>
  <si>
    <t>AMNH 3550</t>
  </si>
  <si>
    <t>apiculatus</t>
  </si>
  <si>
    <t>BYU 3798</t>
  </si>
  <si>
    <t>BYU 3856</t>
  </si>
  <si>
    <t>m1?</t>
  </si>
  <si>
    <t>archibaldi</t>
  </si>
  <si>
    <t>UCM 34607</t>
  </si>
  <si>
    <t>UCM 34610</t>
  </si>
  <si>
    <t>width of P3 estimated</t>
  </si>
  <si>
    <t>UCM 34942</t>
  </si>
  <si>
    <t>length and wifth of p3 and m1 estimated</t>
  </si>
  <si>
    <t>UCM 34953</t>
  </si>
  <si>
    <t>length of p4 estimated</t>
  </si>
  <si>
    <t>UCM 34958</t>
  </si>
  <si>
    <t>UCM 35087</t>
  </si>
  <si>
    <t>m2 widths estimated</t>
  </si>
  <si>
    <t>BYU 3793</t>
  </si>
  <si>
    <t>ferronensis</t>
  </si>
  <si>
    <t>BYU 3825</t>
  </si>
  <si>
    <t>trigonid length of 1.6</t>
  </si>
  <si>
    <t>BYU 3843</t>
  </si>
  <si>
    <t>talonid width approx</t>
  </si>
  <si>
    <t>BYU 3852</t>
  </si>
  <si>
    <t>LACM 32923</t>
  </si>
  <si>
    <t>UCMP 120380</t>
  </si>
  <si>
    <t>UCMP 120381</t>
  </si>
  <si>
    <t>UCMP 120382</t>
  </si>
  <si>
    <t>UCMP 120412</t>
  </si>
  <si>
    <t>UCMP 120421</t>
  </si>
  <si>
    <t>UCMP 120428</t>
  </si>
  <si>
    <t>priscilla</t>
  </si>
  <si>
    <t>UCMP 36640</t>
  </si>
  <si>
    <t>UNM NP-319</t>
  </si>
  <si>
    <t>AMNH 16346</t>
  </si>
  <si>
    <t>Oxyclaenus</t>
  </si>
  <si>
    <t>cuspidatus</t>
  </si>
  <si>
    <t>AMNH 16352</t>
  </si>
  <si>
    <t>AMNH 3252</t>
  </si>
  <si>
    <t>UM VP1473</t>
  </si>
  <si>
    <t>pugnax</t>
  </si>
  <si>
    <t>Thangorodrim</t>
  </si>
  <si>
    <t>thalion</t>
  </si>
  <si>
    <t>USNM 13782</t>
  </si>
  <si>
    <t>?Chriacus</t>
  </si>
  <si>
    <t>m2 present but not measured</t>
  </si>
  <si>
    <t>UCM 34325</t>
  </si>
  <si>
    <t>subbituminus</t>
  </si>
  <si>
    <t>UCM 34569</t>
  </si>
  <si>
    <t>UCM 34571</t>
  </si>
  <si>
    <t>UCM 34576</t>
  </si>
  <si>
    <t>UCM 34577</t>
  </si>
  <si>
    <t>UCM 34602</t>
  </si>
  <si>
    <t>UCM 34605</t>
  </si>
  <si>
    <t>prosterior m1 estiamted</t>
  </si>
  <si>
    <t>UCM 34606</t>
  </si>
  <si>
    <t>UCM 34628</t>
  </si>
  <si>
    <t>UCM 34632</t>
  </si>
  <si>
    <t>UCM 34636</t>
  </si>
  <si>
    <t>UCM 34639</t>
  </si>
  <si>
    <t>UCM 34651</t>
  </si>
  <si>
    <t>UCM 34652</t>
  </si>
  <si>
    <t>UCM 34687</t>
  </si>
  <si>
    <t>UCM 35081</t>
  </si>
  <si>
    <t>UCM 35091</t>
  </si>
  <si>
    <t>m1 width estimated</t>
  </si>
  <si>
    <t>UCM 35092</t>
  </si>
  <si>
    <t>UCM 38863</t>
  </si>
  <si>
    <t>UCM 38867</t>
  </si>
  <si>
    <t>estimated posterior width</t>
  </si>
  <si>
    <t>UCM 39550</t>
  </si>
  <si>
    <t>UCM 40060</t>
  </si>
  <si>
    <t>UCM 43134</t>
  </si>
  <si>
    <t>posterior p4 estimated</t>
  </si>
  <si>
    <t>UCM 43149</t>
  </si>
  <si>
    <t>UCM 45586</t>
  </si>
  <si>
    <t>UCM 47289</t>
  </si>
  <si>
    <t>UCM 47727</t>
  </si>
  <si>
    <t>UCMP 148324</t>
  </si>
  <si>
    <t>cf. subbituminus</t>
  </si>
  <si>
    <t>UCMP 148328</t>
  </si>
  <si>
    <t>Oxyprimus</t>
  </si>
  <si>
    <t>erikseni</t>
  </si>
  <si>
    <t>PU 16704</t>
  </si>
  <si>
    <t>M2 approximate</t>
  </si>
  <si>
    <t>PU 16866</t>
  </si>
  <si>
    <t>McComas and Eberle 2016</t>
  </si>
  <si>
    <t>UCMP 132348</t>
  </si>
  <si>
    <t>UCMP 132350</t>
  </si>
  <si>
    <t>V87052</t>
  </si>
  <si>
    <t>UCMP 133068</t>
  </si>
  <si>
    <t>V87038</t>
  </si>
  <si>
    <t>UM VP1561</t>
  </si>
  <si>
    <t>UMVP 1561</t>
  </si>
  <si>
    <t>galadrielae</t>
  </si>
  <si>
    <t>PU 16712</t>
  </si>
  <si>
    <t>PU 16863</t>
  </si>
  <si>
    <t>putorius</t>
  </si>
  <si>
    <t>have some error on measurement</t>
  </si>
  <si>
    <t>Oxytomodon</t>
  </si>
  <si>
    <t>perissum</t>
  </si>
  <si>
    <t>UCMP 148319</t>
  </si>
  <si>
    <t>cf. perissum</t>
  </si>
  <si>
    <t>m1 or m2</t>
  </si>
  <si>
    <t>USNM 16183</t>
  </si>
  <si>
    <t>type m2-m3 but m2 only discussed in text</t>
  </si>
  <si>
    <t>AMNH 15227</t>
  </si>
  <si>
    <t>Pachyaena</t>
  </si>
  <si>
    <t>gigantea</t>
  </si>
  <si>
    <t>AMNH 15228</t>
  </si>
  <si>
    <t>Is m3 meausre l or w</t>
  </si>
  <si>
    <t>AMNH 15259</t>
  </si>
  <si>
    <t>AMNH 2959</t>
  </si>
  <si>
    <t>AMNH 72</t>
  </si>
  <si>
    <t>AMNH 15728</t>
  </si>
  <si>
    <t>gracilis</t>
  </si>
  <si>
    <t>AMNH 15730</t>
  </si>
  <si>
    <t>ossifraga</t>
  </si>
  <si>
    <t>Are the aggregate measures for the lower or upper dentition</t>
  </si>
  <si>
    <t>AMNH 3627</t>
  </si>
  <si>
    <t>carinidens</t>
  </si>
  <si>
    <t>rhabdodon</t>
  </si>
  <si>
    <t>pg 121</t>
  </si>
  <si>
    <t>Shotgun Fauna</t>
  </si>
  <si>
    <t>cf. carinidens</t>
  </si>
  <si>
    <t>UW 26380</t>
  </si>
  <si>
    <t>UW 26381</t>
  </si>
  <si>
    <t>approx length</t>
  </si>
  <si>
    <t>UW 26382</t>
  </si>
  <si>
    <t>UW 26490</t>
  </si>
  <si>
    <t>milk dentition; treating these measures at molar for now. Unclear if these were measurements of premolars but were mislabeled.</t>
  </si>
  <si>
    <t>AMNH 27712</t>
  </si>
  <si>
    <t>coarctatus</t>
  </si>
  <si>
    <t>Plagioptychus</t>
  </si>
  <si>
    <t>DMNH 44368</t>
  </si>
  <si>
    <t>DMNH 44372</t>
  </si>
  <si>
    <t>DMNH 44395</t>
  </si>
  <si>
    <t>trigonid only</t>
  </si>
  <si>
    <t>UCM 95666</t>
  </si>
  <si>
    <t>YPM PU 14398</t>
  </si>
  <si>
    <t>Phenacodaptes</t>
  </si>
  <si>
    <t>sabulosus</t>
  </si>
  <si>
    <t>YPM PU 17591</t>
  </si>
  <si>
    <t>bisonensis</t>
  </si>
  <si>
    <t>Plesiadapis anceps zone, Bighorn Basin</t>
  </si>
  <si>
    <t>Plesiadapis rex zone, Bison Basin</t>
  </si>
  <si>
    <t>USNM 20564</t>
  </si>
  <si>
    <t>Phenacodus?</t>
  </si>
  <si>
    <t>USNM 20566</t>
  </si>
  <si>
    <t>USNM 20567</t>
  </si>
  <si>
    <t>approx m3 length</t>
  </si>
  <si>
    <t>USNM 20569</t>
  </si>
  <si>
    <t>Plesiadapis simonsi zone,Bighorn Basin</t>
  </si>
  <si>
    <t>hemiconus</t>
  </si>
  <si>
    <t>intermedius</t>
  </si>
  <si>
    <t>Plesiadapis gingerichi zone, Clarks Form Basin</t>
  </si>
  <si>
    <t>USNM 20644</t>
  </si>
  <si>
    <t>magnus</t>
  </si>
  <si>
    <t>AMNH 17191</t>
  </si>
  <si>
    <t>from table</t>
  </si>
  <si>
    <t>AMNH 17193</t>
  </si>
  <si>
    <t>UCMP 4034</t>
  </si>
  <si>
    <t>"matthewi"</t>
  </si>
  <si>
    <t>Mckenna 1960; pg 98 fig 52</t>
  </si>
  <si>
    <t>UCMP 46168</t>
  </si>
  <si>
    <t>nunienus</t>
  </si>
  <si>
    <t>only postcrania</t>
  </si>
  <si>
    <t>AMNH 56053</t>
  </si>
  <si>
    <t>estimated from graph; graph also has many M2 measures but no data for specimens associated</t>
  </si>
  <si>
    <t>West and Atkins 1970</t>
  </si>
  <si>
    <t>AMNH 56192</t>
  </si>
  <si>
    <t>AMNH 56193</t>
  </si>
  <si>
    <t>AMNH 56194</t>
  </si>
  <si>
    <t>AMNH 56195</t>
  </si>
  <si>
    <t>CM 12476</t>
  </si>
  <si>
    <t>Tiffany Tooth?</t>
  </si>
  <si>
    <t>Should be fixed as of 11:12am 1/21/2021.  Might be specimen AMNH 17192 refrred to as P. grangeri but not mentione dby Simpson 1935.  Paper says it "serves to tie Powder River anmila, if not primaevus complex to Paleocene forms.</t>
  </si>
  <si>
    <t>UM 761274</t>
  </si>
  <si>
    <t>UM 76176</t>
  </si>
  <si>
    <t>UM 76269</t>
  </si>
  <si>
    <t>UM 76945</t>
  </si>
  <si>
    <t>USNM 21025</t>
  </si>
  <si>
    <t>might not be proper mentions; just mention the M3</t>
  </si>
  <si>
    <t>USNM 21287</t>
  </si>
  <si>
    <t>m2 is approximate</t>
  </si>
  <si>
    <t>primaeous</t>
  </si>
  <si>
    <t>described as a posterior superior molar tooth (M2 or M3?)</t>
  </si>
  <si>
    <t>Cope 1873 Fourth Notice of Extinct Vertebrata</t>
  </si>
  <si>
    <t>trilobatus</t>
  </si>
  <si>
    <t>AMNH 16125</t>
  </si>
  <si>
    <t>vortmani</t>
  </si>
  <si>
    <t>might be only set so far that is in correct Lxw order.  for some reason the tables are set as W then L so the measures written in text may be the same.  All measures form this paper not from tables might need to be swapped to be correct</t>
  </si>
  <si>
    <t>AMNH 56186</t>
  </si>
  <si>
    <t>p3 in paper are from other side of AMNH 56328 so only included measures identifyable to this specimen only</t>
  </si>
  <si>
    <t>AMNH 56328</t>
  </si>
  <si>
    <t>IGM 4034</t>
  </si>
  <si>
    <t>cf. vortmani</t>
  </si>
  <si>
    <t>Plesiadapis simonsi zone</t>
  </si>
  <si>
    <t>Phenacodus-ectocion zone, Clark Fork Basin</t>
  </si>
  <si>
    <t>USM 16691</t>
  </si>
  <si>
    <t>almiensis</t>
  </si>
  <si>
    <t>Gazin 1942</t>
  </si>
  <si>
    <t>USNM 16691</t>
  </si>
  <si>
    <t>USNM 20643</t>
  </si>
  <si>
    <t>USNM 21286</t>
  </si>
  <si>
    <t>measures are estimates</t>
  </si>
  <si>
    <t>zuniensis</t>
  </si>
  <si>
    <t>Princetonia</t>
  </si>
  <si>
    <t>yalensis</t>
  </si>
  <si>
    <t>YPM-PU 23629</t>
  </si>
  <si>
    <t>p4 iws approximate</t>
  </si>
  <si>
    <t>Probathyopsis</t>
  </si>
  <si>
    <t>USNM 21283</t>
  </si>
  <si>
    <t>Probathyopsis?</t>
  </si>
  <si>
    <t>averages of  UALVP 44177-44183</t>
  </si>
  <si>
    <t>Promioclaenus</t>
  </si>
  <si>
    <t>acolytus</t>
  </si>
  <si>
    <t>cf. acolytus</t>
  </si>
  <si>
    <t>No. 7636</t>
  </si>
  <si>
    <t>No. 9626</t>
  </si>
  <si>
    <t>UALVP 44176</t>
  </si>
  <si>
    <t>UALVP 44177</t>
  </si>
  <si>
    <t>no distinct measurement; in the average</t>
  </si>
  <si>
    <t>UALVP 44178</t>
  </si>
  <si>
    <t>UALVP 44179</t>
  </si>
  <si>
    <t>UALVP 44180</t>
  </si>
  <si>
    <t>UALVP 44181</t>
  </si>
  <si>
    <t>UALVP 44182</t>
  </si>
  <si>
    <t>USNM 9280</t>
  </si>
  <si>
    <t>USNM 9567</t>
  </si>
  <si>
    <t>minimus</t>
  </si>
  <si>
    <t>AMNH 15952</t>
  </si>
  <si>
    <t>lemuroides</t>
  </si>
  <si>
    <t>AMNH 16636</t>
  </si>
  <si>
    <t>UW 26328</t>
  </si>
  <si>
    <t>cf. lemuroides</t>
  </si>
  <si>
    <t>UW 26329</t>
  </si>
  <si>
    <t>M1?</t>
  </si>
  <si>
    <t>pipiringosi</t>
  </si>
  <si>
    <t>USNM 20571</t>
  </si>
  <si>
    <t>USNM 21021</t>
  </si>
  <si>
    <t>UW 2263</t>
  </si>
  <si>
    <t>UCM 87609</t>
  </si>
  <si>
    <t>UCMP 189548</t>
  </si>
  <si>
    <t>?Promioclaenus</t>
  </si>
  <si>
    <t>thnetus</t>
  </si>
  <si>
    <t>TMP 2010.095.0018</t>
  </si>
  <si>
    <t>TMP 2010.095.0019</t>
  </si>
  <si>
    <t>TMP 2010.095.0020</t>
  </si>
  <si>
    <t>TMP 2010.096.0012</t>
  </si>
  <si>
    <t>TMP 2010.097.0152</t>
  </si>
  <si>
    <t>TMP 2011.090.0019</t>
  </si>
  <si>
    <t>TMP 2011.090.0049</t>
  </si>
  <si>
    <t>incomplete p3 but nio measures given</t>
  </si>
  <si>
    <t>TMP 2011.090.0131</t>
  </si>
  <si>
    <t>TMP 2011.090.0219</t>
  </si>
  <si>
    <t>approx width on M2</t>
  </si>
  <si>
    <t>TMP 2011.090.0238</t>
  </si>
  <si>
    <t>TMP 2011.090.0246</t>
  </si>
  <si>
    <t>TMP 2011.090.0258</t>
  </si>
  <si>
    <t>incomplete tooth</t>
  </si>
  <si>
    <t>TMP 2011.090.0309</t>
  </si>
  <si>
    <t>TMP 2011.090.0310</t>
  </si>
  <si>
    <t>TMP 2011.091.0001</t>
  </si>
  <si>
    <t>Prothryptacodon</t>
  </si>
  <si>
    <t>albertensis</t>
  </si>
  <si>
    <t>UALVP 44169</t>
  </si>
  <si>
    <t>UALVP 44170</t>
  </si>
  <si>
    <t>UALVP 44171</t>
  </si>
  <si>
    <t>UALVP 44172</t>
  </si>
  <si>
    <t>UCMP 189545</t>
  </si>
  <si>
    <t>UCMP 192150</t>
  </si>
  <si>
    <t>furens</t>
  </si>
  <si>
    <t>TMP 2010.097.0115</t>
  </si>
  <si>
    <t>cf. furens</t>
  </si>
  <si>
    <t>USNM 9260</t>
  </si>
  <si>
    <t>USNM 9262</t>
  </si>
  <si>
    <t>AMNH 3107</t>
  </si>
  <si>
    <t>Protochriacus</t>
  </si>
  <si>
    <t>AMNH 31270</t>
  </si>
  <si>
    <t>AMNH 3205</t>
  </si>
  <si>
    <t>filholianus</t>
  </si>
  <si>
    <t>p4 present in drawing but no measure given</t>
  </si>
  <si>
    <t>DMNH 2731</t>
  </si>
  <si>
    <t>DMNH 43197</t>
  </si>
  <si>
    <t>UCMP 148325</t>
  </si>
  <si>
    <t>cf. simplex</t>
  </si>
  <si>
    <t>griphus</t>
  </si>
  <si>
    <t>novissimus</t>
  </si>
  <si>
    <t>USNM 20572</t>
  </si>
  <si>
    <t>Protoselene?</t>
  </si>
  <si>
    <t>USNM 21023</t>
  </si>
  <si>
    <t>DMNH 44371</t>
  </si>
  <si>
    <t>Protungulatum</t>
  </si>
  <si>
    <t>donnae</t>
  </si>
  <si>
    <t>SPSM 62-2028</t>
  </si>
  <si>
    <t>UC 100894</t>
  </si>
  <si>
    <t>UCMP 121782</t>
  </si>
  <si>
    <t>mckeeveri</t>
  </si>
  <si>
    <t>V72210</t>
  </si>
  <si>
    <t>No specimen # justcalled the type in table 41.</t>
  </si>
  <si>
    <t>UCMP 132341</t>
  </si>
  <si>
    <t>UCMP 132461</t>
  </si>
  <si>
    <t>UCMP 132471</t>
  </si>
  <si>
    <t>V87034</t>
  </si>
  <si>
    <t>UCMP 132495</t>
  </si>
  <si>
    <t>V87036</t>
  </si>
  <si>
    <t>length of M1 is approximate</t>
  </si>
  <si>
    <t>UCMP 132498</t>
  </si>
  <si>
    <t>V87035</t>
  </si>
  <si>
    <t>UCMP 132499</t>
  </si>
  <si>
    <t>UCMP 132595</t>
  </si>
  <si>
    <t>UCMP 132614</t>
  </si>
  <si>
    <t>UCMP 132811</t>
  </si>
  <si>
    <t>V87084</t>
  </si>
  <si>
    <t>UCMP 133063</t>
  </si>
  <si>
    <t>widths of M1 is approximate</t>
  </si>
  <si>
    <t>UCMP 133517</t>
  </si>
  <si>
    <t>UCMP 133820</t>
  </si>
  <si>
    <t>UCMP 133838</t>
  </si>
  <si>
    <t>UCMP 134696</t>
  </si>
  <si>
    <t>UCMP 134772</t>
  </si>
  <si>
    <t>AMNH 35987</t>
  </si>
  <si>
    <t>UCMP 132117</t>
  </si>
  <si>
    <t>UCMP 132145</t>
  </si>
  <si>
    <t>UCMP 132345</t>
  </si>
  <si>
    <t>UCMP 132436</t>
  </si>
  <si>
    <t>V87124</t>
  </si>
  <si>
    <t>UCMP 132439</t>
  </si>
  <si>
    <t>V87119</t>
  </si>
  <si>
    <t>UCMP 132502</t>
  </si>
  <si>
    <t>anterior width is approximate</t>
  </si>
  <si>
    <t>UCMP 132505</t>
  </si>
  <si>
    <t>UCMP 132507</t>
  </si>
  <si>
    <t>V87077</t>
  </si>
  <si>
    <t>lenght and anterior width are approximate</t>
  </si>
  <si>
    <t>UCMP 133247</t>
  </si>
  <si>
    <t>V87071</t>
  </si>
  <si>
    <t>UCMP 133817</t>
  </si>
  <si>
    <t>V87107</t>
  </si>
  <si>
    <t>UCMP 133837</t>
  </si>
  <si>
    <t>V87115</t>
  </si>
  <si>
    <t>UCMP 134558</t>
  </si>
  <si>
    <t>y</t>
  </si>
  <si>
    <t>approximate length</t>
  </si>
  <si>
    <t>UCMP 134622</t>
  </si>
  <si>
    <t>V87028</t>
  </si>
  <si>
    <t>gorgun</t>
  </si>
  <si>
    <t>sloani</t>
  </si>
  <si>
    <t>UM VP1456</t>
  </si>
  <si>
    <t>jaw has m1-m3 but only m2 measurments provided</t>
  </si>
  <si>
    <t>m1-3 present but only given measures for m2</t>
  </si>
  <si>
    <t>Sigynorum</t>
  </si>
  <si>
    <t>magnadivisus</t>
  </si>
  <si>
    <t>UCM 103086</t>
  </si>
  <si>
    <t>UCM 103088</t>
  </si>
  <si>
    <t>UCM 103089</t>
  </si>
  <si>
    <t>UCM 103092</t>
  </si>
  <si>
    <t>UCM 103128</t>
  </si>
  <si>
    <t>UCM 103133</t>
  </si>
  <si>
    <t>UCM 103137</t>
  </si>
  <si>
    <t>UCM 103139</t>
  </si>
  <si>
    <t>UCM 103140</t>
  </si>
  <si>
    <t>cf. magnadivisus</t>
  </si>
  <si>
    <t>UCM 103142</t>
  </si>
  <si>
    <t>UCM 103154</t>
  </si>
  <si>
    <t>UCM 103159</t>
  </si>
  <si>
    <t>UCM 103175</t>
  </si>
  <si>
    <t>UCM 103293</t>
  </si>
  <si>
    <t>UCM 103330</t>
  </si>
  <si>
    <t>UCM 103339</t>
  </si>
  <si>
    <t>UCM 108714</t>
  </si>
  <si>
    <t>UCM 108715</t>
  </si>
  <si>
    <t>UCM 108734</t>
  </si>
  <si>
    <t>AMNH 3832</t>
  </si>
  <si>
    <t>puercensis</t>
  </si>
  <si>
    <t>AMNH 3866</t>
  </si>
  <si>
    <t>AMNH 3897</t>
  </si>
  <si>
    <t>pliciferus</t>
  </si>
  <si>
    <t>NMMNH P-20494</t>
  </si>
  <si>
    <t>listed as the smaller subspecies "pliciferus";p4 mostly in crypt so not measures given; have postcrania and body mass estimates</t>
  </si>
  <si>
    <t>Kondrashov and Lucas 2012</t>
  </si>
  <si>
    <t>Protogonia</t>
  </si>
  <si>
    <t>subquadrata</t>
  </si>
  <si>
    <t>symbolicus</t>
  </si>
  <si>
    <t>Pantolambda Zone, Rock Bench Quarry</t>
  </si>
  <si>
    <t>Tetraclaenodon zone, Big Pocket</t>
  </si>
  <si>
    <t>TMP 2010.097.0093</t>
  </si>
  <si>
    <t>USNM 6169</t>
  </si>
  <si>
    <t>USNM 9925</t>
  </si>
  <si>
    <t>UW 14151</t>
  </si>
  <si>
    <t>plicifera</t>
  </si>
  <si>
    <t>calceolatus</t>
  </si>
  <si>
    <t>septentrionalis</t>
  </si>
  <si>
    <t>Pantolambda Zone, Crazy Mountain Basin</t>
  </si>
  <si>
    <t>lists m3 twice with different N counts, locality average</t>
  </si>
  <si>
    <t>AMNH 15252</t>
  </si>
  <si>
    <t>Thryptacodon</t>
  </si>
  <si>
    <t>olseni</t>
  </si>
  <si>
    <t>unclear if upper or lowers</t>
  </si>
  <si>
    <t>AMNH 16162</t>
  </si>
  <si>
    <t>AMNH 16163</t>
  </si>
  <si>
    <t>UW 1076</t>
  </si>
  <si>
    <t>cf. australis</t>
  </si>
  <si>
    <t>barae</t>
  </si>
  <si>
    <t>UM 85669</t>
  </si>
  <si>
    <t>UM 88160</t>
  </si>
  <si>
    <t>UALVP 124</t>
  </si>
  <si>
    <t>UALVP 24993</t>
  </si>
  <si>
    <t>UALVP 42872</t>
  </si>
  <si>
    <t>UALVP 45099</t>
  </si>
  <si>
    <t>USNM 20984</t>
  </si>
  <si>
    <t>demari</t>
  </si>
  <si>
    <t>approx M2 length</t>
  </si>
  <si>
    <t>USNM 20985</t>
  </si>
  <si>
    <t>USNM 20986</t>
  </si>
  <si>
    <t>belli</t>
  </si>
  <si>
    <t>UW 1045</t>
  </si>
  <si>
    <t>pseudarctos</t>
  </si>
  <si>
    <t>UW 26344</t>
  </si>
  <si>
    <t>UW 1093</t>
  </si>
  <si>
    <t>Titanoides</t>
  </si>
  <si>
    <t>measures differ slightly as indicated by asterisk</t>
  </si>
  <si>
    <t>AMNH 31264</t>
  </si>
  <si>
    <t>Tiznatzinia</t>
  </si>
  <si>
    <t>vanderhoofi</t>
  </si>
  <si>
    <t>UCMP 148327</t>
  </si>
  <si>
    <t>UCMP 189543</t>
  </si>
  <si>
    <t>UCMP 189549</t>
  </si>
  <si>
    <t>UCMP 189550</t>
  </si>
  <si>
    <t>UCMP 189551</t>
  </si>
  <si>
    <t>UCMP 189588</t>
  </si>
  <si>
    <t>UCMP 189589</t>
  </si>
  <si>
    <t>USNM 9269</t>
  </si>
  <si>
    <t>USNM 9276</t>
  </si>
  <si>
    <t>unsure if type or measures from prior paper; context suggests these are the "superior" molars</t>
  </si>
  <si>
    <t>unsure if the uppers are the same measures as the table above this one.  Some measures differ so hard to say if these are different specimen or simply due to remeasureing</t>
  </si>
  <si>
    <t>bucculentus</t>
  </si>
  <si>
    <t>UW 1078</t>
  </si>
  <si>
    <t>Utemylus</t>
  </si>
  <si>
    <t>serior</t>
  </si>
  <si>
    <t>KU 9446</t>
  </si>
  <si>
    <t>Valenia</t>
  </si>
  <si>
    <t>wilsoni</t>
  </si>
  <si>
    <t>cf. Promioclaenus</t>
  </si>
  <si>
    <t>gilmorei</t>
  </si>
  <si>
    <t>USNM 15689</t>
  </si>
  <si>
    <t>Gazin 1939</t>
  </si>
  <si>
    <t>does not list specimen in table but only one specimen refered to in text.</t>
  </si>
  <si>
    <t>USNM 15745</t>
  </si>
  <si>
    <t>dracus</t>
  </si>
  <si>
    <t>all measures except for M2 have a question mark next to it=</t>
  </si>
  <si>
    <t>USNM 15788</t>
  </si>
  <si>
    <t>inopinatus</t>
  </si>
  <si>
    <t>USNM 15760</t>
  </si>
  <si>
    <t>Dracoclaenus</t>
  </si>
  <si>
    <t>USNM 15789</t>
  </si>
  <si>
    <t>USNM 15773</t>
  </si>
  <si>
    <t>shepherdi</t>
  </si>
  <si>
    <t>USNM 15721</t>
  </si>
  <si>
    <t>USNM 15790</t>
  </si>
  <si>
    <t>asterisk next to 5.8=greatest transverse diamter</t>
  </si>
  <si>
    <t>Ellipsodon?</t>
  </si>
  <si>
    <t>USNM 15755</t>
  </si>
  <si>
    <t>USNM 15747</t>
  </si>
  <si>
    <t>Jepsenia</t>
  </si>
  <si>
    <t>mantiensis</t>
  </si>
  <si>
    <t>USNM 15705</t>
  </si>
  <si>
    <t>Cope 1882</t>
  </si>
  <si>
    <t>length of true molars 16.5mm</t>
  </si>
  <si>
    <t>length of true molars 14mm</t>
  </si>
  <si>
    <t>length of true molars 11.5mm; inferior true molars measure 12 and 12.5 mm</t>
  </si>
  <si>
    <t>length of true molars 41 mm</t>
  </si>
  <si>
    <t>apternus</t>
  </si>
  <si>
    <t>length of true molars 25 mm</t>
  </si>
  <si>
    <t>length of true molars 27 mm</t>
  </si>
  <si>
    <t>length of true molars 22 mm</t>
  </si>
  <si>
    <t>length of last 4 molars 27 mm</t>
  </si>
  <si>
    <t>laticuneus</t>
  </si>
  <si>
    <t>length of true molars 17 mm</t>
  </si>
  <si>
    <t>length of true (superior) molars 16 mm; length last 6 superior molars 35</t>
  </si>
  <si>
    <t>length of posterior true molars 33 mm; M I is listed as questionable might be  m2</t>
  </si>
  <si>
    <t>Oligotomus</t>
  </si>
  <si>
    <t>length superior true molar series 21 mm; length inferior PmIII to MII 29 mm</t>
  </si>
  <si>
    <t>Diacodexis</t>
  </si>
  <si>
    <t>secans</t>
  </si>
  <si>
    <t>OMNH 64985</t>
  </si>
  <si>
    <t>coombsi</t>
  </si>
  <si>
    <t>Archibald etal 2011</t>
  </si>
  <si>
    <t>UCMP 51800</t>
  </si>
  <si>
    <t>UCMP 71796</t>
  </si>
  <si>
    <t>UCMP 71797</t>
  </si>
  <si>
    <t>UCMP 71803</t>
  </si>
  <si>
    <t>UCMP 71804</t>
  </si>
  <si>
    <t>UCMP 91073</t>
  </si>
  <si>
    <t>UCMP 91074</t>
  </si>
  <si>
    <t>UCMP 100642</t>
  </si>
  <si>
    <t>UCMP 100644</t>
  </si>
  <si>
    <t>UCMP 100652</t>
  </si>
  <si>
    <t>UCMP 100680</t>
  </si>
  <si>
    <t>UCMP 100685</t>
  </si>
  <si>
    <t>UCMP 102056</t>
  </si>
  <si>
    <t>UCMP 105494</t>
  </si>
  <si>
    <t>UCMP 125961</t>
  </si>
  <si>
    <t>V65127</t>
  </si>
  <si>
    <t>V70201</t>
  </si>
  <si>
    <t>UCMP 133525</t>
  </si>
  <si>
    <t>UCMP 133145</t>
  </si>
  <si>
    <t>Procreodi</t>
  </si>
  <si>
    <t>NO_ORDER_SPECIFIED</t>
  </si>
  <si>
    <t>NA</t>
  </si>
  <si>
    <t>Mesonychidae</t>
  </si>
  <si>
    <t>Cimolesta</t>
  </si>
  <si>
    <t>Pentacodontidae</t>
  </si>
  <si>
    <t>Condylarthra</t>
  </si>
  <si>
    <t>Artiodactyla</t>
  </si>
  <si>
    <t>Diacodexeidae</t>
  </si>
  <si>
    <t>Pantolambdidae</t>
  </si>
  <si>
    <t>NO_FAMILY_SPECIFIED</t>
  </si>
  <si>
    <t>Hapalodectidae</t>
  </si>
  <si>
    <t>Chriacidae</t>
  </si>
  <si>
    <t>Titanoideidae</t>
  </si>
  <si>
    <t>Dinocerata</t>
  </si>
  <si>
    <t>Prodinoceratidae</t>
  </si>
  <si>
    <t>Accepted.Genus</t>
  </si>
  <si>
    <t>Accepted.Species</t>
  </si>
  <si>
    <t>"Gingerichia</t>
  </si>
  <si>
    <t>sp1"</t>
  </si>
  <si>
    <t>Miniconus</t>
  </si>
  <si>
    <t>"Phenacodus</t>
  </si>
  <si>
    <t>nunienus"</t>
  </si>
  <si>
    <t>oligistus</t>
  </si>
  <si>
    <t>protogoniodes</t>
  </si>
  <si>
    <t>keeferi</t>
  </si>
  <si>
    <t>Paratriisodon</t>
  </si>
  <si>
    <t>henanensis</t>
  </si>
  <si>
    <t>Landenodon</t>
  </si>
  <si>
    <t>phelizoni</t>
  </si>
  <si>
    <t>lavocati</t>
  </si>
  <si>
    <t>woutersi</t>
  </si>
  <si>
    <t>Hyodectes</t>
  </si>
  <si>
    <t>gervaisii</t>
  </si>
  <si>
    <t>paracreodus</t>
  </si>
  <si>
    <t>Mentoclaenodon</t>
  </si>
  <si>
    <t>Lambertocyon</t>
  </si>
  <si>
    <t>ischyrus</t>
  </si>
  <si>
    <t>eximius</t>
  </si>
  <si>
    <t>gingerichi</t>
  </si>
  <si>
    <t>Heteroborus</t>
  </si>
  <si>
    <t>duelii</t>
  </si>
  <si>
    <t>australis</t>
  </si>
  <si>
    <t>loisi</t>
  </si>
  <si>
    <t>Karakia</t>
  </si>
  <si>
    <t>longidens</t>
  </si>
  <si>
    <t>middletoni</t>
  </si>
  <si>
    <t>engdahli</t>
  </si>
  <si>
    <t>Aphanocyon</t>
  </si>
  <si>
    <t>amaurus</t>
  </si>
  <si>
    <t>codyensis</t>
  </si>
  <si>
    <t>pelvidens</t>
  </si>
  <si>
    <t>elassus</t>
  </si>
  <si>
    <t>truncatus</t>
  </si>
  <si>
    <t>pearcei</t>
  </si>
  <si>
    <t>crassicollidens</t>
  </si>
  <si>
    <t>schlosserianus</t>
  </si>
  <si>
    <t>stenops</t>
  </si>
  <si>
    <t>corax</t>
  </si>
  <si>
    <t>Microclaenodon</t>
  </si>
  <si>
    <t>assurgens</t>
  </si>
  <si>
    <t>jefferyi</t>
  </si>
  <si>
    <t>trouessarti</t>
  </si>
  <si>
    <t>weigelti</t>
  </si>
  <si>
    <t>arenae</t>
  </si>
  <si>
    <t>Arctocyoninae</t>
  </si>
  <si>
    <t>Loxolophinae</t>
  </si>
  <si>
    <t>tedfordi</t>
  </si>
  <si>
    <t>olearyi</t>
  </si>
  <si>
    <t>Earendil</t>
  </si>
  <si>
    <t>undomiel</t>
  </si>
  <si>
    <t>makpialutae</t>
  </si>
  <si>
    <t>attenuatus</t>
  </si>
  <si>
    <t>adapinus</t>
  </si>
  <si>
    <t>schizophrenus</t>
  </si>
  <si>
    <t>kimbetovius</t>
  </si>
  <si>
    <t>criswelli</t>
  </si>
  <si>
    <t>ruetimeyerianus</t>
  </si>
  <si>
    <t>interruptum</t>
  </si>
  <si>
    <t>spiekeri</t>
  </si>
  <si>
    <t>biathales</t>
  </si>
  <si>
    <t>Paradoxodonta</t>
  </si>
  <si>
    <t>stenognathus</t>
  </si>
  <si>
    <t>Maiorana</t>
  </si>
  <si>
    <t>noctiluca</t>
  </si>
  <si>
    <t>ferrisensis</t>
  </si>
  <si>
    <t>hilli</t>
  </si>
  <si>
    <t>Pantinomia</t>
  </si>
  <si>
    <t>ambiguus</t>
  </si>
  <si>
    <t>Mioclaenidae</t>
  </si>
  <si>
    <t>Mioclaeninae</t>
  </si>
  <si>
    <t>Palasiodon</t>
  </si>
  <si>
    <t>siurenensis</t>
  </si>
  <si>
    <t>Kollpaniinae</t>
  </si>
  <si>
    <t>Pucanodus</t>
  </si>
  <si>
    <t>gagnieri</t>
  </si>
  <si>
    <t>Tiuclaenus</t>
  </si>
  <si>
    <t>robustus</t>
  </si>
  <si>
    <t>cotasi</t>
  </si>
  <si>
    <t>minutus</t>
  </si>
  <si>
    <t>Kollpania</t>
  </si>
  <si>
    <t>tiupampina</t>
  </si>
  <si>
    <t>Molinodinae</t>
  </si>
  <si>
    <t>Simoclaenus</t>
  </si>
  <si>
    <t>sylvaticus</t>
  </si>
  <si>
    <t>Andinodus</t>
  </si>
  <si>
    <t>boliviensis</t>
  </si>
  <si>
    <t>Pascualodus</t>
  </si>
  <si>
    <t>patagoniensis</t>
  </si>
  <si>
    <t>Midiagnus</t>
  </si>
  <si>
    <t>Tricuspiodontinae</t>
  </si>
  <si>
    <t>Paratricuspiodon</t>
  </si>
  <si>
    <t>krumbiegeli</t>
  </si>
  <si>
    <t>Tricuspiodon</t>
  </si>
  <si>
    <t>magistrae</t>
  </si>
  <si>
    <t>sobrinus</t>
  </si>
  <si>
    <t>rutimeyer</t>
  </si>
  <si>
    <t>Molinodus</t>
  </si>
  <si>
    <t>suarezi</t>
  </si>
  <si>
    <t>gazini</t>
  </si>
  <si>
    <t>Lessnessina</t>
  </si>
  <si>
    <t>khushuensis</t>
  </si>
  <si>
    <t>praecipuus</t>
  </si>
  <si>
    <t>packmani</t>
  </si>
  <si>
    <t>Hyopsodontinae</t>
  </si>
  <si>
    <t>Obtususdon</t>
  </si>
  <si>
    <t>hanhuaensis</t>
  </si>
  <si>
    <t>Decoredon</t>
  </si>
  <si>
    <t>zittelianus</t>
  </si>
  <si>
    <t>lydekkerianus</t>
  </si>
  <si>
    <t>Yuodon</t>
  </si>
  <si>
    <t>protoselenoides</t>
  </si>
  <si>
    <t>Pleuraspidotheriinae</t>
  </si>
  <si>
    <t>walshi</t>
  </si>
  <si>
    <t>ashtoni</t>
  </si>
  <si>
    <t>Asiohyopsodus</t>
  </si>
  <si>
    <t>confuciusi</t>
  </si>
  <si>
    <t>despiciens</t>
  </si>
  <si>
    <t>Stenacodon</t>
  </si>
  <si>
    <t>rarus</t>
  </si>
  <si>
    <t>marshi</t>
  </si>
  <si>
    <t>fastigatus</t>
  </si>
  <si>
    <t>Lemuravus</t>
  </si>
  <si>
    <t>distans</t>
  </si>
  <si>
    <t>fangxianensis</t>
  </si>
  <si>
    <t>uintensis</t>
  </si>
  <si>
    <t>lepidus</t>
  </si>
  <si>
    <t>wardi</t>
  </si>
  <si>
    <t>pauxillus</t>
  </si>
  <si>
    <t>sholemi</t>
  </si>
  <si>
    <t>minor</t>
  </si>
  <si>
    <t>lysitensis</t>
  </si>
  <si>
    <t>huashigouensis</t>
  </si>
  <si>
    <t>walcottianus</t>
  </si>
  <si>
    <t>markmani</t>
  </si>
  <si>
    <t>tonksi</t>
  </si>
  <si>
    <t>itinerans</t>
  </si>
  <si>
    <t>jacksoni</t>
  </si>
  <si>
    <t>lawsoni</t>
  </si>
  <si>
    <t>browni</t>
  </si>
  <si>
    <t>Conacodontinae</t>
  </si>
  <si>
    <t>Ampliconus</t>
  </si>
  <si>
    <t>antoni</t>
  </si>
  <si>
    <t>delphae</t>
  </si>
  <si>
    <t>kohlbergeri</t>
  </si>
  <si>
    <t>utahensis</t>
  </si>
  <si>
    <t>hettingeri</t>
  </si>
  <si>
    <t>harbourae</t>
  </si>
  <si>
    <t>cophater</t>
  </si>
  <si>
    <t>Goleroconus</t>
  </si>
  <si>
    <t>alfi</t>
  </si>
  <si>
    <t>Alticonus</t>
  </si>
  <si>
    <t>Paleoungulatum</t>
  </si>
  <si>
    <t>hooleyi</t>
  </si>
  <si>
    <t>Tinuviel</t>
  </si>
  <si>
    <t>eurydice</t>
  </si>
  <si>
    <t>Periptychinae</t>
  </si>
  <si>
    <t>symbolus</t>
  </si>
  <si>
    <t>cavigellii</t>
  </si>
  <si>
    <t>majusculus</t>
  </si>
  <si>
    <t>Eohyus</t>
  </si>
  <si>
    <t>Catathlaeus</t>
  </si>
  <si>
    <t>hamaxitus</t>
  </si>
  <si>
    <t>brabensis</t>
  </si>
  <si>
    <t>Carsioptychus</t>
  </si>
  <si>
    <t>eowynae</t>
  </si>
  <si>
    <t>willeyi</t>
  </si>
  <si>
    <t>fortunatus</t>
  </si>
  <si>
    <t>Zetodon</t>
  </si>
  <si>
    <t>marshater</t>
  </si>
  <si>
    <t>Fimbrethil</t>
  </si>
  <si>
    <t>ambaronae</t>
  </si>
  <si>
    <t>josephi</t>
  </si>
  <si>
    <t>Escatepos</t>
  </si>
  <si>
    <t>campi</t>
  </si>
  <si>
    <t>Beornus</t>
  </si>
  <si>
    <t>honeyi</t>
  </si>
  <si>
    <t>jeanninae</t>
  </si>
  <si>
    <t>Anisonchinae</t>
  </si>
  <si>
    <t>Pseudanisonchus</t>
  </si>
  <si>
    <t>antelios</t>
  </si>
  <si>
    <t>corniculatus</t>
  </si>
  <si>
    <t>Euprotogonia</t>
  </si>
  <si>
    <t>floverianus</t>
  </si>
  <si>
    <t>Meniscotheriinae</t>
  </si>
  <si>
    <t>priscum</t>
  </si>
  <si>
    <t>Hyracops</t>
  </si>
  <si>
    <t>robustum</t>
  </si>
  <si>
    <t>socialis</t>
  </si>
  <si>
    <t>semicingulatum</t>
  </si>
  <si>
    <t>Prosthecion</t>
  </si>
  <si>
    <t>Eodesmatodon</t>
  </si>
  <si>
    <t>spanios</t>
  </si>
  <si>
    <t>Almogaver</t>
  </si>
  <si>
    <t>copei</t>
  </si>
  <si>
    <t>Trispondylus</t>
  </si>
  <si>
    <t>nuniensis</t>
  </si>
  <si>
    <t>gidleyi</t>
  </si>
  <si>
    <t>transitus</t>
  </si>
  <si>
    <t>Accepted Names PBDB</t>
  </si>
  <si>
    <t>Eberle and Lilligraven 1998</t>
  </si>
  <si>
    <t>UW 26225</t>
  </si>
  <si>
    <t>Lm1 or 2</t>
  </si>
  <si>
    <t>V-91031</t>
  </si>
  <si>
    <t>V-91022</t>
  </si>
  <si>
    <t>V-92009</t>
  </si>
  <si>
    <t>UW 26266</t>
  </si>
  <si>
    <t>UW 26177</t>
  </si>
  <si>
    <t>UW 26498</t>
  </si>
  <si>
    <t>UW 26077</t>
  </si>
  <si>
    <t>UW 26166</t>
  </si>
  <si>
    <t>UW 26158</t>
  </si>
  <si>
    <t>UW 26079</t>
  </si>
  <si>
    <t>V-91016</t>
  </si>
  <si>
    <t>V-91004</t>
  </si>
  <si>
    <t>approximate have a greater than next to the values</t>
  </si>
  <si>
    <t>LM1 or 2 frag</t>
  </si>
  <si>
    <t>LM3 frag</t>
  </si>
  <si>
    <t>UW 26268</t>
  </si>
  <si>
    <t>V-910313</t>
  </si>
  <si>
    <t>UW 26208</t>
  </si>
  <si>
    <t>cf. donnae</t>
  </si>
  <si>
    <t>UW 26499</t>
  </si>
  <si>
    <t>WTAL is approximate</t>
  </si>
  <si>
    <t>UW 26159</t>
  </si>
  <si>
    <t>UW 26085</t>
  </si>
  <si>
    <t>UW 26182</t>
  </si>
  <si>
    <t>UW 26086</t>
  </si>
  <si>
    <t>UW 26082</t>
  </si>
  <si>
    <t>UW 26169</t>
  </si>
  <si>
    <t>UW 26126</t>
  </si>
  <si>
    <t>UW 26231</t>
  </si>
  <si>
    <t>UW 26142</t>
  </si>
  <si>
    <t>V-92025</t>
  </si>
  <si>
    <t>UW 26083</t>
  </si>
  <si>
    <t>width approximate</t>
  </si>
  <si>
    <t>UW 26139</t>
  </si>
  <si>
    <t>cf. denverensis</t>
  </si>
  <si>
    <t>multiple specimens on graph</t>
  </si>
  <si>
    <t>Figure 4 is a graph of 3 species but does not label specimens.  Says measures from Middleton 1983</t>
  </si>
  <si>
    <t>UW 26504</t>
  </si>
  <si>
    <t>V-91005</t>
  </si>
  <si>
    <t>UW 26145</t>
  </si>
  <si>
    <t>cf. Oxyclaenus</t>
  </si>
  <si>
    <t>UW 26203</t>
  </si>
  <si>
    <t>width estimated</t>
  </si>
  <si>
    <t>RM1 or 2</t>
  </si>
  <si>
    <t>LM1 or 2</t>
  </si>
  <si>
    <t>UW 26201</t>
  </si>
  <si>
    <t>UW 26241</t>
  </si>
  <si>
    <t>V-91028</t>
  </si>
  <si>
    <t>UW 26574</t>
  </si>
  <si>
    <t>V-92024</t>
  </si>
  <si>
    <t>cf. hyattianus</t>
  </si>
  <si>
    <t>UW 26491</t>
  </si>
  <si>
    <t>V-91003</t>
  </si>
  <si>
    <t>m3 measures are approximate</t>
  </si>
  <si>
    <t>UW 26495</t>
  </si>
  <si>
    <t>UW 26298</t>
  </si>
  <si>
    <t>cf. faulkneri</t>
  </si>
  <si>
    <t>V-91002</t>
  </si>
  <si>
    <t>V-91019</t>
  </si>
  <si>
    <t>talnonid width approxmate</t>
  </si>
  <si>
    <t>UW 26204</t>
  </si>
  <si>
    <t>UW 26154</t>
  </si>
  <si>
    <t>UW 26549</t>
  </si>
  <si>
    <t>UW 26547</t>
  </si>
  <si>
    <t>cf. Mimatuta</t>
  </si>
  <si>
    <t>V-92016</t>
  </si>
  <si>
    <t>UW 26198</t>
  </si>
  <si>
    <t>UW 26148</t>
  </si>
  <si>
    <t>m1 lenths on grpah of multiple specimens taken from casts sent by Van Valen.</t>
  </si>
  <si>
    <t>UCM 34637</t>
  </si>
  <si>
    <t>UCM 34163</t>
  </si>
  <si>
    <t>UW 26206</t>
  </si>
  <si>
    <t>cf. browni</t>
  </si>
  <si>
    <t>UW 26200</t>
  </si>
  <si>
    <t>UW 26202</t>
  </si>
  <si>
    <t>UW 26492</t>
  </si>
  <si>
    <t>UW 25223</t>
  </si>
  <si>
    <t>cf. gillianus</t>
  </si>
  <si>
    <t>width of p4 indet due to breakage</t>
  </si>
  <si>
    <t>UW 26217</t>
  </si>
  <si>
    <t>V-92031</t>
  </si>
  <si>
    <t>approxiamte length</t>
  </si>
  <si>
    <t>UW 26216</t>
  </si>
  <si>
    <t>length and width are approx</t>
  </si>
  <si>
    <t>UW 26181</t>
  </si>
  <si>
    <t>UW 26205</t>
  </si>
  <si>
    <t>UW 26199</t>
  </si>
  <si>
    <t>V-92014</t>
  </si>
  <si>
    <t>UW 26153</t>
  </si>
  <si>
    <t>UW 26494</t>
  </si>
  <si>
    <t>UW 26496</t>
  </si>
  <si>
    <t>V-91026</t>
  </si>
  <si>
    <t>V-92021</t>
  </si>
  <si>
    <t>UW 26235</t>
  </si>
  <si>
    <t>UW 26222</t>
  </si>
  <si>
    <t>UW 26218</t>
  </si>
  <si>
    <t>UW 26149</t>
  </si>
  <si>
    <t>UW 26317</t>
  </si>
  <si>
    <t>UW 26224</t>
  </si>
  <si>
    <t xml:space="preserve">Conacodon </t>
  </si>
  <si>
    <t>cf. cophater</t>
  </si>
  <si>
    <t>UW 26178</t>
  </si>
  <si>
    <t>UW 26184</t>
  </si>
  <si>
    <t>UW 26230</t>
  </si>
  <si>
    <t>UW 26236</t>
  </si>
  <si>
    <t>UW 26210</t>
  </si>
  <si>
    <t>UW 26560</t>
  </si>
  <si>
    <t>UCM 45587</t>
  </si>
  <si>
    <t>widths are approx</t>
  </si>
  <si>
    <t>m1 widths are approx</t>
  </si>
  <si>
    <t>V-92022</t>
  </si>
  <si>
    <t>Coral Bluffs Denver Formation</t>
  </si>
  <si>
    <t>UW 26270</t>
  </si>
  <si>
    <t>UCM 40150</t>
  </si>
  <si>
    <t>UW 26194</t>
  </si>
  <si>
    <t>UW 26195</t>
  </si>
  <si>
    <t>UCM 34895</t>
  </si>
  <si>
    <t>UW 26234</t>
  </si>
  <si>
    <t>UW 26493</t>
  </si>
  <si>
    <t>UW 26267</t>
  </si>
  <si>
    <t>V-91024</t>
  </si>
  <si>
    <t>width are estimated</t>
  </si>
  <si>
    <t>widths of p3 estimated</t>
  </si>
  <si>
    <t>UW 26540</t>
  </si>
  <si>
    <t>UW 26237</t>
  </si>
  <si>
    <t>meausrements of P1</t>
  </si>
  <si>
    <t>UW 26541</t>
  </si>
  <si>
    <t>UW 26272</t>
  </si>
  <si>
    <t>UW 26183</t>
  </si>
  <si>
    <t>&gt;5.8</t>
  </si>
  <si>
    <t>&gt;8.5</t>
  </si>
  <si>
    <t>estimated legnth and width</t>
  </si>
  <si>
    <t>UW 26147</t>
  </si>
  <si>
    <t>estimated length and width</t>
  </si>
  <si>
    <t>UW 26227</t>
  </si>
  <si>
    <t>UW 26297</t>
  </si>
  <si>
    <t>UW 26152</t>
  </si>
  <si>
    <t>V-92035</t>
  </si>
  <si>
    <t>V-91027</t>
  </si>
  <si>
    <t>UW 26265</t>
  </si>
  <si>
    <t>UW 26264</t>
  </si>
  <si>
    <t>UW 26263</t>
  </si>
  <si>
    <t>width iis estimated</t>
  </si>
  <si>
    <t>UW 26228</t>
  </si>
  <si>
    <t>UW 26146</t>
  </si>
  <si>
    <t>UW 26155</t>
  </si>
  <si>
    <t>UW 26229</t>
  </si>
  <si>
    <t>Periptychidae Gen. indet</t>
  </si>
  <si>
    <t>UW 26143</t>
  </si>
  <si>
    <t>UW 26144</t>
  </si>
  <si>
    <t>UW 26160</t>
  </si>
  <si>
    <t>UW 26187</t>
  </si>
  <si>
    <t>cf. Protoselene</t>
  </si>
  <si>
    <t>UW 26214</t>
  </si>
  <si>
    <t>m3 length estimated</t>
  </si>
  <si>
    <t>ArcticyonidaeGen. indet</t>
  </si>
  <si>
    <t>ArcticyonidaeGen. Indet</t>
  </si>
  <si>
    <t>multiple specimens and species</t>
  </si>
  <si>
    <t>Bown etal 1994</t>
  </si>
  <si>
    <t>log normal (length times width) on graph; likely not useable but worth noting</t>
  </si>
  <si>
    <t>UCM 103130</t>
  </si>
  <si>
    <t>UCM 103147</t>
  </si>
  <si>
    <t>UCM 103093</t>
  </si>
  <si>
    <t>UCM 103158</t>
  </si>
  <si>
    <t>UCM 103131</t>
  </si>
  <si>
    <t>UCM 103167</t>
  </si>
  <si>
    <t>trigonid width estimated</t>
  </si>
  <si>
    <t>Atteberry and Eberle 2021</t>
  </si>
  <si>
    <t>UCM 103150</t>
  </si>
  <si>
    <t>UCM 103151</t>
  </si>
  <si>
    <t>estimated widths for m2 and m3</t>
  </si>
  <si>
    <t>legnth and width p4 estimated</t>
  </si>
  <si>
    <t>UCM  103084</t>
  </si>
  <si>
    <t>UCM  103181</t>
  </si>
  <si>
    <t>UCM  103171</t>
  </si>
  <si>
    <t>width for p4 estimated</t>
  </si>
  <si>
    <t>3.6*</t>
  </si>
  <si>
    <t>4*</t>
  </si>
  <si>
    <t>P4 length estimated</t>
  </si>
  <si>
    <t>P3 width estimated</t>
  </si>
  <si>
    <t>UCM 34613</t>
  </si>
  <si>
    <t>UCM 40700</t>
  </si>
  <si>
    <t>4.4*</t>
  </si>
  <si>
    <t>2.5*</t>
  </si>
  <si>
    <t>3.7*</t>
  </si>
  <si>
    <t>4.7*</t>
  </si>
  <si>
    <t>3.4*</t>
  </si>
  <si>
    <t>3.8*</t>
  </si>
  <si>
    <t>estimated legnth and widths fo p3-m1</t>
  </si>
  <si>
    <t>estimated legnth and widths fo p4</t>
  </si>
  <si>
    <t>UCM 103183</t>
  </si>
  <si>
    <t>UCM 103374</t>
  </si>
  <si>
    <t>Rm3 width is estimated (3.9) incorported into average</t>
  </si>
  <si>
    <t>UCM 103085</t>
  </si>
  <si>
    <t>UCM 103155</t>
  </si>
  <si>
    <t>UCM 108749</t>
  </si>
  <si>
    <t>4.2*</t>
  </si>
  <si>
    <t>dp4 is present and has measurements but excluded here</t>
  </si>
  <si>
    <t>length and Trig width of m1 are estimated</t>
  </si>
  <si>
    <t>3.3*</t>
  </si>
  <si>
    <t>5.4*</t>
  </si>
  <si>
    <t>4.5*</t>
  </si>
  <si>
    <t>5.6*</t>
  </si>
  <si>
    <t>4.9*</t>
  </si>
  <si>
    <t>5.3*</t>
  </si>
  <si>
    <t>5.2*</t>
  </si>
  <si>
    <t>4.6*</t>
  </si>
  <si>
    <t>6.6*</t>
  </si>
  <si>
    <t>5.8*</t>
  </si>
  <si>
    <t>&gt;6.1*</t>
  </si>
  <si>
    <t>&gt;9*</t>
  </si>
  <si>
    <t>&gt;7.5*</t>
  </si>
  <si>
    <t>&gt;9.5*</t>
  </si>
  <si>
    <t>&gt;8.9*</t>
  </si>
  <si>
    <t>4.8*</t>
  </si>
  <si>
    <t>3*</t>
  </si>
  <si>
    <t>2.6*</t>
  </si>
  <si>
    <t>width measurements are approximate for m3</t>
  </si>
  <si>
    <t>5.7*</t>
  </si>
  <si>
    <t>8.6*</t>
  </si>
  <si>
    <t>&gt;7.1*</t>
  </si>
  <si>
    <t>&gt;12.4*</t>
  </si>
  <si>
    <t>2.7*</t>
  </si>
  <si>
    <t>2.9*</t>
  </si>
  <si>
    <t>&gt;3.1*</t>
  </si>
  <si>
    <t>&gt;4.8*</t>
  </si>
  <si>
    <t>6.5*</t>
  </si>
  <si>
    <t>3.24*</t>
  </si>
  <si>
    <t>5*</t>
  </si>
  <si>
    <t>6.53*</t>
  </si>
  <si>
    <t>6.07*</t>
  </si>
  <si>
    <t>4.94*</t>
  </si>
  <si>
    <t>3.9*</t>
  </si>
  <si>
    <t>9.5*</t>
  </si>
  <si>
    <t>11.6*</t>
  </si>
  <si>
    <t>2*</t>
  </si>
  <si>
    <t>3.15*</t>
  </si>
  <si>
    <t>2.75*</t>
  </si>
  <si>
    <t>3.5*</t>
  </si>
  <si>
    <t>3.2*</t>
  </si>
  <si>
    <t>5.78*</t>
  </si>
  <si>
    <t>5.24*</t>
  </si>
  <si>
    <t>9.6*</t>
  </si>
  <si>
    <t>5.38*</t>
  </si>
  <si>
    <t>UCM 99917</t>
  </si>
  <si>
    <t>UCM 99919</t>
  </si>
  <si>
    <t>UCM 99915</t>
  </si>
  <si>
    <t>UCM 99900</t>
  </si>
  <si>
    <t>UCM 99916</t>
  </si>
  <si>
    <t>UCM 99918</t>
  </si>
  <si>
    <t>UCM 99898</t>
  </si>
  <si>
    <t>UCM 99899</t>
  </si>
  <si>
    <t>UCM 99920</t>
  </si>
  <si>
    <t>UCM 99921</t>
  </si>
  <si>
    <t>UCM 99922</t>
  </si>
  <si>
    <t>Gelastops</t>
  </si>
  <si>
    <t>parcus</t>
  </si>
  <si>
    <t>Nannodectes</t>
  </si>
  <si>
    <t>Burger 2007</t>
  </si>
  <si>
    <t>no measurements just has ? Marks</t>
  </si>
  <si>
    <t>cf. agapetillus</t>
  </si>
  <si>
    <t>Middleton 1983</t>
  </si>
  <si>
    <t>UCM 34181</t>
  </si>
  <si>
    <t>UCM 34182</t>
  </si>
  <si>
    <t>UCM 34567d</t>
  </si>
  <si>
    <t>2.41*</t>
  </si>
  <si>
    <t>* are estimated values</t>
  </si>
  <si>
    <t>UCM 34622</t>
  </si>
  <si>
    <t>UCM 34954</t>
  </si>
  <si>
    <t>UCM 34625</t>
  </si>
  <si>
    <t>UCM 35011</t>
  </si>
  <si>
    <t>UCM 35082</t>
  </si>
  <si>
    <t>UCM 35088</t>
  </si>
  <si>
    <t>UCM 35090</t>
  </si>
  <si>
    <t>UCM 37613</t>
  </si>
  <si>
    <t>2.4*</t>
  </si>
  <si>
    <t>UCM 39125</t>
  </si>
  <si>
    <t>UCM 43147</t>
  </si>
  <si>
    <t>UCM 43148</t>
  </si>
  <si>
    <t>UCM 47292</t>
  </si>
  <si>
    <t>UCM 34174</t>
  </si>
  <si>
    <t>UCM 34175</t>
  </si>
  <si>
    <t>UCM 34183</t>
  </si>
  <si>
    <t>2.15*</t>
  </si>
  <si>
    <t>UCM 34184</t>
  </si>
  <si>
    <t>UCM 34326</t>
  </si>
  <si>
    <t>UCM 35084</t>
  </si>
  <si>
    <t>UCM 35089</t>
  </si>
  <si>
    <t>3.25*</t>
  </si>
  <si>
    <t>UCM 37609</t>
  </si>
  <si>
    <t>UCM 37615</t>
  </si>
  <si>
    <t>UCM 38865</t>
  </si>
  <si>
    <t>UCM 39128</t>
  </si>
  <si>
    <t>UCM 43139</t>
  </si>
  <si>
    <t>1.9*</t>
  </si>
  <si>
    <t>UCM 43150</t>
  </si>
  <si>
    <t>UCM 47291</t>
  </si>
  <si>
    <t>2.65*</t>
  </si>
  <si>
    <t>cf. galadrielae</t>
  </si>
  <si>
    <t>USM 34325</t>
  </si>
  <si>
    <t>USM 34571</t>
  </si>
  <si>
    <t>USM 38867</t>
  </si>
  <si>
    <t>USM 43149</t>
  </si>
  <si>
    <t>USM 45586</t>
  </si>
  <si>
    <t>USM 34569</t>
  </si>
  <si>
    <t>USM 34576</t>
  </si>
  <si>
    <t>USM 34577</t>
  </si>
  <si>
    <t>USM 34602</t>
  </si>
  <si>
    <t>USM 34605</t>
  </si>
  <si>
    <t>USM 34606</t>
  </si>
  <si>
    <t>USM 34628</t>
  </si>
  <si>
    <t>USM 34632</t>
  </si>
  <si>
    <t>USM 34636</t>
  </si>
  <si>
    <t>USM 34639</t>
  </si>
  <si>
    <t>USM 34651</t>
  </si>
  <si>
    <t>USM 34652</t>
  </si>
  <si>
    <t>USM 34687</t>
  </si>
  <si>
    <t>USM 35081</t>
  </si>
  <si>
    <t>USM 35091</t>
  </si>
  <si>
    <t>USM 35092</t>
  </si>
  <si>
    <t>3.35*</t>
  </si>
  <si>
    <t>2.83*</t>
  </si>
  <si>
    <t>USM 38863</t>
  </si>
  <si>
    <t>USM 39550</t>
  </si>
  <si>
    <t>USM 40060</t>
  </si>
  <si>
    <t>USM 43134</t>
  </si>
  <si>
    <t>USM 47289</t>
  </si>
  <si>
    <t>USM 47727</t>
  </si>
  <si>
    <t>cf. cuspidatus</t>
  </si>
  <si>
    <t>UCM 39114</t>
  </si>
  <si>
    <t>USGS D812</t>
  </si>
  <si>
    <t>UCM 21456</t>
  </si>
  <si>
    <t>9.2*</t>
  </si>
  <si>
    <t>8*</t>
  </si>
  <si>
    <t>UCM 34159</t>
  </si>
  <si>
    <t>UCM 34160</t>
  </si>
  <si>
    <t>UCM 34170</t>
  </si>
  <si>
    <t>UCM 34171</t>
  </si>
  <si>
    <t>UCM 34172</t>
  </si>
  <si>
    <t>UCM 34194</t>
  </si>
  <si>
    <t>UCM 34322</t>
  </si>
  <si>
    <t>UCM 34328</t>
  </si>
  <si>
    <t>UCM 34459</t>
  </si>
  <si>
    <t>UCM 34575</t>
  </si>
  <si>
    <t>UCM 34627</t>
  </si>
  <si>
    <t>UCM 34630</t>
  </si>
  <si>
    <t>6.9*</t>
  </si>
  <si>
    <t>7.2*</t>
  </si>
  <si>
    <t>7.5*</t>
  </si>
  <si>
    <t>7.9*</t>
  </si>
  <si>
    <t>6.7*</t>
  </si>
  <si>
    <t>6.8*</t>
  </si>
  <si>
    <t>7.3*</t>
  </si>
  <si>
    <t>UCM 34937</t>
  </si>
  <si>
    <t>UCM 34943</t>
  </si>
  <si>
    <t>UCM 34989</t>
  </si>
  <si>
    <t>UCM 35067</t>
  </si>
  <si>
    <t>UCM 35069</t>
  </si>
  <si>
    <t>UCM 35204</t>
  </si>
  <si>
    <t>UCM 40705</t>
  </si>
  <si>
    <t>UCM 47286</t>
  </si>
  <si>
    <t>UCM 47732</t>
  </si>
  <si>
    <t>6*</t>
  </si>
  <si>
    <t>6.3*</t>
  </si>
  <si>
    <t>6.4*</t>
  </si>
  <si>
    <t>9.3*</t>
  </si>
  <si>
    <t>8.5*</t>
  </si>
  <si>
    <t>7*</t>
  </si>
  <si>
    <t>7.1*</t>
  </si>
  <si>
    <t>10.3*</t>
  </si>
  <si>
    <t>10.4*</t>
  </si>
  <si>
    <t>5.1*</t>
  </si>
  <si>
    <t>8.2*</t>
  </si>
  <si>
    <t>7.6*</t>
  </si>
  <si>
    <t>8.9*</t>
  </si>
  <si>
    <t>9.1*</t>
  </si>
  <si>
    <t>10.5*</t>
  </si>
  <si>
    <t>10.2*</t>
  </si>
  <si>
    <t>9,.7</t>
  </si>
  <si>
    <t>measurement for P1</t>
  </si>
  <si>
    <t>UCM 34153</t>
  </si>
  <si>
    <t>UCM 34154</t>
  </si>
  <si>
    <t>UCM 34155</t>
  </si>
  <si>
    <t>UCM 34156</t>
  </si>
  <si>
    <t>UCM 34158</t>
  </si>
  <si>
    <t>UCM 34179</t>
  </si>
  <si>
    <t>UCM 34190</t>
  </si>
  <si>
    <t>UCM 34193</t>
  </si>
  <si>
    <t>UCM 34228</t>
  </si>
  <si>
    <t>UCM 34626</t>
  </si>
  <si>
    <t>UCM 34631</t>
  </si>
  <si>
    <t>UCM 34640</t>
  </si>
  <si>
    <t>UCM 34988</t>
  </si>
  <si>
    <t>UCM 35068</t>
  </si>
  <si>
    <t>UCM 39552</t>
  </si>
  <si>
    <t>UCM 40151</t>
  </si>
  <si>
    <t>UCM 40152</t>
  </si>
  <si>
    <t>UCM 47728</t>
  </si>
  <si>
    <t>UCM 47729</t>
  </si>
  <si>
    <t>UCM 47730</t>
  </si>
  <si>
    <t>7.7*</t>
  </si>
  <si>
    <t>5.5*</t>
  </si>
  <si>
    <t>4.3*</t>
  </si>
  <si>
    <t>6.2*</t>
  </si>
  <si>
    <t>P! ALSO PRESENT\</t>
  </si>
  <si>
    <t>6.1*</t>
  </si>
  <si>
    <t>USNM 16621</t>
  </si>
  <si>
    <t>USNM 16623</t>
  </si>
  <si>
    <t>USNM 16624</t>
  </si>
  <si>
    <t>8.1*</t>
  </si>
  <si>
    <t>UCM 3382</t>
  </si>
  <si>
    <t>UCM 39111</t>
  </si>
  <si>
    <t>UCM 39118</t>
  </si>
  <si>
    <t>UCM 38041</t>
  </si>
  <si>
    <t>cf. kimbetovius</t>
  </si>
  <si>
    <t>UCM 38198</t>
  </si>
  <si>
    <t>UCM 43127</t>
  </si>
  <si>
    <t>UCM 48271</t>
  </si>
  <si>
    <t>dp4 or m1</t>
  </si>
  <si>
    <t>8.7*</t>
  </si>
  <si>
    <t>7.8*</t>
  </si>
  <si>
    <t>Arctocyonidae gen indet</t>
  </si>
  <si>
    <t>UCM 34177</t>
  </si>
  <si>
    <t>Mioclaenidae gen indet.</t>
  </si>
  <si>
    <t>UCM 43129</t>
  </si>
  <si>
    <t>UCM 43130</t>
  </si>
  <si>
    <t>UCM 43741</t>
  </si>
  <si>
    <t>Tinuviel?</t>
  </si>
  <si>
    <t>UCM 34144</t>
  </si>
  <si>
    <t>UCM 34165</t>
  </si>
  <si>
    <t>UCM 34166</t>
  </si>
  <si>
    <t>UCM 34167</t>
  </si>
  <si>
    <t>UCM 34168</t>
  </si>
  <si>
    <t>UCMP 117091</t>
  </si>
  <si>
    <t>UCM 34146</t>
  </si>
  <si>
    <t>UCM 34147</t>
  </si>
  <si>
    <t>UCM 34148</t>
  </si>
  <si>
    <t>UCM 34152</t>
  </si>
  <si>
    <t>UCM 34599</t>
  </si>
  <si>
    <t>UCM 34956</t>
  </si>
  <si>
    <t>UCM 34964</t>
  </si>
  <si>
    <t>UCM 35077</t>
  </si>
  <si>
    <t>UCM 35078</t>
  </si>
  <si>
    <t>UCM 38861</t>
  </si>
  <si>
    <t>UCM 40701</t>
  </si>
  <si>
    <t>UCM 40704</t>
  </si>
  <si>
    <t>UCM 47299</t>
  </si>
  <si>
    <t>UCM 48329</t>
  </si>
  <si>
    <t>Hemithlaeus?</t>
  </si>
  <si>
    <t>may need to check Middleton and Dewar 2004 to check if these were ever reassigned</t>
  </si>
  <si>
    <t>UCM 39108</t>
  </si>
  <si>
    <t>UCM 44266</t>
  </si>
  <si>
    <t>UCM 40531</t>
  </si>
  <si>
    <t>UCM 39110</t>
  </si>
  <si>
    <t>UCM 38044</t>
  </si>
  <si>
    <t>UCM 38195</t>
  </si>
  <si>
    <t>UCM 39105</t>
  </si>
  <si>
    <t>UCM 39116</t>
  </si>
  <si>
    <t>UCM 40530</t>
  </si>
  <si>
    <t>UCM 44267</t>
  </si>
  <si>
    <t>UCM 44269</t>
  </si>
  <si>
    <t>12*</t>
  </si>
  <si>
    <t>12.1*</t>
  </si>
  <si>
    <t>10*</t>
  </si>
  <si>
    <t>12.7*</t>
  </si>
  <si>
    <t>15.6*</t>
  </si>
  <si>
    <t>11.1*</t>
  </si>
  <si>
    <t>12.3*</t>
  </si>
  <si>
    <t>12.5*</t>
  </si>
  <si>
    <t>* are estimated values; right</t>
  </si>
  <si>
    <t>left side</t>
  </si>
  <si>
    <t>* are estimated values; left side</t>
  </si>
  <si>
    <t>* are estimated values; right side</t>
  </si>
  <si>
    <t>UCM 32296</t>
  </si>
  <si>
    <t>UCM 38038</t>
  </si>
  <si>
    <t>UCM 38040</t>
  </si>
  <si>
    <t>UCM 38043</t>
  </si>
  <si>
    <t>UCM 38045</t>
  </si>
  <si>
    <t>UCM 38200</t>
  </si>
  <si>
    <t>UCM 39104</t>
  </si>
  <si>
    <t>UCM 39106</t>
  </si>
  <si>
    <t>UCM 39112</t>
  </si>
  <si>
    <t>UCM 39117</t>
  </si>
  <si>
    <t>UCM 39120</t>
  </si>
  <si>
    <t>UCM 40536</t>
  </si>
  <si>
    <t>UCM 40537</t>
  </si>
  <si>
    <t>UCM 44268</t>
  </si>
  <si>
    <t>UCM 47586</t>
  </si>
  <si>
    <t>UCM 47852</t>
  </si>
  <si>
    <t>UCM 48442</t>
  </si>
  <si>
    <t>USNM Uncat</t>
  </si>
  <si>
    <t>11.4*</t>
  </si>
  <si>
    <t>8.3*</t>
  </si>
  <si>
    <t>10.7*</t>
  </si>
  <si>
    <t>8.4*</t>
  </si>
  <si>
    <t>11.7*</t>
  </si>
  <si>
    <t>10.9*</t>
  </si>
  <si>
    <t>measure taken from cast</t>
  </si>
  <si>
    <t>9.8*</t>
  </si>
  <si>
    <t>10.6*</t>
  </si>
  <si>
    <t>12.4*</t>
  </si>
  <si>
    <t>no associated specimen #</t>
  </si>
  <si>
    <t>USM 34163</t>
  </si>
  <si>
    <t>USM 34169</t>
  </si>
  <si>
    <t>USM 34572</t>
  </si>
  <si>
    <t>USM 34597</t>
  </si>
  <si>
    <t>USM 34601</t>
  </si>
  <si>
    <t>USM 30594</t>
  </si>
  <si>
    <t>USM 34145</t>
  </si>
  <si>
    <t>USM 34570</t>
  </si>
  <si>
    <t>USM 34635</t>
  </si>
  <si>
    <t>USM 34637</t>
  </si>
  <si>
    <t>USM 34957</t>
  </si>
  <si>
    <t>USM 38859</t>
  </si>
  <si>
    <t>USM 48364</t>
  </si>
  <si>
    <t>4.1*</t>
  </si>
  <si>
    <t>USM 33880</t>
  </si>
  <si>
    <t>USM 33881</t>
  </si>
  <si>
    <t>USM 35075</t>
  </si>
  <si>
    <t>aff. entoconus</t>
  </si>
  <si>
    <t>USM 39109</t>
  </si>
  <si>
    <t>USM 44068</t>
  </si>
  <si>
    <t>aff. Entoconus</t>
  </si>
  <si>
    <t>USNM 16625</t>
  </si>
  <si>
    <t>UCM 38042</t>
  </si>
  <si>
    <t>UCM 43740</t>
  </si>
  <si>
    <t>UCM 47587</t>
  </si>
  <si>
    <t>USGS D810</t>
  </si>
  <si>
    <t>UCM 40534</t>
  </si>
  <si>
    <t>UCM 40533</t>
  </si>
  <si>
    <t>UCM 43133</t>
  </si>
  <si>
    <t>"</t>
  </si>
  <si>
    <t>ArcticyonidaeGen.</t>
  </si>
  <si>
    <t>indetsp.</t>
  </si>
  <si>
    <t>Indetsp.</t>
  </si>
  <si>
    <t>Gen.indet</t>
  </si>
  <si>
    <t>Cimolestidae</t>
  </si>
  <si>
    <t>Plesiadapidae</t>
  </si>
  <si>
    <t>genindet</t>
  </si>
  <si>
    <t>genindet.</t>
  </si>
  <si>
    <t>"Tinuviel</t>
  </si>
  <si>
    <t>gazini"</t>
  </si>
  <si>
    <t>"Hemithlaeus</t>
  </si>
  <si>
    <t>harbourae"</t>
  </si>
  <si>
    <t>cf. Loxolophus</t>
  </si>
  <si>
    <t>UNSM 214539</t>
  </si>
  <si>
    <t>UM 68376</t>
  </si>
  <si>
    <t>p3 or p4</t>
  </si>
  <si>
    <t>UM 69542</t>
  </si>
  <si>
    <t>kep the measurements for UM 69542 separate in case specimens are assigned separate taxons in later paper.</t>
  </si>
  <si>
    <t>PU 19576</t>
  </si>
  <si>
    <t>PU 14970</t>
  </si>
  <si>
    <t>PU 17758</t>
  </si>
  <si>
    <t>FMNH 15016</t>
  </si>
  <si>
    <t>Gingerich 1979</t>
  </si>
  <si>
    <t>undescribed genus and sp. Of Shiebout 1974</t>
  </si>
  <si>
    <t>UM 68355</t>
  </si>
  <si>
    <t>Gingerich 1978</t>
  </si>
  <si>
    <t>FMNH 15556</t>
  </si>
  <si>
    <t>5.9*</t>
  </si>
  <si>
    <t>* measurements are estimated</t>
  </si>
  <si>
    <t>?Chriacus sp. Douglass Quarry For Union Group Krause and Gingerich 1983:189</t>
  </si>
  <si>
    <t>McKenna and Lofgren 2003</t>
  </si>
  <si>
    <t>RAM 6908</t>
  </si>
  <si>
    <t>from Rigby 1980; Rigby 1980 contained an error in M3 length due to mean exceeding the observed range=typos</t>
  </si>
  <si>
    <t>"Tricentes"</t>
  </si>
  <si>
    <t>likely the specimen USNM 20583; from Gazin 1956</t>
  </si>
  <si>
    <t>listed at USNm 20583 in this paper but should be USNM 20582</t>
  </si>
  <si>
    <t>?Protogonodon</t>
  </si>
  <si>
    <t>AMNH 16397</t>
  </si>
  <si>
    <t>concise taxon reassignment; indicate that prior literature had large measure that it actually is</t>
  </si>
  <si>
    <t>holotype?</t>
  </si>
  <si>
    <t>unsure it this was M2 in paper</t>
  </si>
  <si>
    <t>M1 or M2 and length and width are +/- 0.2</t>
  </si>
  <si>
    <t>listed as M?2; length has error of +/-0.1</t>
  </si>
  <si>
    <t>length and width show error of +/- 0.,1</t>
  </si>
  <si>
    <t>unsure if this is m1</t>
  </si>
  <si>
    <t>length has +/- of 0.1</t>
  </si>
  <si>
    <t>PU 16667</t>
  </si>
  <si>
    <t>UM 2226</t>
  </si>
  <si>
    <t>AMNH 58054</t>
  </si>
  <si>
    <t>UM 1560</t>
  </si>
  <si>
    <t>PU 14211</t>
  </si>
  <si>
    <t>PU 17305</t>
  </si>
  <si>
    <t>length has error of +/- 0.1</t>
  </si>
  <si>
    <t>PU 14205</t>
  </si>
  <si>
    <t>NMNH 23279</t>
  </si>
  <si>
    <t>length and wdith have error of +/- 0.1</t>
  </si>
  <si>
    <t>PU 21087</t>
  </si>
  <si>
    <t>length has error of +/- 0.2 and width +/- of 0.1</t>
  </si>
  <si>
    <t>AMNH 36068</t>
  </si>
  <si>
    <t>AMNH 2378</t>
  </si>
  <si>
    <t>tecumsae</t>
  </si>
  <si>
    <t>Procerberus</t>
  </si>
  <si>
    <t>plutonis</t>
  </si>
  <si>
    <t>UM VP1464</t>
  </si>
  <si>
    <t>m?2</t>
  </si>
  <si>
    <t>Niphredil</t>
  </si>
  <si>
    <t>radagasti</t>
  </si>
  <si>
    <t>PU 21416</t>
  </si>
  <si>
    <t>Leptacodon</t>
  </si>
  <si>
    <t>UM VP1595</t>
  </si>
  <si>
    <t>proserpinae</t>
  </si>
  <si>
    <t>Nyctitheriidae</t>
  </si>
  <si>
    <t>Paleotomus</t>
  </si>
  <si>
    <t>Aletodon</t>
  </si>
  <si>
    <t>NMMNH P-21687</t>
  </si>
  <si>
    <t>Williamson and Lucas 1993</t>
  </si>
  <si>
    <t>NMMNH P-21692</t>
  </si>
  <si>
    <t>NMMNH P-21685</t>
  </si>
  <si>
    <t>NMMNH P-21680</t>
  </si>
  <si>
    <t>NMMNH P-19217</t>
  </si>
  <si>
    <t>Rigby 1980</t>
  </si>
  <si>
    <t>Rigby has a strange way of reported the lower molars.  Repeated entries for L, AW, and PW with most being the same but some minor differences.  Could be typo for this species m2 PW.  Gives 5.10 and then lists 5.04</t>
  </si>
  <si>
    <t>AMNH 87815</t>
  </si>
  <si>
    <t>AMNH 100558</t>
  </si>
  <si>
    <t>AMNH 100556</t>
  </si>
  <si>
    <t>AMNH 87742</t>
  </si>
  <si>
    <t>AMNH 87762</t>
  </si>
  <si>
    <t>AMNH 87626a</t>
  </si>
  <si>
    <t>AMNH 87768</t>
  </si>
  <si>
    <t>AMNH 87580a</t>
  </si>
  <si>
    <t>AMNH 87710</t>
  </si>
  <si>
    <t>AMNH 87580b</t>
  </si>
  <si>
    <t>AMNH 100564</t>
  </si>
  <si>
    <t>AMNH 87579</t>
  </si>
  <si>
    <t>AMNH 87761</t>
  </si>
  <si>
    <t>8..85</t>
  </si>
  <si>
    <t>AMNH 101102</t>
  </si>
  <si>
    <t>AMNH 87582</t>
  </si>
  <si>
    <t>AMNH 87602</t>
  </si>
  <si>
    <t>AMNH 87603</t>
  </si>
  <si>
    <t>AMNH 87703</t>
  </si>
  <si>
    <t>AMNH 87674</t>
  </si>
  <si>
    <t>AMNH 87688</t>
  </si>
  <si>
    <t>AMNH 100571</t>
  </si>
  <si>
    <t>AMNH 87765</t>
  </si>
  <si>
    <t>AMNH 100569</t>
  </si>
  <si>
    <t>AMNH 100570</t>
  </si>
  <si>
    <t>AMNH 87701</t>
  </si>
  <si>
    <t>AMNH 87662</t>
  </si>
  <si>
    <t>AMNH 88094</t>
  </si>
  <si>
    <t>AMNH 87626</t>
  </si>
  <si>
    <t>AMNH 87749</t>
  </si>
  <si>
    <t>AMNH 87821</t>
  </si>
  <si>
    <t>AMNH 87604</t>
  </si>
  <si>
    <t>AMNH 87737</t>
  </si>
  <si>
    <t>AMNH 87685</t>
  </si>
  <si>
    <t>deciduous premolars</t>
  </si>
  <si>
    <t>AMNH 87562</t>
  </si>
  <si>
    <t>AMNH 87569</t>
  </si>
  <si>
    <t>AMNH 87587</t>
  </si>
  <si>
    <t>AMNH 87784h</t>
  </si>
  <si>
    <t>AMNH 100600i</t>
  </si>
  <si>
    <t>AMNH 87771d</t>
  </si>
  <si>
    <t>AMNH 100218</t>
  </si>
  <si>
    <t>AMNH 100260</t>
  </si>
  <si>
    <t>AMNH 100261</t>
  </si>
  <si>
    <t>AMNH 87649</t>
  </si>
  <si>
    <t>AMNH 87623</t>
  </si>
  <si>
    <t>AMNH 87756</t>
  </si>
  <si>
    <t>AMNH 87556</t>
  </si>
  <si>
    <t>AMNH 87559</t>
  </si>
  <si>
    <t>AMNH 87581</t>
  </si>
  <si>
    <t>AMNH 100548</t>
  </si>
  <si>
    <t>AMNH 87595</t>
  </si>
  <si>
    <t>AMNH 87588</t>
  </si>
  <si>
    <t>ROM 12865</t>
  </si>
  <si>
    <t>Russell 1974</t>
  </si>
  <si>
    <t>AMNH 790</t>
  </si>
  <si>
    <t>AMNH 803</t>
  </si>
  <si>
    <t>AMNH 3121</t>
  </si>
  <si>
    <t>Matthew 1897</t>
  </si>
  <si>
    <t>AMNH 931</t>
  </si>
  <si>
    <t>AMNH 2399</t>
  </si>
  <si>
    <t>AMNH 4001</t>
  </si>
  <si>
    <t>AMNH 2384</t>
  </si>
  <si>
    <t>AMNH 2379</t>
  </si>
  <si>
    <t>AMNH 3115</t>
  </si>
  <si>
    <t>AMNH 3101</t>
  </si>
  <si>
    <t>AMNH 3547a</t>
  </si>
  <si>
    <t>AMNH 3198</t>
  </si>
  <si>
    <t>AMNH 761</t>
  </si>
  <si>
    <t>AMNH 3896</t>
  </si>
  <si>
    <t>AMNH 3833</t>
  </si>
  <si>
    <t>AMNH 3212</t>
  </si>
  <si>
    <t>AMNH 2421</t>
  </si>
  <si>
    <t>AMNH 4025</t>
  </si>
  <si>
    <t>AMNH 3292a</t>
  </si>
  <si>
    <t>AMNH 3294</t>
  </si>
  <si>
    <t>AMNH 3278</t>
  </si>
  <si>
    <t>AMNH 2435</t>
  </si>
  <si>
    <t>Gazin 1941</t>
  </si>
  <si>
    <t>m3 length is approx</t>
  </si>
  <si>
    <t>Protogonodon?</t>
  </si>
  <si>
    <t>USNM 15538</t>
  </si>
  <si>
    <t>USNM 16181</t>
  </si>
  <si>
    <t>USNM 16193</t>
  </si>
  <si>
    <t>USNM 16186</t>
  </si>
  <si>
    <t>USNM 16217</t>
  </si>
  <si>
    <t>Oxyclaenid?</t>
  </si>
  <si>
    <t>USNM 15546</t>
  </si>
  <si>
    <t>USNM 16178</t>
  </si>
  <si>
    <t>USNM 16179</t>
  </si>
  <si>
    <t>USNM 16182</t>
  </si>
  <si>
    <t>USNM 16284</t>
  </si>
  <si>
    <t>USNM 16285</t>
  </si>
  <si>
    <t>USNM 16202</t>
  </si>
  <si>
    <t>USNM 16201</t>
  </si>
  <si>
    <t>USNM 16177</t>
  </si>
  <si>
    <t>USNM 16196</t>
  </si>
  <si>
    <t>USNM 16194</t>
  </si>
  <si>
    <t>USNM 16189</t>
  </si>
  <si>
    <t>USNM 16188</t>
  </si>
  <si>
    <t>USNM 16190</t>
  </si>
  <si>
    <t>USNM 16197</t>
  </si>
  <si>
    <t>USNM 16198</t>
  </si>
  <si>
    <t>USNM 16195</t>
  </si>
  <si>
    <t>* measures are approx</t>
  </si>
  <si>
    <t>USNM 15537</t>
  </si>
  <si>
    <t>USNM 16249</t>
  </si>
  <si>
    <t>5?</t>
  </si>
  <si>
    <t>4.4?</t>
  </si>
  <si>
    <t>6.6?</t>
  </si>
  <si>
    <t>4?</t>
  </si>
  <si>
    <t>has question marks by some measures=approx?</t>
  </si>
  <si>
    <t>USNM 16192</t>
  </si>
  <si>
    <t>Haploconus?</t>
  </si>
  <si>
    <t>USNM 16191</t>
  </si>
  <si>
    <t>not 51794</t>
  </si>
  <si>
    <t>Oxyclaenid</t>
  </si>
  <si>
    <t>Gazin 1938</t>
  </si>
  <si>
    <t>USNM 12147</t>
  </si>
  <si>
    <t>M1-3 length is 13.5</t>
  </si>
  <si>
    <t>Simpson 1932</t>
  </si>
  <si>
    <t>UNM B1700</t>
  </si>
  <si>
    <t>AMNH 58347</t>
  </si>
  <si>
    <t>AMNH 16525</t>
  </si>
  <si>
    <t>AMNH 58346</t>
  </si>
  <si>
    <t>right dental elements</t>
  </si>
  <si>
    <t>left dental elements</t>
  </si>
  <si>
    <t>redundant with specimens listed with this paper</t>
  </si>
  <si>
    <t>Reynolds 1936</t>
  </si>
  <si>
    <t>St. Louis Univ. 118</t>
  </si>
  <si>
    <t>McKenna etal 2008</t>
  </si>
  <si>
    <t>RAM 7171</t>
  </si>
  <si>
    <t>RAM 6506</t>
  </si>
  <si>
    <t>RAM 6417</t>
  </si>
  <si>
    <t>UCMP 44761</t>
  </si>
  <si>
    <t>UCMP 131790</t>
  </si>
  <si>
    <t>6.85*</t>
  </si>
  <si>
    <t>Robinson 1986</t>
  </si>
  <si>
    <t>BYU 3853</t>
  </si>
  <si>
    <t>BYU 3765</t>
  </si>
  <si>
    <t>BYU 3802</t>
  </si>
  <si>
    <t>BYU 3848</t>
  </si>
  <si>
    <t>BYU 3795</t>
  </si>
  <si>
    <t>BYU 3864</t>
  </si>
  <si>
    <t>BYU 3865</t>
  </si>
  <si>
    <t>BYU 3842</t>
  </si>
  <si>
    <t>BYU 3812</t>
  </si>
  <si>
    <t>BYU 3867</t>
  </si>
  <si>
    <t>unsure if P2</t>
  </si>
  <si>
    <t>BYU 3829</t>
  </si>
  <si>
    <t>BYU 3801</t>
  </si>
  <si>
    <t>BYYU 3774</t>
  </si>
  <si>
    <t>AMNH 36050</t>
  </si>
  <si>
    <t>BYU 3834</t>
  </si>
  <si>
    <t>BYU 4919</t>
  </si>
  <si>
    <t>cf. gilmorei</t>
  </si>
  <si>
    <t>BYU 3755</t>
  </si>
  <si>
    <t>BYU 3749</t>
  </si>
  <si>
    <t>AMNH 36043</t>
  </si>
  <si>
    <t>BYU 3816</t>
  </si>
  <si>
    <t>BYU 3859</t>
  </si>
  <si>
    <t>BYU 3838</t>
  </si>
  <si>
    <t>AMNH 36028</t>
  </si>
  <si>
    <t>AMNH 36039</t>
  </si>
  <si>
    <t>BYU 3751</t>
  </si>
  <si>
    <t>BYU 3844</t>
  </si>
  <si>
    <t>cf. oligistus</t>
  </si>
  <si>
    <t>BYU 3741</t>
  </si>
  <si>
    <t>BYU 3742</t>
  </si>
  <si>
    <t>BYU 3817</t>
  </si>
  <si>
    <t>BYU 3820</t>
  </si>
  <si>
    <t>5.25*</t>
  </si>
  <si>
    <t>BYU 3771</t>
  </si>
  <si>
    <t>AMNH 36076</t>
  </si>
  <si>
    <t>unsure if m2 and/or m3</t>
  </si>
  <si>
    <t>AMNH 36051</t>
  </si>
  <si>
    <t>BYU 3800</t>
  </si>
  <si>
    <t>BYU 3860</t>
  </si>
  <si>
    <t>8.8*</t>
  </si>
  <si>
    <t>BYU 3862</t>
  </si>
  <si>
    <t>AMNH 36073</t>
  </si>
  <si>
    <t>BYU 3779</t>
  </si>
  <si>
    <t>7.4*</t>
  </si>
  <si>
    <t>BYU 4925</t>
  </si>
  <si>
    <t>AMNH 36075</t>
  </si>
  <si>
    <t>BYU 3822</t>
  </si>
  <si>
    <t>BYU 3819</t>
  </si>
  <si>
    <t>9.75*</t>
  </si>
  <si>
    <t>BYU 3830</t>
  </si>
  <si>
    <t>BYU 3787</t>
  </si>
  <si>
    <t>BYU 3851</t>
  </si>
  <si>
    <t>BYU 9987</t>
  </si>
  <si>
    <t>cf. spiekeri</t>
  </si>
  <si>
    <t>BYU 3768</t>
  </si>
  <si>
    <t>11*</t>
  </si>
  <si>
    <t>9*</t>
  </si>
  <si>
    <t>AMNH 36055</t>
  </si>
  <si>
    <t>AMNH 36045</t>
  </si>
  <si>
    <t>BYU 3832</t>
  </si>
  <si>
    <t>BYU 3836</t>
  </si>
  <si>
    <t>BYU 3756</t>
  </si>
  <si>
    <t>BYU 4227</t>
  </si>
  <si>
    <t>3.75*</t>
  </si>
  <si>
    <t>AMNH 36056</t>
  </si>
  <si>
    <t>unsure if M1</t>
  </si>
  <si>
    <t>BYU 3790</t>
  </si>
  <si>
    <t>BYU 3861</t>
  </si>
  <si>
    <t>?Oxyclaenus</t>
  </si>
  <si>
    <t>BYU 3799</t>
  </si>
  <si>
    <t>BYU 3784</t>
  </si>
  <si>
    <t>BYU 3818</t>
  </si>
  <si>
    <t>BYU 4928</t>
  </si>
  <si>
    <t>BYU 4924</t>
  </si>
  <si>
    <t>4.05*</t>
  </si>
  <si>
    <t>BYU 4368</t>
  </si>
  <si>
    <t>BYU 3796</t>
  </si>
  <si>
    <t>BYU 3743</t>
  </si>
  <si>
    <t>BYU 3747</t>
  </si>
  <si>
    <t>BYU 3762</t>
  </si>
  <si>
    <t>BYU 9994</t>
  </si>
  <si>
    <t>BYU 3763</t>
  </si>
  <si>
    <t>AMNH 36064</t>
  </si>
  <si>
    <t>BYU 3750</t>
  </si>
  <si>
    <t>unsure if P4</t>
  </si>
  <si>
    <t>AMNH 36048</t>
  </si>
  <si>
    <t>AMNH 36063</t>
  </si>
  <si>
    <t>unsure if P3</t>
  </si>
  <si>
    <t>synonymized to L. mantiensis in part Gazin 1939 p 285. not L mantiensis of Rigby 1980</t>
  </si>
  <si>
    <t>AMNH 36060</t>
  </si>
  <si>
    <t>4.45*</t>
  </si>
  <si>
    <t>BYU 3746</t>
  </si>
  <si>
    <t>synonymized to L. mantiensis in part Gazin 1939 p 285. not L mantiensis of Rigby 1980; wight of 3746 greater than that shown</t>
  </si>
  <si>
    <t>gazinensis</t>
  </si>
  <si>
    <t>BYU 3773</t>
  </si>
  <si>
    <t>Mioclaenidae gen.</t>
  </si>
  <si>
    <t>BYU 3783</t>
  </si>
  <si>
    <t>BYU 3754</t>
  </si>
  <si>
    <t>BYU 3766</t>
  </si>
  <si>
    <t>AMNH 36030</t>
  </si>
  <si>
    <t>AMNH 36044</t>
  </si>
  <si>
    <t>AMNH 36046</t>
  </si>
  <si>
    <t>measures are listed as upper dentition.  Unsure if these include USNM 15544 for M2; may be synonymized with Litaletes disjunctus as per Robinson 1986</t>
  </si>
  <si>
    <t>gen.sp.</t>
  </si>
  <si>
    <t>Lofgren etal 2014</t>
  </si>
  <si>
    <t>RAM 9041</t>
  </si>
  <si>
    <t>measures taken from Gazin 1956</t>
  </si>
  <si>
    <t>RAM 15622</t>
  </si>
  <si>
    <t>RAM 15333</t>
  </si>
  <si>
    <t>RAM 6928</t>
  </si>
  <si>
    <t>RAM 9670</t>
  </si>
  <si>
    <t>5.27*</t>
  </si>
  <si>
    <t>3.18*</t>
  </si>
  <si>
    <t>2.79*</t>
  </si>
  <si>
    <t>unsure which m1 measurment belong to this specimen</t>
  </si>
  <si>
    <t>unsure which m1 measurment belong to this specimen; assigned talonid widths based on text indication 9670 has a broader talonid</t>
  </si>
  <si>
    <t>species average between RAM 9670 and RAM 15622</t>
  </si>
  <si>
    <t>cf. gingerichi</t>
  </si>
  <si>
    <t>UM 87040</t>
  </si>
  <si>
    <t>FMNH P15545</t>
  </si>
  <si>
    <t>UW 13325</t>
  </si>
  <si>
    <t>UW 13321</t>
  </si>
  <si>
    <t>TMM 41365-764</t>
  </si>
  <si>
    <t>UM 81147</t>
  </si>
  <si>
    <t>UM 110259</t>
  </si>
  <si>
    <t>RAM 9040</t>
  </si>
  <si>
    <t>measurement taken from Winterfiel 1982 table 18</t>
  </si>
  <si>
    <t>measurement taken from Schiebout 1974 table 14</t>
  </si>
  <si>
    <t>measurement taken from Winterfiel 1982 table 17</t>
  </si>
  <si>
    <t>measurement taken from Gingerich 1979 table 1</t>
  </si>
  <si>
    <t>measurement taken from Gunnell 1994 table 3</t>
  </si>
  <si>
    <t>measurement taken from Secord 2008 table 53</t>
  </si>
  <si>
    <t>Arctocyonidae?</t>
  </si>
  <si>
    <t>RAM 9660</t>
  </si>
  <si>
    <t>unsure if it is a p2, p3, P2, P3</t>
  </si>
  <si>
    <t>RAM 9047</t>
  </si>
  <si>
    <t>RAM 9098</t>
  </si>
  <si>
    <t>RAM 6724</t>
  </si>
  <si>
    <t>RAM 6926</t>
  </si>
  <si>
    <t>USMN 21020</t>
  </si>
  <si>
    <t>suggested to be a species of Promioclaenus by Gazin 1956</t>
  </si>
  <si>
    <t>species average between RAM 9098 and 6724 for m2-m3</t>
  </si>
  <si>
    <t>mean derived by averaging ranges of measurements; aggregate of AMNH 15952, 15953, 15957, 15958, 15959, 16631, 16632, 16633, 16634, 16645, lower dentitions and AMNH 16636, 16644, 1705 (upp dentitions)</t>
  </si>
  <si>
    <t>measures taken from rigby 1980</t>
  </si>
  <si>
    <t>cf. bisonensis</t>
  </si>
  <si>
    <t>RAM 9023</t>
  </si>
  <si>
    <t>RAM 9046</t>
  </si>
  <si>
    <t>RAM 6723</t>
  </si>
  <si>
    <t>RAM 9024</t>
  </si>
  <si>
    <t>RAM 9045</t>
  </si>
  <si>
    <t>RAM 10292</t>
  </si>
  <si>
    <t>UCMP 69122</t>
  </si>
  <si>
    <t>RAM 9025</t>
  </si>
  <si>
    <t>RAM 6721</t>
  </si>
  <si>
    <t>RAM 10290</t>
  </si>
  <si>
    <t>RAM 10291</t>
  </si>
  <si>
    <t>7.45*</t>
  </si>
  <si>
    <t>7.52*</t>
  </si>
  <si>
    <t>7.06*</t>
  </si>
  <si>
    <t>8.27*</t>
  </si>
  <si>
    <t>is a dp4</t>
  </si>
  <si>
    <t>also has a dp4</t>
  </si>
  <si>
    <t>8.43*</t>
  </si>
  <si>
    <t>7.11*</t>
  </si>
  <si>
    <t>6.96*</t>
  </si>
  <si>
    <t>RAM 9022</t>
  </si>
  <si>
    <t>RAM 9019</t>
  </si>
  <si>
    <t>RAM 9672</t>
  </si>
  <si>
    <t>RAM 7248</t>
  </si>
  <si>
    <t>RAM 9659</t>
  </si>
  <si>
    <t>RAM 6722</t>
  </si>
  <si>
    <t>RAM 9021</t>
  </si>
  <si>
    <t>RAM 9020</t>
  </si>
  <si>
    <t>RAM 15000</t>
  </si>
  <si>
    <t>RAM 7245</t>
  </si>
  <si>
    <t>RAM 7205</t>
  </si>
  <si>
    <t>RAM 7208</t>
  </si>
  <si>
    <t>RAM 9725</t>
  </si>
  <si>
    <t>9.15*</t>
  </si>
  <si>
    <t>11.99*</t>
  </si>
  <si>
    <t>also has a dP4</t>
  </si>
  <si>
    <t>is a dP4</t>
  </si>
  <si>
    <t>cf. matthewi</t>
  </si>
  <si>
    <t>RAM 7210</t>
  </si>
  <si>
    <t>6.37*</t>
  </si>
  <si>
    <t>AMNH 56284</t>
  </si>
  <si>
    <t>cf. grangeri</t>
  </si>
  <si>
    <t>RAM 7172</t>
  </si>
  <si>
    <t>RAM 7253</t>
  </si>
  <si>
    <t>taken from Thewissen 1990</t>
  </si>
  <si>
    <t>RAM 9043</t>
  </si>
  <si>
    <t>AMNH 16591</t>
  </si>
  <si>
    <t>Van Valen 1967</t>
  </si>
  <si>
    <t>ambigua</t>
  </si>
  <si>
    <t>Triisodon</t>
  </si>
  <si>
    <t>Cope 1884</t>
  </si>
  <si>
    <t>m1 length derived by subtracting length 3 true molars by combo of length of second true molar and length last true molar</t>
  </si>
  <si>
    <t>unclear if M3 measure is for upper or lower.  Could be typo as written in doc</t>
  </si>
  <si>
    <t>unsure if p3 or p4</t>
  </si>
  <si>
    <t>Archibald 1982</t>
  </si>
  <si>
    <t>UCMP 116499</t>
  </si>
  <si>
    <t>UCMP 116500</t>
  </si>
  <si>
    <t>UCMP 116501</t>
  </si>
  <si>
    <t>UCMP 116498</t>
  </si>
  <si>
    <t>UCMP 116497</t>
  </si>
  <si>
    <t>species average locality</t>
  </si>
  <si>
    <t>V70201 and V65127</t>
  </si>
  <si>
    <t>UCMP 121791</t>
  </si>
  <si>
    <t>unsure if m1</t>
  </si>
  <si>
    <t>LACM 112902</t>
  </si>
  <si>
    <t>4.42*</t>
  </si>
  <si>
    <t>UCMP 116540</t>
  </si>
  <si>
    <t>UCMP 116541</t>
  </si>
  <si>
    <t>UCMP 116543</t>
  </si>
  <si>
    <t>UCMP 116537</t>
  </si>
  <si>
    <t>UCMP 116544</t>
  </si>
  <si>
    <t>6.08*</t>
  </si>
  <si>
    <t>UCMP 116538</t>
  </si>
  <si>
    <t>UCMP 116539</t>
  </si>
  <si>
    <t>UCMP 116542</t>
  </si>
  <si>
    <t>UCMP 116503</t>
  </si>
  <si>
    <t>UCMP 116511</t>
  </si>
  <si>
    <t>UCMP 116512</t>
  </si>
  <si>
    <t>UCMP 116513</t>
  </si>
  <si>
    <t>UCMP 116515</t>
  </si>
  <si>
    <t>UCMP 116514</t>
  </si>
  <si>
    <t>UCMP 116504</t>
  </si>
  <si>
    <t>UCMP 116505</t>
  </si>
  <si>
    <t>UCMP 116506</t>
  </si>
  <si>
    <t>UCMP 116507</t>
  </si>
  <si>
    <t>UCMP 116508</t>
  </si>
  <si>
    <t>UCMP 116509</t>
  </si>
  <si>
    <t>UCMP 116510</t>
  </si>
  <si>
    <t>3.22*</t>
  </si>
  <si>
    <t>2.34*</t>
  </si>
  <si>
    <t>UCMP 116520</t>
  </si>
  <si>
    <t>UCMP 116521</t>
  </si>
  <si>
    <t>UCMP 116522</t>
  </si>
  <si>
    <t>UCMP 116524</t>
  </si>
  <si>
    <t>UCMP 116525</t>
  </si>
  <si>
    <t>UCMP 116527</t>
  </si>
  <si>
    <t>UCMP 116528</t>
  </si>
  <si>
    <t>UCMP 116529</t>
  </si>
  <si>
    <t>UCMP 116523</t>
  </si>
  <si>
    <t>UCMP 116530</t>
  </si>
  <si>
    <t>UCMP 116531</t>
  </si>
  <si>
    <t>UCMP 116532</t>
  </si>
  <si>
    <t>UCMP 116533</t>
  </si>
  <si>
    <t>UCMP 116534</t>
  </si>
  <si>
    <t>2.86*</t>
  </si>
  <si>
    <t>3.12*</t>
  </si>
  <si>
    <t>2.8*</t>
  </si>
  <si>
    <t>3.47*</t>
  </si>
  <si>
    <t>3.49*</t>
  </si>
  <si>
    <t>UCMP 116526</t>
  </si>
  <si>
    <t>3.97*</t>
  </si>
  <si>
    <t>2.98*</t>
  </si>
  <si>
    <t>2.63*</t>
  </si>
  <si>
    <t>UCMP 116516</t>
  </si>
  <si>
    <t>UCMP 116517</t>
  </si>
  <si>
    <t>UCMP 116518</t>
  </si>
  <si>
    <t>UCMP 116519</t>
  </si>
  <si>
    <t xml:space="preserve">unsure if M2  </t>
  </si>
  <si>
    <t>UCMP 116536</t>
  </si>
  <si>
    <t>cf. morgoth</t>
  </si>
  <si>
    <t>UCMP 112901</t>
  </si>
  <si>
    <t>UCMP 120410</t>
  </si>
  <si>
    <t>UCMP 120408</t>
  </si>
  <si>
    <t>UCMP 120409</t>
  </si>
  <si>
    <t>3.27*</t>
  </si>
  <si>
    <t>4.55*</t>
  </si>
  <si>
    <t>3.55*</t>
  </si>
  <si>
    <t>?Periptychidae</t>
  </si>
  <si>
    <t>LACM 112903</t>
  </si>
  <si>
    <t>cf. nordicum</t>
  </si>
  <si>
    <t>MOR 823</t>
  </si>
  <si>
    <t>MOR 817</t>
  </si>
  <si>
    <t>MOR 901</t>
  </si>
  <si>
    <t>MOR 816</t>
  </si>
  <si>
    <t>MOR 820</t>
  </si>
  <si>
    <t>MOR 824</t>
  </si>
  <si>
    <t>MOR 900</t>
  </si>
  <si>
    <t>MOR 903</t>
  </si>
  <si>
    <t>MOR 892</t>
  </si>
  <si>
    <t>MOR 818</t>
  </si>
  <si>
    <t>MOR 821</t>
  </si>
  <si>
    <t>MOR 819</t>
  </si>
  <si>
    <t>MOR 896</t>
  </si>
  <si>
    <t>MOR 832</t>
  </si>
  <si>
    <t>MOR 808</t>
  </si>
  <si>
    <t>MOR 831</t>
  </si>
  <si>
    <t>MOR 889</t>
  </si>
  <si>
    <t>MOR 898</t>
  </si>
  <si>
    <t>MOR 902</t>
  </si>
  <si>
    <t>?Loxolophus</t>
  </si>
  <si>
    <t>nidhoggi?</t>
  </si>
  <si>
    <t>Hunter etal 1997</t>
  </si>
  <si>
    <t>unsure what type of molar it is</t>
  </si>
  <si>
    <t>?Carcinodon</t>
  </si>
  <si>
    <t>MOR 897</t>
  </si>
  <si>
    <t>MOR 826</t>
  </si>
  <si>
    <t>MOR 827</t>
  </si>
  <si>
    <t>cf. mantiensis</t>
  </si>
  <si>
    <t>MOR 809</t>
  </si>
  <si>
    <t>MOR 812</t>
  </si>
  <si>
    <t>MOR 830</t>
  </si>
  <si>
    <t>MOR 828</t>
  </si>
  <si>
    <t>MOR 829</t>
  </si>
  <si>
    <t>MOR 833</t>
  </si>
  <si>
    <t>MOR 893</t>
  </si>
  <si>
    <t>MOR 834</t>
  </si>
  <si>
    <t>MOR 839</t>
  </si>
  <si>
    <t>MOR 894</t>
  </si>
  <si>
    <t>MOR 836</t>
  </si>
  <si>
    <t>MOR 807</t>
  </si>
  <si>
    <t>MOR 837</t>
  </si>
  <si>
    <t>MOR 841</t>
  </si>
  <si>
    <t>MOR 840</t>
  </si>
  <si>
    <t>MOR 838</t>
  </si>
  <si>
    <t>unsure which molar this is</t>
  </si>
  <si>
    <t>MOR 806</t>
  </si>
  <si>
    <t>unsure which premolar this is</t>
  </si>
  <si>
    <t>MOR 811</t>
  </si>
  <si>
    <t>Onychodectes</t>
  </si>
  <si>
    <t>tisonensis</t>
  </si>
  <si>
    <t>West 1976</t>
  </si>
  <si>
    <t>Rock Bench</t>
  </si>
  <si>
    <t>Lower Torrejon</t>
  </si>
  <si>
    <t>Dragon Canyon</t>
  </si>
  <si>
    <t xml:space="preserve">locality average  </t>
  </si>
  <si>
    <t>Late Torrejon</t>
  </si>
  <si>
    <t>Mason Pocket</t>
  </si>
  <si>
    <t>Bison Basin</t>
  </si>
  <si>
    <t>Cedar Point Quarry</t>
  </si>
  <si>
    <t>Bighorn Basin</t>
  </si>
  <si>
    <t>Polecat Bench area</t>
  </si>
  <si>
    <t>Buckman Hollow area</t>
  </si>
  <si>
    <t>Graybull beds, Willwood Fm, Bighorn Basin</t>
  </si>
  <si>
    <t>Lysitian Wind River fm</t>
  </si>
  <si>
    <t>Lysitian Willwood Fm Bighorn Basin</t>
  </si>
  <si>
    <t>Lost Cabin beds, Wind River Fm</t>
  </si>
  <si>
    <t>Polecat Bech area</t>
  </si>
  <si>
    <t>Fort Union Fm, Melville Beds Douglass Quarry</t>
  </si>
  <si>
    <t xml:space="preserve"> Fort Union Fm, Cedar Point Quarry</t>
  </si>
  <si>
    <t>Fort Union Fm, Bison Basin</t>
  </si>
  <si>
    <t xml:space="preserve"> Fort Union Fm, Polecate Bench Area</t>
  </si>
  <si>
    <t>osbornianum</t>
  </si>
  <si>
    <t>Bighorn Basin, Willwood Fm Graybull eds early Wasatchian</t>
  </si>
  <si>
    <t>UM 73611</t>
  </si>
  <si>
    <t>UM 86253</t>
  </si>
  <si>
    <t>UM 108252</t>
  </si>
  <si>
    <t>UM 110177</t>
  </si>
  <si>
    <t>UM 109123</t>
  </si>
  <si>
    <t>UM 109162</t>
  </si>
  <si>
    <t>UM 109214</t>
  </si>
  <si>
    <t>UM 109219</t>
  </si>
  <si>
    <t>UM 109246</t>
  </si>
  <si>
    <t>UM 109335</t>
  </si>
  <si>
    <t>UM 110070</t>
  </si>
  <si>
    <t>YPM-PU 13943</t>
  </si>
  <si>
    <t>YPM-PU 13957</t>
  </si>
  <si>
    <t>cf. yalensis</t>
  </si>
  <si>
    <t>UM 109345</t>
  </si>
  <si>
    <t>Secord 2008</t>
  </si>
  <si>
    <t>AMNH 22176</t>
  </si>
  <si>
    <t>UM 68256</t>
  </si>
  <si>
    <t>UM 71762</t>
  </si>
  <si>
    <t>UM 74032</t>
  </si>
  <si>
    <t>UM 77028</t>
  </si>
  <si>
    <t>UM 79867</t>
  </si>
  <si>
    <t>UM 80355</t>
  </si>
  <si>
    <t>YPM-PU 19026</t>
  </si>
  <si>
    <t>UM 110281</t>
  </si>
  <si>
    <t>UM 71241</t>
  </si>
  <si>
    <t>cf. antiquus</t>
  </si>
  <si>
    <t>Bear Creek</t>
  </si>
  <si>
    <t>SC-165</t>
  </si>
  <si>
    <t>SC-187</t>
  </si>
  <si>
    <t>FG-8</t>
  </si>
  <si>
    <t>SC-270</t>
  </si>
  <si>
    <t>Fossil Hollow</t>
  </si>
  <si>
    <t>Sec. 7 T57N, R100W</t>
  </si>
  <si>
    <t>SC-228</t>
  </si>
  <si>
    <t>SC-195</t>
  </si>
  <si>
    <t>SC-188</t>
  </si>
  <si>
    <t>SC-29</t>
  </si>
  <si>
    <t>BTQ</t>
  </si>
  <si>
    <t>SC-193</t>
  </si>
  <si>
    <t>SC-121?</t>
  </si>
  <si>
    <t>PQ</t>
  </si>
  <si>
    <t>SC-419</t>
  </si>
  <si>
    <t>Y2k</t>
  </si>
  <si>
    <t>CM 11682</t>
  </si>
  <si>
    <t>CM 11705</t>
  </si>
  <si>
    <t>CM 11674</t>
  </si>
  <si>
    <t>within range T. antiquus but too small for T. psuedacrtos</t>
  </si>
  <si>
    <t>similar size to holotype T pseudarctos</t>
  </si>
  <si>
    <t>UM 77164</t>
  </si>
  <si>
    <t>UM 75814</t>
  </si>
  <si>
    <t>UM 83275</t>
  </si>
  <si>
    <t>UM 85305</t>
  </si>
  <si>
    <t>UM 91331</t>
  </si>
  <si>
    <t>UM 110933</t>
  </si>
  <si>
    <t>YPM-PU 17406</t>
  </si>
  <si>
    <t>YPM-PU 17746</t>
  </si>
  <si>
    <t>YPM-PU 18557</t>
  </si>
  <si>
    <t>CTQ</t>
  </si>
  <si>
    <t>FG-15</t>
  </si>
  <si>
    <t>DQ</t>
  </si>
  <si>
    <t>near SC-243</t>
  </si>
  <si>
    <t>14.3*</t>
  </si>
  <si>
    <t>14*</t>
  </si>
  <si>
    <t>18.3*</t>
  </si>
  <si>
    <t>cf. mumak</t>
  </si>
  <si>
    <t>YPM-PU 14962</t>
  </si>
  <si>
    <t>UM 63100</t>
  </si>
  <si>
    <t>UM 82084</t>
  </si>
  <si>
    <t>UM 108586</t>
  </si>
  <si>
    <t>UM 110327</t>
  </si>
  <si>
    <t>CPQ</t>
  </si>
  <si>
    <t>SC-262</t>
  </si>
  <si>
    <t>SC-268</t>
  </si>
  <si>
    <t>JQ</t>
  </si>
  <si>
    <t>14.8*</t>
  </si>
  <si>
    <t>cf. nexus</t>
  </si>
  <si>
    <t>Misc.</t>
  </si>
  <si>
    <t>UM 68792</t>
  </si>
  <si>
    <t>SC-186</t>
  </si>
  <si>
    <t>UM 68798</t>
  </si>
  <si>
    <t>UM 69244</t>
  </si>
  <si>
    <t>FH</t>
  </si>
  <si>
    <t>UM 71710</t>
  </si>
  <si>
    <t>SC-242</t>
  </si>
  <si>
    <t>UM 79866</t>
  </si>
  <si>
    <t>UM 82106</t>
  </si>
  <si>
    <t>FG-55</t>
  </si>
  <si>
    <t>UM 108511</t>
  </si>
  <si>
    <t>SC-386</t>
  </si>
  <si>
    <t>UM 110067</t>
  </si>
  <si>
    <t>SC-424</t>
  </si>
  <si>
    <t>UM 110103</t>
  </si>
  <si>
    <t>SC-422</t>
  </si>
  <si>
    <t>Buckman Hollow</t>
  </si>
  <si>
    <t>YPM-PU 18757</t>
  </si>
  <si>
    <t>S22,T57N,100W</t>
  </si>
  <si>
    <t>also has a dp4 and dP4</t>
  </si>
  <si>
    <t>9.9*</t>
  </si>
  <si>
    <t>Divide Quarry</t>
  </si>
  <si>
    <t>UM 75818</t>
  </si>
  <si>
    <t>FG-016</t>
  </si>
  <si>
    <t>MP-054</t>
  </si>
  <si>
    <t>UM 91038</t>
  </si>
  <si>
    <t>UM 110219</t>
  </si>
  <si>
    <t>UM 110318</t>
  </si>
  <si>
    <t>YPM-PU 14970</t>
  </si>
  <si>
    <t>YPM-PU 19576</t>
  </si>
  <si>
    <t>Coon Creek Drainage</t>
  </si>
  <si>
    <t>SC-261</t>
  </si>
  <si>
    <t>C-243</t>
  </si>
  <si>
    <t>FG-028</t>
  </si>
  <si>
    <t>has a c1</t>
  </si>
  <si>
    <t>is a c1</t>
  </si>
  <si>
    <t>Chappo Local Fauna</t>
  </si>
  <si>
    <t>same specimens as Gunnell? 1994</t>
  </si>
  <si>
    <t>UM 92145</t>
  </si>
  <si>
    <t>MP-94</t>
  </si>
  <si>
    <t>UM 108684</t>
  </si>
  <si>
    <t>UM 64394</t>
  </si>
  <si>
    <t>UM 64570</t>
  </si>
  <si>
    <t>UM 108472</t>
  </si>
  <si>
    <t>SC-394</t>
  </si>
  <si>
    <t>cf. Aphanocyon</t>
  </si>
  <si>
    <t>unsure if p3</t>
  </si>
  <si>
    <t>UM 73673</t>
  </si>
  <si>
    <t>UM 108427</t>
  </si>
  <si>
    <t>UM 68787</t>
  </si>
  <si>
    <t>UM 108322</t>
  </si>
  <si>
    <t>SC-275</t>
  </si>
  <si>
    <t>SC-389</t>
  </si>
  <si>
    <t>SC-370</t>
  </si>
  <si>
    <t>UM 108528</t>
  </si>
  <si>
    <t>SC-185</t>
  </si>
  <si>
    <t>9.4**</t>
  </si>
  <si>
    <t>UM 112580</t>
  </si>
  <si>
    <t>UW 28687</t>
  </si>
  <si>
    <t>from unpublished disstertation by Higgins 2000</t>
  </si>
  <si>
    <t>UM 80582</t>
  </si>
  <si>
    <t>UM 80667</t>
  </si>
  <si>
    <t>UM 83218</t>
  </si>
  <si>
    <t>UM 91319</t>
  </si>
  <si>
    <t>UM 109961</t>
  </si>
  <si>
    <t>UM 68754</t>
  </si>
  <si>
    <t>SC-179</t>
  </si>
  <si>
    <t>UM 71612</t>
  </si>
  <si>
    <t>UM 95844</t>
  </si>
  <si>
    <t>UM 71373</t>
  </si>
  <si>
    <t>SC-362</t>
  </si>
  <si>
    <t>SC-250</t>
  </si>
  <si>
    <t>YPM-PU 14961</t>
  </si>
  <si>
    <t>Jepsen Quarry</t>
  </si>
  <si>
    <t>UM 71621</t>
  </si>
  <si>
    <t>UM 101828</t>
  </si>
  <si>
    <t>UM 108347</t>
  </si>
  <si>
    <t>UM 108352</t>
  </si>
  <si>
    <t>UM 108286</t>
  </si>
  <si>
    <t>UM 108293</t>
  </si>
  <si>
    <t>UM 69924</t>
  </si>
  <si>
    <t>UM 101135</t>
  </si>
  <si>
    <t>UM 101134</t>
  </si>
  <si>
    <t>UM 73373</t>
  </si>
  <si>
    <t>UM 108299</t>
  </si>
  <si>
    <t>UM 108943</t>
  </si>
  <si>
    <t>SC-380</t>
  </si>
  <si>
    <t>SC-411</t>
  </si>
  <si>
    <t>SC-259</t>
  </si>
  <si>
    <t>SC-226</t>
  </si>
  <si>
    <t>SC-217</t>
  </si>
  <si>
    <t>SC-215</t>
  </si>
  <si>
    <t>SC-191</t>
  </si>
  <si>
    <t>cf. Ectocion</t>
  </si>
  <si>
    <t>UM 58125</t>
  </si>
  <si>
    <t>UM 95331</t>
  </si>
  <si>
    <t>Verbatim Name</t>
  </si>
  <si>
    <t>Synonymization (Full/partial)</t>
  </si>
  <si>
    <t>Details</t>
  </si>
  <si>
    <t>My examplis</t>
  </si>
  <si>
    <t>Previous namis</t>
  </si>
  <si>
    <t>Full</t>
  </si>
  <si>
    <t>Validus taxons</t>
  </si>
  <si>
    <t>Partial</t>
  </si>
  <si>
    <t>UCMP 44781</t>
  </si>
  <si>
    <t>ACM 3493</t>
  </si>
  <si>
    <t>AMNH 4147</t>
  </si>
  <si>
    <t>USNM 1176</t>
  </si>
  <si>
    <t>Redline 1979</t>
  </si>
  <si>
    <t>Redline 1997</t>
  </si>
  <si>
    <t>reported as lineage H. paulus-paulus</t>
  </si>
  <si>
    <t>reported as lineage H. paulus-wortmani</t>
  </si>
  <si>
    <t>reported as lineage H. paulus-lysitensis</t>
  </si>
  <si>
    <t>reported as lineage H. paulus-simplex</t>
  </si>
  <si>
    <t>CM 36449</t>
  </si>
  <si>
    <t>CM 40083</t>
  </si>
  <si>
    <t>CM 36447</t>
  </si>
  <si>
    <t>CM 21092</t>
  </si>
  <si>
    <t>CM 55258</t>
  </si>
  <si>
    <t>CM 29126</t>
  </si>
  <si>
    <t>CM 60560</t>
  </si>
  <si>
    <t>CM 60561</t>
  </si>
  <si>
    <t>CM 45233</t>
  </si>
  <si>
    <t>CM 49459</t>
  </si>
  <si>
    <t>CM 45244</t>
  </si>
  <si>
    <t>CM 46647</t>
  </si>
  <si>
    <t>CM 45133</t>
  </si>
  <si>
    <t>CM 45286</t>
  </si>
  <si>
    <t>CM 49458</t>
  </si>
  <si>
    <t>CM 22703</t>
  </si>
  <si>
    <t>CM 28662</t>
  </si>
  <si>
    <t>CM 54106</t>
  </si>
  <si>
    <t>CM 19811</t>
  </si>
  <si>
    <t>CM 21909</t>
  </si>
  <si>
    <t>CM 39169</t>
  </si>
  <si>
    <t>CM 12404</t>
  </si>
  <si>
    <t>CM 58093</t>
  </si>
  <si>
    <t>CM 12376</t>
  </si>
  <si>
    <t>CM 57991</t>
  </si>
  <si>
    <t>CM 11478</t>
  </si>
  <si>
    <t>CM 58082</t>
  </si>
  <si>
    <t>CM 21050</t>
  </si>
  <si>
    <t>CM 40080</t>
  </si>
  <si>
    <t>CM 21061</t>
  </si>
  <si>
    <t>CM 56236</t>
  </si>
  <si>
    <t>CM 44945</t>
  </si>
  <si>
    <t>CM 22339</t>
  </si>
  <si>
    <t>CM 22339 (separate specimen)</t>
  </si>
  <si>
    <t>CM 22699</t>
  </si>
  <si>
    <t>CM 49400</t>
  </si>
  <si>
    <t>CM 19819</t>
  </si>
  <si>
    <t>CM 45371</t>
  </si>
  <si>
    <t>CM 22694</t>
  </si>
  <si>
    <t>CM 20941</t>
  </si>
  <si>
    <t>CM 28752</t>
  </si>
  <si>
    <t>CM 28668</t>
  </si>
  <si>
    <t>CM 51993</t>
  </si>
  <si>
    <t>CM 51984</t>
  </si>
  <si>
    <t>CM 36616</t>
  </si>
  <si>
    <t>CM 53715</t>
  </si>
  <si>
    <t>CM 16751</t>
  </si>
  <si>
    <t>CM 12375</t>
  </si>
  <si>
    <t>Redline 1998</t>
  </si>
  <si>
    <t>CM 45257</t>
  </si>
  <si>
    <t>CM 40668</t>
  </si>
  <si>
    <t>CM 45158</t>
  </si>
  <si>
    <t>CM 45232</t>
  </si>
  <si>
    <t>CM 40667</t>
  </si>
  <si>
    <t>reported as H. powellianus-walcottianus</t>
  </si>
  <si>
    <t>reported as H. powellianus-powellianus</t>
  </si>
  <si>
    <t>cf. mentalis</t>
  </si>
  <si>
    <t>CM 14929</t>
  </si>
  <si>
    <t>CM 47128</t>
  </si>
  <si>
    <t>CM 62663</t>
  </si>
  <si>
    <t>CM 46843</t>
  </si>
  <si>
    <t>CM 62668</t>
  </si>
  <si>
    <t>CM 4915</t>
  </si>
  <si>
    <t>CM 10472</t>
  </si>
  <si>
    <t>CM 445976</t>
  </si>
  <si>
    <t>?minor</t>
  </si>
  <si>
    <t>CM 45996</t>
  </si>
  <si>
    <t>?early Lysitean Cole locality</t>
  </si>
  <si>
    <t>Author Synonymized</t>
  </si>
  <si>
    <t>PBDB ID</t>
  </si>
  <si>
    <t>Gazin 1968</t>
  </si>
  <si>
    <t>Synonomized Name</t>
  </si>
  <si>
    <t>partial synonymization of specimens assigned to V. taxons</t>
  </si>
  <si>
    <t>YOM 26344</t>
  </si>
  <si>
    <t>Gingerich 1994</t>
  </si>
  <si>
    <t>Krishtalka 1979</t>
  </si>
  <si>
    <t>CM 18851</t>
  </si>
  <si>
    <t>cf. paulus</t>
  </si>
  <si>
    <t>V-78001-2 and V-79005</t>
  </si>
  <si>
    <t>Eaton 1982</t>
  </si>
  <si>
    <t>V-79006, V-80001, V-80003</t>
  </si>
  <si>
    <t>P2 is average from min and max of range</t>
  </si>
  <si>
    <t>most measures are average of min and max of range</t>
  </si>
  <si>
    <t>V-79008</t>
  </si>
  <si>
    <t>V-79005 and V-81113</t>
  </si>
  <si>
    <t>p1-m3 is 20.5mm; M?U is unknown</t>
  </si>
  <si>
    <t>cf. tonksi</t>
  </si>
  <si>
    <t>V-79005 and V-80004</t>
  </si>
  <si>
    <t>V-78001</t>
  </si>
  <si>
    <t>UC 44272</t>
  </si>
  <si>
    <t>UC 46640</t>
  </si>
  <si>
    <t>average UC 46639 and UC 44269</t>
  </si>
  <si>
    <t>McKenna 1960</t>
  </si>
  <si>
    <t>average UC 44773 and UC 46643</t>
  </si>
  <si>
    <t>UC 46644</t>
  </si>
  <si>
    <t>UC 46168</t>
  </si>
  <si>
    <t>V-5357</t>
  </si>
  <si>
    <t>UC 44034</t>
  </si>
  <si>
    <t>V-5352</t>
  </si>
  <si>
    <t>UC 46169</t>
  </si>
  <si>
    <t>V-5550</t>
  </si>
  <si>
    <t>UC 44868</t>
  </si>
  <si>
    <t>V-5357A</t>
  </si>
  <si>
    <t>UC 46172</t>
  </si>
  <si>
    <t>UC 46171</t>
  </si>
  <si>
    <t>?Phenacodus</t>
  </si>
  <si>
    <t>UC 44048</t>
  </si>
  <si>
    <t>Anthill Quarry</t>
  </si>
  <si>
    <t>osbornianus?</t>
  </si>
  <si>
    <t>UC 46170</t>
  </si>
  <si>
    <t>Alhwit Pocket</t>
  </si>
  <si>
    <t>UC 44799</t>
  </si>
  <si>
    <t>Timberlake Quarry</t>
  </si>
  <si>
    <t>UC 44781</t>
  </si>
  <si>
    <t>West Alheit Pocket</t>
  </si>
  <si>
    <t>UC 46388</t>
  </si>
  <si>
    <t>UC 46389</t>
  </si>
  <si>
    <t>UC 46390</t>
  </si>
  <si>
    <t>UC 46394</t>
  </si>
  <si>
    <t>UC 46393</t>
  </si>
  <si>
    <t>UC 46391</t>
  </si>
  <si>
    <t>UC 43964</t>
  </si>
  <si>
    <t>UC 46384</t>
  </si>
  <si>
    <t>UC 44801</t>
  </si>
  <si>
    <t>UC 46381</t>
  </si>
  <si>
    <t>UC 46380</t>
  </si>
  <si>
    <t>UC 44111</t>
  </si>
  <si>
    <t>UC 44862</t>
  </si>
  <si>
    <t>UC 44311</t>
  </si>
  <si>
    <t>UC 46379</t>
  </si>
  <si>
    <t>UC 44113</t>
  </si>
  <si>
    <t>UC 44135</t>
  </si>
  <si>
    <t>UC 46386</t>
  </si>
  <si>
    <t>UC 46387</t>
  </si>
  <si>
    <t>UC 46383</t>
  </si>
  <si>
    <t>UC 46385</t>
  </si>
  <si>
    <t>UC 44112</t>
  </si>
  <si>
    <t>UC 46392</t>
  </si>
  <si>
    <t>UC 44044</t>
  </si>
  <si>
    <t>UC 44142</t>
  </si>
  <si>
    <t>UC 44043</t>
  </si>
  <si>
    <t>M2-M3=6.6</t>
  </si>
  <si>
    <t>M2-M3=6.7</t>
  </si>
  <si>
    <t>M2-M3=6.6: M1-M3=10</t>
  </si>
  <si>
    <t>M2-M3=6.9</t>
  </si>
  <si>
    <t>M2-M3=6.5: M1-M3=10.2</t>
  </si>
  <si>
    <t>average</t>
  </si>
  <si>
    <t>only aggregate measurements ate given</t>
  </si>
  <si>
    <t>Matthew 1909</t>
  </si>
  <si>
    <t>1706a</t>
  </si>
  <si>
    <t>Cope 1875</t>
  </si>
  <si>
    <t>Cope 1874 Report upon Vertebrate Fossils Discovered in New Mexico with Descriptions of New Species</t>
  </si>
  <si>
    <t>Include</t>
  </si>
  <si>
    <t>measurements from Robinson 1986</t>
  </si>
  <si>
    <t>listed as in Van Valen 1978 under NMNH 23279</t>
  </si>
  <si>
    <t>exact same specimen and measurements from Gazin 1939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</si>
</sst>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rgb="FF000000"/>
      <name val="Calibri"/>
      <family val="2"/>
      <scheme val="minor"/>
    </font>
    <font>
      <i/>
      <sz val="16"/>
      <color rgb="FF333333"/>
      <name val="Arial"/>
      <family val="2"/>
    </font>
    <font>
      <i/>
      <sz val="11"/>
      <color theme="1"/>
      <name val="Calibri"/>
      <family val="2"/>
      <scheme val="minor"/>
    </font>
    <font>
      <sz val="14"/>
      <color rgb="FF333333"/>
      <name val="Arial"/>
      <family val="2"/>
    </font>
    <font>
      <sz val="12"/>
      <name val="Calibri"/>
      <family val="2"/>
      <scheme val="minor"/>
    </font>
    <font>
      <sz val="10"/>
      <color rgb="FF000000"/>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14" fontId="0" fillId="0" borderId="0" xfId="0" applyNumberFormat="1"/>
    <xf numFmtId="0" fontId="0" fillId="33" borderId="0" xfId="0" applyFill="1"/>
    <xf numFmtId="14" fontId="0" fillId="33" borderId="0" xfId="0" applyNumberFormat="1" applyFill="1"/>
    <xf numFmtId="0" fontId="0" fillId="34" borderId="0" xfId="0" applyFill="1"/>
    <xf numFmtId="0" fontId="0" fillId="35" borderId="0" xfId="0" applyFill="1"/>
    <xf numFmtId="0" fontId="0" fillId="36" borderId="0" xfId="0" applyFill="1"/>
    <xf numFmtId="14" fontId="0" fillId="36" borderId="0" xfId="0" applyNumberFormat="1" applyFill="1"/>
    <xf numFmtId="0" fontId="0" fillId="0" borderId="0" xfId="0" applyFill="1"/>
    <xf numFmtId="14" fontId="0" fillId="0" borderId="0" xfId="0" applyNumberFormat="1" applyFill="1"/>
    <xf numFmtId="0" fontId="18" fillId="0" borderId="0" xfId="0" applyFont="1" applyFill="1"/>
    <xf numFmtId="0" fontId="20" fillId="0" borderId="0" xfId="0" applyFont="1"/>
    <xf numFmtId="0" fontId="0" fillId="37" borderId="0" xfId="0" applyFill="1"/>
    <xf numFmtId="0" fontId="0" fillId="38" borderId="0" xfId="0" applyFill="1"/>
    <xf numFmtId="14" fontId="0" fillId="37" borderId="0" xfId="0" applyNumberFormat="1" applyFill="1"/>
    <xf numFmtId="18" fontId="0" fillId="0" borderId="0" xfId="0" applyNumberFormat="1"/>
    <xf numFmtId="0" fontId="0" fillId="37" borderId="0" xfId="0" quotePrefix="1" applyFill="1"/>
    <xf numFmtId="0" fontId="0" fillId="0" borderId="0" xfId="0" applyFont="1"/>
    <xf numFmtId="0" fontId="0" fillId="0" borderId="0" xfId="0" quotePrefix="1" applyFill="1"/>
    <xf numFmtId="0" fontId="21" fillId="0" borderId="0" xfId="0" applyFont="1"/>
    <xf numFmtId="0" fontId="18" fillId="0" borderId="0" xfId="0" applyFont="1"/>
    <xf numFmtId="0" fontId="0" fillId="0" borderId="10" xfId="0" applyBorder="1"/>
    <xf numFmtId="0" fontId="0" fillId="39" borderId="0" xfId="0" applyFill="1"/>
    <xf numFmtId="0" fontId="17" fillId="39" borderId="0" xfId="0" applyFont="1" applyFill="1"/>
    <xf numFmtId="0" fontId="17" fillId="0" borderId="0" xfId="0" applyFont="1"/>
    <xf numFmtId="0" fontId="0" fillId="38" borderId="0" xfId="0" applyFill="1" applyBorder="1"/>
    <xf numFmtId="0" fontId="0" fillId="40" borderId="0" xfId="0" applyFill="1"/>
    <xf numFmtId="0" fontId="0" fillId="0" borderId="0" xfId="0" quotePrefix="1"/>
    <xf numFmtId="0" fontId="0" fillId="0" borderId="0" xfId="0" applyNumberFormat="1"/>
    <xf numFmtId="0" fontId="16" fillId="0" borderId="0" xfId="0" applyFont="1"/>
    <xf numFmtId="0" fontId="22" fillId="0" borderId="0" xfId="0" applyFont="1"/>
    <xf numFmtId="14" fontId="0" fillId="37" borderId="0" xfId="0" quotePrefix="1" applyNumberFormat="1" applyFill="1"/>
    <xf numFmtId="14" fontId="0" fillId="0" borderId="0" xfId="0" quotePrefix="1" applyNumberFormat="1" applyFill="1"/>
    <xf numFmtId="0" fontId="23" fillId="0" borderId="0" xfId="0" applyFont="1"/>
    <xf numFmtId="0" fontId="23" fillId="37" borderId="0" xfId="0" applyFont="1" applyFill="1"/>
    <xf numFmtId="0" fontId="23" fillId="36" borderId="0" xfId="0" applyFont="1" applyFill="1"/>
    <xf numFmtId="0" fontId="23" fillId="41" borderId="0" xfId="0" applyFont="1" applyFill="1"/>
    <xf numFmtId="0" fontId="24" fillId="41" borderId="0" xfId="0" applyFont="1" applyFill="1"/>
    <xf numFmtId="0" fontId="17" fillId="0" borderId="0" xfId="0" applyFont="1" applyFill="1"/>
    <xf numFmtId="0" fontId="0" fillId="42" borderId="0" xfId="0" applyFill="1"/>
    <xf numFmtId="14" fontId="0" fillId="42"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auto="1"/>
      </font>
      <fill>
        <patternFill>
          <bgColor rgb="FFFFC000"/>
        </patternFill>
      </fill>
    </dxf>
    <dxf>
      <font>
        <color auto="1"/>
      </font>
      <fill>
        <patternFill>
          <bgColor rgb="FFFFC000"/>
        </patternFill>
      </fill>
    </dxf>
    <dxf>
      <fill>
        <patternFill>
          <bgColor rgb="FFFFC000"/>
        </patternFill>
      </fill>
    </dxf>
    <dxf>
      <font>
        <color rgb="FFFFC00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van Doughty" id="{B7F299A5-2768-C748-9F7F-9A1AD49F5D55}" userId="d473a8e1011cd9a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78" dT="2022-10-07T22:30:30.50" personId="{B7F299A5-2768-C748-9F7F-9A1AD49F5D55}" id="{998F06C3-C27A-B14A-8FBD-9C72BF274026}">
    <text xml:space="preserve">Simpson 1937 includes m1 measurement
</text>
  </threadedComment>
  <threadedComment ref="I473" dT="2022-10-07T22:39:51.17" personId="{B7F299A5-2768-C748-9F7F-9A1AD49F5D55}" id="{51DC188F-C31F-BE43-9852-6DCC06AFAA5C}">
    <text xml:space="preserve">Williamson and Carr 2009 give dissent anterior and posterior widths.
</text>
  </threadedComment>
  <threadedComment ref="BM1165" dT="2022-10-17T18:32:22.70" personId="{B7F299A5-2768-C748-9F7F-9A1AD49F5D55}" id="{24A130E2-DA41-2141-8914-0B232244CE33}">
    <text>Eaton 1982 measurements likely from their dissertation and not the actual publication.</text>
  </threadedComment>
  <threadedComment ref="I1514" dT="2022-10-07T21:58:04.47" personId="{B7F299A5-2768-C748-9F7F-9A1AD49F5D55}" id="{85E9CAE0-0846-D948-9577-65F9C4916468}">
    <text>Gingerich 1978 contain more measurements for this specimen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O2577"/>
  <sheetViews>
    <sheetView tabSelected="1" zoomScale="108" zoomScaleNormal="108" zoomScaleSheetLayoutView="80" workbookViewId="0">
      <pane xSplit="10" ySplit="12" topLeftCell="BL1165" activePane="bottomRight" state="frozen"/>
      <selection pane="topRight" activeCell="L1" sqref="L1"/>
      <selection pane="bottomLeft" activeCell="A23" sqref="A23"/>
      <selection pane="bottomRight" activeCell="J2583" sqref="J2583"/>
    </sheetView>
  </sheetViews>
  <sheetFormatPr baseColWidth="10" defaultColWidth="8.83203125" defaultRowHeight="15" x14ac:dyDescent="0.2"/>
  <cols>
    <col min="1" max="1" width="29.6640625" bestFit="1" customWidth="1"/>
    <col min="2" max="2" width="9.5" customWidth="1"/>
    <col min="3" max="3" width="24.5" bestFit="1" customWidth="1"/>
    <col min="4" max="4" width="19.5" bestFit="1" customWidth="1"/>
    <col min="5" max="5" width="21.33203125" bestFit="1" customWidth="1"/>
    <col min="6" max="6" width="23" bestFit="1" customWidth="1"/>
    <col min="7" max="7" width="20" bestFit="1" customWidth="1"/>
    <col min="8" max="8" width="22.5" bestFit="1" customWidth="1"/>
    <col min="9" max="9" width="10.1640625" bestFit="1" customWidth="1"/>
    <col min="11" max="11" width="10.6640625" bestFit="1" customWidth="1"/>
    <col min="12" max="12" width="48.6640625" bestFit="1" customWidth="1"/>
    <col min="61" max="61" width="31.1640625" customWidth="1"/>
    <col min="63" max="63" width="16.5" bestFit="1" customWidth="1"/>
    <col min="64" max="64" width="27.33203125" customWidth="1"/>
    <col min="67" max="67" width="21.5" customWidth="1"/>
  </cols>
  <sheetData>
    <row r="1" spans="1:67" s="21" customFormat="1" x14ac:dyDescent="0.2">
      <c r="A1" s="21" t="s">
        <v>0</v>
      </c>
      <c r="B1" s="21" t="s">
        <v>1</v>
      </c>
      <c r="C1" s="21" t="s">
        <v>2</v>
      </c>
      <c r="D1" s="21" t="s">
        <v>3</v>
      </c>
      <c r="E1" s="21" t="s">
        <v>1534</v>
      </c>
      <c r="F1" s="21" t="s">
        <v>1535</v>
      </c>
      <c r="G1" s="21" t="s">
        <v>4</v>
      </c>
      <c r="H1" s="21" t="s">
        <v>5</v>
      </c>
      <c r="I1" s="21" t="s">
        <v>3186</v>
      </c>
      <c r="J1" s="21" t="s">
        <v>6</v>
      </c>
      <c r="K1" s="21" t="s">
        <v>7</v>
      </c>
      <c r="L1" s="21" t="s">
        <v>8</v>
      </c>
      <c r="M1" s="21" t="s">
        <v>9</v>
      </c>
      <c r="N1" s="21" t="s">
        <v>10</v>
      </c>
      <c r="O1" s="21" t="s">
        <v>11</v>
      </c>
      <c r="P1" s="21" t="s">
        <v>12</v>
      </c>
      <c r="Q1" s="21" t="s">
        <v>13</v>
      </c>
      <c r="R1" s="21" t="s">
        <v>14</v>
      </c>
      <c r="S1" s="21" t="s">
        <v>15</v>
      </c>
      <c r="T1" s="21" t="s">
        <v>16</v>
      </c>
      <c r="U1" s="21" t="s">
        <v>17</v>
      </c>
      <c r="V1" s="21" t="s">
        <v>18</v>
      </c>
      <c r="W1" s="21" t="s">
        <v>19</v>
      </c>
      <c r="X1" s="21" t="s">
        <v>20</v>
      </c>
      <c r="Y1" s="21" t="s">
        <v>21</v>
      </c>
      <c r="Z1" s="21" t="s">
        <v>22</v>
      </c>
      <c r="AA1" s="21" t="s">
        <v>23</v>
      </c>
      <c r="AB1" s="21" t="s">
        <v>24</v>
      </c>
      <c r="AC1" s="21" t="s">
        <v>25</v>
      </c>
      <c r="AD1" s="21" t="s">
        <v>26</v>
      </c>
      <c r="AE1" s="21" t="s">
        <v>27</v>
      </c>
      <c r="AF1" s="21" t="s">
        <v>28</v>
      </c>
      <c r="AG1" s="21" t="s">
        <v>29</v>
      </c>
      <c r="AH1" s="21" t="s">
        <v>30</v>
      </c>
      <c r="AI1" s="21" t="s">
        <v>31</v>
      </c>
      <c r="AJ1" s="21" t="s">
        <v>32</v>
      </c>
      <c r="AK1" s="21" t="s">
        <v>33</v>
      </c>
      <c r="AL1" s="21" t="s">
        <v>34</v>
      </c>
      <c r="AM1" s="21" t="s">
        <v>35</v>
      </c>
      <c r="AN1" s="21" t="s">
        <v>36</v>
      </c>
      <c r="AO1" s="21" t="s">
        <v>37</v>
      </c>
      <c r="AP1" s="21" t="s">
        <v>38</v>
      </c>
      <c r="AQ1" s="21" t="s">
        <v>39</v>
      </c>
      <c r="AR1" s="21" t="s">
        <v>40</v>
      </c>
      <c r="AS1" s="21" t="s">
        <v>41</v>
      </c>
      <c r="AT1" s="21" t="s">
        <v>42</v>
      </c>
      <c r="AU1" s="21" t="s">
        <v>43</v>
      </c>
      <c r="AV1" s="21" t="s">
        <v>44</v>
      </c>
      <c r="AW1" s="21" t="s">
        <v>45</v>
      </c>
      <c r="AX1" s="21" t="s">
        <v>46</v>
      </c>
      <c r="AY1" s="21" t="s">
        <v>47</v>
      </c>
      <c r="AZ1" s="21" t="s">
        <v>48</v>
      </c>
      <c r="BA1" s="21" t="s">
        <v>49</v>
      </c>
      <c r="BB1" s="21" t="s">
        <v>50</v>
      </c>
      <c r="BC1" s="21" t="s">
        <v>51</v>
      </c>
      <c r="BD1" s="21" t="s">
        <v>52</v>
      </c>
      <c r="BE1" s="21" t="s">
        <v>53</v>
      </c>
      <c r="BF1" s="21" t="s">
        <v>54</v>
      </c>
      <c r="BG1" s="21" t="s">
        <v>55</v>
      </c>
      <c r="BH1" s="21" t="s">
        <v>56</v>
      </c>
      <c r="BI1" s="21" t="s">
        <v>57</v>
      </c>
      <c r="BJ1" s="21" t="s">
        <v>58</v>
      </c>
      <c r="BK1" s="21" t="s">
        <v>59</v>
      </c>
      <c r="BL1" s="21" t="s">
        <v>60</v>
      </c>
      <c r="BM1" s="21" t="s">
        <v>61</v>
      </c>
      <c r="BN1" s="21" t="s">
        <v>62</v>
      </c>
      <c r="BO1" s="21" t="s">
        <v>63</v>
      </c>
    </row>
    <row r="2" spans="1:67" s="2" customFormat="1" hidden="1" x14ac:dyDescent="0.2">
      <c r="A2" s="12" t="s">
        <v>1898</v>
      </c>
      <c r="B2" s="12"/>
      <c r="C2" s="12" t="s">
        <v>1520</v>
      </c>
      <c r="D2" s="12" t="s">
        <v>1520</v>
      </c>
      <c r="E2" s="12" t="s">
        <v>2272</v>
      </c>
      <c r="F2" s="12" t="s">
        <v>2272</v>
      </c>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t="s">
        <v>1900</v>
      </c>
      <c r="BJ2" s="12" t="s">
        <v>79</v>
      </c>
      <c r="BK2" s="14">
        <v>44813</v>
      </c>
      <c r="BL2" s="12" t="s">
        <v>1899</v>
      </c>
      <c r="BM2" s="12">
        <v>1420</v>
      </c>
      <c r="BN2" s="12" t="s">
        <v>72</v>
      </c>
      <c r="BO2" s="12" t="s">
        <v>1899</v>
      </c>
    </row>
    <row r="3" spans="1:67" s="2" customFormat="1" hidden="1" x14ac:dyDescent="0.2">
      <c r="A3" t="s">
        <v>724</v>
      </c>
      <c r="B3"/>
      <c r="C3" t="s">
        <v>1520</v>
      </c>
      <c r="D3" t="s">
        <v>1520</v>
      </c>
      <c r="E3" t="s">
        <v>1536</v>
      </c>
      <c r="F3" t="s">
        <v>1537</v>
      </c>
      <c r="G3" t="s">
        <v>672</v>
      </c>
      <c r="H3" t="s">
        <v>725</v>
      </c>
      <c r="I3"/>
      <c r="J3"/>
      <c r="K3"/>
      <c r="L3" t="s">
        <v>726</v>
      </c>
      <c r="M3"/>
      <c r="N3"/>
      <c r="O3"/>
      <c r="P3"/>
      <c r="Q3"/>
      <c r="R3"/>
      <c r="S3"/>
      <c r="T3"/>
      <c r="U3"/>
      <c r="V3"/>
      <c r="W3"/>
      <c r="X3"/>
      <c r="Y3"/>
      <c r="Z3"/>
      <c r="AA3"/>
      <c r="AB3"/>
      <c r="AC3"/>
      <c r="AD3"/>
      <c r="AE3"/>
      <c r="AF3"/>
      <c r="AG3"/>
      <c r="AH3"/>
      <c r="AI3"/>
      <c r="AJ3"/>
      <c r="AK3"/>
      <c r="AL3"/>
      <c r="AM3"/>
      <c r="AN3"/>
      <c r="AO3"/>
      <c r="AP3"/>
      <c r="AQ3"/>
      <c r="AR3"/>
      <c r="AS3">
        <v>2.2999999999999998</v>
      </c>
      <c r="AT3"/>
      <c r="AU3"/>
      <c r="AV3">
        <v>1.3</v>
      </c>
      <c r="AW3"/>
      <c r="AX3"/>
      <c r="AY3"/>
      <c r="AZ3"/>
      <c r="BA3"/>
      <c r="BB3"/>
      <c r="BC3"/>
      <c r="BD3"/>
      <c r="BE3"/>
      <c r="BF3"/>
      <c r="BG3"/>
      <c r="BH3"/>
      <c r="BI3"/>
      <c r="BJ3" t="s">
        <v>79</v>
      </c>
      <c r="BK3"/>
      <c r="BL3" t="s">
        <v>675</v>
      </c>
      <c r="BM3">
        <v>42892</v>
      </c>
      <c r="BN3" t="s">
        <v>72</v>
      </c>
      <c r="BO3" t="s">
        <v>675</v>
      </c>
    </row>
    <row r="4" spans="1:67" s="2" customFormat="1" hidden="1" x14ac:dyDescent="0.2">
      <c r="A4" s="8" t="s">
        <v>1854</v>
      </c>
      <c r="B4" t="s">
        <v>338</v>
      </c>
      <c r="C4" t="s">
        <v>1520</v>
      </c>
      <c r="D4" t="s">
        <v>1520</v>
      </c>
      <c r="E4" t="s">
        <v>2283</v>
      </c>
      <c r="F4" t="s">
        <v>2284</v>
      </c>
      <c r="G4" s="8" t="s">
        <v>2189</v>
      </c>
      <c r="H4" t="s">
        <v>1685</v>
      </c>
      <c r="I4"/>
      <c r="J4"/>
      <c r="K4"/>
      <c r="L4"/>
      <c r="M4"/>
      <c r="N4"/>
      <c r="O4"/>
      <c r="P4"/>
      <c r="Q4"/>
      <c r="R4"/>
      <c r="S4"/>
      <c r="T4"/>
      <c r="U4"/>
      <c r="V4"/>
      <c r="W4"/>
      <c r="X4"/>
      <c r="Y4"/>
      <c r="Z4"/>
      <c r="AA4"/>
      <c r="AB4"/>
      <c r="AC4"/>
      <c r="AD4"/>
      <c r="AE4"/>
      <c r="AF4"/>
      <c r="AG4"/>
      <c r="AH4"/>
      <c r="AI4"/>
      <c r="AJ4"/>
      <c r="AK4">
        <v>4.4000000000000004</v>
      </c>
      <c r="AL4"/>
      <c r="AM4"/>
      <c r="AN4">
        <v>3.4</v>
      </c>
      <c r="AO4">
        <v>4.8</v>
      </c>
      <c r="AP4"/>
      <c r="AQ4"/>
      <c r="AR4">
        <v>4</v>
      </c>
      <c r="AS4">
        <v>4.9000000000000004</v>
      </c>
      <c r="AT4"/>
      <c r="AU4"/>
      <c r="AV4">
        <v>4.0999999999999996</v>
      </c>
      <c r="AW4">
        <v>4.8</v>
      </c>
      <c r="AX4">
        <v>3.7</v>
      </c>
      <c r="AY4">
        <v>3.9</v>
      </c>
      <c r="AZ4">
        <v>3.9</v>
      </c>
      <c r="BA4">
        <v>4.8</v>
      </c>
      <c r="BB4">
        <v>4.0999999999999996</v>
      </c>
      <c r="BC4">
        <v>4.0999999999999996</v>
      </c>
      <c r="BD4">
        <v>4.0999999999999996</v>
      </c>
      <c r="BE4">
        <v>5.5</v>
      </c>
      <c r="BF4">
        <v>4</v>
      </c>
      <c r="BG4">
        <v>3.5</v>
      </c>
      <c r="BH4">
        <v>4</v>
      </c>
      <c r="BI4" t="s">
        <v>2190</v>
      </c>
      <c r="BJ4" s="8" t="s">
        <v>79</v>
      </c>
      <c r="BK4" s="1">
        <v>44816</v>
      </c>
      <c r="BL4" t="s">
        <v>2002</v>
      </c>
      <c r="BM4">
        <v>2585</v>
      </c>
      <c r="BN4"/>
      <c r="BO4"/>
    </row>
    <row r="5" spans="1:67" hidden="1" x14ac:dyDescent="0.2">
      <c r="A5" s="2"/>
      <c r="B5" s="2"/>
      <c r="C5" s="2" t="s">
        <v>1520</v>
      </c>
      <c r="D5" s="2" t="s">
        <v>1520</v>
      </c>
      <c r="E5" s="2" t="s">
        <v>1539</v>
      </c>
      <c r="F5" s="2" t="s">
        <v>1540</v>
      </c>
      <c r="G5" s="2" t="s">
        <v>351</v>
      </c>
      <c r="H5" s="2" t="s">
        <v>1175</v>
      </c>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t="s">
        <v>1176</v>
      </c>
      <c r="BJ5" s="2" t="s">
        <v>79</v>
      </c>
      <c r="BK5" s="3">
        <v>44797</v>
      </c>
      <c r="BL5" s="2" t="s">
        <v>87</v>
      </c>
      <c r="BM5" s="2">
        <v>36083</v>
      </c>
      <c r="BN5" s="2" t="s">
        <v>72</v>
      </c>
      <c r="BO5" s="2" t="s">
        <v>87</v>
      </c>
    </row>
    <row r="6" spans="1:67" hidden="1" x14ac:dyDescent="0.2">
      <c r="A6" s="8" t="s">
        <v>2169</v>
      </c>
      <c r="C6" t="s">
        <v>1520</v>
      </c>
      <c r="D6" t="s">
        <v>1520</v>
      </c>
      <c r="E6" t="s">
        <v>2281</v>
      </c>
      <c r="F6" t="s">
        <v>2282</v>
      </c>
      <c r="G6" s="8" t="s">
        <v>2168</v>
      </c>
      <c r="H6" t="s">
        <v>1637</v>
      </c>
      <c r="AK6">
        <v>3.9</v>
      </c>
      <c r="AN6">
        <v>2.9</v>
      </c>
      <c r="AO6">
        <v>4.5</v>
      </c>
      <c r="AR6">
        <v>3.4</v>
      </c>
      <c r="AW6">
        <v>5.2</v>
      </c>
      <c r="AX6">
        <v>3.7</v>
      </c>
      <c r="AY6">
        <v>3.7</v>
      </c>
      <c r="AZ6">
        <v>3.7</v>
      </c>
      <c r="BA6">
        <v>5.2</v>
      </c>
      <c r="BB6">
        <v>4.2</v>
      </c>
      <c r="BC6">
        <v>3.7</v>
      </c>
      <c r="BD6">
        <v>4.2</v>
      </c>
      <c r="BJ6" s="8" t="s">
        <v>79</v>
      </c>
      <c r="BK6" s="1">
        <v>44816</v>
      </c>
      <c r="BL6" t="s">
        <v>2002</v>
      </c>
      <c r="BM6">
        <v>2585</v>
      </c>
    </row>
    <row r="7" spans="1:67" hidden="1" x14ac:dyDescent="0.2">
      <c r="A7" s="8" t="s">
        <v>2175</v>
      </c>
      <c r="C7" t="s">
        <v>1520</v>
      </c>
      <c r="D7" t="s">
        <v>1520</v>
      </c>
      <c r="E7" t="s">
        <v>2281</v>
      </c>
      <c r="F7" t="s">
        <v>2282</v>
      </c>
      <c r="G7" s="8" t="s">
        <v>2168</v>
      </c>
      <c r="H7" t="s">
        <v>1637</v>
      </c>
      <c r="AS7">
        <v>5.0999999999999996</v>
      </c>
      <c r="AV7">
        <v>3.7</v>
      </c>
      <c r="AW7" t="s">
        <v>1955</v>
      </c>
      <c r="AX7">
        <v>3.5</v>
      </c>
      <c r="AY7">
        <v>3.7</v>
      </c>
      <c r="AZ7">
        <v>3.7</v>
      </c>
      <c r="BA7">
        <v>5.3</v>
      </c>
      <c r="BB7">
        <v>4.2</v>
      </c>
      <c r="BC7">
        <v>3.8</v>
      </c>
      <c r="BD7">
        <v>4.2</v>
      </c>
      <c r="BI7" s="11" t="s">
        <v>2007</v>
      </c>
      <c r="BJ7" s="8" t="s">
        <v>79</v>
      </c>
      <c r="BK7" s="1">
        <v>44816</v>
      </c>
      <c r="BL7" t="s">
        <v>2002</v>
      </c>
      <c r="BM7">
        <v>2585</v>
      </c>
    </row>
    <row r="8" spans="1:67" hidden="1" x14ac:dyDescent="0.2">
      <c r="A8" s="8" t="s">
        <v>2176</v>
      </c>
      <c r="C8" t="s">
        <v>1520</v>
      </c>
      <c r="D8" t="s">
        <v>1520</v>
      </c>
      <c r="E8" t="s">
        <v>2281</v>
      </c>
      <c r="F8" t="s">
        <v>2282</v>
      </c>
      <c r="G8" s="8" t="s">
        <v>2168</v>
      </c>
      <c r="H8" t="s">
        <v>1637</v>
      </c>
      <c r="AS8">
        <v>5.2</v>
      </c>
      <c r="AV8">
        <v>3.7</v>
      </c>
      <c r="AW8" t="s">
        <v>1969</v>
      </c>
      <c r="AX8" t="s">
        <v>1927</v>
      </c>
      <c r="AY8">
        <v>3.8</v>
      </c>
      <c r="AZ8">
        <v>3.8</v>
      </c>
      <c r="BA8" t="s">
        <v>2142</v>
      </c>
      <c r="BB8">
        <v>4.0999999999999996</v>
      </c>
      <c r="BC8" t="s">
        <v>1917</v>
      </c>
      <c r="BD8">
        <v>4.0999999999999996</v>
      </c>
      <c r="BI8" s="11" t="s">
        <v>2007</v>
      </c>
      <c r="BJ8" s="8" t="s">
        <v>79</v>
      </c>
      <c r="BK8" s="1">
        <v>44816</v>
      </c>
      <c r="BL8" t="s">
        <v>2002</v>
      </c>
      <c r="BM8">
        <v>2585</v>
      </c>
    </row>
    <row r="9" spans="1:67" hidden="1" x14ac:dyDescent="0.2">
      <c r="A9" s="8" t="s">
        <v>2177</v>
      </c>
      <c r="C9" t="s">
        <v>1520</v>
      </c>
      <c r="D9" t="s">
        <v>1520</v>
      </c>
      <c r="E9" t="s">
        <v>2281</v>
      </c>
      <c r="F9" t="s">
        <v>2282</v>
      </c>
      <c r="G9" s="8" t="s">
        <v>2168</v>
      </c>
      <c r="H9" t="s">
        <v>1637</v>
      </c>
      <c r="BA9">
        <v>5.2</v>
      </c>
      <c r="BB9">
        <v>4</v>
      </c>
      <c r="BC9">
        <v>3.8</v>
      </c>
      <c r="BD9">
        <v>4</v>
      </c>
      <c r="BJ9" s="8" t="s">
        <v>79</v>
      </c>
      <c r="BK9" s="1">
        <v>44816</v>
      </c>
      <c r="BL9" t="s">
        <v>2002</v>
      </c>
      <c r="BM9">
        <v>2585</v>
      </c>
    </row>
    <row r="10" spans="1:67" hidden="1" x14ac:dyDescent="0.2">
      <c r="A10" s="8" t="s">
        <v>2178</v>
      </c>
      <c r="C10" t="s">
        <v>1520</v>
      </c>
      <c r="D10" t="s">
        <v>1520</v>
      </c>
      <c r="E10" t="s">
        <v>2281</v>
      </c>
      <c r="F10" t="s">
        <v>2282</v>
      </c>
      <c r="G10" s="8" t="s">
        <v>2168</v>
      </c>
      <c r="H10" t="s">
        <v>1637</v>
      </c>
      <c r="BA10">
        <v>5.2</v>
      </c>
      <c r="BB10">
        <v>4.3</v>
      </c>
      <c r="BC10">
        <v>3.7</v>
      </c>
      <c r="BD10">
        <v>4.3</v>
      </c>
      <c r="BJ10" s="8" t="s">
        <v>79</v>
      </c>
      <c r="BK10" s="1">
        <v>44816</v>
      </c>
      <c r="BL10" t="s">
        <v>2002</v>
      </c>
      <c r="BM10">
        <v>2585</v>
      </c>
    </row>
    <row r="11" spans="1:67" hidden="1" x14ac:dyDescent="0.2">
      <c r="A11" s="8" t="s">
        <v>2170</v>
      </c>
      <c r="C11" t="s">
        <v>1520</v>
      </c>
      <c r="D11" t="s">
        <v>1520</v>
      </c>
      <c r="E11" t="s">
        <v>2281</v>
      </c>
      <c r="F11" t="s">
        <v>2282</v>
      </c>
      <c r="G11" s="8" t="s">
        <v>2168</v>
      </c>
      <c r="H11" s="8" t="s">
        <v>1637</v>
      </c>
      <c r="I11" s="8"/>
      <c r="Y11" t="s">
        <v>1945</v>
      </c>
      <c r="AC11" t="s">
        <v>2112</v>
      </c>
      <c r="AG11" t="s">
        <v>1928</v>
      </c>
      <c r="BI11" s="11" t="s">
        <v>2007</v>
      </c>
      <c r="BJ11" s="8" t="s">
        <v>79</v>
      </c>
      <c r="BK11" s="1">
        <v>44816</v>
      </c>
      <c r="BL11" t="s">
        <v>2002</v>
      </c>
      <c r="BM11">
        <v>2585</v>
      </c>
    </row>
    <row r="12" spans="1:67" hidden="1" x14ac:dyDescent="0.2">
      <c r="A12" s="8" t="s">
        <v>2171</v>
      </c>
      <c r="C12" t="s">
        <v>1520</v>
      </c>
      <c r="D12" t="s">
        <v>1520</v>
      </c>
      <c r="E12" t="s">
        <v>2281</v>
      </c>
      <c r="F12" t="s">
        <v>2282</v>
      </c>
      <c r="G12" s="8" t="s">
        <v>2168</v>
      </c>
      <c r="H12" s="8" t="s">
        <v>1637</v>
      </c>
      <c r="I12" s="8"/>
      <c r="Q12">
        <v>4.5</v>
      </c>
      <c r="T12">
        <v>4.8</v>
      </c>
      <c r="U12">
        <v>4.5999999999999996</v>
      </c>
      <c r="X12">
        <v>6</v>
      </c>
      <c r="Y12">
        <v>4.9000000000000004</v>
      </c>
      <c r="Z12">
        <v>6.6</v>
      </c>
      <c r="AA12">
        <v>6.7</v>
      </c>
      <c r="AB12">
        <v>6.7</v>
      </c>
      <c r="AC12">
        <v>4.8</v>
      </c>
      <c r="AD12">
        <v>7.6</v>
      </c>
      <c r="AE12">
        <v>7.6</v>
      </c>
      <c r="AF12">
        <v>7.6</v>
      </c>
      <c r="BJ12" s="8" t="s">
        <v>79</v>
      </c>
      <c r="BK12" s="1">
        <v>44816</v>
      </c>
      <c r="BL12" t="s">
        <v>2002</v>
      </c>
      <c r="BM12">
        <v>2585</v>
      </c>
    </row>
    <row r="13" spans="1:67" hidden="1" x14ac:dyDescent="0.2">
      <c r="A13" s="8" t="s">
        <v>2172</v>
      </c>
      <c r="C13" t="s">
        <v>1520</v>
      </c>
      <c r="D13" t="s">
        <v>1520</v>
      </c>
      <c r="E13" t="s">
        <v>2281</v>
      </c>
      <c r="F13" t="s">
        <v>2282</v>
      </c>
      <c r="G13" s="8" t="s">
        <v>2168</v>
      </c>
      <c r="H13" t="s">
        <v>1637</v>
      </c>
      <c r="AC13">
        <v>5.2</v>
      </c>
      <c r="AD13">
        <v>7.8</v>
      </c>
      <c r="AE13">
        <v>7.7</v>
      </c>
      <c r="AF13">
        <v>7.8</v>
      </c>
      <c r="BJ13" s="8" t="s">
        <v>79</v>
      </c>
      <c r="BK13" s="1">
        <v>44816</v>
      </c>
      <c r="BL13" t="s">
        <v>2002</v>
      </c>
      <c r="BM13">
        <v>2585</v>
      </c>
    </row>
    <row r="14" spans="1:67" hidden="1" x14ac:dyDescent="0.2">
      <c r="A14" s="8" t="s">
        <v>2173</v>
      </c>
      <c r="C14" t="s">
        <v>1520</v>
      </c>
      <c r="D14" t="s">
        <v>1520</v>
      </c>
      <c r="E14" t="s">
        <v>2281</v>
      </c>
      <c r="F14" t="s">
        <v>2282</v>
      </c>
      <c r="G14" s="8" t="s">
        <v>2168</v>
      </c>
      <c r="H14" t="s">
        <v>1637</v>
      </c>
      <c r="Y14" t="s">
        <v>1944</v>
      </c>
      <c r="AA14" t="s">
        <v>2087</v>
      </c>
      <c r="AB14" t="s">
        <v>2087</v>
      </c>
      <c r="AC14">
        <v>4.8</v>
      </c>
      <c r="AD14" t="s">
        <v>2114</v>
      </c>
      <c r="AE14" t="s">
        <v>2161</v>
      </c>
      <c r="AF14" t="s">
        <v>2161</v>
      </c>
      <c r="AG14" t="s">
        <v>1979</v>
      </c>
      <c r="AH14" t="s">
        <v>1948</v>
      </c>
      <c r="AJ14" t="s">
        <v>1948</v>
      </c>
      <c r="BI14" s="11" t="s">
        <v>2007</v>
      </c>
      <c r="BJ14" s="8" t="s">
        <v>79</v>
      </c>
      <c r="BK14" s="1">
        <v>44816</v>
      </c>
      <c r="BL14" t="s">
        <v>2002</v>
      </c>
      <c r="BM14">
        <v>2585</v>
      </c>
    </row>
    <row r="15" spans="1:67" hidden="1" x14ac:dyDescent="0.2">
      <c r="A15" s="8" t="s">
        <v>2179</v>
      </c>
      <c r="C15" t="s">
        <v>1520</v>
      </c>
      <c r="D15" t="s">
        <v>1520</v>
      </c>
      <c r="E15" t="s">
        <v>2281</v>
      </c>
      <c r="F15" t="s">
        <v>2282</v>
      </c>
      <c r="G15" s="8" t="s">
        <v>2168</v>
      </c>
      <c r="H15" t="s">
        <v>1637</v>
      </c>
      <c r="AS15">
        <v>4.8</v>
      </c>
      <c r="AV15">
        <v>4</v>
      </c>
      <c r="BJ15" s="8" t="s">
        <v>79</v>
      </c>
      <c r="BK15" s="1">
        <v>44816</v>
      </c>
      <c r="BL15" t="s">
        <v>2002</v>
      </c>
      <c r="BM15">
        <v>2585</v>
      </c>
    </row>
    <row r="16" spans="1:67" hidden="1" x14ac:dyDescent="0.2">
      <c r="A16" s="8" t="s">
        <v>1857</v>
      </c>
      <c r="C16" t="s">
        <v>1520</v>
      </c>
      <c r="D16" t="s">
        <v>1520</v>
      </c>
      <c r="E16" t="s">
        <v>2281</v>
      </c>
      <c r="F16" t="s">
        <v>2282</v>
      </c>
      <c r="G16" s="8" t="s">
        <v>2168</v>
      </c>
      <c r="H16" t="s">
        <v>1637</v>
      </c>
      <c r="AK16">
        <v>4.2</v>
      </c>
      <c r="AN16">
        <v>2.8</v>
      </c>
      <c r="AO16">
        <v>4.7</v>
      </c>
      <c r="AR16">
        <v>3.5</v>
      </c>
      <c r="AV16">
        <v>3.9</v>
      </c>
      <c r="AW16">
        <v>4.9000000000000004</v>
      </c>
      <c r="AX16">
        <v>3.6</v>
      </c>
      <c r="AY16">
        <v>3.6</v>
      </c>
      <c r="AZ16">
        <v>3.6</v>
      </c>
      <c r="BA16">
        <v>5</v>
      </c>
      <c r="BB16">
        <v>4.4000000000000004</v>
      </c>
      <c r="BC16">
        <v>3.7</v>
      </c>
      <c r="BD16">
        <v>4.4000000000000004</v>
      </c>
      <c r="BE16">
        <v>5.5</v>
      </c>
      <c r="BF16">
        <v>3.9</v>
      </c>
      <c r="BG16">
        <v>3.1</v>
      </c>
      <c r="BH16">
        <v>3.9</v>
      </c>
      <c r="BJ16" s="8" t="s">
        <v>79</v>
      </c>
      <c r="BK16" s="1">
        <v>44816</v>
      </c>
      <c r="BL16" t="s">
        <v>2002</v>
      </c>
      <c r="BM16">
        <v>2585</v>
      </c>
    </row>
    <row r="17" spans="1:67" hidden="1" x14ac:dyDescent="0.2">
      <c r="A17" s="8" t="s">
        <v>2180</v>
      </c>
      <c r="C17" t="s">
        <v>1520</v>
      </c>
      <c r="D17" t="s">
        <v>1520</v>
      </c>
      <c r="E17" t="s">
        <v>2281</v>
      </c>
      <c r="F17" t="s">
        <v>2282</v>
      </c>
      <c r="G17" s="8" t="s">
        <v>2168</v>
      </c>
      <c r="H17" t="s">
        <v>1637</v>
      </c>
      <c r="AY17">
        <v>3.8</v>
      </c>
      <c r="AZ17">
        <v>3.8</v>
      </c>
      <c r="BA17">
        <v>5.5</v>
      </c>
      <c r="BB17">
        <v>4.3</v>
      </c>
      <c r="BC17">
        <v>3.8</v>
      </c>
      <c r="BD17">
        <v>4.3</v>
      </c>
      <c r="BJ17" s="8" t="s">
        <v>79</v>
      </c>
      <c r="BK17" s="1">
        <v>44816</v>
      </c>
      <c r="BL17" t="s">
        <v>2002</v>
      </c>
      <c r="BM17">
        <v>2585</v>
      </c>
    </row>
    <row r="18" spans="1:67" hidden="1" x14ac:dyDescent="0.2">
      <c r="A18" s="8" t="s">
        <v>2181</v>
      </c>
      <c r="C18" t="s">
        <v>1520</v>
      </c>
      <c r="D18" t="s">
        <v>1520</v>
      </c>
      <c r="E18" t="s">
        <v>2281</v>
      </c>
      <c r="F18" t="s">
        <v>2282</v>
      </c>
      <c r="G18" s="8" t="s">
        <v>2168</v>
      </c>
      <c r="H18" t="s">
        <v>1637</v>
      </c>
      <c r="BE18">
        <v>5.0999999999999996</v>
      </c>
      <c r="BF18">
        <v>3.6</v>
      </c>
      <c r="BG18">
        <v>3</v>
      </c>
      <c r="BH18">
        <v>3.6</v>
      </c>
      <c r="BJ18" s="8" t="s">
        <v>79</v>
      </c>
      <c r="BK18" s="1">
        <v>44816</v>
      </c>
      <c r="BL18" t="s">
        <v>2002</v>
      </c>
      <c r="BM18">
        <v>2585</v>
      </c>
    </row>
    <row r="19" spans="1:67" hidden="1" x14ac:dyDescent="0.2">
      <c r="A19" s="8" t="s">
        <v>2182</v>
      </c>
      <c r="C19" t="s">
        <v>1520</v>
      </c>
      <c r="D19" t="s">
        <v>1520</v>
      </c>
      <c r="E19" t="s">
        <v>2281</v>
      </c>
      <c r="F19" t="s">
        <v>2282</v>
      </c>
      <c r="G19" s="8" t="s">
        <v>2168</v>
      </c>
      <c r="H19" t="s">
        <v>1637</v>
      </c>
      <c r="AS19" t="s">
        <v>1946</v>
      </c>
      <c r="AX19" t="s">
        <v>1927</v>
      </c>
      <c r="AY19">
        <v>3.7</v>
      </c>
      <c r="AZ19">
        <v>3.7</v>
      </c>
      <c r="BA19">
        <v>4.9000000000000004</v>
      </c>
      <c r="BB19">
        <v>4.2</v>
      </c>
      <c r="BC19">
        <v>3.9</v>
      </c>
      <c r="BD19">
        <v>4.2</v>
      </c>
      <c r="BI19" s="11" t="s">
        <v>2007</v>
      </c>
      <c r="BJ19" s="8" t="s">
        <v>79</v>
      </c>
      <c r="BK19" s="1">
        <v>44816</v>
      </c>
      <c r="BL19" t="s">
        <v>2002</v>
      </c>
      <c r="BM19">
        <v>2585</v>
      </c>
    </row>
    <row r="20" spans="1:67" hidden="1" x14ac:dyDescent="0.2">
      <c r="A20" s="8" t="s">
        <v>2183</v>
      </c>
      <c r="C20" t="s">
        <v>1520</v>
      </c>
      <c r="D20" t="s">
        <v>1520</v>
      </c>
      <c r="E20" t="s">
        <v>2281</v>
      </c>
      <c r="F20" t="s">
        <v>2282</v>
      </c>
      <c r="G20" s="8" t="s">
        <v>2168</v>
      </c>
      <c r="H20" t="s">
        <v>1637</v>
      </c>
      <c r="BA20" t="s">
        <v>2112</v>
      </c>
      <c r="BB20" t="s">
        <v>1973</v>
      </c>
      <c r="BC20" t="s">
        <v>1917</v>
      </c>
      <c r="BD20" t="s">
        <v>1973</v>
      </c>
      <c r="BI20" s="11" t="s">
        <v>2007</v>
      </c>
      <c r="BJ20" s="8" t="s">
        <v>79</v>
      </c>
      <c r="BK20" s="1">
        <v>44816</v>
      </c>
      <c r="BL20" t="s">
        <v>2002</v>
      </c>
      <c r="BM20">
        <v>2585</v>
      </c>
    </row>
    <row r="21" spans="1:67" hidden="1" x14ac:dyDescent="0.2">
      <c r="A21" s="8" t="s">
        <v>2184</v>
      </c>
      <c r="C21" t="s">
        <v>1520</v>
      </c>
      <c r="D21" t="s">
        <v>1520</v>
      </c>
      <c r="E21" t="s">
        <v>2281</v>
      </c>
      <c r="F21" t="s">
        <v>2282</v>
      </c>
      <c r="G21" s="8" t="s">
        <v>2168</v>
      </c>
      <c r="H21" t="s">
        <v>1637</v>
      </c>
      <c r="AS21" t="s">
        <v>1969</v>
      </c>
      <c r="AV21">
        <v>3.7</v>
      </c>
      <c r="AW21">
        <v>5.3</v>
      </c>
      <c r="AX21">
        <v>3.5</v>
      </c>
      <c r="AY21">
        <v>3.6</v>
      </c>
      <c r="AZ21">
        <v>3.6</v>
      </c>
      <c r="BI21" s="11" t="s">
        <v>2007</v>
      </c>
      <c r="BJ21" s="8" t="s">
        <v>79</v>
      </c>
      <c r="BK21" s="1">
        <v>44816</v>
      </c>
      <c r="BL21" t="s">
        <v>2002</v>
      </c>
      <c r="BM21">
        <v>2585</v>
      </c>
    </row>
    <row r="22" spans="1:67" hidden="1" x14ac:dyDescent="0.2">
      <c r="A22" s="8" t="s">
        <v>2185</v>
      </c>
      <c r="C22" t="s">
        <v>1520</v>
      </c>
      <c r="D22" t="s">
        <v>1520</v>
      </c>
      <c r="E22" t="s">
        <v>2281</v>
      </c>
      <c r="F22" t="s">
        <v>2282</v>
      </c>
      <c r="G22" s="8" t="s">
        <v>2168</v>
      </c>
      <c r="H22" t="s">
        <v>1637</v>
      </c>
      <c r="AO22">
        <v>4.9000000000000004</v>
      </c>
      <c r="AR22">
        <v>3.5</v>
      </c>
      <c r="AS22">
        <v>5.0999999999999996</v>
      </c>
      <c r="AV22">
        <v>3.7</v>
      </c>
      <c r="BJ22" s="8" t="s">
        <v>79</v>
      </c>
      <c r="BK22" s="1">
        <v>44816</v>
      </c>
      <c r="BL22" t="s">
        <v>2002</v>
      </c>
      <c r="BM22">
        <v>2585</v>
      </c>
    </row>
    <row r="23" spans="1:67" hidden="1" x14ac:dyDescent="0.2">
      <c r="A23" s="8" t="s">
        <v>2186</v>
      </c>
      <c r="C23" t="s">
        <v>1520</v>
      </c>
      <c r="D23" t="s">
        <v>1520</v>
      </c>
      <c r="E23" t="s">
        <v>2281</v>
      </c>
      <c r="F23" t="s">
        <v>2282</v>
      </c>
      <c r="G23" s="8" t="s">
        <v>2168</v>
      </c>
      <c r="H23" t="s">
        <v>1637</v>
      </c>
      <c r="AK23">
        <v>4.2</v>
      </c>
      <c r="AN23">
        <v>3.1</v>
      </c>
      <c r="AO23">
        <v>4.5999999999999996</v>
      </c>
      <c r="AR23">
        <v>3.7</v>
      </c>
      <c r="BJ23" s="8" t="s">
        <v>79</v>
      </c>
      <c r="BK23" s="1">
        <v>44816</v>
      </c>
      <c r="BL23" t="s">
        <v>2002</v>
      </c>
      <c r="BM23">
        <v>2585</v>
      </c>
    </row>
    <row r="24" spans="1:67" hidden="1" x14ac:dyDescent="0.2">
      <c r="A24" s="8" t="s">
        <v>2187</v>
      </c>
      <c r="C24" t="s">
        <v>1520</v>
      </c>
      <c r="D24" t="s">
        <v>1520</v>
      </c>
      <c r="E24" t="s">
        <v>2281</v>
      </c>
      <c r="F24" t="s">
        <v>2282</v>
      </c>
      <c r="G24" s="8" t="s">
        <v>2168</v>
      </c>
      <c r="H24" t="s">
        <v>1637</v>
      </c>
      <c r="BE24">
        <v>5.3</v>
      </c>
      <c r="BJ24" s="8" t="s">
        <v>79</v>
      </c>
      <c r="BK24" s="1">
        <v>44816</v>
      </c>
      <c r="BL24" t="s">
        <v>2002</v>
      </c>
      <c r="BM24">
        <v>2585</v>
      </c>
    </row>
    <row r="25" spans="1:67" hidden="1" x14ac:dyDescent="0.2">
      <c r="A25" s="8" t="s">
        <v>2188</v>
      </c>
      <c r="C25" t="s">
        <v>1520</v>
      </c>
      <c r="D25" t="s">
        <v>1520</v>
      </c>
      <c r="E25" t="s">
        <v>2281</v>
      </c>
      <c r="F25" t="s">
        <v>2282</v>
      </c>
      <c r="G25" s="8" t="s">
        <v>2168</v>
      </c>
      <c r="H25" t="s">
        <v>1637</v>
      </c>
      <c r="BB25">
        <v>4.3</v>
      </c>
      <c r="BD25">
        <v>4.3</v>
      </c>
      <c r="BJ25" s="8" t="s">
        <v>79</v>
      </c>
      <c r="BK25" s="1">
        <v>44816</v>
      </c>
      <c r="BL25" t="s">
        <v>2002</v>
      </c>
      <c r="BM25">
        <v>2585</v>
      </c>
    </row>
    <row r="26" spans="1:67" hidden="1" x14ac:dyDescent="0.2">
      <c r="A26" s="8" t="s">
        <v>2174</v>
      </c>
      <c r="C26" t="s">
        <v>1520</v>
      </c>
      <c r="D26" t="s">
        <v>1520</v>
      </c>
      <c r="E26" t="s">
        <v>2281</v>
      </c>
      <c r="F26" t="s">
        <v>2282</v>
      </c>
      <c r="G26" s="8" t="s">
        <v>2168</v>
      </c>
      <c r="H26" t="s">
        <v>1637</v>
      </c>
      <c r="Y26" t="s">
        <v>1969</v>
      </c>
      <c r="Z26" t="s">
        <v>2104</v>
      </c>
      <c r="AA26">
        <v>6.8</v>
      </c>
      <c r="AB26">
        <v>6.8</v>
      </c>
      <c r="AC26">
        <v>5.2</v>
      </c>
      <c r="AD26">
        <v>7.4</v>
      </c>
      <c r="AE26">
        <v>7.3</v>
      </c>
      <c r="AF26">
        <v>7.4</v>
      </c>
      <c r="BI26" s="11" t="s">
        <v>2007</v>
      </c>
      <c r="BJ26" s="8" t="s">
        <v>79</v>
      </c>
      <c r="BK26" s="1">
        <v>44816</v>
      </c>
      <c r="BL26" t="s">
        <v>2002</v>
      </c>
      <c r="BM26">
        <v>2585</v>
      </c>
    </row>
    <row r="27" spans="1:67" hidden="1" x14ac:dyDescent="0.2">
      <c r="A27" s="8" t="s">
        <v>64</v>
      </c>
      <c r="B27" s="8" t="s">
        <v>338</v>
      </c>
      <c r="C27" t="s">
        <v>65</v>
      </c>
      <c r="D27" t="s">
        <v>66</v>
      </c>
      <c r="E27" t="s">
        <v>2346</v>
      </c>
      <c r="F27" t="s">
        <v>67</v>
      </c>
      <c r="G27" s="8" t="s">
        <v>68</v>
      </c>
      <c r="H27" s="8" t="s">
        <v>67</v>
      </c>
      <c r="I27" s="8"/>
      <c r="AC27">
        <v>3.8</v>
      </c>
      <c r="AF27">
        <v>5.5</v>
      </c>
      <c r="BI27" t="s">
        <v>2314</v>
      </c>
      <c r="BJ27" s="8" t="s">
        <v>79</v>
      </c>
      <c r="BK27" s="1">
        <v>44819</v>
      </c>
      <c r="BL27" s="8" t="s">
        <v>71</v>
      </c>
      <c r="BM27" s="8">
        <v>3485</v>
      </c>
      <c r="BN27" s="8" t="s">
        <v>72</v>
      </c>
      <c r="BO27" s="8" t="s">
        <v>71</v>
      </c>
    </row>
    <row r="28" spans="1:67" hidden="1" x14ac:dyDescent="0.2">
      <c r="A28" s="25" t="s">
        <v>1737</v>
      </c>
      <c r="B28" s="25"/>
      <c r="C28" s="25" t="s">
        <v>1519</v>
      </c>
      <c r="D28" s="25" t="s">
        <v>123</v>
      </c>
      <c r="E28" s="25" t="s">
        <v>1731</v>
      </c>
      <c r="F28" s="25"/>
      <c r="G28" s="25" t="s">
        <v>1731</v>
      </c>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row>
    <row r="29" spans="1:67" hidden="1" x14ac:dyDescent="0.2">
      <c r="A29" s="13" t="s">
        <v>1737</v>
      </c>
      <c r="B29" s="13"/>
      <c r="C29" s="13" t="s">
        <v>1519</v>
      </c>
      <c r="D29" s="13" t="s">
        <v>73</v>
      </c>
      <c r="E29" s="13" t="s">
        <v>1689</v>
      </c>
      <c r="F29" s="13" t="s">
        <v>1637</v>
      </c>
      <c r="G29" s="13" t="s">
        <v>1689</v>
      </c>
      <c r="H29" s="13" t="s">
        <v>1637</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row>
    <row r="30" spans="1:67" hidden="1" x14ac:dyDescent="0.2">
      <c r="A30" s="8" t="s">
        <v>1857</v>
      </c>
      <c r="B30" t="s">
        <v>338</v>
      </c>
      <c r="C30" t="s">
        <v>1519</v>
      </c>
      <c r="D30" t="s">
        <v>73</v>
      </c>
      <c r="E30" t="s">
        <v>1689</v>
      </c>
      <c r="F30" t="s">
        <v>1637</v>
      </c>
      <c r="G30" s="15" t="s">
        <v>1689</v>
      </c>
      <c r="H30" s="15" t="s">
        <v>1637</v>
      </c>
      <c r="I30" s="15"/>
      <c r="AK30">
        <v>4.2480000000000002</v>
      </c>
      <c r="AN30">
        <v>2.9580000000000002</v>
      </c>
      <c r="AO30">
        <v>4.79</v>
      </c>
      <c r="AR30">
        <v>3.4620000000000002</v>
      </c>
      <c r="AS30">
        <v>4.8410000000000002</v>
      </c>
      <c r="AV30">
        <v>3.9430000000000001</v>
      </c>
      <c r="AW30">
        <v>4.923</v>
      </c>
      <c r="AX30">
        <v>3.5510000000000002</v>
      </c>
      <c r="AY30">
        <v>3.5459999999999998</v>
      </c>
      <c r="AZ30">
        <v>3.5510000000000002</v>
      </c>
      <c r="BA30">
        <v>4.8499999999999996</v>
      </c>
      <c r="BB30">
        <v>4.4320000000000004</v>
      </c>
      <c r="BC30">
        <v>3.7989999999999999</v>
      </c>
      <c r="BD30">
        <v>4.4320000000000004</v>
      </c>
      <c r="BE30">
        <v>5.45</v>
      </c>
      <c r="BF30">
        <v>3.9220000000000002</v>
      </c>
      <c r="BG30">
        <v>3.1469999999999998</v>
      </c>
      <c r="BH30">
        <v>3.9220000000000002</v>
      </c>
      <c r="BJ30" s="8" t="s">
        <v>79</v>
      </c>
      <c r="BK30" s="9">
        <v>44812</v>
      </c>
      <c r="BL30" s="8" t="s">
        <v>1738</v>
      </c>
      <c r="BM30" s="8">
        <v>1420</v>
      </c>
      <c r="BN30" t="s">
        <v>72</v>
      </c>
      <c r="BO30" t="s">
        <v>1738</v>
      </c>
    </row>
    <row r="31" spans="1:67" hidden="1" x14ac:dyDescent="0.2">
      <c r="A31" s="8" t="s">
        <v>1858</v>
      </c>
      <c r="C31" t="s">
        <v>1519</v>
      </c>
      <c r="D31" t="s">
        <v>73</v>
      </c>
      <c r="E31" t="s">
        <v>1689</v>
      </c>
      <c r="F31" t="s">
        <v>1637</v>
      </c>
      <c r="G31" s="8" t="s">
        <v>1689</v>
      </c>
      <c r="H31" s="8" t="s">
        <v>1637</v>
      </c>
      <c r="I31" s="8"/>
      <c r="L31" t="s">
        <v>1779</v>
      </c>
      <c r="BE31">
        <v>5.7009999999999996</v>
      </c>
      <c r="BF31">
        <v>3.8250000000000002</v>
      </c>
      <c r="BG31">
        <v>3.1150000000000002</v>
      </c>
      <c r="BH31">
        <v>3.8250000000000002</v>
      </c>
      <c r="BJ31" s="8" t="s">
        <v>79</v>
      </c>
      <c r="BK31" s="9">
        <v>44812</v>
      </c>
      <c r="BL31" s="8" t="s">
        <v>1738</v>
      </c>
      <c r="BM31" s="8">
        <v>1420</v>
      </c>
      <c r="BN31" t="s">
        <v>72</v>
      </c>
      <c r="BO31" t="s">
        <v>1738</v>
      </c>
    </row>
    <row r="32" spans="1:67" hidden="1" x14ac:dyDescent="0.2">
      <c r="A32" s="13" t="s">
        <v>1737</v>
      </c>
      <c r="B32" s="13"/>
      <c r="C32" s="13" t="s">
        <v>1519</v>
      </c>
      <c r="D32" s="13" t="s">
        <v>73</v>
      </c>
      <c r="E32" s="13" t="s">
        <v>1689</v>
      </c>
      <c r="F32" s="13"/>
      <c r="G32" s="13" t="s">
        <v>1689</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row>
    <row r="33" spans="1:67" hidden="1" x14ac:dyDescent="0.2">
      <c r="A33" s="13" t="s">
        <v>1737</v>
      </c>
      <c r="B33" s="13"/>
      <c r="C33" s="13" t="s">
        <v>1519</v>
      </c>
      <c r="D33" s="13" t="s">
        <v>73</v>
      </c>
      <c r="E33" s="13" t="s">
        <v>1679</v>
      </c>
      <c r="F33" s="13" t="s">
        <v>1680</v>
      </c>
      <c r="G33" s="13" t="s">
        <v>1679</v>
      </c>
      <c r="H33" s="13" t="s">
        <v>1680</v>
      </c>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row>
    <row r="34" spans="1:67" hidden="1" x14ac:dyDescent="0.2">
      <c r="A34" s="8" t="s">
        <v>1909</v>
      </c>
      <c r="C34" t="s">
        <v>1519</v>
      </c>
      <c r="D34" t="s">
        <v>73</v>
      </c>
      <c r="E34" t="s">
        <v>1679</v>
      </c>
      <c r="F34" t="s">
        <v>1680</v>
      </c>
      <c r="G34" s="8" t="s">
        <v>1679</v>
      </c>
      <c r="H34" s="8" t="s">
        <v>1680</v>
      </c>
      <c r="I34" s="8"/>
      <c r="AO34">
        <v>6.08</v>
      </c>
      <c r="AR34">
        <v>4.3600000000000003</v>
      </c>
      <c r="AS34">
        <v>5.96</v>
      </c>
      <c r="AV34">
        <v>5.61</v>
      </c>
      <c r="AW34">
        <v>5.91</v>
      </c>
      <c r="AX34">
        <v>4.22</v>
      </c>
      <c r="AY34">
        <v>4.5</v>
      </c>
      <c r="AZ34">
        <v>4.5</v>
      </c>
      <c r="BA34">
        <v>6.05</v>
      </c>
      <c r="BB34" t="s">
        <v>1946</v>
      </c>
      <c r="BC34" t="s">
        <v>1945</v>
      </c>
      <c r="BD34" t="s">
        <v>1945</v>
      </c>
      <c r="BE34">
        <v>7.11</v>
      </c>
      <c r="BF34" t="s">
        <v>1943</v>
      </c>
      <c r="BG34" t="s">
        <v>1944</v>
      </c>
      <c r="BH34" t="s">
        <v>1943</v>
      </c>
      <c r="BI34" t="s">
        <v>1911</v>
      </c>
      <c r="BJ34" s="8" t="s">
        <v>79</v>
      </c>
      <c r="BK34" s="9">
        <v>44813</v>
      </c>
      <c r="BL34" s="8" t="s">
        <v>1908</v>
      </c>
      <c r="BM34">
        <v>77694</v>
      </c>
      <c r="BN34" t="s">
        <v>72</v>
      </c>
      <c r="BO34" t="s">
        <v>1908</v>
      </c>
    </row>
    <row r="35" spans="1:67" hidden="1" x14ac:dyDescent="0.2">
      <c r="A35" s="8" t="s">
        <v>1910</v>
      </c>
      <c r="C35" t="s">
        <v>1519</v>
      </c>
      <c r="D35" t="s">
        <v>73</v>
      </c>
      <c r="E35" t="s">
        <v>1679</v>
      </c>
      <c r="F35" t="s">
        <v>1680</v>
      </c>
      <c r="G35" s="8" t="s">
        <v>1679</v>
      </c>
      <c r="H35" s="8" t="s">
        <v>1680</v>
      </c>
      <c r="I35" s="8"/>
      <c r="AO35">
        <v>6.03</v>
      </c>
      <c r="AR35">
        <v>4.5199999999999996</v>
      </c>
      <c r="AS35" t="s">
        <v>1941</v>
      </c>
      <c r="AV35" t="s">
        <v>1942</v>
      </c>
      <c r="AW35">
        <v>5.65</v>
      </c>
      <c r="AX35">
        <v>4.49</v>
      </c>
      <c r="AY35">
        <v>4.28</v>
      </c>
      <c r="AZ35">
        <v>4.49</v>
      </c>
      <c r="BA35">
        <v>5.89</v>
      </c>
      <c r="BB35">
        <v>5.12</v>
      </c>
      <c r="BC35">
        <v>4.63</v>
      </c>
      <c r="BD35" s="17">
        <v>5.12</v>
      </c>
      <c r="BI35" t="s">
        <v>1912</v>
      </c>
      <c r="BJ35" s="8" t="s">
        <v>79</v>
      </c>
      <c r="BK35" s="9">
        <v>44813</v>
      </c>
      <c r="BL35" s="8" t="s">
        <v>1908</v>
      </c>
      <c r="BM35">
        <v>77694</v>
      </c>
      <c r="BN35" t="s">
        <v>72</v>
      </c>
      <c r="BO35" t="s">
        <v>1908</v>
      </c>
    </row>
    <row r="36" spans="1:67" hidden="1" x14ac:dyDescent="0.2">
      <c r="A36" s="8" t="s">
        <v>1814</v>
      </c>
      <c r="B36" s="8" t="s">
        <v>338</v>
      </c>
      <c r="C36" s="8" t="s">
        <v>1519</v>
      </c>
      <c r="D36" s="8" t="s">
        <v>73</v>
      </c>
      <c r="E36" s="8" t="s">
        <v>1679</v>
      </c>
      <c r="F36" s="8" t="s">
        <v>1680</v>
      </c>
      <c r="G36" s="8" t="s">
        <v>1679</v>
      </c>
      <c r="H36" s="8" t="s">
        <v>1680</v>
      </c>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v>5.72</v>
      </c>
      <c r="AL36" s="8">
        <v>4.4160000000000004</v>
      </c>
      <c r="AM36" s="8"/>
      <c r="AN36" s="8">
        <v>4.4160000000000004</v>
      </c>
      <c r="AO36" s="8">
        <v>6.593</v>
      </c>
      <c r="AP36" s="8">
        <v>5.3419999999999996</v>
      </c>
      <c r="AQ36" s="8"/>
      <c r="AR36" s="8">
        <v>5.3419999999999996</v>
      </c>
      <c r="AS36" s="8">
        <v>6.1029999999999998</v>
      </c>
      <c r="AT36" s="8">
        <v>5.5</v>
      </c>
      <c r="AU36" s="8"/>
      <c r="AV36" s="8">
        <v>5.5</v>
      </c>
      <c r="AW36" s="8">
        <v>6.4349999999999996</v>
      </c>
      <c r="AX36" s="8">
        <v>4.5170000000000003</v>
      </c>
      <c r="AY36" s="8">
        <v>4.5369999999999999</v>
      </c>
      <c r="AZ36" s="8">
        <v>4.5369999999999999</v>
      </c>
      <c r="BA36" s="8">
        <v>6.3840000000000003</v>
      </c>
      <c r="BB36" s="8">
        <v>5.3760000000000003</v>
      </c>
      <c r="BC36" s="8">
        <v>4.7619999999999996</v>
      </c>
      <c r="BD36" s="8">
        <v>4.7619999999999996</v>
      </c>
      <c r="BE36" s="8">
        <v>7.3410000000000002</v>
      </c>
      <c r="BF36" s="8">
        <v>5.0359999999999996</v>
      </c>
      <c r="BG36" s="8">
        <v>3.972</v>
      </c>
      <c r="BH36" s="8">
        <v>5.0359999999999996</v>
      </c>
      <c r="BI36" s="8"/>
      <c r="BJ36" s="8" t="s">
        <v>79</v>
      </c>
      <c r="BK36" s="9">
        <v>44812</v>
      </c>
      <c r="BL36" s="8" t="s">
        <v>1738</v>
      </c>
      <c r="BM36" s="8">
        <v>1420</v>
      </c>
      <c r="BN36" s="8" t="s">
        <v>72</v>
      </c>
      <c r="BO36" s="8" t="s">
        <v>1738</v>
      </c>
    </row>
    <row r="37" spans="1:67" hidden="1" x14ac:dyDescent="0.2">
      <c r="A37" s="13" t="s">
        <v>1737</v>
      </c>
      <c r="B37" s="13"/>
      <c r="C37" s="13" t="s">
        <v>1519</v>
      </c>
      <c r="D37" s="13" t="s">
        <v>73</v>
      </c>
      <c r="E37" s="13" t="s">
        <v>1679</v>
      </c>
      <c r="F37" s="13" t="s">
        <v>1677</v>
      </c>
      <c r="G37" s="13" t="s">
        <v>1679</v>
      </c>
      <c r="H37" s="13" t="s">
        <v>1677</v>
      </c>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row>
    <row r="38" spans="1:67" hidden="1" x14ac:dyDescent="0.2">
      <c r="A38" s="12" t="s">
        <v>1811</v>
      </c>
      <c r="B38" s="12" t="s">
        <v>338</v>
      </c>
      <c r="C38" s="12" t="s">
        <v>1519</v>
      </c>
      <c r="D38" s="12" t="s">
        <v>73</v>
      </c>
      <c r="E38" s="12" t="s">
        <v>1679</v>
      </c>
      <c r="F38" s="12" t="s">
        <v>1677</v>
      </c>
      <c r="G38" s="12" t="s">
        <v>1679</v>
      </c>
      <c r="H38" s="12" t="s">
        <v>1677</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6" t="s">
        <v>79</v>
      </c>
      <c r="BK38" s="14">
        <v>44812</v>
      </c>
      <c r="BL38" s="12" t="s">
        <v>1738</v>
      </c>
      <c r="BM38" s="12">
        <v>1420</v>
      </c>
      <c r="BN38" s="12" t="s">
        <v>72</v>
      </c>
      <c r="BO38" s="12" t="s">
        <v>1738</v>
      </c>
    </row>
    <row r="39" spans="1:67" hidden="1" x14ac:dyDescent="0.2">
      <c r="A39" s="12" t="s">
        <v>1810</v>
      </c>
      <c r="B39" s="12"/>
      <c r="C39" s="12" t="s">
        <v>1519</v>
      </c>
      <c r="D39" s="12" t="s">
        <v>73</v>
      </c>
      <c r="E39" s="12" t="s">
        <v>1679</v>
      </c>
      <c r="F39" s="12" t="s">
        <v>1677</v>
      </c>
      <c r="G39" s="12" t="s">
        <v>1679</v>
      </c>
      <c r="H39" s="12" t="s">
        <v>1677</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t="s">
        <v>79</v>
      </c>
      <c r="BK39" s="14">
        <v>44812</v>
      </c>
      <c r="BL39" s="12" t="s">
        <v>1738</v>
      </c>
      <c r="BM39" s="12">
        <v>1420</v>
      </c>
      <c r="BN39" s="12" t="s">
        <v>72</v>
      </c>
      <c r="BO39" s="12" t="s">
        <v>1738</v>
      </c>
    </row>
    <row r="40" spans="1:67" hidden="1" x14ac:dyDescent="0.2">
      <c r="A40" s="8" t="s">
        <v>2248</v>
      </c>
      <c r="C40" t="s">
        <v>1519</v>
      </c>
      <c r="D40" t="s">
        <v>73</v>
      </c>
      <c r="E40" t="s">
        <v>1679</v>
      </c>
      <c r="F40" t="s">
        <v>1677</v>
      </c>
      <c r="G40" s="8" t="s">
        <v>1679</v>
      </c>
      <c r="H40" t="s">
        <v>1677</v>
      </c>
      <c r="AK40" t="s">
        <v>1917</v>
      </c>
      <c r="AN40" t="s">
        <v>1963</v>
      </c>
      <c r="BA40">
        <v>4.4000000000000004</v>
      </c>
      <c r="BB40">
        <v>3.7</v>
      </c>
      <c r="BC40">
        <v>3.5</v>
      </c>
      <c r="BD40">
        <v>3.7</v>
      </c>
      <c r="BE40">
        <v>4.9000000000000004</v>
      </c>
      <c r="BF40">
        <v>3.3</v>
      </c>
      <c r="BG40">
        <v>2.8</v>
      </c>
      <c r="BH40">
        <v>3.3</v>
      </c>
      <c r="BI40" t="s">
        <v>2007</v>
      </c>
      <c r="BJ40" s="8" t="s">
        <v>79</v>
      </c>
      <c r="BK40" s="1">
        <v>44816</v>
      </c>
      <c r="BL40" t="s">
        <v>2002</v>
      </c>
      <c r="BM40">
        <v>2585</v>
      </c>
    </row>
    <row r="41" spans="1:67" hidden="1" x14ac:dyDescent="0.2">
      <c r="A41" s="8" t="s">
        <v>2249</v>
      </c>
      <c r="C41" t="s">
        <v>1519</v>
      </c>
      <c r="D41" t="s">
        <v>73</v>
      </c>
      <c r="E41" t="s">
        <v>1679</v>
      </c>
      <c r="F41" t="s">
        <v>1677</v>
      </c>
      <c r="G41" s="8" t="s">
        <v>1679</v>
      </c>
      <c r="H41" t="s">
        <v>1677</v>
      </c>
      <c r="AS41">
        <v>4.2</v>
      </c>
      <c r="AV41">
        <v>3.3</v>
      </c>
      <c r="BJ41" s="8" t="s">
        <v>79</v>
      </c>
      <c r="BK41" s="1">
        <v>44816</v>
      </c>
      <c r="BL41" t="s">
        <v>2002</v>
      </c>
      <c r="BM41">
        <v>2585</v>
      </c>
    </row>
    <row r="42" spans="1:67" hidden="1" x14ac:dyDescent="0.2">
      <c r="A42" s="8" t="s">
        <v>2243</v>
      </c>
      <c r="C42" t="s">
        <v>1519</v>
      </c>
      <c r="D42" t="s">
        <v>73</v>
      </c>
      <c r="E42" t="s">
        <v>1679</v>
      </c>
      <c r="F42" t="s">
        <v>1677</v>
      </c>
      <c r="G42" s="8" t="s">
        <v>1679</v>
      </c>
      <c r="H42" t="s">
        <v>1677</v>
      </c>
      <c r="Q42">
        <v>4.5</v>
      </c>
      <c r="T42">
        <v>4.7</v>
      </c>
      <c r="U42">
        <v>5</v>
      </c>
      <c r="X42">
        <v>5.8</v>
      </c>
      <c r="AC42">
        <v>4.9000000000000004</v>
      </c>
      <c r="AD42">
        <v>7.3</v>
      </c>
      <c r="AE42">
        <v>7.6</v>
      </c>
      <c r="AF42">
        <v>7.6</v>
      </c>
      <c r="AG42">
        <v>3.4</v>
      </c>
      <c r="AH42">
        <v>6.5</v>
      </c>
      <c r="AI42">
        <v>5.5</v>
      </c>
      <c r="AJ42">
        <v>6.5</v>
      </c>
      <c r="BJ42" s="8" t="s">
        <v>79</v>
      </c>
      <c r="BK42" s="1">
        <v>44816</v>
      </c>
      <c r="BL42" t="s">
        <v>2002</v>
      </c>
      <c r="BM42">
        <v>2585</v>
      </c>
    </row>
    <row r="43" spans="1:67" hidden="1" x14ac:dyDescent="0.2">
      <c r="A43" s="8" t="s">
        <v>2243</v>
      </c>
      <c r="C43" t="s">
        <v>1519</v>
      </c>
      <c r="D43" t="s">
        <v>73</v>
      </c>
      <c r="E43" t="s">
        <v>1679</v>
      </c>
      <c r="F43" t="s">
        <v>1677</v>
      </c>
      <c r="G43" s="8" t="s">
        <v>1679</v>
      </c>
      <c r="H43" t="s">
        <v>1677</v>
      </c>
      <c r="M43">
        <v>3.7</v>
      </c>
      <c r="P43">
        <v>3.6</v>
      </c>
      <c r="Q43">
        <v>4.5999999999999996</v>
      </c>
      <c r="T43">
        <v>4.5999999999999996</v>
      </c>
      <c r="U43">
        <v>5</v>
      </c>
      <c r="X43">
        <v>6</v>
      </c>
      <c r="Y43">
        <v>4.9000000000000004</v>
      </c>
      <c r="Z43">
        <v>6.3</v>
      </c>
      <c r="AA43">
        <v>6.8</v>
      </c>
      <c r="AB43">
        <v>6.8</v>
      </c>
      <c r="AC43">
        <v>4.9000000000000004</v>
      </c>
      <c r="AD43">
        <v>7.5</v>
      </c>
      <c r="AE43">
        <v>7.7</v>
      </c>
      <c r="AF43">
        <v>7.7</v>
      </c>
      <c r="AG43">
        <v>3.6</v>
      </c>
      <c r="AH43">
        <v>6.2</v>
      </c>
      <c r="AI43">
        <v>5.2</v>
      </c>
      <c r="AJ43">
        <v>6.2</v>
      </c>
      <c r="BJ43" s="8" t="s">
        <v>79</v>
      </c>
      <c r="BK43" s="1">
        <v>44816</v>
      </c>
      <c r="BL43" t="s">
        <v>2002</v>
      </c>
      <c r="BM43">
        <v>2585</v>
      </c>
    </row>
    <row r="44" spans="1:67" hidden="1" x14ac:dyDescent="0.2">
      <c r="A44" s="8" t="s">
        <v>2244</v>
      </c>
      <c r="C44" t="s">
        <v>1519</v>
      </c>
      <c r="D44" t="s">
        <v>73</v>
      </c>
      <c r="E44" t="s">
        <v>1679</v>
      </c>
      <c r="F44" t="s">
        <v>1677</v>
      </c>
      <c r="G44" s="8" t="s">
        <v>1679</v>
      </c>
      <c r="H44" t="s">
        <v>1677</v>
      </c>
      <c r="AC44">
        <v>4.4000000000000004</v>
      </c>
      <c r="AD44">
        <v>6.9</v>
      </c>
      <c r="AE44">
        <v>6.9</v>
      </c>
      <c r="AF44">
        <v>6.9</v>
      </c>
      <c r="BJ44" s="8" t="s">
        <v>79</v>
      </c>
      <c r="BK44" s="1">
        <v>44816</v>
      </c>
      <c r="BL44" t="s">
        <v>2002</v>
      </c>
      <c r="BM44">
        <v>2585</v>
      </c>
    </row>
    <row r="45" spans="1:67" hidden="1" x14ac:dyDescent="0.2">
      <c r="A45" s="8" t="s">
        <v>2250</v>
      </c>
      <c r="C45" t="s">
        <v>1519</v>
      </c>
      <c r="D45" t="s">
        <v>73</v>
      </c>
      <c r="E45" t="s">
        <v>1679</v>
      </c>
      <c r="F45" t="s">
        <v>1677</v>
      </c>
      <c r="G45" s="8" t="s">
        <v>1679</v>
      </c>
      <c r="H45" t="s">
        <v>1677</v>
      </c>
      <c r="BA45">
        <v>4.5999999999999996</v>
      </c>
      <c r="BB45">
        <v>3.5</v>
      </c>
      <c r="BC45">
        <v>3.5</v>
      </c>
      <c r="BD45">
        <v>3.5</v>
      </c>
      <c r="BE45">
        <v>4.7</v>
      </c>
      <c r="BF45">
        <v>2.9</v>
      </c>
      <c r="BG45">
        <v>2.6</v>
      </c>
      <c r="BH45">
        <v>2.9</v>
      </c>
      <c r="BJ45" s="8" t="s">
        <v>79</v>
      </c>
      <c r="BK45" s="1">
        <v>44816</v>
      </c>
      <c r="BL45" t="s">
        <v>2002</v>
      </c>
      <c r="BM45">
        <v>2585</v>
      </c>
    </row>
    <row r="46" spans="1:67" hidden="1" x14ac:dyDescent="0.2">
      <c r="A46" s="8" t="s">
        <v>2245</v>
      </c>
      <c r="C46" t="s">
        <v>1519</v>
      </c>
      <c r="D46" t="s">
        <v>73</v>
      </c>
      <c r="E46" t="s">
        <v>1679</v>
      </c>
      <c r="F46" t="s">
        <v>1677</v>
      </c>
      <c r="G46" s="8" t="s">
        <v>1679</v>
      </c>
      <c r="H46" t="s">
        <v>1677</v>
      </c>
      <c r="M46">
        <v>3.5</v>
      </c>
      <c r="P46">
        <v>3.1</v>
      </c>
      <c r="U46">
        <v>4.5</v>
      </c>
      <c r="X46">
        <v>5.6</v>
      </c>
      <c r="Y46" t="s">
        <v>1942</v>
      </c>
      <c r="AC46" t="s">
        <v>1942</v>
      </c>
      <c r="AD46" t="s">
        <v>2108</v>
      </c>
      <c r="AE46">
        <v>6.9</v>
      </c>
      <c r="AF46" t="s">
        <v>2108</v>
      </c>
      <c r="AG46">
        <v>3</v>
      </c>
      <c r="AH46">
        <v>5.9</v>
      </c>
      <c r="AI46">
        <v>5.3</v>
      </c>
      <c r="AJ46">
        <v>5.9</v>
      </c>
      <c r="BI46" t="s">
        <v>2007</v>
      </c>
      <c r="BJ46" s="8" t="s">
        <v>79</v>
      </c>
      <c r="BK46" s="1">
        <v>44816</v>
      </c>
      <c r="BL46" t="s">
        <v>2002</v>
      </c>
      <c r="BM46">
        <v>2585</v>
      </c>
    </row>
    <row r="47" spans="1:67" hidden="1" x14ac:dyDescent="0.2">
      <c r="A47" s="8" t="s">
        <v>2246</v>
      </c>
      <c r="C47" t="s">
        <v>1519</v>
      </c>
      <c r="D47" t="s">
        <v>73</v>
      </c>
      <c r="E47" t="s">
        <v>1679</v>
      </c>
      <c r="F47" t="s">
        <v>1677</v>
      </c>
      <c r="G47" s="8" t="s">
        <v>1679</v>
      </c>
      <c r="H47" t="s">
        <v>1677</v>
      </c>
      <c r="AG47">
        <v>3.5</v>
      </c>
      <c r="AH47">
        <v>5.5</v>
      </c>
      <c r="AI47">
        <v>5</v>
      </c>
      <c r="AJ47">
        <v>5.5</v>
      </c>
      <c r="BJ47" s="8" t="s">
        <v>79</v>
      </c>
      <c r="BK47" s="1">
        <v>44816</v>
      </c>
      <c r="BL47" t="s">
        <v>2002</v>
      </c>
      <c r="BM47">
        <v>2585</v>
      </c>
    </row>
    <row r="48" spans="1:67" hidden="1" x14ac:dyDescent="0.2">
      <c r="A48" s="8" t="s">
        <v>2247</v>
      </c>
      <c r="C48" t="s">
        <v>1519</v>
      </c>
      <c r="D48" t="s">
        <v>73</v>
      </c>
      <c r="E48" t="s">
        <v>1679</v>
      </c>
      <c r="F48" t="s">
        <v>1677</v>
      </c>
      <c r="G48" s="8" t="s">
        <v>1679</v>
      </c>
      <c r="H48" t="s">
        <v>1677</v>
      </c>
      <c r="Y48">
        <v>4.4000000000000004</v>
      </c>
      <c r="Z48">
        <v>5.7</v>
      </c>
      <c r="AA48">
        <v>5.7</v>
      </c>
      <c r="AB48">
        <v>5.7</v>
      </c>
      <c r="BJ48" s="8" t="s">
        <v>79</v>
      </c>
      <c r="BK48" s="1">
        <v>44816</v>
      </c>
      <c r="BL48" t="s">
        <v>2002</v>
      </c>
      <c r="BM48">
        <v>2585</v>
      </c>
    </row>
    <row r="49" spans="1:67" hidden="1" x14ac:dyDescent="0.2">
      <c r="A49" s="8" t="s">
        <v>2251</v>
      </c>
      <c r="C49" t="s">
        <v>1519</v>
      </c>
      <c r="D49" t="s">
        <v>73</v>
      </c>
      <c r="E49" t="s">
        <v>1679</v>
      </c>
      <c r="F49" t="s">
        <v>1677</v>
      </c>
      <c r="G49" s="8" t="s">
        <v>1679</v>
      </c>
      <c r="H49" t="s">
        <v>1677</v>
      </c>
      <c r="AK49">
        <v>3.9</v>
      </c>
      <c r="AN49">
        <v>2.5</v>
      </c>
      <c r="AO49" t="s">
        <v>2256</v>
      </c>
      <c r="AR49" t="s">
        <v>1963</v>
      </c>
      <c r="AS49">
        <v>4.4000000000000004</v>
      </c>
      <c r="AV49">
        <v>3.2</v>
      </c>
      <c r="AW49">
        <v>4.4000000000000004</v>
      </c>
      <c r="AX49">
        <v>3.2</v>
      </c>
      <c r="AY49">
        <v>3.5</v>
      </c>
      <c r="AZ49">
        <v>3.5</v>
      </c>
      <c r="BA49">
        <v>4.5</v>
      </c>
      <c r="BB49">
        <v>3.9</v>
      </c>
      <c r="BC49">
        <v>3.6</v>
      </c>
      <c r="BD49">
        <v>3.9</v>
      </c>
      <c r="BE49">
        <v>5.0999999999999996</v>
      </c>
      <c r="BF49">
        <v>3.5</v>
      </c>
      <c r="BG49">
        <v>2.8</v>
      </c>
      <c r="BH49">
        <v>3.5</v>
      </c>
      <c r="BI49" t="s">
        <v>2007</v>
      </c>
      <c r="BJ49" s="8" t="s">
        <v>79</v>
      </c>
      <c r="BK49" s="1">
        <v>44816</v>
      </c>
      <c r="BL49" t="s">
        <v>2002</v>
      </c>
      <c r="BM49">
        <v>2585</v>
      </c>
    </row>
    <row r="50" spans="1:67" hidden="1" x14ac:dyDescent="0.2">
      <c r="A50" s="8" t="s">
        <v>2252</v>
      </c>
      <c r="C50" t="s">
        <v>1519</v>
      </c>
      <c r="D50" t="s">
        <v>73</v>
      </c>
      <c r="E50" t="s">
        <v>1679</v>
      </c>
      <c r="F50" t="s">
        <v>1677</v>
      </c>
      <c r="G50" s="8" t="s">
        <v>1679</v>
      </c>
      <c r="H50" t="s">
        <v>1677</v>
      </c>
      <c r="AO50">
        <v>4.2</v>
      </c>
      <c r="AR50">
        <v>2.8</v>
      </c>
      <c r="AS50">
        <v>4.2</v>
      </c>
      <c r="AV50">
        <v>3.2</v>
      </c>
      <c r="AW50">
        <v>4.5</v>
      </c>
      <c r="AX50">
        <v>3.2</v>
      </c>
      <c r="AY50">
        <v>3.5</v>
      </c>
      <c r="AZ50">
        <v>3.5</v>
      </c>
      <c r="BA50">
        <v>4.7</v>
      </c>
      <c r="BB50">
        <v>4</v>
      </c>
      <c r="BC50">
        <v>3.7</v>
      </c>
      <c r="BD50">
        <v>4</v>
      </c>
      <c r="BE50">
        <v>5.2</v>
      </c>
      <c r="BF50">
        <v>3.6</v>
      </c>
      <c r="BG50">
        <v>2.8</v>
      </c>
      <c r="BH50">
        <v>3.6</v>
      </c>
      <c r="BJ50" s="8" t="s">
        <v>79</v>
      </c>
      <c r="BK50" s="1">
        <v>44816</v>
      </c>
      <c r="BL50" t="s">
        <v>2002</v>
      </c>
      <c r="BM50">
        <v>2585</v>
      </c>
    </row>
    <row r="51" spans="1:67" hidden="1" x14ac:dyDescent="0.2">
      <c r="A51" s="8" t="s">
        <v>2253</v>
      </c>
      <c r="C51" t="s">
        <v>1519</v>
      </c>
      <c r="D51" t="s">
        <v>73</v>
      </c>
      <c r="E51" t="s">
        <v>1679</v>
      </c>
      <c r="F51" t="s">
        <v>1677</v>
      </c>
      <c r="G51" s="8" t="s">
        <v>1679</v>
      </c>
      <c r="H51" t="s">
        <v>1677</v>
      </c>
      <c r="AO51" t="s">
        <v>1928</v>
      </c>
      <c r="AR51" t="s">
        <v>1963</v>
      </c>
      <c r="AS51" t="s">
        <v>1937</v>
      </c>
      <c r="AV51" t="s">
        <v>1956</v>
      </c>
      <c r="BI51" t="s">
        <v>2007</v>
      </c>
      <c r="BJ51" s="8" t="s">
        <v>79</v>
      </c>
      <c r="BK51" s="1">
        <v>44816</v>
      </c>
      <c r="BL51" t="s">
        <v>2002</v>
      </c>
      <c r="BM51">
        <v>2585</v>
      </c>
    </row>
    <row r="52" spans="1:67" hidden="1" x14ac:dyDescent="0.2">
      <c r="A52" s="8" t="s">
        <v>2254</v>
      </c>
      <c r="C52" t="s">
        <v>1519</v>
      </c>
      <c r="D52" t="s">
        <v>73</v>
      </c>
      <c r="E52" t="s">
        <v>1679</v>
      </c>
      <c r="F52" t="s">
        <v>1677</v>
      </c>
      <c r="G52" s="8" t="s">
        <v>1679</v>
      </c>
      <c r="H52" t="s">
        <v>1677</v>
      </c>
      <c r="AW52" t="s">
        <v>1942</v>
      </c>
      <c r="AY52" t="s">
        <v>1940</v>
      </c>
      <c r="AZ52" t="s">
        <v>1940</v>
      </c>
      <c r="BA52">
        <v>4.5</v>
      </c>
      <c r="BB52">
        <v>3.7</v>
      </c>
      <c r="BC52">
        <v>3.7</v>
      </c>
      <c r="BD52">
        <v>3.7</v>
      </c>
      <c r="BG52">
        <v>2.9</v>
      </c>
      <c r="BH52">
        <v>2.9</v>
      </c>
      <c r="BI52" t="s">
        <v>2007</v>
      </c>
      <c r="BJ52" s="8" t="s">
        <v>79</v>
      </c>
      <c r="BK52" s="1">
        <v>44816</v>
      </c>
      <c r="BL52" t="s">
        <v>2002</v>
      </c>
      <c r="BM52">
        <v>2585</v>
      </c>
    </row>
    <row r="53" spans="1:67" s="4" customFormat="1" hidden="1" x14ac:dyDescent="0.2">
      <c r="A53" s="8" t="s">
        <v>2255</v>
      </c>
      <c r="B53"/>
      <c r="C53" t="s">
        <v>1519</v>
      </c>
      <c r="D53" t="s">
        <v>73</v>
      </c>
      <c r="E53" t="s">
        <v>1679</v>
      </c>
      <c r="F53" t="s">
        <v>1677</v>
      </c>
      <c r="G53" s="8" t="s">
        <v>1679</v>
      </c>
      <c r="H53" t="s">
        <v>1677</v>
      </c>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v>3.4</v>
      </c>
      <c r="AZ53">
        <v>3.4</v>
      </c>
      <c r="BA53"/>
      <c r="BB53"/>
      <c r="BC53"/>
      <c r="BD53"/>
      <c r="BE53"/>
      <c r="BF53"/>
      <c r="BG53"/>
      <c r="BH53"/>
      <c r="BI53"/>
      <c r="BJ53" s="8" t="s">
        <v>79</v>
      </c>
      <c r="BK53" s="1">
        <v>44816</v>
      </c>
      <c r="BL53" t="s">
        <v>2002</v>
      </c>
      <c r="BM53">
        <v>2585</v>
      </c>
      <c r="BN53"/>
      <c r="BO53"/>
    </row>
    <row r="54" spans="1:67" s="4" customFormat="1" hidden="1" x14ac:dyDescent="0.2">
      <c r="A54" s="12" t="s">
        <v>1812</v>
      </c>
      <c r="B54" s="12"/>
      <c r="C54" s="12" t="s">
        <v>1519</v>
      </c>
      <c r="D54" s="12" t="s">
        <v>73</v>
      </c>
      <c r="E54" s="12" t="s">
        <v>1679</v>
      </c>
      <c r="F54" s="12" t="s">
        <v>1677</v>
      </c>
      <c r="G54" s="12" t="s">
        <v>1679</v>
      </c>
      <c r="H54" s="12" t="s">
        <v>1813</v>
      </c>
      <c r="I54" s="12"/>
      <c r="J54" s="12"/>
      <c r="K54" s="12"/>
      <c r="L54" s="12" t="s">
        <v>1799</v>
      </c>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t="s">
        <v>79</v>
      </c>
      <c r="BK54" s="14">
        <v>44812</v>
      </c>
      <c r="BL54" s="12" t="s">
        <v>1738</v>
      </c>
      <c r="BM54" s="12">
        <v>1420</v>
      </c>
      <c r="BN54" s="12" t="s">
        <v>72</v>
      </c>
      <c r="BO54" s="12" t="s">
        <v>1738</v>
      </c>
    </row>
    <row r="55" spans="1:67" hidden="1" x14ac:dyDescent="0.2">
      <c r="A55" s="13" t="s">
        <v>1737</v>
      </c>
      <c r="B55" s="13"/>
      <c r="C55" s="13" t="s">
        <v>1519</v>
      </c>
      <c r="D55" s="13" t="s">
        <v>73</v>
      </c>
      <c r="E55" s="13" t="s">
        <v>1679</v>
      </c>
      <c r="F55" s="13"/>
      <c r="G55" s="13" t="s">
        <v>1679</v>
      </c>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row>
    <row r="56" spans="1:67" hidden="1" x14ac:dyDescent="0.2">
      <c r="A56" s="13" t="s">
        <v>1737</v>
      </c>
      <c r="B56" s="13"/>
      <c r="C56" s="13" t="s">
        <v>1518</v>
      </c>
      <c r="D56" s="13" t="s">
        <v>76</v>
      </c>
      <c r="E56" s="13" t="s">
        <v>77</v>
      </c>
      <c r="F56" s="13" t="s">
        <v>78</v>
      </c>
      <c r="G56" s="13" t="s">
        <v>77</v>
      </c>
      <c r="H56" s="13" t="s">
        <v>78</v>
      </c>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row>
    <row r="57" spans="1:67" hidden="1" x14ac:dyDescent="0.2">
      <c r="A57" s="2" t="s">
        <v>74</v>
      </c>
      <c r="B57" s="2" t="s">
        <v>75</v>
      </c>
      <c r="C57" s="2" t="s">
        <v>1518</v>
      </c>
      <c r="D57" s="2" t="s">
        <v>76</v>
      </c>
      <c r="E57" s="2" t="s">
        <v>77</v>
      </c>
      <c r="F57" s="2" t="s">
        <v>78</v>
      </c>
      <c r="G57" s="2" t="s">
        <v>77</v>
      </c>
      <c r="H57" s="2" t="s">
        <v>78</v>
      </c>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t="s">
        <v>79</v>
      </c>
      <c r="BK57" s="2"/>
      <c r="BL57" s="2" t="s">
        <v>80</v>
      </c>
      <c r="BM57" s="2">
        <v>2469</v>
      </c>
      <c r="BN57" s="2" t="s">
        <v>81</v>
      </c>
      <c r="BO57" s="2" t="s">
        <v>80</v>
      </c>
    </row>
    <row r="58" spans="1:67" hidden="1" x14ac:dyDescent="0.2">
      <c r="A58" s="2" t="s">
        <v>74</v>
      </c>
      <c r="B58" s="2"/>
      <c r="C58" s="2" t="s">
        <v>1518</v>
      </c>
      <c r="D58" s="2" t="s">
        <v>76</v>
      </c>
      <c r="E58" s="2" t="s">
        <v>77</v>
      </c>
      <c r="F58" s="2" t="s">
        <v>78</v>
      </c>
      <c r="G58" s="2" t="s">
        <v>77</v>
      </c>
      <c r="H58" s="2" t="s">
        <v>78</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t="s">
        <v>82</v>
      </c>
      <c r="BK58" s="2"/>
      <c r="BL58" s="2" t="s">
        <v>80</v>
      </c>
      <c r="BM58" s="2">
        <v>2469</v>
      </c>
      <c r="BN58" s="2" t="s">
        <v>83</v>
      </c>
      <c r="BO58" s="2" t="s">
        <v>80</v>
      </c>
    </row>
    <row r="59" spans="1:67" hidden="1" x14ac:dyDescent="0.2">
      <c r="A59" s="13" t="s">
        <v>1737</v>
      </c>
      <c r="B59" s="13"/>
      <c r="C59" s="13" t="s">
        <v>1518</v>
      </c>
      <c r="D59" s="13" t="s">
        <v>76</v>
      </c>
      <c r="E59" s="13" t="s">
        <v>77</v>
      </c>
      <c r="F59" s="13" t="s">
        <v>85</v>
      </c>
      <c r="G59" s="13" t="s">
        <v>77</v>
      </c>
      <c r="H59" s="13" t="s">
        <v>85</v>
      </c>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row>
    <row r="60" spans="1:67" hidden="1" x14ac:dyDescent="0.2">
      <c r="A60" s="2" t="s">
        <v>84</v>
      </c>
      <c r="B60" s="2"/>
      <c r="C60" s="2" t="s">
        <v>1518</v>
      </c>
      <c r="D60" s="2" t="s">
        <v>76</v>
      </c>
      <c r="E60" s="2" t="s">
        <v>77</v>
      </c>
      <c r="F60" s="2" t="s">
        <v>85</v>
      </c>
      <c r="G60" s="2" t="s">
        <v>77</v>
      </c>
      <c r="H60" s="2" t="s">
        <v>85</v>
      </c>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t="s">
        <v>79</v>
      </c>
      <c r="BK60" s="2"/>
      <c r="BL60" s="2" t="s">
        <v>80</v>
      </c>
      <c r="BM60" s="2">
        <v>2469</v>
      </c>
      <c r="BN60" s="2" t="s">
        <v>81</v>
      </c>
      <c r="BO60" s="2" t="s">
        <v>80</v>
      </c>
    </row>
    <row r="61" spans="1:67" hidden="1" x14ac:dyDescent="0.2">
      <c r="A61" s="2" t="s">
        <v>86</v>
      </c>
      <c r="B61" s="2"/>
      <c r="C61" s="2" t="s">
        <v>1518</v>
      </c>
      <c r="D61" s="2" t="s">
        <v>76</v>
      </c>
      <c r="E61" s="2" t="s">
        <v>77</v>
      </c>
      <c r="F61" s="2" t="s">
        <v>85</v>
      </c>
      <c r="G61" s="2" t="s">
        <v>77</v>
      </c>
      <c r="H61" s="2" t="s">
        <v>85</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t="s">
        <v>75</v>
      </c>
      <c r="BJ61" s="2" t="s">
        <v>82</v>
      </c>
      <c r="BK61" s="2"/>
      <c r="BL61" s="2" t="s">
        <v>80</v>
      </c>
      <c r="BM61" s="2">
        <v>2469</v>
      </c>
      <c r="BN61" s="2" t="s">
        <v>83</v>
      </c>
      <c r="BO61" s="2" t="s">
        <v>80</v>
      </c>
    </row>
    <row r="62" spans="1:67" hidden="1" x14ac:dyDescent="0.2">
      <c r="A62" s="8"/>
      <c r="B62" s="8"/>
      <c r="C62" s="8" t="s">
        <v>1518</v>
      </c>
      <c r="D62" s="8" t="s">
        <v>76</v>
      </c>
      <c r="E62" s="8" t="s">
        <v>77</v>
      </c>
      <c r="F62" s="8" t="s">
        <v>85</v>
      </c>
      <c r="G62" s="8" t="s">
        <v>77</v>
      </c>
      <c r="H62" s="8" t="s">
        <v>85</v>
      </c>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v>15</v>
      </c>
      <c r="AX62" s="8"/>
      <c r="AY62" s="8"/>
      <c r="AZ62" s="8">
        <v>11</v>
      </c>
      <c r="BA62" s="8"/>
      <c r="BB62" s="8"/>
      <c r="BC62" s="8"/>
      <c r="BD62" s="8"/>
      <c r="BE62" s="8">
        <v>15</v>
      </c>
      <c r="BF62" s="8"/>
      <c r="BG62" s="8"/>
      <c r="BH62" s="8">
        <v>10</v>
      </c>
      <c r="BI62" s="8" t="s">
        <v>1491</v>
      </c>
      <c r="BJ62" s="8" t="s">
        <v>79</v>
      </c>
      <c r="BK62" s="9">
        <v>44806</v>
      </c>
      <c r="BL62" s="8" t="s">
        <v>1478</v>
      </c>
      <c r="BM62" s="8">
        <v>35427</v>
      </c>
      <c r="BN62" s="8"/>
      <c r="BO62" s="8"/>
    </row>
    <row r="63" spans="1:67" hidden="1" x14ac:dyDescent="0.2">
      <c r="C63" t="s">
        <v>1518</v>
      </c>
      <c r="D63" t="s">
        <v>76</v>
      </c>
      <c r="E63" t="s">
        <v>77</v>
      </c>
      <c r="F63" t="s">
        <v>85</v>
      </c>
      <c r="G63" t="s">
        <v>77</v>
      </c>
      <c r="H63" t="s">
        <v>85</v>
      </c>
      <c r="BA63">
        <v>15</v>
      </c>
      <c r="BD63">
        <v>11</v>
      </c>
      <c r="BE63">
        <v>15</v>
      </c>
      <c r="BH63">
        <v>10</v>
      </c>
      <c r="BJ63" t="s">
        <v>79</v>
      </c>
      <c r="BK63" s="1">
        <v>44797</v>
      </c>
      <c r="BL63" t="s">
        <v>87</v>
      </c>
      <c r="BM63">
        <v>36083</v>
      </c>
      <c r="BN63" t="s">
        <v>72</v>
      </c>
      <c r="BO63" t="s">
        <v>87</v>
      </c>
    </row>
    <row r="64" spans="1:67" hidden="1" x14ac:dyDescent="0.2">
      <c r="A64" s="13" t="s">
        <v>1737</v>
      </c>
      <c r="B64" s="13"/>
      <c r="C64" s="13" t="s">
        <v>1518</v>
      </c>
      <c r="D64" s="13" t="s">
        <v>76</v>
      </c>
      <c r="E64" s="13" t="s">
        <v>77</v>
      </c>
      <c r="F64" s="13"/>
      <c r="G64" s="13" t="s">
        <v>77</v>
      </c>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row>
    <row r="65" spans="1:67" hidden="1" x14ac:dyDescent="0.2">
      <c r="A65" s="23" t="s">
        <v>1737</v>
      </c>
      <c r="B65" s="23"/>
      <c r="C65" s="23" t="s">
        <v>1524</v>
      </c>
      <c r="D65" s="23" t="s">
        <v>140</v>
      </c>
      <c r="E65" s="23" t="s">
        <v>1623</v>
      </c>
      <c r="F65" s="23" t="s">
        <v>1624</v>
      </c>
      <c r="G65" s="23" t="s">
        <v>1623</v>
      </c>
      <c r="H65" s="23" t="s">
        <v>1624</v>
      </c>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row>
    <row r="66" spans="1:67" s="24" customFormat="1" hidden="1" x14ac:dyDescent="0.2">
      <c r="A66" s="23" t="s">
        <v>1737</v>
      </c>
      <c r="B66" s="23"/>
      <c r="C66" s="23" t="s">
        <v>1524</v>
      </c>
      <c r="D66" s="23" t="s">
        <v>140</v>
      </c>
      <c r="E66" s="23" t="s">
        <v>1623</v>
      </c>
      <c r="F66" s="23"/>
      <c r="G66" s="23" t="s">
        <v>1623</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row>
    <row r="67" spans="1:67" hidden="1" x14ac:dyDescent="0.2">
      <c r="A67" s="13" t="s">
        <v>1737</v>
      </c>
      <c r="B67" s="13"/>
      <c r="C67" s="13" t="s">
        <v>1519</v>
      </c>
      <c r="D67" s="13" t="s">
        <v>73</v>
      </c>
      <c r="E67" s="13" t="s">
        <v>1716</v>
      </c>
      <c r="F67" s="13"/>
      <c r="G67" s="13" t="s">
        <v>1716</v>
      </c>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row>
    <row r="68" spans="1:67" hidden="1" x14ac:dyDescent="0.2">
      <c r="A68" s="13" t="s">
        <v>1737</v>
      </c>
      <c r="B68" s="13"/>
      <c r="C68" s="13" t="s">
        <v>1519</v>
      </c>
      <c r="D68" s="13" t="s">
        <v>73</v>
      </c>
      <c r="E68" s="13" t="s">
        <v>89</v>
      </c>
      <c r="F68" s="13" t="s">
        <v>90</v>
      </c>
      <c r="G68" s="13" t="s">
        <v>89</v>
      </c>
      <c r="H68" s="13" t="s">
        <v>90</v>
      </c>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row>
    <row r="69" spans="1:67" hidden="1" x14ac:dyDescent="0.2">
      <c r="A69" s="13" t="s">
        <v>1737</v>
      </c>
      <c r="B69" s="13"/>
      <c r="C69" s="13" t="s">
        <v>1519</v>
      </c>
      <c r="D69" s="13" t="s">
        <v>73</v>
      </c>
      <c r="E69" s="13" t="s">
        <v>89</v>
      </c>
      <c r="F69" s="13" t="s">
        <v>90</v>
      </c>
      <c r="G69" s="13" t="s">
        <v>89</v>
      </c>
      <c r="H69" s="13" t="s">
        <v>1703</v>
      </c>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row>
    <row r="70" spans="1:67" hidden="1" x14ac:dyDescent="0.2">
      <c r="A70" t="s">
        <v>88</v>
      </c>
      <c r="C70" t="s">
        <v>1519</v>
      </c>
      <c r="D70" t="s">
        <v>73</v>
      </c>
      <c r="E70" t="s">
        <v>89</v>
      </c>
      <c r="F70" t="s">
        <v>90</v>
      </c>
      <c r="G70" t="s">
        <v>89</v>
      </c>
      <c r="H70" t="s">
        <v>90</v>
      </c>
      <c r="I70" t="b">
        <v>0</v>
      </c>
      <c r="K70" t="s">
        <v>91</v>
      </c>
      <c r="AC70">
        <v>4.0999999999999996</v>
      </c>
      <c r="AF70">
        <v>5.9</v>
      </c>
      <c r="BI70" t="s">
        <v>3187</v>
      </c>
      <c r="BJ70" t="s">
        <v>92</v>
      </c>
      <c r="BL70" t="s">
        <v>93</v>
      </c>
      <c r="BM70">
        <v>42805</v>
      </c>
    </row>
    <row r="71" spans="1:67" hidden="1" x14ac:dyDescent="0.2">
      <c r="A71" s="8" t="s">
        <v>88</v>
      </c>
      <c r="C71" t="s">
        <v>1519</v>
      </c>
      <c r="D71" t="s">
        <v>73</v>
      </c>
      <c r="E71" t="s">
        <v>89</v>
      </c>
      <c r="F71" t="s">
        <v>90</v>
      </c>
      <c r="G71" s="8" t="s">
        <v>89</v>
      </c>
      <c r="H71" s="8" t="s">
        <v>90</v>
      </c>
      <c r="I71" s="8"/>
      <c r="AC71">
        <v>4.0999999999999996</v>
      </c>
      <c r="AF71">
        <v>5.9</v>
      </c>
      <c r="BJ71" t="s">
        <v>79</v>
      </c>
      <c r="BK71" s="1">
        <v>44824</v>
      </c>
      <c r="BL71" t="s">
        <v>2492</v>
      </c>
      <c r="BM71">
        <v>2930</v>
      </c>
      <c r="BN71" t="s">
        <v>72</v>
      </c>
      <c r="BO71" t="s">
        <v>2492</v>
      </c>
    </row>
    <row r="72" spans="1:67" hidden="1" x14ac:dyDescent="0.2">
      <c r="A72" s="8" t="s">
        <v>2514</v>
      </c>
      <c r="C72" t="s">
        <v>1519</v>
      </c>
      <c r="D72" t="s">
        <v>73</v>
      </c>
      <c r="E72" t="s">
        <v>89</v>
      </c>
      <c r="F72" t="s">
        <v>90</v>
      </c>
      <c r="G72" s="8" t="s">
        <v>89</v>
      </c>
      <c r="H72" s="8" t="s">
        <v>90</v>
      </c>
      <c r="I72" s="8"/>
      <c r="AW72" t="s">
        <v>2143</v>
      </c>
      <c r="AZ72">
        <v>2.9</v>
      </c>
      <c r="BJ72" s="8" t="s">
        <v>79</v>
      </c>
      <c r="BK72" s="9">
        <v>44824</v>
      </c>
      <c r="BL72" s="8" t="s">
        <v>2492</v>
      </c>
      <c r="BM72">
        <v>2930</v>
      </c>
    </row>
    <row r="73" spans="1:67" hidden="1" x14ac:dyDescent="0.2">
      <c r="A73" t="s">
        <v>94</v>
      </c>
      <c r="C73" t="s">
        <v>1519</v>
      </c>
      <c r="D73" t="s">
        <v>73</v>
      </c>
      <c r="E73" t="s">
        <v>89</v>
      </c>
      <c r="F73" t="s">
        <v>90</v>
      </c>
      <c r="G73" t="s">
        <v>89</v>
      </c>
      <c r="H73" t="s">
        <v>90</v>
      </c>
      <c r="I73" t="b">
        <v>0</v>
      </c>
      <c r="K73" t="s">
        <v>91</v>
      </c>
      <c r="AC73">
        <v>3.9</v>
      </c>
      <c r="AF73">
        <v>5.9</v>
      </c>
      <c r="BI73" t="s">
        <v>3187</v>
      </c>
      <c r="BJ73" t="s">
        <v>92</v>
      </c>
      <c r="BL73" t="s">
        <v>93</v>
      </c>
      <c r="BM73">
        <v>42805</v>
      </c>
    </row>
    <row r="74" spans="1:67" hidden="1" x14ac:dyDescent="0.2">
      <c r="A74" s="8" t="s">
        <v>94</v>
      </c>
      <c r="C74" t="s">
        <v>1519</v>
      </c>
      <c r="D74" t="s">
        <v>73</v>
      </c>
      <c r="E74" t="s">
        <v>89</v>
      </c>
      <c r="F74" t="s">
        <v>90</v>
      </c>
      <c r="G74" s="18" t="s">
        <v>89</v>
      </c>
      <c r="H74" s="8" t="s">
        <v>90</v>
      </c>
      <c r="I74" s="8"/>
      <c r="AC74" t="s">
        <v>1973</v>
      </c>
      <c r="AF74">
        <v>5.9</v>
      </c>
      <c r="BJ74" t="s">
        <v>79</v>
      </c>
      <c r="BK74" s="1">
        <v>44824</v>
      </c>
      <c r="BL74" t="s">
        <v>2492</v>
      </c>
      <c r="BM74">
        <v>2930</v>
      </c>
    </row>
    <row r="75" spans="1:67" hidden="1" x14ac:dyDescent="0.2">
      <c r="A75" s="8" t="s">
        <v>2515</v>
      </c>
      <c r="C75" t="s">
        <v>1519</v>
      </c>
      <c r="D75" t="s">
        <v>73</v>
      </c>
      <c r="E75" t="s">
        <v>89</v>
      </c>
      <c r="F75" t="s">
        <v>90</v>
      </c>
      <c r="G75" s="8" t="s">
        <v>89</v>
      </c>
      <c r="H75" s="8" t="s">
        <v>90</v>
      </c>
      <c r="I75" s="8"/>
      <c r="BA75">
        <v>4.2</v>
      </c>
      <c r="BD75">
        <v>3.05</v>
      </c>
      <c r="BJ75" t="s">
        <v>79</v>
      </c>
      <c r="BK75" s="1">
        <v>44824</v>
      </c>
      <c r="BL75" t="s">
        <v>2492</v>
      </c>
      <c r="BM75">
        <v>2930</v>
      </c>
    </row>
    <row r="76" spans="1:67" hidden="1" x14ac:dyDescent="0.2">
      <c r="A76" s="8" t="s">
        <v>2327</v>
      </c>
      <c r="B76" s="8" t="s">
        <v>338</v>
      </c>
      <c r="C76" t="s">
        <v>1519</v>
      </c>
      <c r="D76" t="s">
        <v>73</v>
      </c>
      <c r="E76" t="s">
        <v>89</v>
      </c>
      <c r="F76" t="s">
        <v>90</v>
      </c>
      <c r="G76" s="8" t="s">
        <v>89</v>
      </c>
      <c r="H76" s="8" t="s">
        <v>90</v>
      </c>
      <c r="I76" s="8"/>
      <c r="AC76">
        <v>3.9</v>
      </c>
      <c r="AF76">
        <v>6</v>
      </c>
      <c r="BI76" t="s">
        <v>2328</v>
      </c>
      <c r="BJ76" s="8" t="s">
        <v>79</v>
      </c>
      <c r="BK76" s="1">
        <v>44819</v>
      </c>
      <c r="BL76" s="8" t="s">
        <v>71</v>
      </c>
      <c r="BM76" s="8">
        <v>3485</v>
      </c>
      <c r="BN76" s="8" t="s">
        <v>72</v>
      </c>
      <c r="BO76" s="8" t="s">
        <v>71</v>
      </c>
    </row>
    <row r="77" spans="1:67" hidden="1" x14ac:dyDescent="0.2">
      <c r="A77" s="8" t="s">
        <v>2270</v>
      </c>
      <c r="C77" t="s">
        <v>1519</v>
      </c>
      <c r="D77" t="s">
        <v>73</v>
      </c>
      <c r="E77" t="s">
        <v>89</v>
      </c>
      <c r="F77" t="s">
        <v>90</v>
      </c>
      <c r="G77" s="8" t="s">
        <v>89</v>
      </c>
      <c r="H77" t="s">
        <v>96</v>
      </c>
      <c r="BA77">
        <v>3.9</v>
      </c>
      <c r="BB77">
        <v>2.8</v>
      </c>
      <c r="BC77">
        <v>2.8</v>
      </c>
      <c r="BD77">
        <v>2.8</v>
      </c>
      <c r="BE77">
        <v>4.2</v>
      </c>
      <c r="BF77">
        <v>2.9</v>
      </c>
      <c r="BG77">
        <v>2.7</v>
      </c>
      <c r="BH77">
        <v>2.9</v>
      </c>
      <c r="BJ77" s="8" t="s">
        <v>79</v>
      </c>
      <c r="BK77" s="1">
        <v>44816</v>
      </c>
      <c r="BL77" t="s">
        <v>2002</v>
      </c>
      <c r="BM77">
        <v>2585</v>
      </c>
    </row>
    <row r="78" spans="1:67" hidden="1" x14ac:dyDescent="0.2">
      <c r="A78" s="8" t="s">
        <v>2269</v>
      </c>
      <c r="C78" t="s">
        <v>1519</v>
      </c>
      <c r="D78" t="s">
        <v>73</v>
      </c>
      <c r="E78" t="s">
        <v>89</v>
      </c>
      <c r="F78" t="s">
        <v>90</v>
      </c>
      <c r="G78" s="8" t="s">
        <v>89</v>
      </c>
      <c r="H78" t="s">
        <v>96</v>
      </c>
      <c r="AC78">
        <v>3.7</v>
      </c>
      <c r="BJ78" s="8" t="s">
        <v>79</v>
      </c>
      <c r="BK78" s="1">
        <v>44816</v>
      </c>
      <c r="BL78" t="s">
        <v>2002</v>
      </c>
      <c r="BM78">
        <v>2585</v>
      </c>
    </row>
    <row r="79" spans="1:67" hidden="1" x14ac:dyDescent="0.2">
      <c r="A79" s="8" t="s">
        <v>2271</v>
      </c>
      <c r="C79" t="s">
        <v>1519</v>
      </c>
      <c r="D79" t="s">
        <v>73</v>
      </c>
      <c r="E79" t="s">
        <v>89</v>
      </c>
      <c r="F79" t="s">
        <v>90</v>
      </c>
      <c r="G79" s="8" t="s">
        <v>89</v>
      </c>
      <c r="H79" t="s">
        <v>96</v>
      </c>
      <c r="BA79">
        <v>4.0999999999999996</v>
      </c>
      <c r="BB79">
        <v>3.2</v>
      </c>
      <c r="BD79">
        <v>3.2</v>
      </c>
      <c r="BJ79" s="8" t="s">
        <v>79</v>
      </c>
      <c r="BK79" s="1">
        <v>44816</v>
      </c>
      <c r="BL79" t="s">
        <v>2002</v>
      </c>
      <c r="BM79">
        <v>2585</v>
      </c>
    </row>
    <row r="80" spans="1:67" hidden="1" x14ac:dyDescent="0.2">
      <c r="A80" t="s">
        <v>95</v>
      </c>
      <c r="C80" t="s">
        <v>1519</v>
      </c>
      <c r="D80" t="s">
        <v>73</v>
      </c>
      <c r="E80" t="s">
        <v>89</v>
      </c>
      <c r="F80" t="s">
        <v>90</v>
      </c>
      <c r="G80" t="s">
        <v>89</v>
      </c>
      <c r="H80" t="s">
        <v>96</v>
      </c>
      <c r="AC80">
        <v>4.05</v>
      </c>
      <c r="AD80">
        <v>5.96</v>
      </c>
      <c r="AE80">
        <v>5.67</v>
      </c>
      <c r="AF80">
        <v>5.96</v>
      </c>
      <c r="BJ80" t="s">
        <v>79</v>
      </c>
      <c r="BL80" t="s">
        <v>93</v>
      </c>
      <c r="BM80">
        <v>42805</v>
      </c>
      <c r="BN80" t="s">
        <v>81</v>
      </c>
      <c r="BO80" t="s">
        <v>93</v>
      </c>
    </row>
    <row r="81" spans="1:67" hidden="1" x14ac:dyDescent="0.2">
      <c r="A81" t="s">
        <v>97</v>
      </c>
      <c r="C81" t="s">
        <v>1519</v>
      </c>
      <c r="D81" t="s">
        <v>73</v>
      </c>
      <c r="E81" t="s">
        <v>89</v>
      </c>
      <c r="F81" t="s">
        <v>90</v>
      </c>
      <c r="G81" t="s">
        <v>89</v>
      </c>
      <c r="H81" t="s">
        <v>96</v>
      </c>
      <c r="BA81">
        <v>3.97</v>
      </c>
      <c r="BB81">
        <v>2.79</v>
      </c>
      <c r="BC81">
        <v>2.87</v>
      </c>
      <c r="BD81">
        <v>2.79</v>
      </c>
      <c r="BE81">
        <v>4.7</v>
      </c>
      <c r="BF81">
        <v>2.79</v>
      </c>
      <c r="BG81">
        <v>2.7</v>
      </c>
      <c r="BH81">
        <v>2.79</v>
      </c>
      <c r="BJ81" t="s">
        <v>79</v>
      </c>
      <c r="BL81" t="s">
        <v>93</v>
      </c>
      <c r="BM81">
        <v>42805</v>
      </c>
      <c r="BN81" t="s">
        <v>81</v>
      </c>
      <c r="BO81" t="s">
        <v>93</v>
      </c>
    </row>
    <row r="82" spans="1:67" hidden="1" x14ac:dyDescent="0.2">
      <c r="A82" t="s">
        <v>98</v>
      </c>
      <c r="C82" t="s">
        <v>1519</v>
      </c>
      <c r="D82" t="s">
        <v>73</v>
      </c>
      <c r="E82" t="s">
        <v>89</v>
      </c>
      <c r="F82" t="s">
        <v>90</v>
      </c>
      <c r="G82" t="s">
        <v>89</v>
      </c>
      <c r="H82" t="s">
        <v>90</v>
      </c>
      <c r="I82" t="b">
        <v>0</v>
      </c>
      <c r="AC82">
        <v>3.9</v>
      </c>
      <c r="AF82">
        <v>6.5</v>
      </c>
      <c r="BI82" t="s">
        <v>99</v>
      </c>
      <c r="BJ82" t="s">
        <v>92</v>
      </c>
      <c r="BL82" t="s">
        <v>93</v>
      </c>
      <c r="BM82">
        <v>42805</v>
      </c>
    </row>
    <row r="83" spans="1:67" hidden="1" x14ac:dyDescent="0.2">
      <c r="A83" s="8" t="s">
        <v>98</v>
      </c>
      <c r="B83" s="8" t="s">
        <v>338</v>
      </c>
      <c r="C83" t="s">
        <v>1519</v>
      </c>
      <c r="D83" t="s">
        <v>73</v>
      </c>
      <c r="E83" t="s">
        <v>89</v>
      </c>
      <c r="F83" t="s">
        <v>90</v>
      </c>
      <c r="G83" s="8" t="s">
        <v>89</v>
      </c>
      <c r="H83" s="8" t="s">
        <v>1703</v>
      </c>
      <c r="I83" s="8"/>
      <c r="AC83">
        <v>3.9</v>
      </c>
      <c r="AF83">
        <v>6.5</v>
      </c>
      <c r="BJ83" s="8" t="s">
        <v>79</v>
      </c>
      <c r="BK83" s="1">
        <v>44819</v>
      </c>
      <c r="BL83" s="8" t="s">
        <v>71</v>
      </c>
      <c r="BM83" s="8">
        <v>3485</v>
      </c>
      <c r="BN83" s="8" t="s">
        <v>72</v>
      </c>
      <c r="BO83" s="8" t="s">
        <v>71</v>
      </c>
    </row>
    <row r="84" spans="1:67" hidden="1" x14ac:dyDescent="0.2">
      <c r="A84" t="s">
        <v>100</v>
      </c>
      <c r="C84" t="s">
        <v>1519</v>
      </c>
      <c r="D84" t="s">
        <v>73</v>
      </c>
      <c r="E84" t="s">
        <v>89</v>
      </c>
      <c r="F84" t="s">
        <v>90</v>
      </c>
      <c r="G84" t="s">
        <v>89</v>
      </c>
      <c r="H84" t="s">
        <v>90</v>
      </c>
      <c r="I84" t="b">
        <v>0</v>
      </c>
      <c r="AC84">
        <v>3.9</v>
      </c>
      <c r="AF84">
        <v>6</v>
      </c>
      <c r="BI84" t="s">
        <v>3188</v>
      </c>
      <c r="BJ84" t="s">
        <v>92</v>
      </c>
      <c r="BL84" t="s">
        <v>93</v>
      </c>
      <c r="BM84">
        <v>42805</v>
      </c>
    </row>
    <row r="85" spans="1:67" hidden="1" x14ac:dyDescent="0.2">
      <c r="A85" s="13" t="s">
        <v>1737</v>
      </c>
      <c r="B85" s="13"/>
      <c r="C85" s="13" t="s">
        <v>1519</v>
      </c>
      <c r="D85" s="13" t="s">
        <v>73</v>
      </c>
      <c r="E85" s="13" t="s">
        <v>89</v>
      </c>
      <c r="F85" s="13" t="s">
        <v>1705</v>
      </c>
      <c r="G85" s="13" t="s">
        <v>89</v>
      </c>
      <c r="H85" s="13" t="s">
        <v>1705</v>
      </c>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row>
    <row r="86" spans="1:67" hidden="1" x14ac:dyDescent="0.2">
      <c r="A86" s="2" t="s">
        <v>2473</v>
      </c>
      <c r="B86" s="2" t="s">
        <v>338</v>
      </c>
      <c r="C86" s="2" t="s">
        <v>1519</v>
      </c>
      <c r="D86" s="2" t="s">
        <v>73</v>
      </c>
      <c r="E86" s="2" t="s">
        <v>89</v>
      </c>
      <c r="F86" s="2" t="s">
        <v>1705</v>
      </c>
      <c r="G86" s="2" t="s">
        <v>89</v>
      </c>
      <c r="H86" s="2" t="s">
        <v>1705</v>
      </c>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t="s">
        <v>2474</v>
      </c>
      <c r="BJ86" s="2" t="s">
        <v>79</v>
      </c>
      <c r="BK86" s="3">
        <v>44824</v>
      </c>
      <c r="BL86" s="2" t="s">
        <v>2475</v>
      </c>
      <c r="BM86" s="2">
        <v>3136</v>
      </c>
      <c r="BN86" s="2" t="s">
        <v>72</v>
      </c>
      <c r="BO86" s="2" t="s">
        <v>2475</v>
      </c>
    </row>
    <row r="87" spans="1:67" hidden="1" x14ac:dyDescent="0.2">
      <c r="A87" s="13" t="s">
        <v>1737</v>
      </c>
      <c r="B87" s="13"/>
      <c r="C87" s="13" t="s">
        <v>1519</v>
      </c>
      <c r="D87" s="13" t="s">
        <v>73</v>
      </c>
      <c r="E87" s="13" t="s">
        <v>89</v>
      </c>
      <c r="F87" s="13" t="s">
        <v>1541</v>
      </c>
      <c r="G87" s="13" t="s">
        <v>89</v>
      </c>
      <c r="H87" s="13" t="s">
        <v>1541</v>
      </c>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row>
    <row r="88" spans="1:67" hidden="1" x14ac:dyDescent="0.2">
      <c r="A88" s="8" t="s">
        <v>2522</v>
      </c>
      <c r="C88" t="s">
        <v>1519</v>
      </c>
      <c r="D88" t="s">
        <v>73</v>
      </c>
      <c r="E88" t="s">
        <v>89</v>
      </c>
      <c r="F88" t="s">
        <v>1541</v>
      </c>
      <c r="G88" s="8" t="s">
        <v>89</v>
      </c>
      <c r="H88" s="8" t="s">
        <v>2521</v>
      </c>
      <c r="I88" s="8"/>
      <c r="Y88" t="s">
        <v>1926</v>
      </c>
      <c r="AB88" t="s">
        <v>2104</v>
      </c>
      <c r="AC88" t="s">
        <v>1947</v>
      </c>
      <c r="AF88">
        <v>6.9</v>
      </c>
      <c r="BJ88" t="s">
        <v>79</v>
      </c>
      <c r="BK88" s="1">
        <v>44824</v>
      </c>
      <c r="BL88" t="s">
        <v>2492</v>
      </c>
      <c r="BM88">
        <v>2930</v>
      </c>
    </row>
    <row r="89" spans="1:67" hidden="1" x14ac:dyDescent="0.2">
      <c r="A89" s="8" t="s">
        <v>2523</v>
      </c>
      <c r="C89" t="s">
        <v>1519</v>
      </c>
      <c r="D89" t="s">
        <v>73</v>
      </c>
      <c r="E89" t="s">
        <v>89</v>
      </c>
      <c r="F89" t="s">
        <v>1541</v>
      </c>
      <c r="G89" s="8" t="s">
        <v>89</v>
      </c>
      <c r="H89" s="8" t="s">
        <v>2521</v>
      </c>
      <c r="I89" s="8"/>
      <c r="Y89">
        <v>4.3</v>
      </c>
      <c r="AB89">
        <v>6.4</v>
      </c>
      <c r="BJ89" s="8" t="s">
        <v>79</v>
      </c>
      <c r="BK89" s="9">
        <v>44824</v>
      </c>
      <c r="BL89" s="8" t="s">
        <v>2492</v>
      </c>
      <c r="BM89">
        <v>2930</v>
      </c>
    </row>
    <row r="90" spans="1:67" hidden="1" x14ac:dyDescent="0.2">
      <c r="A90" s="8" t="s">
        <v>2524</v>
      </c>
      <c r="C90" t="s">
        <v>1519</v>
      </c>
      <c r="D90" t="s">
        <v>73</v>
      </c>
      <c r="E90" t="s">
        <v>89</v>
      </c>
      <c r="F90" t="s">
        <v>1541</v>
      </c>
      <c r="G90" s="8" t="s">
        <v>89</v>
      </c>
      <c r="H90" s="8" t="s">
        <v>2521</v>
      </c>
      <c r="I90" s="8"/>
      <c r="BG90">
        <v>3.1</v>
      </c>
      <c r="BH90">
        <v>3.1</v>
      </c>
      <c r="BJ90" t="s">
        <v>79</v>
      </c>
      <c r="BK90" s="1">
        <v>44824</v>
      </c>
      <c r="BL90" t="s">
        <v>2492</v>
      </c>
      <c r="BM90">
        <v>2930</v>
      </c>
    </row>
    <row r="91" spans="1:67" hidden="1" x14ac:dyDescent="0.2">
      <c r="A91" s="8" t="s">
        <v>2525</v>
      </c>
      <c r="C91" t="s">
        <v>1519</v>
      </c>
      <c r="D91" t="s">
        <v>73</v>
      </c>
      <c r="E91" t="s">
        <v>89</v>
      </c>
      <c r="F91" t="s">
        <v>1541</v>
      </c>
      <c r="G91" s="8" t="s">
        <v>89</v>
      </c>
      <c r="H91" s="8" t="s">
        <v>2521</v>
      </c>
      <c r="I91" s="8"/>
      <c r="BE91" t="s">
        <v>2526</v>
      </c>
      <c r="BH91">
        <v>2.9</v>
      </c>
      <c r="BJ91" t="s">
        <v>79</v>
      </c>
      <c r="BK91" s="1">
        <v>44824</v>
      </c>
      <c r="BL91" t="s">
        <v>2492</v>
      </c>
      <c r="BM91">
        <v>2930</v>
      </c>
    </row>
    <row r="92" spans="1:67" hidden="1" x14ac:dyDescent="0.2">
      <c r="A92" t="s">
        <v>101</v>
      </c>
      <c r="C92" t="s">
        <v>1519</v>
      </c>
      <c r="D92" t="s">
        <v>73</v>
      </c>
      <c r="E92" t="s">
        <v>89</v>
      </c>
      <c r="F92" t="s">
        <v>1541</v>
      </c>
      <c r="G92" t="s">
        <v>89</v>
      </c>
      <c r="H92" t="s">
        <v>102</v>
      </c>
      <c r="AG92">
        <v>3.1</v>
      </c>
      <c r="BI92" s="5" t="s">
        <v>103</v>
      </c>
      <c r="BJ92" t="s">
        <v>79</v>
      </c>
      <c r="BL92" t="s">
        <v>104</v>
      </c>
      <c r="BM92">
        <v>1216</v>
      </c>
      <c r="BN92" t="s">
        <v>72</v>
      </c>
      <c r="BO92" t="s">
        <v>104</v>
      </c>
    </row>
    <row r="93" spans="1:67" hidden="1" x14ac:dyDescent="0.2">
      <c r="A93" s="8" t="s">
        <v>2467</v>
      </c>
      <c r="B93" t="s">
        <v>338</v>
      </c>
      <c r="C93" t="s">
        <v>1519</v>
      </c>
      <c r="D93" t="s">
        <v>73</v>
      </c>
      <c r="E93" t="s">
        <v>89</v>
      </c>
      <c r="F93" t="s">
        <v>1541</v>
      </c>
      <c r="G93" s="8" t="s">
        <v>89</v>
      </c>
      <c r="H93" s="8" t="s">
        <v>1541</v>
      </c>
      <c r="I93" s="8"/>
      <c r="Y93">
        <v>3.9</v>
      </c>
      <c r="AB93">
        <v>5.0999999999999996</v>
      </c>
      <c r="AC93">
        <v>3.7</v>
      </c>
      <c r="AF93">
        <v>6</v>
      </c>
      <c r="AW93">
        <v>3.8</v>
      </c>
      <c r="AZ93">
        <v>2.8</v>
      </c>
      <c r="BD93">
        <v>2.9</v>
      </c>
      <c r="BJ93" t="s">
        <v>79</v>
      </c>
      <c r="BK93" s="1">
        <v>44820</v>
      </c>
      <c r="BL93" s="8" t="s">
        <v>2433</v>
      </c>
      <c r="BM93" s="8" t="s">
        <v>2470</v>
      </c>
      <c r="BN93" t="s">
        <v>72</v>
      </c>
      <c r="BO93" s="8" t="s">
        <v>2433</v>
      </c>
    </row>
    <row r="94" spans="1:67" hidden="1" x14ac:dyDescent="0.2">
      <c r="A94" s="13" t="s">
        <v>1737</v>
      </c>
      <c r="B94" s="13"/>
      <c r="C94" s="13" t="s">
        <v>1519</v>
      </c>
      <c r="D94" s="13" t="s">
        <v>73</v>
      </c>
      <c r="E94" s="13" t="s">
        <v>89</v>
      </c>
      <c r="F94" s="13" t="s">
        <v>105</v>
      </c>
      <c r="G94" s="13" t="s">
        <v>89</v>
      </c>
      <c r="H94" s="13" t="s">
        <v>105</v>
      </c>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row>
    <row r="95" spans="1:67" hidden="1" x14ac:dyDescent="0.2">
      <c r="A95" s="8" t="s">
        <v>1014</v>
      </c>
      <c r="C95" t="s">
        <v>1519</v>
      </c>
      <c r="D95" t="s">
        <v>73</v>
      </c>
      <c r="E95" t="s">
        <v>89</v>
      </c>
      <c r="F95" t="s">
        <v>105</v>
      </c>
      <c r="G95" s="8" t="s">
        <v>89</v>
      </c>
      <c r="H95" s="8" t="s">
        <v>105</v>
      </c>
      <c r="I95" s="8"/>
      <c r="BA95">
        <v>4.25</v>
      </c>
      <c r="BD95">
        <v>3.3</v>
      </c>
      <c r="BJ95" t="s">
        <v>79</v>
      </c>
      <c r="BK95" s="1">
        <v>44824</v>
      </c>
      <c r="BL95" t="s">
        <v>2492</v>
      </c>
      <c r="BM95">
        <v>2930</v>
      </c>
    </row>
    <row r="96" spans="1:67" s="38" customFormat="1" hidden="1" x14ac:dyDescent="0.2">
      <c r="A96" s="8" t="s">
        <v>1462</v>
      </c>
      <c r="B96" s="8" t="s">
        <v>75</v>
      </c>
      <c r="C96" s="8" t="s">
        <v>1519</v>
      </c>
      <c r="D96" s="8" t="s">
        <v>73</v>
      </c>
      <c r="E96" s="8" t="s">
        <v>89</v>
      </c>
      <c r="F96" s="8" t="s">
        <v>105</v>
      </c>
      <c r="G96" s="8" t="s">
        <v>89</v>
      </c>
      <c r="H96" s="8" t="s">
        <v>105</v>
      </c>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v>4.3</v>
      </c>
      <c r="AX96" s="8"/>
      <c r="AY96" s="8"/>
      <c r="AZ96" s="8">
        <v>2.9</v>
      </c>
      <c r="BA96" s="8">
        <v>4.0999999999999996</v>
      </c>
      <c r="BB96" s="8"/>
      <c r="BC96" s="8"/>
      <c r="BD96" s="8">
        <v>3.2</v>
      </c>
      <c r="BE96" s="8"/>
      <c r="BF96" s="8"/>
      <c r="BG96" s="8"/>
      <c r="BH96" s="8"/>
      <c r="BI96" s="8"/>
      <c r="BJ96" s="8" t="s">
        <v>79</v>
      </c>
      <c r="BK96" s="9">
        <v>44806</v>
      </c>
      <c r="BL96" s="8" t="s">
        <v>1457</v>
      </c>
      <c r="BM96" s="8">
        <v>6619</v>
      </c>
      <c r="BN96" s="8" t="s">
        <v>72</v>
      </c>
      <c r="BO96" s="8" t="s">
        <v>1457</v>
      </c>
    </row>
    <row r="97" spans="1:67" s="8" customFormat="1" hidden="1" x14ac:dyDescent="0.2">
      <c r="A97" s="8" t="s">
        <v>1462</v>
      </c>
      <c r="B97" s="8" t="s">
        <v>338</v>
      </c>
      <c r="C97" s="8" t="s">
        <v>1519</v>
      </c>
      <c r="D97" s="8" t="s">
        <v>73</v>
      </c>
      <c r="E97" s="8" t="s">
        <v>89</v>
      </c>
      <c r="F97" s="8" t="s">
        <v>105</v>
      </c>
      <c r="G97" s="8" t="s">
        <v>89</v>
      </c>
      <c r="H97" s="8" t="s">
        <v>105</v>
      </c>
      <c r="I97" s="8" t="b">
        <v>0</v>
      </c>
      <c r="AW97" s="8">
        <v>4.3</v>
      </c>
      <c r="AZ97" s="8">
        <v>2.9</v>
      </c>
      <c r="BA97" s="8">
        <v>4.0999999999999996</v>
      </c>
      <c r="BD97" s="8">
        <v>3.2</v>
      </c>
      <c r="BI97" s="8" t="s">
        <v>3189</v>
      </c>
      <c r="BJ97" s="8" t="s">
        <v>79</v>
      </c>
      <c r="BK97" s="9">
        <v>44820</v>
      </c>
      <c r="BL97" s="8" t="s">
        <v>2433</v>
      </c>
      <c r="BM97" s="8" t="s">
        <v>2470</v>
      </c>
      <c r="BN97" s="8" t="s">
        <v>72</v>
      </c>
      <c r="BO97" s="8" t="s">
        <v>2433</v>
      </c>
    </row>
    <row r="98" spans="1:67" hidden="1" x14ac:dyDescent="0.2">
      <c r="A98" s="13" t="s">
        <v>1737</v>
      </c>
      <c r="B98" s="13"/>
      <c r="C98" s="13" t="s">
        <v>1519</v>
      </c>
      <c r="D98" s="13" t="s">
        <v>73</v>
      </c>
      <c r="E98" s="13" t="s">
        <v>89</v>
      </c>
      <c r="F98" s="13" t="s">
        <v>107</v>
      </c>
      <c r="G98" s="13" t="s">
        <v>89</v>
      </c>
      <c r="H98" s="13" t="s">
        <v>1460</v>
      </c>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row>
    <row r="99" spans="1:67" hidden="1" x14ac:dyDescent="0.2">
      <c r="A99" s="13" t="s">
        <v>1737</v>
      </c>
      <c r="B99" s="13"/>
      <c r="C99" s="13" t="s">
        <v>1519</v>
      </c>
      <c r="D99" s="13" t="s">
        <v>73</v>
      </c>
      <c r="E99" s="13" t="s">
        <v>89</v>
      </c>
      <c r="F99" s="13" t="s">
        <v>107</v>
      </c>
      <c r="G99" s="13" t="s">
        <v>89</v>
      </c>
      <c r="H99" s="13" t="s">
        <v>107</v>
      </c>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row>
    <row r="100" spans="1:67" s="22" customFormat="1" hidden="1" x14ac:dyDescent="0.2">
      <c r="A100" s="13" t="s">
        <v>1737</v>
      </c>
      <c r="B100" s="13"/>
      <c r="C100" s="13" t="s">
        <v>1519</v>
      </c>
      <c r="D100" s="13" t="s">
        <v>73</v>
      </c>
      <c r="E100" s="13" t="s">
        <v>89</v>
      </c>
      <c r="F100" s="13" t="s">
        <v>107</v>
      </c>
      <c r="G100" s="13" t="s">
        <v>1706</v>
      </c>
      <c r="H100" s="13" t="s">
        <v>1125</v>
      </c>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row>
    <row r="101" spans="1:67" hidden="1" x14ac:dyDescent="0.2">
      <c r="A101" s="12" t="s">
        <v>2396</v>
      </c>
      <c r="B101" s="12"/>
      <c r="C101" s="12" t="s">
        <v>1519</v>
      </c>
      <c r="D101" s="12" t="s">
        <v>73</v>
      </c>
      <c r="E101" s="12" t="s">
        <v>89</v>
      </c>
      <c r="F101" s="12" t="s">
        <v>107</v>
      </c>
      <c r="G101" s="12" t="s">
        <v>89</v>
      </c>
      <c r="H101" s="12" t="s">
        <v>107</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t="s">
        <v>79</v>
      </c>
      <c r="BK101" s="14">
        <v>44820</v>
      </c>
      <c r="BL101" s="12" t="s">
        <v>2353</v>
      </c>
      <c r="BM101" s="12">
        <v>2905</v>
      </c>
      <c r="BN101" s="12" t="s">
        <v>72</v>
      </c>
      <c r="BO101" s="12" t="s">
        <v>2353</v>
      </c>
    </row>
    <row r="102" spans="1:67" s="22" customFormat="1" hidden="1" x14ac:dyDescent="0.2">
      <c r="A102" s="8" t="s">
        <v>2517</v>
      </c>
      <c r="B102"/>
      <c r="C102" t="s">
        <v>1519</v>
      </c>
      <c r="D102" t="s">
        <v>73</v>
      </c>
      <c r="E102" t="s">
        <v>89</v>
      </c>
      <c r="F102" t="s">
        <v>107</v>
      </c>
      <c r="G102" s="8" t="s">
        <v>89</v>
      </c>
      <c r="H102" s="8" t="s">
        <v>1460</v>
      </c>
      <c r="I102" s="8"/>
      <c r="J102"/>
      <c r="K102"/>
      <c r="L102"/>
      <c r="M102"/>
      <c r="N102"/>
      <c r="O102"/>
      <c r="P102"/>
      <c r="Q102"/>
      <c r="R102"/>
      <c r="S102"/>
      <c r="T102"/>
      <c r="U102"/>
      <c r="V102"/>
      <c r="W102"/>
      <c r="X102"/>
      <c r="Y102">
        <v>4.9000000000000004</v>
      </c>
      <c r="Z102"/>
      <c r="AA102"/>
      <c r="AB102">
        <v>6.3</v>
      </c>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t="s">
        <v>79</v>
      </c>
      <c r="BK102" s="1">
        <v>44824</v>
      </c>
      <c r="BL102" t="s">
        <v>2492</v>
      </c>
      <c r="BM102">
        <v>2930</v>
      </c>
      <c r="BN102"/>
      <c r="BO102"/>
    </row>
    <row r="103" spans="1:67" hidden="1" x14ac:dyDescent="0.2">
      <c r="A103" s="8" t="s">
        <v>2518</v>
      </c>
      <c r="C103" t="s">
        <v>1519</v>
      </c>
      <c r="D103" t="s">
        <v>73</v>
      </c>
      <c r="E103" t="s">
        <v>89</v>
      </c>
      <c r="F103" t="s">
        <v>107</v>
      </c>
      <c r="G103" s="8" t="s">
        <v>89</v>
      </c>
      <c r="H103" s="8" t="s">
        <v>1460</v>
      </c>
      <c r="I103" s="8"/>
      <c r="Y103">
        <v>4.9000000000000004</v>
      </c>
      <c r="BJ103" s="8" t="s">
        <v>79</v>
      </c>
      <c r="BK103" s="9">
        <v>44824</v>
      </c>
      <c r="BL103" s="8" t="s">
        <v>2492</v>
      </c>
      <c r="BM103">
        <v>2930</v>
      </c>
    </row>
    <row r="104" spans="1:67" hidden="1" x14ac:dyDescent="0.2">
      <c r="A104" s="8" t="s">
        <v>2519</v>
      </c>
      <c r="C104" t="s">
        <v>1519</v>
      </c>
      <c r="D104" t="s">
        <v>73</v>
      </c>
      <c r="E104" t="s">
        <v>89</v>
      </c>
      <c r="F104" t="s">
        <v>107</v>
      </c>
      <c r="G104" s="8" t="s">
        <v>89</v>
      </c>
      <c r="H104" s="8" t="s">
        <v>1460</v>
      </c>
      <c r="I104" s="8"/>
      <c r="BA104">
        <v>4.8</v>
      </c>
      <c r="BD104">
        <v>3.7</v>
      </c>
      <c r="BJ104" t="s">
        <v>79</v>
      </c>
      <c r="BK104" s="1">
        <v>44824</v>
      </c>
      <c r="BL104" t="s">
        <v>2492</v>
      </c>
      <c r="BM104">
        <v>2930</v>
      </c>
    </row>
    <row r="105" spans="1:67" hidden="1" x14ac:dyDescent="0.2">
      <c r="A105" s="8" t="s">
        <v>2516</v>
      </c>
      <c r="C105" t="s">
        <v>1519</v>
      </c>
      <c r="D105" t="s">
        <v>73</v>
      </c>
      <c r="E105" t="s">
        <v>89</v>
      </c>
      <c r="F105" t="s">
        <v>107</v>
      </c>
      <c r="G105" s="8" t="s">
        <v>89</v>
      </c>
      <c r="H105" s="8" t="s">
        <v>1460</v>
      </c>
      <c r="I105" s="8"/>
      <c r="Y105">
        <v>4.8</v>
      </c>
      <c r="AB105">
        <v>6.75</v>
      </c>
      <c r="AC105">
        <v>5</v>
      </c>
      <c r="AF105">
        <v>7.6</v>
      </c>
      <c r="BJ105" t="s">
        <v>79</v>
      </c>
      <c r="BK105" s="1">
        <v>44824</v>
      </c>
      <c r="BL105" t="s">
        <v>2492</v>
      </c>
      <c r="BM105">
        <v>2930</v>
      </c>
    </row>
    <row r="106" spans="1:67" hidden="1" x14ac:dyDescent="0.2">
      <c r="A106" s="8" t="s">
        <v>2520</v>
      </c>
      <c r="C106" t="s">
        <v>1519</v>
      </c>
      <c r="D106" t="s">
        <v>73</v>
      </c>
      <c r="E106" t="s">
        <v>89</v>
      </c>
      <c r="F106" t="s">
        <v>107</v>
      </c>
      <c r="G106" s="8" t="s">
        <v>89</v>
      </c>
      <c r="H106" s="8" t="s">
        <v>1460</v>
      </c>
      <c r="I106" s="8"/>
      <c r="BE106">
        <v>5.55</v>
      </c>
      <c r="BH106">
        <v>3.9</v>
      </c>
      <c r="BJ106" t="s">
        <v>79</v>
      </c>
      <c r="BK106" s="1">
        <v>44824</v>
      </c>
      <c r="BL106" t="s">
        <v>2492</v>
      </c>
      <c r="BM106">
        <v>2930</v>
      </c>
    </row>
    <row r="107" spans="1:67" hidden="1" x14ac:dyDescent="0.2">
      <c r="A107" t="s">
        <v>106</v>
      </c>
      <c r="C107" t="s">
        <v>1519</v>
      </c>
      <c r="D107" t="s">
        <v>73</v>
      </c>
      <c r="E107" t="s">
        <v>89</v>
      </c>
      <c r="F107" t="s">
        <v>107</v>
      </c>
      <c r="G107" t="s">
        <v>89</v>
      </c>
      <c r="H107" t="s">
        <v>107</v>
      </c>
      <c r="I107" t="b">
        <v>0</v>
      </c>
      <c r="AC107">
        <v>4.6500000000000004</v>
      </c>
      <c r="AF107">
        <v>6.5</v>
      </c>
      <c r="BJ107" t="s">
        <v>92</v>
      </c>
      <c r="BL107" t="s">
        <v>93</v>
      </c>
      <c r="BM107">
        <v>42805</v>
      </c>
    </row>
    <row r="108" spans="1:67" hidden="1" x14ac:dyDescent="0.2">
      <c r="A108" s="8" t="s">
        <v>106</v>
      </c>
      <c r="C108" t="s">
        <v>1519</v>
      </c>
      <c r="D108" t="s">
        <v>73</v>
      </c>
      <c r="E108" t="s">
        <v>89</v>
      </c>
      <c r="F108" t="s">
        <v>107</v>
      </c>
      <c r="G108" s="8" t="s">
        <v>89</v>
      </c>
      <c r="H108" s="8" t="s">
        <v>1460</v>
      </c>
      <c r="I108" s="8"/>
      <c r="AC108">
        <v>4.6500000000000004</v>
      </c>
      <c r="AF108">
        <v>6.5</v>
      </c>
      <c r="BJ108" t="s">
        <v>79</v>
      </c>
      <c r="BK108" s="1">
        <v>44824</v>
      </c>
      <c r="BL108" t="s">
        <v>2492</v>
      </c>
      <c r="BM108">
        <v>2930</v>
      </c>
    </row>
    <row r="109" spans="1:67" hidden="1" x14ac:dyDescent="0.2">
      <c r="A109" s="8" t="s">
        <v>108</v>
      </c>
      <c r="C109" t="s">
        <v>1519</v>
      </c>
      <c r="D109" t="s">
        <v>73</v>
      </c>
      <c r="E109" t="s">
        <v>89</v>
      </c>
      <c r="F109" t="s">
        <v>107</v>
      </c>
      <c r="G109" s="8" t="s">
        <v>89</v>
      </c>
      <c r="H109" s="8" t="s">
        <v>107</v>
      </c>
      <c r="I109" s="8"/>
      <c r="Y109">
        <v>5.0999999999999996</v>
      </c>
      <c r="AB109">
        <v>6.94</v>
      </c>
      <c r="AC109">
        <v>5.7</v>
      </c>
      <c r="AF109">
        <v>6.75</v>
      </c>
      <c r="AG109">
        <v>4.1500000000000004</v>
      </c>
      <c r="AJ109">
        <v>5.55</v>
      </c>
      <c r="AK109">
        <v>6.09</v>
      </c>
      <c r="AN109">
        <v>3.55</v>
      </c>
      <c r="AO109">
        <v>5.79</v>
      </c>
      <c r="AR109">
        <v>3.76</v>
      </c>
      <c r="AS109">
        <v>5.89</v>
      </c>
      <c r="AV109">
        <v>3.87</v>
      </c>
      <c r="AW109">
        <v>5.79</v>
      </c>
      <c r="AX109">
        <v>3.7</v>
      </c>
      <c r="AY109">
        <v>3.85</v>
      </c>
      <c r="AZ109">
        <v>3.85</v>
      </c>
      <c r="BA109">
        <v>5.47</v>
      </c>
      <c r="BB109">
        <v>4.09</v>
      </c>
      <c r="BC109">
        <v>3.94</v>
      </c>
      <c r="BD109">
        <v>4.09</v>
      </c>
      <c r="BE109">
        <v>5.85</v>
      </c>
      <c r="BH109">
        <v>3.7</v>
      </c>
      <c r="BJ109" s="8" t="s">
        <v>79</v>
      </c>
      <c r="BK109" s="9">
        <v>44820</v>
      </c>
      <c r="BL109" s="8" t="s">
        <v>2353</v>
      </c>
      <c r="BM109" s="8">
        <v>2905</v>
      </c>
    </row>
    <row r="110" spans="1:67" hidden="1" x14ac:dyDescent="0.2">
      <c r="A110" t="s">
        <v>108</v>
      </c>
      <c r="C110" t="s">
        <v>1519</v>
      </c>
      <c r="D110" t="s">
        <v>73</v>
      </c>
      <c r="E110" t="s">
        <v>89</v>
      </c>
      <c r="F110" t="s">
        <v>107</v>
      </c>
      <c r="G110" t="s">
        <v>89</v>
      </c>
      <c r="H110" t="s">
        <v>107</v>
      </c>
      <c r="AO110">
        <v>6.28</v>
      </c>
      <c r="AR110">
        <v>3.22</v>
      </c>
      <c r="AS110">
        <v>5.86</v>
      </c>
      <c r="AV110">
        <v>3.88</v>
      </c>
      <c r="AW110">
        <v>5.47</v>
      </c>
      <c r="AZ110">
        <v>3.87</v>
      </c>
      <c r="BA110">
        <v>5.34</v>
      </c>
      <c r="BD110">
        <v>4.0599999999999996</v>
      </c>
      <c r="BE110">
        <v>5.58</v>
      </c>
      <c r="BH110">
        <v>3.54</v>
      </c>
      <c r="BJ110" t="s">
        <v>79</v>
      </c>
      <c r="BL110" t="s">
        <v>109</v>
      </c>
      <c r="BM110">
        <v>3144</v>
      </c>
      <c r="BN110" t="s">
        <v>81</v>
      </c>
      <c r="BO110" t="s">
        <v>109</v>
      </c>
    </row>
    <row r="111" spans="1:67" hidden="1" x14ac:dyDescent="0.2">
      <c r="A111" t="s">
        <v>108</v>
      </c>
      <c r="C111" t="s">
        <v>1519</v>
      </c>
      <c r="D111" t="s">
        <v>73</v>
      </c>
      <c r="E111" t="s">
        <v>89</v>
      </c>
      <c r="F111" t="s">
        <v>107</v>
      </c>
      <c r="G111" t="s">
        <v>89</v>
      </c>
      <c r="H111" t="s">
        <v>107</v>
      </c>
      <c r="AS111">
        <v>5.94</v>
      </c>
      <c r="AV111">
        <v>3.92</v>
      </c>
      <c r="BJ111" t="s">
        <v>79</v>
      </c>
      <c r="BL111" t="s">
        <v>109</v>
      </c>
      <c r="BM111">
        <v>3144</v>
      </c>
    </row>
    <row r="112" spans="1:67" hidden="1" x14ac:dyDescent="0.2">
      <c r="A112" t="s">
        <v>1459</v>
      </c>
      <c r="B112" t="s">
        <v>75</v>
      </c>
      <c r="C112" t="s">
        <v>1519</v>
      </c>
      <c r="D112" t="s">
        <v>73</v>
      </c>
      <c r="E112" t="s">
        <v>89</v>
      </c>
      <c r="F112" t="s">
        <v>107</v>
      </c>
      <c r="G112" t="s">
        <v>89</v>
      </c>
      <c r="H112" t="s">
        <v>1460</v>
      </c>
      <c r="U112">
        <v>5</v>
      </c>
      <c r="Y112">
        <v>4.4000000000000004</v>
      </c>
      <c r="AB112">
        <v>6.6</v>
      </c>
      <c r="AC112">
        <v>4.8</v>
      </c>
      <c r="AF112">
        <v>7.8</v>
      </c>
      <c r="AG112">
        <v>4</v>
      </c>
      <c r="BI112" s="5" t="s">
        <v>1461</v>
      </c>
      <c r="BJ112" t="s">
        <v>79</v>
      </c>
      <c r="BK112" s="1">
        <v>44806</v>
      </c>
      <c r="BL112" t="s">
        <v>1457</v>
      </c>
      <c r="BM112">
        <v>6619</v>
      </c>
      <c r="BN112" t="s">
        <v>72</v>
      </c>
      <c r="BO112" t="s">
        <v>1457</v>
      </c>
    </row>
    <row r="113" spans="1:67" hidden="1" x14ac:dyDescent="0.2">
      <c r="A113" s="8" t="s">
        <v>1459</v>
      </c>
      <c r="B113" t="s">
        <v>338</v>
      </c>
      <c r="C113" t="s">
        <v>1519</v>
      </c>
      <c r="D113" t="s">
        <v>73</v>
      </c>
      <c r="E113" t="s">
        <v>89</v>
      </c>
      <c r="F113" t="s">
        <v>107</v>
      </c>
      <c r="G113" s="8" t="s">
        <v>89</v>
      </c>
      <c r="H113" s="8" t="s">
        <v>1460</v>
      </c>
      <c r="I113" s="8" t="b">
        <v>0</v>
      </c>
      <c r="U113" t="s">
        <v>2462</v>
      </c>
      <c r="Y113" t="s">
        <v>2463</v>
      </c>
      <c r="AB113" t="s">
        <v>2464</v>
      </c>
      <c r="AC113">
        <v>4.8</v>
      </c>
      <c r="AF113">
        <v>7.8</v>
      </c>
      <c r="AG113" t="s">
        <v>2465</v>
      </c>
      <c r="BI113" t="s">
        <v>2466</v>
      </c>
      <c r="BJ113" t="s">
        <v>79</v>
      </c>
      <c r="BK113" s="1">
        <v>44820</v>
      </c>
      <c r="BL113" s="8" t="s">
        <v>2433</v>
      </c>
      <c r="BM113" s="8" t="s">
        <v>2470</v>
      </c>
      <c r="BN113" t="s">
        <v>72</v>
      </c>
      <c r="BO113" s="8" t="s">
        <v>2433</v>
      </c>
    </row>
    <row r="114" spans="1:67" hidden="1" x14ac:dyDescent="0.2">
      <c r="A114" s="8" t="s">
        <v>2461</v>
      </c>
      <c r="C114" t="s">
        <v>1519</v>
      </c>
      <c r="D114" t="s">
        <v>73</v>
      </c>
      <c r="E114" t="s">
        <v>89</v>
      </c>
      <c r="F114" t="s">
        <v>107</v>
      </c>
      <c r="G114" s="18" t="s">
        <v>89</v>
      </c>
      <c r="H114" s="8" t="s">
        <v>1460</v>
      </c>
      <c r="I114" s="8"/>
      <c r="AW114">
        <v>5.2</v>
      </c>
      <c r="AZ114">
        <v>3.6</v>
      </c>
      <c r="BA114">
        <v>5.2</v>
      </c>
      <c r="BD114">
        <v>3.9</v>
      </c>
      <c r="BJ114" t="s">
        <v>79</v>
      </c>
      <c r="BK114" s="1">
        <v>44820</v>
      </c>
      <c r="BL114" s="8" t="s">
        <v>2433</v>
      </c>
      <c r="BM114" s="8" t="s">
        <v>2470</v>
      </c>
      <c r="BN114" t="s">
        <v>72</v>
      </c>
      <c r="BO114" s="8" t="s">
        <v>2433</v>
      </c>
    </row>
    <row r="115" spans="1:67" hidden="1" x14ac:dyDescent="0.2">
      <c r="B115" t="s">
        <v>2312</v>
      </c>
      <c r="C115" t="s">
        <v>1519</v>
      </c>
      <c r="D115" t="s">
        <v>73</v>
      </c>
      <c r="E115" t="s">
        <v>89</v>
      </c>
      <c r="F115" t="s">
        <v>107</v>
      </c>
      <c r="G115" t="s">
        <v>89</v>
      </c>
      <c r="H115" t="s">
        <v>107</v>
      </c>
      <c r="U115">
        <v>5.5</v>
      </c>
      <c r="X115">
        <v>7</v>
      </c>
      <c r="Y115">
        <v>5.2</v>
      </c>
      <c r="AB115">
        <v>6</v>
      </c>
      <c r="AS115">
        <v>6</v>
      </c>
      <c r="AV115">
        <v>4</v>
      </c>
      <c r="AW115">
        <v>5</v>
      </c>
      <c r="AZ115">
        <v>4</v>
      </c>
      <c r="BJ115" t="s">
        <v>79</v>
      </c>
      <c r="BK115" s="1">
        <v>44797</v>
      </c>
      <c r="BL115" t="s">
        <v>87</v>
      </c>
      <c r="BM115">
        <v>36083</v>
      </c>
      <c r="BN115" t="s">
        <v>72</v>
      </c>
      <c r="BO115" t="s">
        <v>87</v>
      </c>
    </row>
    <row r="116" spans="1:67" hidden="1" x14ac:dyDescent="0.2">
      <c r="A116" s="13" t="s">
        <v>1737</v>
      </c>
      <c r="B116" s="13"/>
      <c r="C116" s="13" t="s">
        <v>1519</v>
      </c>
      <c r="D116" s="13" t="s">
        <v>73</v>
      </c>
      <c r="E116" s="13" t="s">
        <v>89</v>
      </c>
      <c r="F116" s="13" t="s">
        <v>1704</v>
      </c>
      <c r="G116" s="13" t="s">
        <v>89</v>
      </c>
      <c r="H116" s="13" t="s">
        <v>1704</v>
      </c>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row>
    <row r="117" spans="1:67" hidden="1" x14ac:dyDescent="0.2">
      <c r="A117" s="12" t="s">
        <v>2397</v>
      </c>
      <c r="B117" s="12"/>
      <c r="C117" s="12" t="s">
        <v>1519</v>
      </c>
      <c r="D117" s="12" t="s">
        <v>73</v>
      </c>
      <c r="E117" s="12" t="s">
        <v>89</v>
      </c>
      <c r="F117" s="12" t="s">
        <v>1704</v>
      </c>
      <c r="G117" s="12" t="s">
        <v>89</v>
      </c>
      <c r="H117" s="12" t="s">
        <v>1704</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t="s">
        <v>79</v>
      </c>
      <c r="BK117" s="14">
        <v>44820</v>
      </c>
      <c r="BL117" s="12" t="s">
        <v>2353</v>
      </c>
      <c r="BM117" s="12">
        <v>2905</v>
      </c>
      <c r="BN117" s="12" t="s">
        <v>72</v>
      </c>
      <c r="BO117" s="12" t="s">
        <v>2353</v>
      </c>
    </row>
    <row r="118" spans="1:67" hidden="1" x14ac:dyDescent="0.2">
      <c r="A118" s="12" t="s">
        <v>2398</v>
      </c>
      <c r="B118" s="12"/>
      <c r="C118" s="12" t="s">
        <v>1519</v>
      </c>
      <c r="D118" s="12" t="s">
        <v>73</v>
      </c>
      <c r="E118" s="12" t="s">
        <v>89</v>
      </c>
      <c r="F118" s="12" t="s">
        <v>1704</v>
      </c>
      <c r="G118" s="12" t="s">
        <v>89</v>
      </c>
      <c r="H118" s="12" t="s">
        <v>1704</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t="s">
        <v>79</v>
      </c>
      <c r="BK118" s="14">
        <v>44820</v>
      </c>
      <c r="BL118" s="12" t="s">
        <v>2353</v>
      </c>
      <c r="BM118" s="12">
        <v>2905</v>
      </c>
      <c r="BN118" s="12" t="s">
        <v>72</v>
      </c>
      <c r="BO118" s="12" t="s">
        <v>2353</v>
      </c>
    </row>
    <row r="119" spans="1:67" hidden="1" x14ac:dyDescent="0.2">
      <c r="A119" s="12" t="s">
        <v>2400</v>
      </c>
      <c r="B119" s="12"/>
      <c r="C119" s="12" t="s">
        <v>1519</v>
      </c>
      <c r="D119" s="12" t="s">
        <v>73</v>
      </c>
      <c r="E119" s="12" t="s">
        <v>89</v>
      </c>
      <c r="F119" s="12" t="s">
        <v>1704</v>
      </c>
      <c r="G119" s="12" t="s">
        <v>89</v>
      </c>
      <c r="H119" s="12" t="s">
        <v>1704</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t="s">
        <v>79</v>
      </c>
      <c r="BK119" s="14">
        <v>44820</v>
      </c>
      <c r="BL119" s="12" t="s">
        <v>2353</v>
      </c>
      <c r="BM119" s="12">
        <v>2905</v>
      </c>
      <c r="BN119" s="12" t="s">
        <v>72</v>
      </c>
      <c r="BO119" s="12" t="s">
        <v>2353</v>
      </c>
    </row>
    <row r="120" spans="1:67" hidden="1" x14ac:dyDescent="0.2">
      <c r="A120" s="12" t="s">
        <v>2399</v>
      </c>
      <c r="B120" s="12"/>
      <c r="C120" s="12" t="s">
        <v>1519</v>
      </c>
      <c r="D120" s="12" t="s">
        <v>73</v>
      </c>
      <c r="E120" s="12" t="s">
        <v>89</v>
      </c>
      <c r="F120" s="12" t="s">
        <v>1704</v>
      </c>
      <c r="G120" s="12" t="s">
        <v>89</v>
      </c>
      <c r="H120" s="12" t="s">
        <v>1704</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t="s">
        <v>79</v>
      </c>
      <c r="BK120" s="14">
        <v>44820</v>
      </c>
      <c r="BL120" s="12" t="s">
        <v>2353</v>
      </c>
      <c r="BM120" s="12">
        <v>2905</v>
      </c>
      <c r="BN120" s="12" t="s">
        <v>72</v>
      </c>
      <c r="BO120" s="12" t="s">
        <v>2353</v>
      </c>
    </row>
    <row r="121" spans="1:67" hidden="1" x14ac:dyDescent="0.2">
      <c r="A121" s="8" t="s">
        <v>108</v>
      </c>
      <c r="C121" t="s">
        <v>1519</v>
      </c>
      <c r="D121" t="s">
        <v>73</v>
      </c>
      <c r="E121" t="s">
        <v>89</v>
      </c>
      <c r="F121" t="s">
        <v>1704</v>
      </c>
      <c r="G121" s="8" t="s">
        <v>89</v>
      </c>
      <c r="H121" s="8" t="s">
        <v>1704</v>
      </c>
      <c r="I121" s="8"/>
      <c r="Y121">
        <v>3.68</v>
      </c>
      <c r="AB121">
        <v>5.25</v>
      </c>
      <c r="AC121">
        <v>3.87</v>
      </c>
      <c r="AF121">
        <v>5.96</v>
      </c>
      <c r="AG121">
        <v>3.64</v>
      </c>
      <c r="AJ121">
        <v>5.77</v>
      </c>
      <c r="AO121">
        <v>4.53</v>
      </c>
      <c r="AR121">
        <v>2.5299999999999998</v>
      </c>
      <c r="AS121">
        <v>4.53</v>
      </c>
      <c r="AV121">
        <v>3.01</v>
      </c>
      <c r="AW121">
        <v>4.05</v>
      </c>
      <c r="AX121">
        <v>2.8</v>
      </c>
      <c r="AY121">
        <v>3</v>
      </c>
      <c r="AZ121">
        <v>3</v>
      </c>
      <c r="BA121">
        <v>4.09</v>
      </c>
      <c r="BB121">
        <v>3.23</v>
      </c>
      <c r="BC121">
        <v>3.4</v>
      </c>
      <c r="BD121">
        <v>3.4</v>
      </c>
      <c r="BE121">
        <v>4.87</v>
      </c>
      <c r="BH121">
        <v>2.9</v>
      </c>
      <c r="BJ121" s="8" t="s">
        <v>79</v>
      </c>
      <c r="BK121" s="9">
        <v>44820</v>
      </c>
      <c r="BL121" s="8" t="s">
        <v>2353</v>
      </c>
      <c r="BM121" s="8">
        <v>2905</v>
      </c>
    </row>
    <row r="122" spans="1:67" hidden="1" x14ac:dyDescent="0.2">
      <c r="A122" s="13" t="s">
        <v>1737</v>
      </c>
      <c r="B122" s="13"/>
      <c r="C122" s="13" t="s">
        <v>1519</v>
      </c>
      <c r="D122" s="13" t="s">
        <v>73</v>
      </c>
      <c r="E122" s="13" t="s">
        <v>89</v>
      </c>
      <c r="F122" s="13"/>
      <c r="G122" s="13" t="s">
        <v>89</v>
      </c>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row>
    <row r="123" spans="1:67" hidden="1" x14ac:dyDescent="0.2">
      <c r="A123" s="13" t="s">
        <v>1737</v>
      </c>
      <c r="B123" s="13"/>
      <c r="C123" s="13" t="s">
        <v>1519</v>
      </c>
      <c r="D123" s="13" t="s">
        <v>73</v>
      </c>
      <c r="E123" s="13" t="s">
        <v>89</v>
      </c>
      <c r="F123" s="13"/>
      <c r="G123" s="13" t="s">
        <v>1706</v>
      </c>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row>
    <row r="124" spans="1:67" hidden="1" x14ac:dyDescent="0.2">
      <c r="A124" t="s">
        <v>110</v>
      </c>
      <c r="C124" t="s">
        <v>111</v>
      </c>
      <c r="D124" t="s">
        <v>1521</v>
      </c>
      <c r="E124" t="s">
        <v>112</v>
      </c>
      <c r="F124" t="s">
        <v>113</v>
      </c>
      <c r="G124" t="s">
        <v>114</v>
      </c>
      <c r="H124" t="s">
        <v>113</v>
      </c>
      <c r="BJ124" t="s">
        <v>82</v>
      </c>
      <c r="BL124" t="s">
        <v>80</v>
      </c>
      <c r="BM124">
        <v>2469</v>
      </c>
      <c r="BN124" t="s">
        <v>115</v>
      </c>
    </row>
    <row r="125" spans="1:67" hidden="1" x14ac:dyDescent="0.2">
      <c r="A125" s="13" t="s">
        <v>1737</v>
      </c>
      <c r="B125" s="13"/>
      <c r="C125" s="13" t="s">
        <v>1518</v>
      </c>
      <c r="D125" s="13" t="s">
        <v>76</v>
      </c>
      <c r="E125" s="13" t="s">
        <v>1566</v>
      </c>
      <c r="F125" s="13" t="s">
        <v>1567</v>
      </c>
      <c r="G125" s="13" t="s">
        <v>1566</v>
      </c>
      <c r="H125" s="13" t="s">
        <v>1567</v>
      </c>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row>
    <row r="126" spans="1:67" hidden="1" x14ac:dyDescent="0.2">
      <c r="A126" t="s">
        <v>2961</v>
      </c>
      <c r="B126" t="s">
        <v>338</v>
      </c>
      <c r="C126" t="s">
        <v>1518</v>
      </c>
      <c r="D126" t="s">
        <v>76</v>
      </c>
      <c r="E126" t="s">
        <v>1566</v>
      </c>
      <c r="F126" t="s">
        <v>1567</v>
      </c>
      <c r="G126" t="s">
        <v>1566</v>
      </c>
      <c r="H126" t="s">
        <v>1567</v>
      </c>
      <c r="L126" t="s">
        <v>2913</v>
      </c>
      <c r="AS126">
        <v>8.9</v>
      </c>
      <c r="AV126">
        <v>5.9</v>
      </c>
      <c r="AW126">
        <v>9.1</v>
      </c>
      <c r="AX126">
        <v>6.9</v>
      </c>
      <c r="AY126">
        <v>7.7</v>
      </c>
      <c r="AZ126">
        <v>7.7</v>
      </c>
      <c r="BJ126" s="8" t="s">
        <v>79</v>
      </c>
      <c r="BK126" s="9">
        <v>44830</v>
      </c>
      <c r="BL126" s="8" t="s">
        <v>2857</v>
      </c>
      <c r="BM126">
        <v>63104</v>
      </c>
      <c r="BN126" t="s">
        <v>72</v>
      </c>
      <c r="BO126" s="8" t="s">
        <v>2857</v>
      </c>
    </row>
    <row r="127" spans="1:67" hidden="1" x14ac:dyDescent="0.2">
      <c r="A127" t="s">
        <v>2962</v>
      </c>
      <c r="C127" t="s">
        <v>1518</v>
      </c>
      <c r="D127" t="s">
        <v>76</v>
      </c>
      <c r="E127" t="s">
        <v>1566</v>
      </c>
      <c r="F127" t="s">
        <v>1567</v>
      </c>
      <c r="G127" t="s">
        <v>1566</v>
      </c>
      <c r="H127" t="s">
        <v>1567</v>
      </c>
      <c r="L127" t="s">
        <v>2913</v>
      </c>
      <c r="U127">
        <v>7.3</v>
      </c>
      <c r="X127">
        <v>8.5</v>
      </c>
      <c r="Y127">
        <v>8.1999999999999993</v>
      </c>
      <c r="AB127">
        <v>10.3</v>
      </c>
      <c r="AC127">
        <v>8.5</v>
      </c>
      <c r="AF127">
        <v>11.4</v>
      </c>
      <c r="BJ127" s="8" t="s">
        <v>79</v>
      </c>
      <c r="BK127" s="9">
        <v>44830</v>
      </c>
      <c r="BL127" s="8" t="s">
        <v>2857</v>
      </c>
      <c r="BM127">
        <v>63104</v>
      </c>
      <c r="BN127" t="s">
        <v>72</v>
      </c>
      <c r="BO127" s="8" t="s">
        <v>2857</v>
      </c>
    </row>
    <row r="128" spans="1:67" s="2" customFormat="1" hidden="1" x14ac:dyDescent="0.2">
      <c r="A128" s="13" t="s">
        <v>1737</v>
      </c>
      <c r="B128" s="13"/>
      <c r="C128" s="13" t="s">
        <v>1518</v>
      </c>
      <c r="D128" s="13" t="s">
        <v>76</v>
      </c>
      <c r="E128" s="13" t="s">
        <v>1566</v>
      </c>
      <c r="F128" s="13" t="s">
        <v>1568</v>
      </c>
      <c r="G128" s="13" t="s">
        <v>1566</v>
      </c>
      <c r="H128" s="13" t="s">
        <v>1568</v>
      </c>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row>
    <row r="129" spans="1:67" hidden="1" x14ac:dyDescent="0.2">
      <c r="A129" t="s">
        <v>2960</v>
      </c>
      <c r="C129" t="s">
        <v>1518</v>
      </c>
      <c r="D129" t="s">
        <v>76</v>
      </c>
      <c r="E129" t="s">
        <v>1566</v>
      </c>
      <c r="F129" t="s">
        <v>1568</v>
      </c>
      <c r="G129" t="s">
        <v>1566</v>
      </c>
      <c r="H129" t="s">
        <v>1568</v>
      </c>
      <c r="L129" t="s">
        <v>2914</v>
      </c>
      <c r="BE129">
        <v>13.9</v>
      </c>
      <c r="BH129">
        <v>9.4</v>
      </c>
      <c r="BJ129" s="8" t="s">
        <v>79</v>
      </c>
      <c r="BK129" s="9">
        <v>44830</v>
      </c>
      <c r="BL129" s="8" t="s">
        <v>2857</v>
      </c>
      <c r="BM129">
        <v>63104</v>
      </c>
    </row>
    <row r="130" spans="1:67" hidden="1" x14ac:dyDescent="0.2">
      <c r="A130" t="s">
        <v>2958</v>
      </c>
      <c r="B130" t="s">
        <v>338</v>
      </c>
      <c r="C130" t="s">
        <v>1518</v>
      </c>
      <c r="D130" t="s">
        <v>76</v>
      </c>
      <c r="E130" t="s">
        <v>1566</v>
      </c>
      <c r="F130" t="s">
        <v>1568</v>
      </c>
      <c r="G130" t="s">
        <v>1566</v>
      </c>
      <c r="H130" t="s">
        <v>1568</v>
      </c>
      <c r="L130" t="s">
        <v>2959</v>
      </c>
      <c r="Q130" t="s">
        <v>2141</v>
      </c>
      <c r="T130">
        <v>5.0999999999999996</v>
      </c>
      <c r="U130" t="s">
        <v>2115</v>
      </c>
      <c r="X130">
        <v>10</v>
      </c>
      <c r="Y130">
        <v>9.6</v>
      </c>
      <c r="AB130">
        <v>12.6</v>
      </c>
      <c r="AC130">
        <v>10.5</v>
      </c>
      <c r="AF130">
        <v>14</v>
      </c>
      <c r="AS130" t="s">
        <v>2239</v>
      </c>
      <c r="AV130">
        <v>6</v>
      </c>
      <c r="BA130">
        <v>11.1</v>
      </c>
      <c r="BB130">
        <v>10.4</v>
      </c>
      <c r="BC130">
        <v>10.3</v>
      </c>
      <c r="BD130">
        <v>10.4</v>
      </c>
      <c r="BE130">
        <v>12.1</v>
      </c>
      <c r="BH130">
        <v>8.4</v>
      </c>
      <c r="BJ130" s="8" t="s">
        <v>79</v>
      </c>
      <c r="BK130" s="9">
        <v>44830</v>
      </c>
      <c r="BL130" s="8" t="s">
        <v>2857</v>
      </c>
      <c r="BM130">
        <v>63104</v>
      </c>
      <c r="BN130" t="s">
        <v>72</v>
      </c>
      <c r="BO130" t="s">
        <v>2857</v>
      </c>
    </row>
    <row r="131" spans="1:67" hidden="1" x14ac:dyDescent="0.2">
      <c r="A131" t="s">
        <v>2963</v>
      </c>
      <c r="C131" t="s">
        <v>1518</v>
      </c>
      <c r="D131" t="s">
        <v>76</v>
      </c>
      <c r="E131" t="s">
        <v>1566</v>
      </c>
      <c r="F131" t="s">
        <v>283</v>
      </c>
      <c r="G131" t="s">
        <v>2965</v>
      </c>
      <c r="H131" t="s">
        <v>283</v>
      </c>
      <c r="L131" t="s">
        <v>2964</v>
      </c>
      <c r="AG131">
        <v>7.1</v>
      </c>
      <c r="AJ131">
        <v>8.9</v>
      </c>
      <c r="AO131" t="s">
        <v>2550</v>
      </c>
      <c r="AR131">
        <v>5.0999999999999996</v>
      </c>
      <c r="BA131" t="s">
        <v>2550</v>
      </c>
      <c r="BI131" t="s">
        <v>2966</v>
      </c>
      <c r="BJ131" s="8" t="s">
        <v>79</v>
      </c>
      <c r="BK131" s="9">
        <v>44830</v>
      </c>
      <c r="BL131" s="8" t="s">
        <v>2857</v>
      </c>
      <c r="BM131">
        <v>63104</v>
      </c>
    </row>
    <row r="132" spans="1:67" s="2" customFormat="1" hidden="1" x14ac:dyDescent="0.2">
      <c r="A132" s="13" t="s">
        <v>1737</v>
      </c>
      <c r="B132" s="13"/>
      <c r="C132" s="13" t="s">
        <v>1518</v>
      </c>
      <c r="D132" s="13" t="s">
        <v>76</v>
      </c>
      <c r="E132" s="13" t="s">
        <v>1566</v>
      </c>
      <c r="F132" s="13"/>
      <c r="G132" s="13" t="s">
        <v>1566</v>
      </c>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row>
    <row r="133" spans="1:67" s="2" customFormat="1" hidden="1" x14ac:dyDescent="0.2">
      <c r="A133" t="s">
        <v>116</v>
      </c>
      <c r="B133"/>
      <c r="C133" t="s">
        <v>65</v>
      </c>
      <c r="D133" t="s">
        <v>66</v>
      </c>
      <c r="E133" t="s">
        <v>117</v>
      </c>
      <c r="F133" t="s">
        <v>118</v>
      </c>
      <c r="G133" t="s">
        <v>117</v>
      </c>
      <c r="H133" t="s">
        <v>118</v>
      </c>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v>2.75</v>
      </c>
      <c r="AT133"/>
      <c r="AU133"/>
      <c r="AV133">
        <v>3</v>
      </c>
      <c r="AW133"/>
      <c r="AX133"/>
      <c r="AY133"/>
      <c r="AZ133"/>
      <c r="BA133"/>
      <c r="BB133"/>
      <c r="BC133"/>
      <c r="BD133"/>
      <c r="BE133"/>
      <c r="BF133"/>
      <c r="BG133"/>
      <c r="BH133"/>
      <c r="BI133"/>
      <c r="BJ133" t="s">
        <v>79</v>
      </c>
      <c r="BK133"/>
      <c r="BL133" t="s">
        <v>119</v>
      </c>
      <c r="BM133">
        <v>1358</v>
      </c>
      <c r="BN133"/>
      <c r="BO133"/>
    </row>
    <row r="134" spans="1:67" s="22" customFormat="1" hidden="1" x14ac:dyDescent="0.2">
      <c r="A134" t="s">
        <v>120</v>
      </c>
      <c r="B134"/>
      <c r="C134" t="s">
        <v>65</v>
      </c>
      <c r="D134" t="s">
        <v>66</v>
      </c>
      <c r="E134" t="s">
        <v>117</v>
      </c>
      <c r="F134" t="s">
        <v>118</v>
      </c>
      <c r="G134" t="s">
        <v>117</v>
      </c>
      <c r="H134" t="s">
        <v>118</v>
      </c>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v>1.95</v>
      </c>
      <c r="AT134"/>
      <c r="AU134"/>
      <c r="AV134">
        <v>2.15</v>
      </c>
      <c r="AW134"/>
      <c r="AX134"/>
      <c r="AY134"/>
      <c r="AZ134"/>
      <c r="BA134"/>
      <c r="BB134"/>
      <c r="BC134"/>
      <c r="BD134"/>
      <c r="BE134"/>
      <c r="BF134"/>
      <c r="BG134"/>
      <c r="BH134"/>
      <c r="BI134"/>
      <c r="BJ134" t="s">
        <v>79</v>
      </c>
      <c r="BK134"/>
      <c r="BL134" t="s">
        <v>119</v>
      </c>
      <c r="BM134">
        <v>1358</v>
      </c>
      <c r="BN134"/>
      <c r="BO134"/>
    </row>
    <row r="135" spans="1:67" hidden="1" x14ac:dyDescent="0.2">
      <c r="A135" t="s">
        <v>121</v>
      </c>
      <c r="C135" t="s">
        <v>65</v>
      </c>
      <c r="D135" t="s">
        <v>66</v>
      </c>
      <c r="E135" t="s">
        <v>117</v>
      </c>
      <c r="F135" t="s">
        <v>118</v>
      </c>
      <c r="G135" t="s">
        <v>117</v>
      </c>
      <c r="H135" t="s">
        <v>118</v>
      </c>
      <c r="AS135">
        <v>2.0499999999999998</v>
      </c>
      <c r="AV135">
        <v>2.1</v>
      </c>
      <c r="BJ135" t="s">
        <v>79</v>
      </c>
      <c r="BL135" t="s">
        <v>119</v>
      </c>
      <c r="BM135">
        <v>1358</v>
      </c>
    </row>
    <row r="136" spans="1:67" hidden="1" x14ac:dyDescent="0.2">
      <c r="A136" t="s">
        <v>122</v>
      </c>
      <c r="C136" t="s">
        <v>1522</v>
      </c>
      <c r="D136" t="s">
        <v>1523</v>
      </c>
      <c r="E136" t="s">
        <v>124</v>
      </c>
      <c r="F136" t="s">
        <v>125</v>
      </c>
      <c r="G136" t="s">
        <v>124</v>
      </c>
      <c r="H136" t="s">
        <v>125</v>
      </c>
      <c r="U136">
        <v>3.3</v>
      </c>
      <c r="X136">
        <v>4.0999999999999996</v>
      </c>
      <c r="AO136">
        <v>2.4</v>
      </c>
      <c r="AR136">
        <v>1.4</v>
      </c>
      <c r="AS136">
        <v>4</v>
      </c>
      <c r="AV136">
        <v>2.5</v>
      </c>
      <c r="BJ136" t="s">
        <v>79</v>
      </c>
      <c r="BL136" t="s">
        <v>104</v>
      </c>
      <c r="BM136">
        <v>1216</v>
      </c>
      <c r="BN136" t="s">
        <v>81</v>
      </c>
      <c r="BO136" t="s">
        <v>104</v>
      </c>
    </row>
    <row r="137" spans="1:67" hidden="1" x14ac:dyDescent="0.2">
      <c r="A137" s="8" t="s">
        <v>1745</v>
      </c>
      <c r="B137" s="8"/>
      <c r="C137" s="8" t="s">
        <v>1520</v>
      </c>
      <c r="D137" s="8" t="s">
        <v>1520</v>
      </c>
      <c r="E137" s="8" t="s">
        <v>2273</v>
      </c>
      <c r="F137" s="8" t="s">
        <v>2275</v>
      </c>
      <c r="G137" s="8" t="s">
        <v>1897</v>
      </c>
      <c r="H137" s="8" t="s">
        <v>283</v>
      </c>
      <c r="I137" s="8"/>
      <c r="J137" s="8"/>
      <c r="K137" s="8"/>
      <c r="L137" s="8" t="s">
        <v>1741</v>
      </c>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v>3.0760000000000001</v>
      </c>
      <c r="AX137" s="8">
        <v>4.1100000000000003</v>
      </c>
      <c r="AY137" s="8"/>
      <c r="AZ137" s="8">
        <v>4.1100000000000003</v>
      </c>
      <c r="BA137" s="8"/>
      <c r="BB137" s="8"/>
      <c r="BC137" s="8"/>
      <c r="BD137" s="8"/>
      <c r="BE137" s="8"/>
      <c r="BF137" s="8"/>
      <c r="BG137" s="8"/>
      <c r="BH137" s="8"/>
      <c r="BI137" s="8" t="s">
        <v>1740</v>
      </c>
      <c r="BJ137" s="8" t="s">
        <v>79</v>
      </c>
      <c r="BK137" s="9">
        <v>44812</v>
      </c>
      <c r="BL137" s="8" t="s">
        <v>1738</v>
      </c>
      <c r="BM137" s="8">
        <v>1420</v>
      </c>
      <c r="BN137" s="8" t="s">
        <v>72</v>
      </c>
      <c r="BO137" s="8" t="s">
        <v>1738</v>
      </c>
    </row>
    <row r="138" spans="1:67" hidden="1" x14ac:dyDescent="0.2">
      <c r="A138" s="8" t="s">
        <v>1739</v>
      </c>
      <c r="B138" s="8"/>
      <c r="C138" s="8" t="s">
        <v>1520</v>
      </c>
      <c r="D138" s="8" t="s">
        <v>1520</v>
      </c>
      <c r="E138" s="8" t="s">
        <v>2273</v>
      </c>
      <c r="F138" s="8" t="s">
        <v>2274</v>
      </c>
      <c r="G138" s="8" t="s">
        <v>1896</v>
      </c>
      <c r="H138" s="8" t="s">
        <v>283</v>
      </c>
      <c r="I138" s="8"/>
      <c r="J138" s="8"/>
      <c r="K138" s="8"/>
      <c r="L138" s="8" t="s">
        <v>1743</v>
      </c>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v>5.6479999999999997</v>
      </c>
      <c r="BF138" s="8">
        <v>3.2240000000000002</v>
      </c>
      <c r="BG138" s="8">
        <v>3.01</v>
      </c>
      <c r="BH138" s="8">
        <v>3.2240000000000002</v>
      </c>
      <c r="BI138" s="8"/>
      <c r="BJ138" s="8" t="s">
        <v>79</v>
      </c>
      <c r="BK138" s="9">
        <v>44812</v>
      </c>
      <c r="BL138" s="8" t="s">
        <v>1738</v>
      </c>
      <c r="BM138" s="8">
        <v>1420</v>
      </c>
      <c r="BN138" s="8" t="s">
        <v>72</v>
      </c>
      <c r="BO138" s="8" t="s">
        <v>1738</v>
      </c>
    </row>
    <row r="139" spans="1:67" hidden="1" x14ac:dyDescent="0.2">
      <c r="A139" s="8" t="s">
        <v>1744</v>
      </c>
      <c r="B139" s="8"/>
      <c r="C139" s="8" t="s">
        <v>1520</v>
      </c>
      <c r="D139" s="8" t="s">
        <v>1520</v>
      </c>
      <c r="E139" s="8" t="s">
        <v>2273</v>
      </c>
      <c r="F139" s="8" t="s">
        <v>2275</v>
      </c>
      <c r="G139" s="8" t="s">
        <v>1897</v>
      </c>
      <c r="H139" s="8" t="s">
        <v>283</v>
      </c>
      <c r="I139" s="8"/>
      <c r="J139" s="8"/>
      <c r="K139" s="8"/>
      <c r="L139" s="8" t="s">
        <v>1742</v>
      </c>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v>4.1639999999999997</v>
      </c>
      <c r="AX139" s="8">
        <v>2.976</v>
      </c>
      <c r="AY139" s="8">
        <v>3.1</v>
      </c>
      <c r="AZ139" s="8">
        <v>3.1</v>
      </c>
      <c r="BA139" s="8"/>
      <c r="BB139" s="8"/>
      <c r="BC139" s="8"/>
      <c r="BD139" s="8"/>
      <c r="BE139" s="8"/>
      <c r="BF139" s="8"/>
      <c r="BG139" s="8"/>
      <c r="BH139" s="8"/>
      <c r="BI139" s="8" t="s">
        <v>1740</v>
      </c>
      <c r="BJ139" s="8" t="s">
        <v>79</v>
      </c>
      <c r="BK139" s="9">
        <v>44812</v>
      </c>
      <c r="BL139" s="8" t="s">
        <v>1738</v>
      </c>
      <c r="BM139" s="8">
        <v>1420</v>
      </c>
      <c r="BN139" s="8"/>
      <c r="BO139" s="8"/>
    </row>
    <row r="140" spans="1:67" hidden="1" x14ac:dyDescent="0.2">
      <c r="A140" s="13" t="s">
        <v>1737</v>
      </c>
      <c r="B140" s="13"/>
      <c r="C140" s="13" t="s">
        <v>1518</v>
      </c>
      <c r="D140" s="13" t="s">
        <v>76</v>
      </c>
      <c r="E140" s="13" t="s">
        <v>127</v>
      </c>
      <c r="F140" s="13" t="s">
        <v>128</v>
      </c>
      <c r="G140" s="13" t="s">
        <v>127</v>
      </c>
      <c r="H140" s="13" t="s">
        <v>128</v>
      </c>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row>
    <row r="141" spans="1:67" hidden="1" x14ac:dyDescent="0.2">
      <c r="A141" s="13" t="s">
        <v>1737</v>
      </c>
      <c r="B141" s="13"/>
      <c r="C141" s="13" t="s">
        <v>1518</v>
      </c>
      <c r="D141" s="13" t="s">
        <v>76</v>
      </c>
      <c r="E141" s="13" t="s">
        <v>127</v>
      </c>
      <c r="F141" s="13" t="s">
        <v>128</v>
      </c>
      <c r="G141" s="13" t="s">
        <v>439</v>
      </c>
      <c r="H141" s="13" t="s">
        <v>129</v>
      </c>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row>
    <row r="142" spans="1:67" hidden="1" x14ac:dyDescent="0.2">
      <c r="A142" t="s">
        <v>438</v>
      </c>
      <c r="B142" t="s">
        <v>338</v>
      </c>
      <c r="C142" t="s">
        <v>1518</v>
      </c>
      <c r="D142" t="s">
        <v>76</v>
      </c>
      <c r="E142" t="s">
        <v>127</v>
      </c>
      <c r="F142" t="s">
        <v>128</v>
      </c>
      <c r="G142" t="s">
        <v>439</v>
      </c>
      <c r="H142" t="s">
        <v>129</v>
      </c>
      <c r="BA142">
        <v>16.5</v>
      </c>
      <c r="BB142">
        <v>14.8</v>
      </c>
      <c r="BC142">
        <v>13.6</v>
      </c>
      <c r="BD142">
        <v>14.8</v>
      </c>
      <c r="BJ142" t="s">
        <v>70</v>
      </c>
      <c r="BK142" s="1">
        <v>44819</v>
      </c>
      <c r="BL142" t="s">
        <v>71</v>
      </c>
      <c r="BM142">
        <v>3485</v>
      </c>
      <c r="BN142" t="s">
        <v>72</v>
      </c>
      <c r="BO142" t="s">
        <v>71</v>
      </c>
    </row>
    <row r="143" spans="1:67" hidden="1" x14ac:dyDescent="0.2">
      <c r="A143" t="s">
        <v>2911</v>
      </c>
      <c r="C143" t="s">
        <v>1518</v>
      </c>
      <c r="D143" t="s">
        <v>76</v>
      </c>
      <c r="E143" t="s">
        <v>127</v>
      </c>
      <c r="F143" t="s">
        <v>128</v>
      </c>
      <c r="G143" t="s">
        <v>127</v>
      </c>
      <c r="H143" t="s">
        <v>2907</v>
      </c>
      <c r="L143" t="s">
        <v>2914</v>
      </c>
      <c r="AY143">
        <v>9.9</v>
      </c>
      <c r="AZ143">
        <v>9.9</v>
      </c>
      <c r="BJ143" s="8" t="s">
        <v>79</v>
      </c>
      <c r="BK143" s="9">
        <v>44830</v>
      </c>
      <c r="BL143" s="8" t="s">
        <v>2857</v>
      </c>
      <c r="BM143">
        <v>63104</v>
      </c>
    </row>
    <row r="144" spans="1:67" hidden="1" x14ac:dyDescent="0.2">
      <c r="A144" t="s">
        <v>2912</v>
      </c>
      <c r="C144" t="s">
        <v>1518</v>
      </c>
      <c r="D144" t="s">
        <v>76</v>
      </c>
      <c r="E144" t="s">
        <v>127</v>
      </c>
      <c r="F144" t="s">
        <v>128</v>
      </c>
      <c r="G144" t="s">
        <v>127</v>
      </c>
      <c r="H144" t="s">
        <v>2907</v>
      </c>
      <c r="L144" t="s">
        <v>2915</v>
      </c>
      <c r="BB144">
        <v>11.5</v>
      </c>
      <c r="BD144">
        <v>11.5</v>
      </c>
      <c r="BJ144" s="8" t="s">
        <v>79</v>
      </c>
      <c r="BK144" s="9">
        <v>44830</v>
      </c>
      <c r="BL144" s="8" t="s">
        <v>2857</v>
      </c>
      <c r="BM144">
        <v>63104</v>
      </c>
    </row>
    <row r="145" spans="1:67" hidden="1" x14ac:dyDescent="0.2">
      <c r="A145" t="s">
        <v>2896</v>
      </c>
      <c r="C145" t="s">
        <v>1518</v>
      </c>
      <c r="D145" t="s">
        <v>76</v>
      </c>
      <c r="E145" t="s">
        <v>127</v>
      </c>
      <c r="F145" t="s">
        <v>128</v>
      </c>
      <c r="G145" t="s">
        <v>127</v>
      </c>
      <c r="H145" t="s">
        <v>129</v>
      </c>
      <c r="L145" t="s">
        <v>2902</v>
      </c>
      <c r="Y145">
        <v>13.9</v>
      </c>
      <c r="AB145">
        <v>16.3</v>
      </c>
      <c r="BJ145" s="8" t="s">
        <v>79</v>
      </c>
      <c r="BK145" s="9">
        <v>44830</v>
      </c>
      <c r="BL145" s="8" t="s">
        <v>2857</v>
      </c>
      <c r="BM145">
        <v>63104</v>
      </c>
    </row>
    <row r="146" spans="1:67" hidden="1" x14ac:dyDescent="0.2">
      <c r="A146" t="s">
        <v>2909</v>
      </c>
      <c r="C146" t="s">
        <v>1518</v>
      </c>
      <c r="D146" t="s">
        <v>76</v>
      </c>
      <c r="E146" t="s">
        <v>127</v>
      </c>
      <c r="F146" t="s">
        <v>128</v>
      </c>
      <c r="G146" t="s">
        <v>127</v>
      </c>
      <c r="H146" t="s">
        <v>2907</v>
      </c>
      <c r="L146" t="s">
        <v>2913</v>
      </c>
      <c r="AS146">
        <v>14.4</v>
      </c>
      <c r="AV146">
        <v>7.9</v>
      </c>
      <c r="AW146">
        <v>11.8</v>
      </c>
      <c r="AX146">
        <v>8.8000000000000007</v>
      </c>
      <c r="AY146">
        <v>10.7</v>
      </c>
      <c r="AZ146">
        <v>10.7</v>
      </c>
      <c r="BA146">
        <v>14.4</v>
      </c>
      <c r="BB146">
        <v>12.3</v>
      </c>
      <c r="BC146">
        <v>12.2</v>
      </c>
      <c r="BD146">
        <v>12.3</v>
      </c>
      <c r="BE146">
        <v>14.4</v>
      </c>
      <c r="BH146">
        <v>9.6999999999999993</v>
      </c>
      <c r="BJ146" s="8" t="s">
        <v>79</v>
      </c>
      <c r="BK146" s="9">
        <v>44830</v>
      </c>
      <c r="BL146" s="8" t="s">
        <v>2857</v>
      </c>
      <c r="BM146">
        <v>63104</v>
      </c>
      <c r="BN146" t="s">
        <v>72</v>
      </c>
      <c r="BO146" s="8" t="s">
        <v>2857</v>
      </c>
    </row>
    <row r="147" spans="1:67" hidden="1" x14ac:dyDescent="0.2">
      <c r="A147" t="s">
        <v>2892</v>
      </c>
      <c r="C147" t="s">
        <v>1518</v>
      </c>
      <c r="D147" t="s">
        <v>76</v>
      </c>
      <c r="E147" t="s">
        <v>127</v>
      </c>
      <c r="F147" t="s">
        <v>128</v>
      </c>
      <c r="G147" t="s">
        <v>127</v>
      </c>
      <c r="H147" t="s">
        <v>129</v>
      </c>
      <c r="L147" t="s">
        <v>2901</v>
      </c>
      <c r="U147">
        <v>13.4</v>
      </c>
      <c r="AG147">
        <v>11</v>
      </c>
      <c r="BJ147" s="8" t="s">
        <v>79</v>
      </c>
      <c r="BK147" s="9">
        <v>44830</v>
      </c>
      <c r="BL147" s="8" t="s">
        <v>2857</v>
      </c>
      <c r="BM147">
        <v>63104</v>
      </c>
    </row>
    <row r="148" spans="1:67" hidden="1" x14ac:dyDescent="0.2">
      <c r="A148" t="s">
        <v>2891</v>
      </c>
      <c r="C148" t="s">
        <v>1518</v>
      </c>
      <c r="D148" t="s">
        <v>76</v>
      </c>
      <c r="E148" t="s">
        <v>127</v>
      </c>
      <c r="F148" t="s">
        <v>128</v>
      </c>
      <c r="G148" t="s">
        <v>127</v>
      </c>
      <c r="H148" t="s">
        <v>129</v>
      </c>
      <c r="L148" t="s">
        <v>2900</v>
      </c>
      <c r="Y148">
        <v>14.5</v>
      </c>
      <c r="AB148">
        <v>16.8</v>
      </c>
      <c r="BJ148" s="8" t="s">
        <v>79</v>
      </c>
      <c r="BK148" s="9">
        <v>44830</v>
      </c>
      <c r="BL148" s="8" t="s">
        <v>2857</v>
      </c>
      <c r="BM148">
        <v>63104</v>
      </c>
    </row>
    <row r="149" spans="1:67" hidden="1" x14ac:dyDescent="0.2">
      <c r="A149" t="s">
        <v>2910</v>
      </c>
      <c r="C149" t="s">
        <v>1518</v>
      </c>
      <c r="D149" t="s">
        <v>76</v>
      </c>
      <c r="E149" t="s">
        <v>127</v>
      </c>
      <c r="F149" t="s">
        <v>128</v>
      </c>
      <c r="G149" t="s">
        <v>127</v>
      </c>
      <c r="H149" t="s">
        <v>2907</v>
      </c>
      <c r="L149" t="s">
        <v>2913</v>
      </c>
      <c r="AR149">
        <v>5.4</v>
      </c>
      <c r="AS149">
        <v>12.6</v>
      </c>
      <c r="AV149">
        <v>7.1</v>
      </c>
      <c r="AW149">
        <v>11.9</v>
      </c>
      <c r="AX149">
        <v>8.1999999999999993</v>
      </c>
      <c r="AY149">
        <v>9.1999999999999993</v>
      </c>
      <c r="AZ149">
        <v>9.1999999999999993</v>
      </c>
      <c r="BJ149" s="8" t="s">
        <v>79</v>
      </c>
      <c r="BK149" s="9">
        <v>44830</v>
      </c>
      <c r="BL149" s="8" t="s">
        <v>2857</v>
      </c>
      <c r="BM149">
        <v>63104</v>
      </c>
    </row>
    <row r="150" spans="1:67" hidden="1" x14ac:dyDescent="0.2">
      <c r="A150" t="s">
        <v>2893</v>
      </c>
      <c r="C150" t="s">
        <v>1518</v>
      </c>
      <c r="D150" t="s">
        <v>76</v>
      </c>
      <c r="E150" t="s">
        <v>127</v>
      </c>
      <c r="F150" t="s">
        <v>128</v>
      </c>
      <c r="G150" t="s">
        <v>127</v>
      </c>
      <c r="H150" t="s">
        <v>129</v>
      </c>
      <c r="L150" t="s">
        <v>2902</v>
      </c>
      <c r="AC150">
        <v>15</v>
      </c>
      <c r="AF150">
        <v>19.399999999999999</v>
      </c>
      <c r="BJ150" s="8" t="s">
        <v>79</v>
      </c>
      <c r="BK150" s="9">
        <v>44830</v>
      </c>
      <c r="BL150" s="8" t="s">
        <v>2857</v>
      </c>
      <c r="BM150">
        <v>63104</v>
      </c>
    </row>
    <row r="151" spans="1:67" hidden="1" x14ac:dyDescent="0.2">
      <c r="A151" t="s">
        <v>2894</v>
      </c>
      <c r="C151" t="s">
        <v>1518</v>
      </c>
      <c r="D151" t="s">
        <v>76</v>
      </c>
      <c r="E151" t="s">
        <v>127</v>
      </c>
      <c r="F151" t="s">
        <v>128</v>
      </c>
      <c r="G151" t="s">
        <v>127</v>
      </c>
      <c r="H151" t="s">
        <v>129</v>
      </c>
      <c r="L151" t="s">
        <v>2902</v>
      </c>
      <c r="Y151">
        <v>11.8</v>
      </c>
      <c r="AB151">
        <v>13.2</v>
      </c>
      <c r="BJ151" s="8" t="s">
        <v>79</v>
      </c>
      <c r="BK151" s="9">
        <v>44830</v>
      </c>
      <c r="BL151" s="8" t="s">
        <v>2857</v>
      </c>
      <c r="BM151">
        <v>63104</v>
      </c>
    </row>
    <row r="152" spans="1:67" hidden="1" x14ac:dyDescent="0.2">
      <c r="A152" t="s">
        <v>2895</v>
      </c>
      <c r="C152" t="s">
        <v>1518</v>
      </c>
      <c r="D152" t="s">
        <v>76</v>
      </c>
      <c r="E152" t="s">
        <v>127</v>
      </c>
      <c r="F152" t="s">
        <v>128</v>
      </c>
      <c r="G152" t="s">
        <v>127</v>
      </c>
      <c r="H152" t="s">
        <v>129</v>
      </c>
      <c r="L152" t="s">
        <v>2902</v>
      </c>
      <c r="Y152">
        <v>12.8</v>
      </c>
      <c r="AB152">
        <v>15</v>
      </c>
      <c r="BJ152" s="8" t="s">
        <v>79</v>
      </c>
      <c r="BK152" s="9">
        <v>44830</v>
      </c>
      <c r="BL152" s="8" t="s">
        <v>2857</v>
      </c>
      <c r="BM152">
        <v>63104</v>
      </c>
    </row>
    <row r="153" spans="1:67" hidden="1" x14ac:dyDescent="0.2">
      <c r="A153" t="s">
        <v>932</v>
      </c>
      <c r="C153" t="s">
        <v>1518</v>
      </c>
      <c r="D153" t="s">
        <v>76</v>
      </c>
      <c r="E153" t="s">
        <v>127</v>
      </c>
      <c r="F153" t="s">
        <v>128</v>
      </c>
      <c r="G153" t="s">
        <v>144</v>
      </c>
      <c r="H153" t="s">
        <v>128</v>
      </c>
      <c r="AO153">
        <v>11</v>
      </c>
      <c r="AS153">
        <v>13.5</v>
      </c>
      <c r="AW153">
        <v>12.2</v>
      </c>
      <c r="AZ153">
        <v>9.6999999999999993</v>
      </c>
      <c r="BA153">
        <v>15</v>
      </c>
      <c r="BD153">
        <v>9.9</v>
      </c>
      <c r="BI153" s="5" t="s">
        <v>933</v>
      </c>
      <c r="BJ153" t="s">
        <v>79</v>
      </c>
      <c r="BL153" t="s">
        <v>229</v>
      </c>
      <c r="BM153">
        <v>1609</v>
      </c>
      <c r="BN153" t="s">
        <v>72</v>
      </c>
      <c r="BO153" t="s">
        <v>229</v>
      </c>
    </row>
    <row r="154" spans="1:67" hidden="1" x14ac:dyDescent="0.2">
      <c r="A154" t="s">
        <v>126</v>
      </c>
      <c r="C154" t="s">
        <v>1518</v>
      </c>
      <c r="D154" t="s">
        <v>76</v>
      </c>
      <c r="E154" t="s">
        <v>127</v>
      </c>
      <c r="F154" t="s">
        <v>128</v>
      </c>
      <c r="G154" t="s">
        <v>127</v>
      </c>
      <c r="H154" t="s">
        <v>129</v>
      </c>
      <c r="Y154">
        <v>14.4</v>
      </c>
      <c r="AB154">
        <v>16.600000000000001</v>
      </c>
      <c r="AC154">
        <v>15</v>
      </c>
      <c r="BJ154" t="s">
        <v>79</v>
      </c>
      <c r="BL154" t="s">
        <v>130</v>
      </c>
      <c r="BM154">
        <v>3096</v>
      </c>
    </row>
    <row r="155" spans="1:67" hidden="1" x14ac:dyDescent="0.2">
      <c r="A155" t="s">
        <v>131</v>
      </c>
      <c r="C155" t="s">
        <v>1518</v>
      </c>
      <c r="D155" t="s">
        <v>76</v>
      </c>
      <c r="E155" t="s">
        <v>127</v>
      </c>
      <c r="F155" t="s">
        <v>128</v>
      </c>
      <c r="G155" t="s">
        <v>127</v>
      </c>
      <c r="H155" t="s">
        <v>128</v>
      </c>
      <c r="X155">
        <v>11.6</v>
      </c>
      <c r="Y155">
        <v>10.6</v>
      </c>
      <c r="AB155">
        <v>12.6</v>
      </c>
      <c r="AC155">
        <v>13.7</v>
      </c>
      <c r="AF155">
        <v>17.100000000000001</v>
      </c>
      <c r="BA155">
        <v>16.5</v>
      </c>
      <c r="BB155">
        <v>14.8</v>
      </c>
      <c r="BC155">
        <v>13.6</v>
      </c>
      <c r="BD155">
        <v>14.8</v>
      </c>
      <c r="BJ155" t="s">
        <v>70</v>
      </c>
      <c r="BL155" t="s">
        <v>132</v>
      </c>
      <c r="BM155">
        <v>76629</v>
      </c>
    </row>
    <row r="156" spans="1:67" hidden="1" x14ac:dyDescent="0.2">
      <c r="A156" t="s">
        <v>2908</v>
      </c>
      <c r="C156" t="s">
        <v>1518</v>
      </c>
      <c r="D156" t="s">
        <v>76</v>
      </c>
      <c r="E156" t="s">
        <v>127</v>
      </c>
      <c r="F156" t="s">
        <v>128</v>
      </c>
      <c r="G156" t="s">
        <v>127</v>
      </c>
      <c r="H156" t="s">
        <v>2907</v>
      </c>
      <c r="L156" t="s">
        <v>2916</v>
      </c>
      <c r="AW156">
        <v>13</v>
      </c>
      <c r="AY156" t="s">
        <v>2118</v>
      </c>
      <c r="AZ156" t="s">
        <v>2118</v>
      </c>
      <c r="BA156" t="s">
        <v>2917</v>
      </c>
      <c r="BB156" t="s">
        <v>2236</v>
      </c>
      <c r="BC156" t="s">
        <v>1975</v>
      </c>
      <c r="BD156" t="s">
        <v>2236</v>
      </c>
      <c r="BJ156" s="8" t="s">
        <v>79</v>
      </c>
      <c r="BK156" s="9">
        <v>44830</v>
      </c>
      <c r="BL156" s="8" t="s">
        <v>2857</v>
      </c>
      <c r="BM156">
        <v>63104</v>
      </c>
    </row>
    <row r="157" spans="1:67" hidden="1" x14ac:dyDescent="0.2">
      <c r="A157" t="s">
        <v>133</v>
      </c>
      <c r="C157" t="s">
        <v>1518</v>
      </c>
      <c r="D157" t="s">
        <v>76</v>
      </c>
      <c r="E157" t="s">
        <v>127</v>
      </c>
      <c r="F157" t="s">
        <v>128</v>
      </c>
      <c r="G157" t="s">
        <v>127</v>
      </c>
      <c r="H157" t="s">
        <v>128</v>
      </c>
      <c r="BE157">
        <v>15.1</v>
      </c>
      <c r="BF157">
        <v>9.8000000000000007</v>
      </c>
      <c r="BG157">
        <v>8.1</v>
      </c>
      <c r="BH157">
        <v>9.8000000000000007</v>
      </c>
      <c r="BJ157" t="s">
        <v>70</v>
      </c>
      <c r="BL157" t="s">
        <v>132</v>
      </c>
      <c r="BM157">
        <v>76629</v>
      </c>
    </row>
    <row r="158" spans="1:67" hidden="1" x14ac:dyDescent="0.2">
      <c r="A158" t="s">
        <v>2897</v>
      </c>
      <c r="B158" t="s">
        <v>338</v>
      </c>
      <c r="C158" t="s">
        <v>1518</v>
      </c>
      <c r="D158" t="s">
        <v>76</v>
      </c>
      <c r="E158" t="s">
        <v>127</v>
      </c>
      <c r="F158" t="s">
        <v>128</v>
      </c>
      <c r="G158" t="s">
        <v>127</v>
      </c>
      <c r="H158" t="s">
        <v>129</v>
      </c>
      <c r="L158" t="s">
        <v>2903</v>
      </c>
      <c r="Y158" t="s">
        <v>2209</v>
      </c>
      <c r="AB158" t="s">
        <v>2904</v>
      </c>
      <c r="AC158" t="s">
        <v>2905</v>
      </c>
      <c r="AF158" t="s">
        <v>2906</v>
      </c>
      <c r="AS158">
        <v>18.5</v>
      </c>
      <c r="AV158">
        <v>9.5</v>
      </c>
      <c r="AW158">
        <v>14.9</v>
      </c>
      <c r="AX158">
        <v>10</v>
      </c>
      <c r="AY158">
        <v>11.6</v>
      </c>
      <c r="AZ158">
        <v>11.6</v>
      </c>
      <c r="BA158">
        <v>17.5</v>
      </c>
      <c r="BB158">
        <v>14.7</v>
      </c>
      <c r="BC158">
        <v>13.4</v>
      </c>
      <c r="BD158">
        <v>14.7</v>
      </c>
      <c r="BE158">
        <v>16.8</v>
      </c>
      <c r="BH158">
        <v>11.3</v>
      </c>
      <c r="BJ158" s="8" t="s">
        <v>79</v>
      </c>
      <c r="BK158" s="9">
        <v>44830</v>
      </c>
      <c r="BL158" s="8" t="s">
        <v>2857</v>
      </c>
      <c r="BM158">
        <v>63104</v>
      </c>
    </row>
    <row r="159" spans="1:67" hidden="1" x14ac:dyDescent="0.2">
      <c r="A159" t="s">
        <v>2898</v>
      </c>
      <c r="C159" t="s">
        <v>1518</v>
      </c>
      <c r="D159" t="s">
        <v>76</v>
      </c>
      <c r="E159" t="s">
        <v>127</v>
      </c>
      <c r="F159" t="s">
        <v>128</v>
      </c>
      <c r="G159" t="s">
        <v>127</v>
      </c>
      <c r="H159" t="s">
        <v>129</v>
      </c>
      <c r="L159" t="s">
        <v>2900</v>
      </c>
      <c r="AC159">
        <v>14.1</v>
      </c>
      <c r="AF159">
        <v>18.8</v>
      </c>
      <c r="BJ159" s="8" t="s">
        <v>79</v>
      </c>
      <c r="BK159" s="9">
        <v>44830</v>
      </c>
      <c r="BL159" s="8" t="s">
        <v>2857</v>
      </c>
      <c r="BM159">
        <v>63104</v>
      </c>
    </row>
    <row r="160" spans="1:67" hidden="1" x14ac:dyDescent="0.2">
      <c r="A160" t="s">
        <v>2899</v>
      </c>
      <c r="C160" t="s">
        <v>1518</v>
      </c>
      <c r="D160" t="s">
        <v>76</v>
      </c>
      <c r="E160" t="s">
        <v>127</v>
      </c>
      <c r="F160" t="s">
        <v>128</v>
      </c>
      <c r="G160" t="s">
        <v>127</v>
      </c>
      <c r="H160" t="s">
        <v>129</v>
      </c>
      <c r="L160" t="s">
        <v>2900</v>
      </c>
      <c r="BE160">
        <v>16.5</v>
      </c>
      <c r="BH160">
        <v>11.4</v>
      </c>
      <c r="BJ160" s="8" t="s">
        <v>79</v>
      </c>
      <c r="BK160" s="9">
        <v>44830</v>
      </c>
      <c r="BL160" s="8" t="s">
        <v>2857</v>
      </c>
      <c r="BM160">
        <v>63104</v>
      </c>
    </row>
    <row r="161" spans="1:67" hidden="1" x14ac:dyDescent="0.2">
      <c r="A161" s="13" t="s">
        <v>1737</v>
      </c>
      <c r="B161" s="13"/>
      <c r="C161" s="13" t="s">
        <v>1518</v>
      </c>
      <c r="D161" s="13" t="s">
        <v>76</v>
      </c>
      <c r="E161" s="13" t="s">
        <v>127</v>
      </c>
      <c r="F161" s="13" t="s">
        <v>135</v>
      </c>
      <c r="G161" s="13" t="s">
        <v>127</v>
      </c>
      <c r="H161" s="13" t="s">
        <v>135</v>
      </c>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row>
    <row r="162" spans="1:67" hidden="1" x14ac:dyDescent="0.2">
      <c r="A162" s="13" t="s">
        <v>1737</v>
      </c>
      <c r="B162" s="13"/>
      <c r="C162" s="13" t="s">
        <v>1518</v>
      </c>
      <c r="D162" s="13" t="s">
        <v>76</v>
      </c>
      <c r="E162" s="13" t="s">
        <v>127</v>
      </c>
      <c r="F162" s="13" t="s">
        <v>135</v>
      </c>
      <c r="G162" s="13" t="s">
        <v>144</v>
      </c>
      <c r="H162" s="13" t="s">
        <v>440</v>
      </c>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row>
    <row r="163" spans="1:67" hidden="1" x14ac:dyDescent="0.2">
      <c r="A163" s="13" t="s">
        <v>1737</v>
      </c>
      <c r="B163" s="13"/>
      <c r="C163" s="13" t="s">
        <v>1518</v>
      </c>
      <c r="D163" s="13" t="s">
        <v>76</v>
      </c>
      <c r="E163" s="13" t="s">
        <v>127</v>
      </c>
      <c r="F163" s="13" t="s">
        <v>135</v>
      </c>
      <c r="G163" s="13" t="s">
        <v>136</v>
      </c>
      <c r="H163" s="13" t="s">
        <v>137</v>
      </c>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row>
    <row r="164" spans="1:67" hidden="1" x14ac:dyDescent="0.2">
      <c r="A164" t="s">
        <v>142</v>
      </c>
      <c r="C164" t="s">
        <v>1518</v>
      </c>
      <c r="D164" t="s">
        <v>76</v>
      </c>
      <c r="E164" t="s">
        <v>127</v>
      </c>
      <c r="F164" t="s">
        <v>135</v>
      </c>
      <c r="G164" t="s">
        <v>144</v>
      </c>
      <c r="H164" t="s">
        <v>135</v>
      </c>
      <c r="AW164">
        <v>11</v>
      </c>
      <c r="BJ164" t="s">
        <v>79</v>
      </c>
      <c r="BL164" t="s">
        <v>109</v>
      </c>
      <c r="BM164">
        <v>3144</v>
      </c>
    </row>
    <row r="165" spans="1:67" hidden="1" x14ac:dyDescent="0.2">
      <c r="A165" t="s">
        <v>155</v>
      </c>
      <c r="C165" t="s">
        <v>1518</v>
      </c>
      <c r="D165" t="s">
        <v>76</v>
      </c>
      <c r="E165" t="s">
        <v>127</v>
      </c>
      <c r="F165" t="s">
        <v>135</v>
      </c>
      <c r="G165" t="s">
        <v>144</v>
      </c>
      <c r="H165" t="s">
        <v>135</v>
      </c>
      <c r="Y165">
        <v>10</v>
      </c>
      <c r="BJ165" t="s">
        <v>79</v>
      </c>
      <c r="BL165" t="s">
        <v>109</v>
      </c>
      <c r="BM165">
        <v>3144</v>
      </c>
    </row>
    <row r="166" spans="1:67" hidden="1" x14ac:dyDescent="0.2">
      <c r="A166" t="s">
        <v>156</v>
      </c>
      <c r="C166" t="s">
        <v>1518</v>
      </c>
      <c r="D166" t="s">
        <v>76</v>
      </c>
      <c r="E166" t="s">
        <v>127</v>
      </c>
      <c r="F166" t="s">
        <v>135</v>
      </c>
      <c r="G166" t="s">
        <v>144</v>
      </c>
      <c r="H166" t="s">
        <v>135</v>
      </c>
      <c r="Y166">
        <v>10.5</v>
      </c>
      <c r="AW166">
        <v>12.5</v>
      </c>
      <c r="BI166" t="s">
        <v>157</v>
      </c>
      <c r="BJ166" t="s">
        <v>79</v>
      </c>
      <c r="BL166" t="s">
        <v>109</v>
      </c>
      <c r="BM166">
        <v>3144</v>
      </c>
    </row>
    <row r="167" spans="1:67" hidden="1" x14ac:dyDescent="0.2">
      <c r="A167" t="s">
        <v>162</v>
      </c>
      <c r="C167" t="s">
        <v>1518</v>
      </c>
      <c r="D167" t="s">
        <v>76</v>
      </c>
      <c r="E167" t="s">
        <v>127</v>
      </c>
      <c r="F167" t="s">
        <v>135</v>
      </c>
      <c r="G167" t="s">
        <v>127</v>
      </c>
      <c r="H167" t="s">
        <v>135</v>
      </c>
      <c r="U167">
        <v>9</v>
      </c>
      <c r="X167">
        <v>8.1</v>
      </c>
      <c r="Y167">
        <v>9.1</v>
      </c>
      <c r="AB167">
        <v>11.1</v>
      </c>
      <c r="AC167">
        <v>9.9</v>
      </c>
      <c r="AF167">
        <v>11.6</v>
      </c>
      <c r="AG167">
        <v>7.3</v>
      </c>
      <c r="AJ167">
        <v>10.5</v>
      </c>
      <c r="BJ167" t="s">
        <v>70</v>
      </c>
      <c r="BL167" t="s">
        <v>132</v>
      </c>
      <c r="BM167">
        <v>76629</v>
      </c>
      <c r="BN167" t="s">
        <v>81</v>
      </c>
      <c r="BO167" t="s">
        <v>132</v>
      </c>
    </row>
    <row r="168" spans="1:67" hidden="1" x14ac:dyDescent="0.2">
      <c r="A168" t="s">
        <v>167</v>
      </c>
      <c r="C168" t="s">
        <v>1518</v>
      </c>
      <c r="D168" t="s">
        <v>76</v>
      </c>
      <c r="E168" t="s">
        <v>127</v>
      </c>
      <c r="F168" t="s">
        <v>135</v>
      </c>
      <c r="G168" t="s">
        <v>144</v>
      </c>
      <c r="H168" t="s">
        <v>135</v>
      </c>
      <c r="AW168">
        <v>11.2</v>
      </c>
      <c r="BJ168" t="s">
        <v>79</v>
      </c>
      <c r="BL168" t="s">
        <v>109</v>
      </c>
      <c r="BM168">
        <v>3144</v>
      </c>
    </row>
    <row r="169" spans="1:67" hidden="1" x14ac:dyDescent="0.2">
      <c r="A169" t="s">
        <v>194</v>
      </c>
      <c r="C169" t="s">
        <v>1518</v>
      </c>
      <c r="D169" t="s">
        <v>76</v>
      </c>
      <c r="E169" t="s">
        <v>127</v>
      </c>
      <c r="F169" t="s">
        <v>135</v>
      </c>
      <c r="G169" t="s">
        <v>127</v>
      </c>
      <c r="H169" t="s">
        <v>135</v>
      </c>
      <c r="AW169">
        <v>9.17</v>
      </c>
      <c r="AX169">
        <v>5.71</v>
      </c>
      <c r="AY169">
        <v>5.83</v>
      </c>
      <c r="AZ169">
        <v>5.83</v>
      </c>
      <c r="BA169">
        <v>9.9700000000000006</v>
      </c>
      <c r="BC169">
        <v>7.88</v>
      </c>
      <c r="BD169">
        <v>7.88</v>
      </c>
      <c r="BG169">
        <v>7.04</v>
      </c>
      <c r="BH169">
        <v>7.04</v>
      </c>
      <c r="BJ169" t="s">
        <v>70</v>
      </c>
      <c r="BL169" t="s">
        <v>132</v>
      </c>
      <c r="BM169">
        <v>76629</v>
      </c>
    </row>
    <row r="170" spans="1:67" hidden="1" x14ac:dyDescent="0.2">
      <c r="A170" t="s">
        <v>108</v>
      </c>
      <c r="C170" t="s">
        <v>1518</v>
      </c>
      <c r="D170" t="s">
        <v>76</v>
      </c>
      <c r="E170" t="s">
        <v>127</v>
      </c>
      <c r="F170" t="s">
        <v>135</v>
      </c>
      <c r="G170" t="s">
        <v>144</v>
      </c>
      <c r="H170" t="s">
        <v>135</v>
      </c>
      <c r="AC170">
        <v>10</v>
      </c>
      <c r="AF170">
        <v>11.8</v>
      </c>
      <c r="BJ170" t="s">
        <v>79</v>
      </c>
      <c r="BL170" t="s">
        <v>216</v>
      </c>
      <c r="BM170">
        <v>7016</v>
      </c>
    </row>
    <row r="171" spans="1:67" hidden="1" x14ac:dyDescent="0.2">
      <c r="A171" t="s">
        <v>219</v>
      </c>
      <c r="C171" t="s">
        <v>1518</v>
      </c>
      <c r="D171" t="s">
        <v>76</v>
      </c>
      <c r="E171" t="s">
        <v>127</v>
      </c>
      <c r="F171" t="s">
        <v>135</v>
      </c>
      <c r="G171" t="s">
        <v>127</v>
      </c>
      <c r="H171" t="s">
        <v>135</v>
      </c>
      <c r="AC171">
        <v>8.9</v>
      </c>
      <c r="AF171">
        <v>12.6</v>
      </c>
      <c r="AG171">
        <v>6.79</v>
      </c>
      <c r="AJ171">
        <v>10.17</v>
      </c>
      <c r="BJ171" t="s">
        <v>70</v>
      </c>
      <c r="BL171" t="s">
        <v>132</v>
      </c>
      <c r="BM171">
        <v>76629</v>
      </c>
    </row>
    <row r="172" spans="1:67" hidden="1" x14ac:dyDescent="0.2">
      <c r="A172" t="s">
        <v>219</v>
      </c>
      <c r="C172" t="s">
        <v>1518</v>
      </c>
      <c r="D172" t="s">
        <v>76</v>
      </c>
      <c r="E172" t="s">
        <v>127</v>
      </c>
      <c r="F172" t="s">
        <v>135</v>
      </c>
      <c r="G172" t="s">
        <v>144</v>
      </c>
      <c r="H172" t="s">
        <v>440</v>
      </c>
      <c r="AC172">
        <v>9</v>
      </c>
      <c r="AF172">
        <v>13.5</v>
      </c>
      <c r="AG172">
        <v>6.7</v>
      </c>
      <c r="AJ172">
        <v>10</v>
      </c>
      <c r="BJ172" t="s">
        <v>70</v>
      </c>
      <c r="BL172" t="s">
        <v>388</v>
      </c>
      <c r="BM172">
        <v>3140</v>
      </c>
    </row>
    <row r="173" spans="1:67" hidden="1" x14ac:dyDescent="0.2">
      <c r="A173" t="s">
        <v>219</v>
      </c>
      <c r="C173" t="s">
        <v>1518</v>
      </c>
      <c r="D173" t="s">
        <v>76</v>
      </c>
      <c r="E173" t="s">
        <v>127</v>
      </c>
      <c r="F173" t="s">
        <v>135</v>
      </c>
      <c r="G173" t="s">
        <v>144</v>
      </c>
      <c r="H173" t="s">
        <v>440</v>
      </c>
      <c r="I173" t="b">
        <v>0</v>
      </c>
      <c r="AC173">
        <v>9</v>
      </c>
      <c r="AF173">
        <v>13.5</v>
      </c>
      <c r="AG173">
        <v>6.7</v>
      </c>
      <c r="AJ173">
        <v>10</v>
      </c>
      <c r="BJ173" t="s">
        <v>79</v>
      </c>
      <c r="BL173" t="s">
        <v>109</v>
      </c>
      <c r="BM173">
        <v>3144</v>
      </c>
      <c r="BN173" t="s">
        <v>81</v>
      </c>
      <c r="BO173" t="s">
        <v>109</v>
      </c>
    </row>
    <row r="174" spans="1:67" hidden="1" x14ac:dyDescent="0.2">
      <c r="A174" t="s">
        <v>224</v>
      </c>
      <c r="C174" t="s">
        <v>1518</v>
      </c>
      <c r="D174" t="s">
        <v>76</v>
      </c>
      <c r="E174" t="s">
        <v>127</v>
      </c>
      <c r="F174" t="s">
        <v>135</v>
      </c>
      <c r="G174" t="s">
        <v>127</v>
      </c>
      <c r="H174" t="s">
        <v>135</v>
      </c>
      <c r="AW174">
        <v>9.3000000000000007</v>
      </c>
      <c r="AX174">
        <v>5.9</v>
      </c>
      <c r="AY174">
        <v>6.2</v>
      </c>
      <c r="AZ174">
        <v>6.2</v>
      </c>
      <c r="BJ174" t="s">
        <v>70</v>
      </c>
      <c r="BL174" t="s">
        <v>132</v>
      </c>
      <c r="BM174">
        <v>76629</v>
      </c>
    </row>
    <row r="175" spans="1:67" hidden="1" x14ac:dyDescent="0.2">
      <c r="A175" t="s">
        <v>225</v>
      </c>
      <c r="C175" t="s">
        <v>1518</v>
      </c>
      <c r="D175" t="s">
        <v>76</v>
      </c>
      <c r="E175" t="s">
        <v>127</v>
      </c>
      <c r="F175" t="s">
        <v>135</v>
      </c>
      <c r="G175" t="s">
        <v>144</v>
      </c>
      <c r="H175" t="s">
        <v>441</v>
      </c>
      <c r="BA175" t="s">
        <v>1974</v>
      </c>
      <c r="BD175">
        <v>7.5</v>
      </c>
      <c r="BE175">
        <v>9.8000000000000007</v>
      </c>
      <c r="BH175">
        <v>6.3</v>
      </c>
      <c r="BI175" t="s">
        <v>442</v>
      </c>
      <c r="BJ175" t="s">
        <v>79</v>
      </c>
      <c r="BL175" t="s">
        <v>229</v>
      </c>
      <c r="BM175">
        <v>1609</v>
      </c>
      <c r="BN175" t="s">
        <v>72</v>
      </c>
      <c r="BO175" t="s">
        <v>229</v>
      </c>
    </row>
    <row r="176" spans="1:67" hidden="1" x14ac:dyDescent="0.2">
      <c r="A176" t="s">
        <v>225</v>
      </c>
      <c r="C176" t="s">
        <v>1518</v>
      </c>
      <c r="D176" t="s">
        <v>76</v>
      </c>
      <c r="E176" t="s">
        <v>127</v>
      </c>
      <c r="F176" t="s">
        <v>135</v>
      </c>
      <c r="G176" t="s">
        <v>127</v>
      </c>
      <c r="H176" t="s">
        <v>135</v>
      </c>
      <c r="BA176">
        <v>9.6999999999999993</v>
      </c>
      <c r="BB176">
        <v>7.2</v>
      </c>
      <c r="BC176">
        <v>6</v>
      </c>
      <c r="BD176">
        <v>7.2</v>
      </c>
      <c r="BE176">
        <v>9.4</v>
      </c>
      <c r="BF176">
        <v>6</v>
      </c>
      <c r="BG176">
        <v>5.2</v>
      </c>
      <c r="BH176">
        <v>6</v>
      </c>
      <c r="BJ176" t="s">
        <v>70</v>
      </c>
      <c r="BL176" t="s">
        <v>132</v>
      </c>
      <c r="BM176">
        <v>76629</v>
      </c>
    </row>
    <row r="177" spans="1:67" hidden="1" x14ac:dyDescent="0.2">
      <c r="A177" t="s">
        <v>233</v>
      </c>
      <c r="C177" t="s">
        <v>1518</v>
      </c>
      <c r="D177" t="s">
        <v>76</v>
      </c>
      <c r="E177" t="s">
        <v>127</v>
      </c>
      <c r="F177" t="s">
        <v>135</v>
      </c>
      <c r="G177" t="s">
        <v>127</v>
      </c>
      <c r="H177" t="s">
        <v>135</v>
      </c>
      <c r="BA177">
        <v>10</v>
      </c>
      <c r="BB177">
        <v>8.1999999999999993</v>
      </c>
      <c r="BC177">
        <v>8</v>
      </c>
      <c r="BD177">
        <v>8.1999999999999993</v>
      </c>
      <c r="BJ177" t="s">
        <v>70</v>
      </c>
      <c r="BL177" t="s">
        <v>132</v>
      </c>
      <c r="BM177">
        <v>76629</v>
      </c>
    </row>
    <row r="178" spans="1:67" hidden="1" x14ac:dyDescent="0.2">
      <c r="A178" t="s">
        <v>134</v>
      </c>
      <c r="C178" t="s">
        <v>1518</v>
      </c>
      <c r="D178" t="s">
        <v>76</v>
      </c>
      <c r="E178" t="s">
        <v>127</v>
      </c>
      <c r="F178" t="s">
        <v>135</v>
      </c>
      <c r="G178" t="s">
        <v>136</v>
      </c>
      <c r="H178" t="s">
        <v>137</v>
      </c>
      <c r="I178" t="b">
        <v>0</v>
      </c>
      <c r="U178">
        <v>7.3</v>
      </c>
      <c r="X178">
        <v>7.5</v>
      </c>
      <c r="Y178">
        <v>9.4</v>
      </c>
      <c r="AB178">
        <v>10</v>
      </c>
      <c r="AG178">
        <v>5.5</v>
      </c>
      <c r="AJ178">
        <v>9.3000000000000007</v>
      </c>
      <c r="BA178">
        <v>9.4</v>
      </c>
      <c r="BD178">
        <v>7.5</v>
      </c>
      <c r="BE178">
        <v>9.9</v>
      </c>
      <c r="BH178">
        <v>6.5</v>
      </c>
      <c r="BI178" t="s">
        <v>138</v>
      </c>
      <c r="BJ178" t="s">
        <v>70</v>
      </c>
      <c r="BL178" t="s">
        <v>139</v>
      </c>
      <c r="BM178">
        <v>3875</v>
      </c>
      <c r="BN178" t="s">
        <v>81</v>
      </c>
      <c r="BO178" t="s">
        <v>139</v>
      </c>
    </row>
    <row r="179" spans="1:67" hidden="1" x14ac:dyDescent="0.2">
      <c r="A179" t="s">
        <v>134</v>
      </c>
      <c r="C179" t="s">
        <v>1518</v>
      </c>
      <c r="D179" t="s">
        <v>76</v>
      </c>
      <c r="E179" t="s">
        <v>127</v>
      </c>
      <c r="F179" t="s">
        <v>135</v>
      </c>
      <c r="G179" t="s">
        <v>127</v>
      </c>
      <c r="H179" t="s">
        <v>135</v>
      </c>
      <c r="M179">
        <v>4.4000000000000004</v>
      </c>
      <c r="P179">
        <v>2.1</v>
      </c>
      <c r="Q179">
        <v>7.4</v>
      </c>
      <c r="T179">
        <v>5.3</v>
      </c>
      <c r="U179">
        <v>7.3</v>
      </c>
      <c r="X179">
        <v>7.7</v>
      </c>
      <c r="Y179">
        <v>9.1</v>
      </c>
      <c r="AB179">
        <v>10.3</v>
      </c>
      <c r="AG179">
        <v>5.2</v>
      </c>
      <c r="AJ179">
        <v>8.1</v>
      </c>
      <c r="AO179">
        <v>7.7</v>
      </c>
      <c r="AR179">
        <v>3.6</v>
      </c>
      <c r="AS179">
        <v>9.6</v>
      </c>
      <c r="AV179">
        <v>4.9000000000000004</v>
      </c>
      <c r="AW179">
        <v>9.1</v>
      </c>
      <c r="AX179">
        <v>6</v>
      </c>
      <c r="AZ179">
        <v>6</v>
      </c>
      <c r="BA179">
        <v>8.6</v>
      </c>
      <c r="BB179">
        <v>7.1</v>
      </c>
      <c r="BC179">
        <v>7.3</v>
      </c>
      <c r="BD179">
        <v>7.3</v>
      </c>
      <c r="BE179">
        <v>9.4</v>
      </c>
      <c r="BF179">
        <v>6.7</v>
      </c>
      <c r="BG179">
        <v>5.7</v>
      </c>
      <c r="BH179">
        <v>6.7</v>
      </c>
      <c r="BJ179" t="s">
        <v>70</v>
      </c>
      <c r="BL179" t="s">
        <v>132</v>
      </c>
      <c r="BM179">
        <v>76629</v>
      </c>
    </row>
    <row r="180" spans="1:67" hidden="1" x14ac:dyDescent="0.2">
      <c r="A180" t="s">
        <v>134</v>
      </c>
      <c r="C180" t="s">
        <v>1518</v>
      </c>
      <c r="D180" t="s">
        <v>76</v>
      </c>
      <c r="E180" t="s">
        <v>127</v>
      </c>
      <c r="F180" t="s">
        <v>135</v>
      </c>
      <c r="G180" t="s">
        <v>144</v>
      </c>
      <c r="H180" t="s">
        <v>137</v>
      </c>
      <c r="U180">
        <v>7.3</v>
      </c>
      <c r="X180">
        <v>7.5</v>
      </c>
      <c r="Y180">
        <v>9.4</v>
      </c>
      <c r="AB180">
        <v>10</v>
      </c>
      <c r="AG180">
        <v>5.5</v>
      </c>
      <c r="AJ180">
        <v>9.3000000000000007</v>
      </c>
      <c r="AW180">
        <v>9.1999999999999993</v>
      </c>
      <c r="BA180">
        <v>9.4</v>
      </c>
      <c r="BD180">
        <v>7.5</v>
      </c>
      <c r="BE180">
        <v>9.9</v>
      </c>
      <c r="BH180">
        <v>6.5</v>
      </c>
      <c r="BI180" t="s">
        <v>138</v>
      </c>
      <c r="BJ180" t="s">
        <v>79</v>
      </c>
      <c r="BL180" t="s">
        <v>109</v>
      </c>
      <c r="BM180">
        <v>3144</v>
      </c>
      <c r="BN180" t="s">
        <v>81</v>
      </c>
      <c r="BO180" t="s">
        <v>109</v>
      </c>
    </row>
    <row r="181" spans="1:67" hidden="1" x14ac:dyDescent="0.2">
      <c r="A181" t="s">
        <v>245</v>
      </c>
      <c r="C181" t="s">
        <v>1518</v>
      </c>
      <c r="D181" t="s">
        <v>76</v>
      </c>
      <c r="E181" t="s">
        <v>127</v>
      </c>
      <c r="F181" t="s">
        <v>135</v>
      </c>
      <c r="G181" t="s">
        <v>127</v>
      </c>
      <c r="H181" t="s">
        <v>135</v>
      </c>
      <c r="Q181">
        <v>7.52</v>
      </c>
      <c r="T181">
        <v>5.12</v>
      </c>
      <c r="U181">
        <v>6.69</v>
      </c>
      <c r="X181">
        <v>7.82</v>
      </c>
      <c r="Y181">
        <v>7.96</v>
      </c>
      <c r="AB181">
        <v>9.4</v>
      </c>
      <c r="AC181">
        <v>8.23</v>
      </c>
      <c r="AF181">
        <v>11.81</v>
      </c>
      <c r="AG181">
        <v>5.7</v>
      </c>
      <c r="AJ181">
        <v>8.99</v>
      </c>
      <c r="BJ181" t="s">
        <v>70</v>
      </c>
      <c r="BL181" t="s">
        <v>132</v>
      </c>
      <c r="BM181">
        <v>76629</v>
      </c>
    </row>
    <row r="182" spans="1:67" hidden="1" x14ac:dyDescent="0.2">
      <c r="A182" t="s">
        <v>246</v>
      </c>
      <c r="C182" t="s">
        <v>1518</v>
      </c>
      <c r="D182" t="s">
        <v>76</v>
      </c>
      <c r="E182" t="s">
        <v>127</v>
      </c>
      <c r="F182" t="s">
        <v>135</v>
      </c>
      <c r="G182" t="s">
        <v>127</v>
      </c>
      <c r="H182" t="s">
        <v>135</v>
      </c>
      <c r="BA182">
        <v>10.15</v>
      </c>
      <c r="BB182">
        <v>8.4499999999999993</v>
      </c>
      <c r="BC182">
        <v>8.2200000000000006</v>
      </c>
      <c r="BD182">
        <v>8.4499999999999993</v>
      </c>
      <c r="BE182">
        <v>9.91</v>
      </c>
      <c r="BF182">
        <v>7.59</v>
      </c>
      <c r="BG182">
        <v>6.2</v>
      </c>
      <c r="BH182">
        <v>7.59</v>
      </c>
      <c r="BJ182" t="s">
        <v>70</v>
      </c>
      <c r="BL182" t="s">
        <v>132</v>
      </c>
      <c r="BM182">
        <v>76629</v>
      </c>
    </row>
    <row r="183" spans="1:67" hidden="1" x14ac:dyDescent="0.2">
      <c r="A183" t="s">
        <v>253</v>
      </c>
      <c r="C183" t="s">
        <v>1518</v>
      </c>
      <c r="D183" t="s">
        <v>76</v>
      </c>
      <c r="E183" t="s">
        <v>127</v>
      </c>
      <c r="F183" t="s">
        <v>135</v>
      </c>
      <c r="G183" t="s">
        <v>127</v>
      </c>
      <c r="H183" t="s">
        <v>135</v>
      </c>
      <c r="Y183">
        <v>9.5</v>
      </c>
      <c r="AB183">
        <v>11.4</v>
      </c>
      <c r="AC183">
        <v>9.6999999999999993</v>
      </c>
      <c r="AF183">
        <v>12.2</v>
      </c>
      <c r="AG183">
        <v>7.3</v>
      </c>
      <c r="AJ183">
        <v>10.199999999999999</v>
      </c>
      <c r="BJ183" t="s">
        <v>70</v>
      </c>
      <c r="BL183" t="s">
        <v>132</v>
      </c>
      <c r="BM183">
        <v>76629</v>
      </c>
    </row>
    <row r="184" spans="1:67" hidden="1" x14ac:dyDescent="0.2">
      <c r="A184" t="s">
        <v>256</v>
      </c>
      <c r="C184" t="s">
        <v>1518</v>
      </c>
      <c r="D184" t="s">
        <v>76</v>
      </c>
      <c r="E184" t="s">
        <v>127</v>
      </c>
      <c r="F184" t="s">
        <v>135</v>
      </c>
      <c r="G184" t="s">
        <v>127</v>
      </c>
      <c r="H184" t="s">
        <v>135</v>
      </c>
      <c r="Y184">
        <v>9.1999999999999993</v>
      </c>
      <c r="AC184">
        <v>9.6999999999999993</v>
      </c>
      <c r="AF184">
        <v>12.5</v>
      </c>
      <c r="AG184">
        <v>7.7</v>
      </c>
      <c r="AJ184">
        <v>10.6</v>
      </c>
      <c r="BJ184" t="s">
        <v>70</v>
      </c>
      <c r="BL184" t="s">
        <v>132</v>
      </c>
      <c r="BM184">
        <v>76629</v>
      </c>
      <c r="BN184" t="s">
        <v>81</v>
      </c>
      <c r="BO184" t="s">
        <v>132</v>
      </c>
    </row>
    <row r="185" spans="1:67" hidden="1" x14ac:dyDescent="0.2">
      <c r="A185" t="s">
        <v>257</v>
      </c>
      <c r="C185" t="s">
        <v>1518</v>
      </c>
      <c r="D185" t="s">
        <v>76</v>
      </c>
      <c r="E185" t="s">
        <v>127</v>
      </c>
      <c r="F185" t="s">
        <v>135</v>
      </c>
      <c r="G185" t="s">
        <v>127</v>
      </c>
      <c r="H185" t="s">
        <v>135</v>
      </c>
      <c r="AS185">
        <v>10.5</v>
      </c>
      <c r="AV185">
        <v>5</v>
      </c>
      <c r="AW185">
        <v>9.4</v>
      </c>
      <c r="AX185">
        <v>6.1</v>
      </c>
      <c r="AY185">
        <v>7.3</v>
      </c>
      <c r="AZ185">
        <v>7.3</v>
      </c>
      <c r="BJ185" t="s">
        <v>70</v>
      </c>
      <c r="BL185" t="s">
        <v>132</v>
      </c>
      <c r="BM185">
        <v>76629</v>
      </c>
    </row>
    <row r="186" spans="1:67" hidden="1" x14ac:dyDescent="0.2">
      <c r="A186" t="s">
        <v>258</v>
      </c>
      <c r="C186" t="s">
        <v>1518</v>
      </c>
      <c r="D186" t="s">
        <v>76</v>
      </c>
      <c r="E186" t="s">
        <v>127</v>
      </c>
      <c r="F186" t="s">
        <v>135</v>
      </c>
      <c r="G186" t="s">
        <v>127</v>
      </c>
      <c r="H186" t="s">
        <v>135</v>
      </c>
      <c r="AK186">
        <v>5.2</v>
      </c>
      <c r="AN186">
        <v>2.5</v>
      </c>
      <c r="AO186">
        <v>8.1</v>
      </c>
      <c r="AR186">
        <v>4.0999999999999996</v>
      </c>
      <c r="AS186">
        <v>11.1</v>
      </c>
      <c r="AV186">
        <v>5.2</v>
      </c>
      <c r="BJ186" t="s">
        <v>70</v>
      </c>
      <c r="BL186" t="s">
        <v>132</v>
      </c>
      <c r="BM186">
        <v>76629</v>
      </c>
    </row>
    <row r="187" spans="1:67" s="12" customFormat="1" hidden="1" x14ac:dyDescent="0.2">
      <c r="A187" t="s">
        <v>260</v>
      </c>
      <c r="B187"/>
      <c r="C187" t="s">
        <v>1518</v>
      </c>
      <c r="D187" t="s">
        <v>76</v>
      </c>
      <c r="E187" t="s">
        <v>127</v>
      </c>
      <c r="F187" t="s">
        <v>135</v>
      </c>
      <c r="G187" t="s">
        <v>127</v>
      </c>
      <c r="H187" t="s">
        <v>135</v>
      </c>
      <c r="I187"/>
      <c r="J187"/>
      <c r="K187"/>
      <c r="L187"/>
      <c r="M187"/>
      <c r="N187"/>
      <c r="O187"/>
      <c r="P187"/>
      <c r="Q187"/>
      <c r="R187"/>
      <c r="S187"/>
      <c r="T187"/>
      <c r="U187"/>
      <c r="V187"/>
      <c r="W187"/>
      <c r="X187"/>
      <c r="Y187">
        <v>8.3000000000000007</v>
      </c>
      <c r="Z187"/>
      <c r="AA187"/>
      <c r="AB187">
        <v>9.1</v>
      </c>
      <c r="AC187">
        <v>8.6</v>
      </c>
      <c r="AD187"/>
      <c r="AE187"/>
      <c r="AF187">
        <v>12.1</v>
      </c>
      <c r="AG187">
        <v>6.1</v>
      </c>
      <c r="AH187"/>
      <c r="AI187"/>
      <c r="AJ187">
        <v>8.5</v>
      </c>
      <c r="AK187"/>
      <c r="AL187"/>
      <c r="AM187"/>
      <c r="AN187"/>
      <c r="AO187"/>
      <c r="AP187"/>
      <c r="AQ187"/>
      <c r="AR187"/>
      <c r="AS187"/>
      <c r="AT187"/>
      <c r="AU187"/>
      <c r="AV187"/>
      <c r="AW187"/>
      <c r="AX187"/>
      <c r="AY187"/>
      <c r="AZ187"/>
      <c r="BA187"/>
      <c r="BB187"/>
      <c r="BC187"/>
      <c r="BD187"/>
      <c r="BE187"/>
      <c r="BF187"/>
      <c r="BG187"/>
      <c r="BH187"/>
      <c r="BI187"/>
      <c r="BJ187" t="s">
        <v>70</v>
      </c>
      <c r="BK187"/>
      <c r="BL187" t="s">
        <v>132</v>
      </c>
      <c r="BM187">
        <v>76629</v>
      </c>
      <c r="BN187" t="s">
        <v>81</v>
      </c>
      <c r="BO187" t="s">
        <v>132</v>
      </c>
    </row>
    <row r="188" spans="1:67" hidden="1" x14ac:dyDescent="0.2">
      <c r="A188" t="s">
        <v>261</v>
      </c>
      <c r="C188" t="s">
        <v>1518</v>
      </c>
      <c r="D188" t="s">
        <v>76</v>
      </c>
      <c r="E188" t="s">
        <v>127</v>
      </c>
      <c r="F188" t="s">
        <v>135</v>
      </c>
      <c r="G188" t="s">
        <v>127</v>
      </c>
      <c r="H188" t="s">
        <v>135</v>
      </c>
      <c r="U188">
        <v>7.7</v>
      </c>
      <c r="X188">
        <v>8.6</v>
      </c>
      <c r="Y188">
        <v>8.6999999999999993</v>
      </c>
      <c r="AB188">
        <v>9.6999999999999993</v>
      </c>
      <c r="AC188">
        <v>9.9</v>
      </c>
      <c r="AF188">
        <v>12.7</v>
      </c>
      <c r="AG188">
        <v>6.6</v>
      </c>
      <c r="AJ188">
        <v>10.4</v>
      </c>
      <c r="BJ188" t="s">
        <v>70</v>
      </c>
      <c r="BL188" t="s">
        <v>132</v>
      </c>
      <c r="BM188">
        <v>76629</v>
      </c>
      <c r="BN188" t="s">
        <v>81</v>
      </c>
      <c r="BO188" t="s">
        <v>132</v>
      </c>
    </row>
    <row r="189" spans="1:67" hidden="1" x14ac:dyDescent="0.2">
      <c r="A189" t="s">
        <v>263</v>
      </c>
      <c r="C189" t="s">
        <v>1518</v>
      </c>
      <c r="D189" t="s">
        <v>76</v>
      </c>
      <c r="E189" t="s">
        <v>127</v>
      </c>
      <c r="F189" t="s">
        <v>135</v>
      </c>
      <c r="G189" t="s">
        <v>127</v>
      </c>
      <c r="H189" t="s">
        <v>135</v>
      </c>
      <c r="Y189">
        <v>9.6</v>
      </c>
      <c r="AB189">
        <v>10.5</v>
      </c>
      <c r="AC189">
        <v>10.4</v>
      </c>
      <c r="AF189">
        <v>13.3</v>
      </c>
      <c r="AG189">
        <v>7.6</v>
      </c>
      <c r="AJ189">
        <v>12.1</v>
      </c>
      <c r="BJ189" t="s">
        <v>70</v>
      </c>
      <c r="BL189" t="s">
        <v>132</v>
      </c>
      <c r="BM189">
        <v>76629</v>
      </c>
      <c r="BN189" t="s">
        <v>81</v>
      </c>
      <c r="BO189" t="s">
        <v>132</v>
      </c>
    </row>
    <row r="190" spans="1:67" hidden="1" x14ac:dyDescent="0.2">
      <c r="A190" t="s">
        <v>264</v>
      </c>
      <c r="C190" t="s">
        <v>1518</v>
      </c>
      <c r="D190" t="s">
        <v>76</v>
      </c>
      <c r="E190" t="s">
        <v>127</v>
      </c>
      <c r="F190" t="s">
        <v>135</v>
      </c>
      <c r="G190" t="s">
        <v>127</v>
      </c>
      <c r="H190" t="s">
        <v>135</v>
      </c>
      <c r="AW190">
        <v>8.9</v>
      </c>
      <c r="AX190">
        <v>6.7</v>
      </c>
      <c r="AY190">
        <v>7.3</v>
      </c>
      <c r="AZ190">
        <v>7.3</v>
      </c>
      <c r="BA190">
        <v>9.8000000000000007</v>
      </c>
      <c r="BB190">
        <v>8.1999999999999993</v>
      </c>
      <c r="BC190">
        <v>7.4</v>
      </c>
      <c r="BD190">
        <v>8.1999999999999993</v>
      </c>
      <c r="BJ190" t="s">
        <v>70</v>
      </c>
      <c r="BL190" t="s">
        <v>132</v>
      </c>
      <c r="BM190">
        <v>76629</v>
      </c>
    </row>
    <row r="191" spans="1:67" hidden="1" x14ac:dyDescent="0.2">
      <c r="A191" t="s">
        <v>265</v>
      </c>
      <c r="C191" t="s">
        <v>1518</v>
      </c>
      <c r="D191" t="s">
        <v>76</v>
      </c>
      <c r="E191" t="s">
        <v>127</v>
      </c>
      <c r="F191" t="s">
        <v>135</v>
      </c>
      <c r="G191" t="s">
        <v>127</v>
      </c>
      <c r="H191" t="s">
        <v>135</v>
      </c>
      <c r="AW191">
        <v>8.8000000000000007</v>
      </c>
      <c r="AX191">
        <v>6.4</v>
      </c>
      <c r="AY191">
        <v>7.5</v>
      </c>
      <c r="AZ191">
        <v>7.5</v>
      </c>
      <c r="BA191">
        <v>9.8000000000000007</v>
      </c>
      <c r="BB191">
        <v>8.5</v>
      </c>
      <c r="BC191">
        <v>8</v>
      </c>
      <c r="BD191">
        <v>8.5</v>
      </c>
      <c r="BE191">
        <v>9.3000000000000007</v>
      </c>
      <c r="BF191">
        <v>7.4</v>
      </c>
      <c r="BG191">
        <v>6.3</v>
      </c>
      <c r="BH191">
        <v>7.4</v>
      </c>
      <c r="BJ191" t="s">
        <v>70</v>
      </c>
      <c r="BL191" t="s">
        <v>132</v>
      </c>
      <c r="BM191">
        <v>76629</v>
      </c>
    </row>
    <row r="192" spans="1:67" hidden="1" x14ac:dyDescent="0.2">
      <c r="A192" t="s">
        <v>266</v>
      </c>
      <c r="C192" t="s">
        <v>1518</v>
      </c>
      <c r="D192" t="s">
        <v>76</v>
      </c>
      <c r="E192" t="s">
        <v>127</v>
      </c>
      <c r="F192" t="s">
        <v>135</v>
      </c>
      <c r="G192" t="s">
        <v>127</v>
      </c>
      <c r="H192" t="s">
        <v>135</v>
      </c>
      <c r="AB192">
        <v>10.6</v>
      </c>
      <c r="BJ192" t="s">
        <v>70</v>
      </c>
      <c r="BL192" t="s">
        <v>132</v>
      </c>
      <c r="BM192">
        <v>76629</v>
      </c>
    </row>
    <row r="193" spans="1:67" hidden="1" x14ac:dyDescent="0.2">
      <c r="A193" t="s">
        <v>267</v>
      </c>
      <c r="C193" t="s">
        <v>1518</v>
      </c>
      <c r="D193" t="s">
        <v>76</v>
      </c>
      <c r="E193" t="s">
        <v>127</v>
      </c>
      <c r="F193" t="s">
        <v>135</v>
      </c>
      <c r="G193" t="s">
        <v>127</v>
      </c>
      <c r="H193" t="s">
        <v>135</v>
      </c>
      <c r="AW193">
        <v>8.5</v>
      </c>
      <c r="AX193">
        <v>6.4</v>
      </c>
      <c r="AY193">
        <v>6.9</v>
      </c>
      <c r="AZ193">
        <v>6.9</v>
      </c>
      <c r="BA193">
        <v>9.1999999999999993</v>
      </c>
      <c r="BB193">
        <v>7.8</v>
      </c>
      <c r="BC193">
        <v>7.7</v>
      </c>
      <c r="BD193">
        <v>7.8</v>
      </c>
      <c r="BJ193" t="s">
        <v>70</v>
      </c>
      <c r="BL193" t="s">
        <v>132</v>
      </c>
      <c r="BM193">
        <v>76629</v>
      </c>
    </row>
    <row r="194" spans="1:67" hidden="1" x14ac:dyDescent="0.2">
      <c r="A194" t="s">
        <v>268</v>
      </c>
      <c r="C194" t="s">
        <v>1518</v>
      </c>
      <c r="D194" t="s">
        <v>76</v>
      </c>
      <c r="E194" t="s">
        <v>127</v>
      </c>
      <c r="F194" t="s">
        <v>135</v>
      </c>
      <c r="G194" t="s">
        <v>127</v>
      </c>
      <c r="H194" t="s">
        <v>135</v>
      </c>
      <c r="BA194">
        <v>8.5</v>
      </c>
      <c r="BB194">
        <v>6.8</v>
      </c>
      <c r="BC194">
        <v>8</v>
      </c>
      <c r="BD194">
        <v>8</v>
      </c>
      <c r="BJ194" t="s">
        <v>70</v>
      </c>
      <c r="BL194" t="s">
        <v>132</v>
      </c>
      <c r="BM194">
        <v>76629</v>
      </c>
    </row>
    <row r="195" spans="1:67" hidden="1" x14ac:dyDescent="0.2">
      <c r="A195" t="s">
        <v>269</v>
      </c>
      <c r="C195" t="s">
        <v>1518</v>
      </c>
      <c r="D195" t="s">
        <v>76</v>
      </c>
      <c r="E195" t="s">
        <v>127</v>
      </c>
      <c r="F195" t="s">
        <v>135</v>
      </c>
      <c r="G195" t="s">
        <v>127</v>
      </c>
      <c r="H195" t="s">
        <v>135</v>
      </c>
      <c r="BE195">
        <v>10.1</v>
      </c>
      <c r="BF195">
        <v>6.5</v>
      </c>
      <c r="BG195">
        <v>5.4</v>
      </c>
      <c r="BH195">
        <v>6.5</v>
      </c>
      <c r="BJ195" t="s">
        <v>70</v>
      </c>
      <c r="BL195" t="s">
        <v>132</v>
      </c>
      <c r="BM195">
        <v>76629</v>
      </c>
    </row>
    <row r="196" spans="1:67" hidden="1" x14ac:dyDescent="0.2">
      <c r="A196" t="s">
        <v>270</v>
      </c>
      <c r="C196" t="s">
        <v>1518</v>
      </c>
      <c r="D196" t="s">
        <v>76</v>
      </c>
      <c r="E196" t="s">
        <v>127</v>
      </c>
      <c r="F196" t="s">
        <v>135</v>
      </c>
      <c r="G196" t="s">
        <v>127</v>
      </c>
      <c r="H196" t="s">
        <v>135</v>
      </c>
      <c r="U196">
        <v>8.1999999999999993</v>
      </c>
      <c r="X196">
        <v>8.1</v>
      </c>
      <c r="Y196">
        <v>8.6</v>
      </c>
      <c r="AB196">
        <v>10.7</v>
      </c>
      <c r="AC196">
        <v>9.1</v>
      </c>
      <c r="AF196">
        <v>12.9</v>
      </c>
      <c r="BA196">
        <v>9.6</v>
      </c>
      <c r="BB196">
        <v>9.3000000000000007</v>
      </c>
      <c r="BC196">
        <v>8.1</v>
      </c>
      <c r="BD196">
        <v>9.3000000000000007</v>
      </c>
      <c r="BE196">
        <v>9.8000000000000007</v>
      </c>
      <c r="BF196">
        <v>7.1</v>
      </c>
      <c r="BG196">
        <v>6.1</v>
      </c>
      <c r="BH196">
        <v>7.1</v>
      </c>
      <c r="BJ196" t="s">
        <v>70</v>
      </c>
      <c r="BL196" t="s">
        <v>132</v>
      </c>
      <c r="BM196">
        <v>76629</v>
      </c>
      <c r="BN196" t="s">
        <v>81</v>
      </c>
      <c r="BO196" t="s">
        <v>132</v>
      </c>
    </row>
    <row r="197" spans="1:67" hidden="1" x14ac:dyDescent="0.2">
      <c r="C197" t="s">
        <v>1518</v>
      </c>
      <c r="D197" t="s">
        <v>76</v>
      </c>
      <c r="E197" t="s">
        <v>127</v>
      </c>
      <c r="F197" t="s">
        <v>135</v>
      </c>
      <c r="G197" t="s">
        <v>141</v>
      </c>
      <c r="H197" t="s">
        <v>135</v>
      </c>
      <c r="U197">
        <v>10</v>
      </c>
      <c r="X197">
        <v>8</v>
      </c>
      <c r="Y197">
        <v>10</v>
      </c>
      <c r="AB197">
        <v>10</v>
      </c>
      <c r="AG197">
        <v>8</v>
      </c>
      <c r="AJ197">
        <v>11</v>
      </c>
      <c r="BJ197" t="s">
        <v>79</v>
      </c>
      <c r="BK197" s="1">
        <v>44797</v>
      </c>
      <c r="BL197" t="s">
        <v>87</v>
      </c>
      <c r="BM197">
        <v>36083</v>
      </c>
      <c r="BN197" t="s">
        <v>72</v>
      </c>
      <c r="BO197" t="s">
        <v>87</v>
      </c>
    </row>
    <row r="198" spans="1:67" hidden="1" x14ac:dyDescent="0.2">
      <c r="A198" s="13" t="s">
        <v>1737</v>
      </c>
      <c r="B198" s="13"/>
      <c r="C198" s="13" t="s">
        <v>1518</v>
      </c>
      <c r="D198" s="13" t="s">
        <v>76</v>
      </c>
      <c r="E198" s="13" t="s">
        <v>127</v>
      </c>
      <c r="F198" s="13" t="s">
        <v>143</v>
      </c>
      <c r="G198" s="13" t="s">
        <v>127</v>
      </c>
      <c r="H198" s="13" t="s">
        <v>143</v>
      </c>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row>
    <row r="199" spans="1:67" hidden="1" x14ac:dyDescent="0.2">
      <c r="A199" s="8" t="s">
        <v>2357</v>
      </c>
      <c r="C199" t="s">
        <v>1518</v>
      </c>
      <c r="D199" t="s">
        <v>76</v>
      </c>
      <c r="E199" t="s">
        <v>127</v>
      </c>
      <c r="F199" t="s">
        <v>143</v>
      </c>
      <c r="G199" s="8" t="s">
        <v>127</v>
      </c>
      <c r="H199" s="8" t="s">
        <v>143</v>
      </c>
      <c r="I199" s="8"/>
      <c r="AS199">
        <v>10.65</v>
      </c>
      <c r="AV199">
        <v>5.55</v>
      </c>
      <c r="BJ199" s="8" t="s">
        <v>79</v>
      </c>
      <c r="BK199" s="9">
        <v>44820</v>
      </c>
      <c r="BL199" s="8" t="s">
        <v>2353</v>
      </c>
      <c r="BM199" s="8">
        <v>2905</v>
      </c>
    </row>
    <row r="200" spans="1:67" hidden="1" x14ac:dyDescent="0.2">
      <c r="A200" s="8" t="s">
        <v>2356</v>
      </c>
      <c r="C200" t="s">
        <v>1518</v>
      </c>
      <c r="D200" t="s">
        <v>76</v>
      </c>
      <c r="E200" t="s">
        <v>127</v>
      </c>
      <c r="F200" t="s">
        <v>143</v>
      </c>
      <c r="G200" s="8" t="s">
        <v>127</v>
      </c>
      <c r="H200" s="8" t="s">
        <v>143</v>
      </c>
      <c r="I200" s="8"/>
      <c r="U200">
        <v>9.75</v>
      </c>
      <c r="X200">
        <v>10.65</v>
      </c>
      <c r="BJ200" s="8" t="s">
        <v>79</v>
      </c>
      <c r="BK200" s="9">
        <v>44820</v>
      </c>
      <c r="BL200" s="8" t="s">
        <v>2353</v>
      </c>
      <c r="BM200" s="8">
        <v>2905</v>
      </c>
    </row>
    <row r="201" spans="1:67" hidden="1" x14ac:dyDescent="0.2">
      <c r="A201" t="s">
        <v>142</v>
      </c>
      <c r="C201" t="s">
        <v>1518</v>
      </c>
      <c r="D201" t="s">
        <v>76</v>
      </c>
      <c r="E201" t="s">
        <v>127</v>
      </c>
      <c r="F201" t="s">
        <v>143</v>
      </c>
      <c r="G201" t="s">
        <v>127</v>
      </c>
      <c r="H201" t="s">
        <v>143</v>
      </c>
      <c r="AS201">
        <v>10.4</v>
      </c>
      <c r="AV201">
        <v>5.9</v>
      </c>
      <c r="AW201">
        <v>10.3</v>
      </c>
      <c r="AX201">
        <v>7.1</v>
      </c>
      <c r="AY201">
        <v>8.1999999999999993</v>
      </c>
      <c r="AZ201">
        <v>8.1999999999999993</v>
      </c>
      <c r="BA201">
        <v>11</v>
      </c>
      <c r="BB201">
        <v>9.1999999999999993</v>
      </c>
      <c r="BC201">
        <v>9.4</v>
      </c>
      <c r="BD201">
        <v>9.4</v>
      </c>
      <c r="BE201">
        <v>10.6</v>
      </c>
      <c r="BF201">
        <v>8.6999999999999993</v>
      </c>
      <c r="BG201">
        <v>7.9</v>
      </c>
      <c r="BH201">
        <v>8.6999999999999993</v>
      </c>
      <c r="BJ201" t="s">
        <v>70</v>
      </c>
      <c r="BL201" t="s">
        <v>132</v>
      </c>
      <c r="BM201">
        <v>76629</v>
      </c>
    </row>
    <row r="202" spans="1:67" hidden="1" x14ac:dyDescent="0.2">
      <c r="A202" t="s">
        <v>145</v>
      </c>
      <c r="C202" t="s">
        <v>1518</v>
      </c>
      <c r="D202" t="s">
        <v>76</v>
      </c>
      <c r="E202" t="s">
        <v>127</v>
      </c>
      <c r="F202" t="s">
        <v>143</v>
      </c>
      <c r="G202" t="s">
        <v>127</v>
      </c>
      <c r="H202" t="s">
        <v>143</v>
      </c>
      <c r="BA202">
        <v>12.1</v>
      </c>
      <c r="BB202">
        <v>7.8</v>
      </c>
      <c r="BC202">
        <v>9.3000000000000007</v>
      </c>
      <c r="BD202">
        <v>9.3000000000000007</v>
      </c>
      <c r="BE202">
        <v>12.3</v>
      </c>
      <c r="BF202">
        <v>8.5</v>
      </c>
      <c r="BG202">
        <v>7.5</v>
      </c>
      <c r="BH202">
        <v>8.5</v>
      </c>
      <c r="BJ202" t="s">
        <v>70</v>
      </c>
      <c r="BL202" t="s">
        <v>132</v>
      </c>
      <c r="BM202">
        <v>76629</v>
      </c>
    </row>
    <row r="203" spans="1:67" hidden="1" x14ac:dyDescent="0.2">
      <c r="A203" t="s">
        <v>146</v>
      </c>
      <c r="C203" t="s">
        <v>1518</v>
      </c>
      <c r="D203" t="s">
        <v>76</v>
      </c>
      <c r="E203" t="s">
        <v>127</v>
      </c>
      <c r="F203" t="s">
        <v>143</v>
      </c>
      <c r="G203" t="s">
        <v>127</v>
      </c>
      <c r="H203" t="s">
        <v>143</v>
      </c>
      <c r="U203">
        <v>10.8</v>
      </c>
      <c r="X203">
        <v>9.3000000000000007</v>
      </c>
      <c r="AG203">
        <v>8.15</v>
      </c>
      <c r="AJ203">
        <v>11.25</v>
      </c>
      <c r="BE203">
        <v>12.1</v>
      </c>
      <c r="BF203">
        <v>8.4</v>
      </c>
      <c r="BG203">
        <v>7.2</v>
      </c>
      <c r="BH203">
        <v>8.4</v>
      </c>
      <c r="BJ203" t="s">
        <v>70</v>
      </c>
      <c r="BL203" t="s">
        <v>132</v>
      </c>
      <c r="BM203">
        <v>76629</v>
      </c>
    </row>
    <row r="204" spans="1:67" hidden="1" x14ac:dyDescent="0.2">
      <c r="A204" t="s">
        <v>147</v>
      </c>
      <c r="C204" t="s">
        <v>1518</v>
      </c>
      <c r="D204" t="s">
        <v>76</v>
      </c>
      <c r="E204" t="s">
        <v>127</v>
      </c>
      <c r="F204" t="s">
        <v>143</v>
      </c>
      <c r="G204" t="s">
        <v>127</v>
      </c>
      <c r="H204" t="s">
        <v>143</v>
      </c>
      <c r="AO204">
        <v>10.1</v>
      </c>
      <c r="AR204">
        <v>5.7</v>
      </c>
      <c r="AS204">
        <v>1.1000000000000001</v>
      </c>
      <c r="AV204">
        <v>6.9</v>
      </c>
      <c r="AW204">
        <v>10.4</v>
      </c>
      <c r="AX204">
        <v>7.4</v>
      </c>
      <c r="AY204">
        <v>9.3000000000000007</v>
      </c>
      <c r="AZ204">
        <v>9.3000000000000007</v>
      </c>
      <c r="BA204">
        <v>11.8</v>
      </c>
      <c r="BB204">
        <v>10.3</v>
      </c>
      <c r="BC204">
        <v>11.2</v>
      </c>
      <c r="BD204">
        <v>11.2</v>
      </c>
      <c r="BI204" t="s">
        <v>148</v>
      </c>
      <c r="BJ204" t="s">
        <v>70</v>
      </c>
      <c r="BL204" t="s">
        <v>132</v>
      </c>
      <c r="BM204">
        <v>76629</v>
      </c>
    </row>
    <row r="205" spans="1:67" hidden="1" x14ac:dyDescent="0.2">
      <c r="A205" t="s">
        <v>149</v>
      </c>
      <c r="C205" t="s">
        <v>1518</v>
      </c>
      <c r="D205" t="s">
        <v>76</v>
      </c>
      <c r="E205" t="s">
        <v>127</v>
      </c>
      <c r="F205" t="s">
        <v>143</v>
      </c>
      <c r="G205" t="s">
        <v>127</v>
      </c>
      <c r="H205" t="s">
        <v>143</v>
      </c>
      <c r="AO205">
        <v>9.1</v>
      </c>
      <c r="AR205">
        <v>4.9000000000000004</v>
      </c>
      <c r="AS205">
        <v>11.9</v>
      </c>
      <c r="AV205">
        <v>5.3</v>
      </c>
      <c r="BJ205" t="s">
        <v>70</v>
      </c>
      <c r="BL205" t="s">
        <v>132</v>
      </c>
      <c r="BM205">
        <v>76629</v>
      </c>
    </row>
    <row r="206" spans="1:67" hidden="1" x14ac:dyDescent="0.2">
      <c r="A206" t="s">
        <v>150</v>
      </c>
      <c r="C206" t="s">
        <v>1518</v>
      </c>
      <c r="D206" t="s">
        <v>76</v>
      </c>
      <c r="E206" t="s">
        <v>127</v>
      </c>
      <c r="F206" t="s">
        <v>143</v>
      </c>
      <c r="G206" t="s">
        <v>127</v>
      </c>
      <c r="H206" t="s">
        <v>143</v>
      </c>
      <c r="U206">
        <v>8.9</v>
      </c>
      <c r="X206">
        <v>9.1999999999999993</v>
      </c>
      <c r="Y206">
        <v>10.074999999999999</v>
      </c>
      <c r="AB206">
        <v>11.15</v>
      </c>
      <c r="AC206">
        <v>10.3</v>
      </c>
      <c r="AF206">
        <v>13.25</v>
      </c>
      <c r="AG206">
        <v>7</v>
      </c>
      <c r="AJ206">
        <v>9.6999999999999993</v>
      </c>
      <c r="BJ206" t="s">
        <v>70</v>
      </c>
      <c r="BL206" t="s">
        <v>132</v>
      </c>
      <c r="BM206">
        <v>76629</v>
      </c>
    </row>
    <row r="207" spans="1:67" hidden="1" x14ac:dyDescent="0.2">
      <c r="A207" t="s">
        <v>151</v>
      </c>
      <c r="C207" t="s">
        <v>1518</v>
      </c>
      <c r="D207" t="s">
        <v>76</v>
      </c>
      <c r="E207" t="s">
        <v>127</v>
      </c>
      <c r="F207" t="s">
        <v>143</v>
      </c>
      <c r="G207" t="s">
        <v>127</v>
      </c>
      <c r="H207" t="s">
        <v>143</v>
      </c>
      <c r="Y207">
        <v>10.199999999999999</v>
      </c>
      <c r="AB207">
        <v>12.7</v>
      </c>
      <c r="AC207">
        <v>11.1</v>
      </c>
      <c r="AF207">
        <v>14.9</v>
      </c>
      <c r="AG207">
        <v>7.9</v>
      </c>
      <c r="AJ207">
        <v>12.1</v>
      </c>
      <c r="BJ207" t="s">
        <v>70</v>
      </c>
      <c r="BL207" t="s">
        <v>132</v>
      </c>
      <c r="BM207">
        <v>76629</v>
      </c>
    </row>
    <row r="208" spans="1:67" hidden="1" x14ac:dyDescent="0.2">
      <c r="A208" t="s">
        <v>152</v>
      </c>
      <c r="C208" t="s">
        <v>1518</v>
      </c>
      <c r="D208" t="s">
        <v>76</v>
      </c>
      <c r="E208" t="s">
        <v>127</v>
      </c>
      <c r="F208" t="s">
        <v>143</v>
      </c>
      <c r="G208" t="s">
        <v>127</v>
      </c>
      <c r="H208" t="s">
        <v>143</v>
      </c>
      <c r="AS208">
        <v>10.6</v>
      </c>
      <c r="AV208">
        <v>6</v>
      </c>
      <c r="AW208">
        <v>11.7</v>
      </c>
      <c r="AX208">
        <v>7.3</v>
      </c>
      <c r="AY208">
        <v>9.4</v>
      </c>
      <c r="AZ208">
        <v>9.4</v>
      </c>
      <c r="BB208">
        <v>9.8000000000000007</v>
      </c>
      <c r="BE208">
        <v>12.3</v>
      </c>
      <c r="BF208">
        <v>8</v>
      </c>
      <c r="BG208">
        <v>7.2</v>
      </c>
      <c r="BH208">
        <v>8</v>
      </c>
      <c r="BJ208" t="s">
        <v>70</v>
      </c>
      <c r="BL208" t="s">
        <v>132</v>
      </c>
      <c r="BM208">
        <v>76629</v>
      </c>
    </row>
    <row r="209" spans="1:67" hidden="1" x14ac:dyDescent="0.2">
      <c r="A209" t="s">
        <v>153</v>
      </c>
      <c r="C209" t="s">
        <v>1518</v>
      </c>
      <c r="D209" t="s">
        <v>76</v>
      </c>
      <c r="E209" t="s">
        <v>127</v>
      </c>
      <c r="F209" t="s">
        <v>143</v>
      </c>
      <c r="G209" t="s">
        <v>127</v>
      </c>
      <c r="H209" t="s">
        <v>143</v>
      </c>
      <c r="AV209">
        <v>6.2</v>
      </c>
      <c r="AW209">
        <v>12.1</v>
      </c>
      <c r="AX209">
        <v>7.3</v>
      </c>
      <c r="AY209">
        <v>8.1999999999999993</v>
      </c>
      <c r="AZ209">
        <v>8.1999999999999993</v>
      </c>
      <c r="BB209">
        <v>9.9</v>
      </c>
      <c r="BC209">
        <v>10.1</v>
      </c>
      <c r="BD209">
        <v>10.1</v>
      </c>
      <c r="BJ209" t="s">
        <v>70</v>
      </c>
      <c r="BL209" t="s">
        <v>132</v>
      </c>
      <c r="BM209">
        <v>76629</v>
      </c>
    </row>
    <row r="210" spans="1:67" hidden="1" x14ac:dyDescent="0.2">
      <c r="A210" t="s">
        <v>154</v>
      </c>
      <c r="C210" t="s">
        <v>1518</v>
      </c>
      <c r="D210" t="s">
        <v>76</v>
      </c>
      <c r="E210" t="s">
        <v>127</v>
      </c>
      <c r="F210" t="s">
        <v>143</v>
      </c>
      <c r="G210" t="s">
        <v>127</v>
      </c>
      <c r="H210" t="s">
        <v>143</v>
      </c>
      <c r="AO210">
        <v>7.9</v>
      </c>
      <c r="AR210">
        <v>5.0999999999999996</v>
      </c>
      <c r="AS210">
        <v>10.6</v>
      </c>
      <c r="AV210">
        <v>6.4</v>
      </c>
      <c r="AW210">
        <v>9.8000000000000007</v>
      </c>
      <c r="AX210">
        <v>7</v>
      </c>
      <c r="AY210">
        <v>8.1999999999999993</v>
      </c>
      <c r="AZ210">
        <v>8.1999999999999993</v>
      </c>
      <c r="BA210">
        <v>12</v>
      </c>
      <c r="BB210">
        <v>8.9</v>
      </c>
      <c r="BC210">
        <v>9.1999999999999993</v>
      </c>
      <c r="BD210">
        <v>9.1999999999999993</v>
      </c>
      <c r="BF210">
        <v>6.3</v>
      </c>
      <c r="BH210">
        <v>6.3</v>
      </c>
      <c r="BJ210" t="s">
        <v>70</v>
      </c>
      <c r="BL210" t="s">
        <v>132</v>
      </c>
      <c r="BM210">
        <v>76629</v>
      </c>
    </row>
    <row r="211" spans="1:67" hidden="1" x14ac:dyDescent="0.2">
      <c r="A211" t="s">
        <v>158</v>
      </c>
      <c r="C211" t="s">
        <v>1518</v>
      </c>
      <c r="D211" t="s">
        <v>76</v>
      </c>
      <c r="E211" t="s">
        <v>127</v>
      </c>
      <c r="F211" t="s">
        <v>143</v>
      </c>
      <c r="G211" t="s">
        <v>127</v>
      </c>
      <c r="H211" t="s">
        <v>143</v>
      </c>
      <c r="AK211">
        <v>5.0999999999999996</v>
      </c>
      <c r="AN211">
        <v>2.8</v>
      </c>
      <c r="AS211">
        <v>11.1</v>
      </c>
      <c r="AV211">
        <v>6.1</v>
      </c>
      <c r="AW211">
        <v>10.6</v>
      </c>
      <c r="AX211">
        <v>7.8</v>
      </c>
      <c r="AY211">
        <v>7.9</v>
      </c>
      <c r="AZ211">
        <v>7.9</v>
      </c>
      <c r="BA211">
        <v>12.6</v>
      </c>
      <c r="BB211">
        <v>10.1</v>
      </c>
      <c r="BC211">
        <v>10</v>
      </c>
      <c r="BD211">
        <v>10.1</v>
      </c>
      <c r="BE211">
        <v>11.3</v>
      </c>
      <c r="BF211">
        <v>8.6999999999999993</v>
      </c>
      <c r="BG211">
        <v>7.2</v>
      </c>
      <c r="BH211">
        <v>8.6999999999999993</v>
      </c>
      <c r="BJ211" t="s">
        <v>70</v>
      </c>
      <c r="BL211" t="s">
        <v>132</v>
      </c>
      <c r="BM211">
        <v>76629</v>
      </c>
    </row>
    <row r="212" spans="1:67" hidden="1" x14ac:dyDescent="0.2">
      <c r="A212" t="s">
        <v>159</v>
      </c>
      <c r="C212" t="s">
        <v>1518</v>
      </c>
      <c r="D212" t="s">
        <v>76</v>
      </c>
      <c r="E212" t="s">
        <v>127</v>
      </c>
      <c r="F212" t="s">
        <v>143</v>
      </c>
      <c r="G212" t="s">
        <v>127</v>
      </c>
      <c r="H212" t="s">
        <v>143</v>
      </c>
      <c r="AO212">
        <v>10.199999999999999</v>
      </c>
      <c r="AR212">
        <v>4.8</v>
      </c>
      <c r="AS212">
        <v>12.9</v>
      </c>
      <c r="AV212">
        <v>6.65</v>
      </c>
      <c r="AW212">
        <v>10.8</v>
      </c>
      <c r="AX212">
        <v>7.5</v>
      </c>
      <c r="AY212">
        <v>8.6</v>
      </c>
      <c r="AZ212">
        <v>8.6</v>
      </c>
      <c r="BA212">
        <v>12.8</v>
      </c>
      <c r="BB212">
        <v>10.35</v>
      </c>
      <c r="BC212">
        <v>10.199999999999999</v>
      </c>
      <c r="BD212">
        <v>10.35</v>
      </c>
      <c r="BE212">
        <v>13.15</v>
      </c>
      <c r="BF212">
        <v>9.1999999999999993</v>
      </c>
      <c r="BG212">
        <v>8.8000000000000007</v>
      </c>
      <c r="BH212">
        <v>9.1999999999999993</v>
      </c>
      <c r="BJ212" t="s">
        <v>70</v>
      </c>
      <c r="BL212" t="s">
        <v>132</v>
      </c>
      <c r="BM212">
        <v>76629</v>
      </c>
    </row>
    <row r="213" spans="1:67" hidden="1" x14ac:dyDescent="0.2">
      <c r="A213" t="s">
        <v>160</v>
      </c>
      <c r="C213" t="s">
        <v>1518</v>
      </c>
      <c r="D213" t="s">
        <v>76</v>
      </c>
      <c r="E213" t="s">
        <v>127</v>
      </c>
      <c r="F213" t="s">
        <v>143</v>
      </c>
      <c r="G213" t="s">
        <v>127</v>
      </c>
      <c r="H213" t="s">
        <v>143</v>
      </c>
      <c r="AY213">
        <v>8.6999999999999993</v>
      </c>
      <c r="AZ213">
        <v>8.6999999999999993</v>
      </c>
      <c r="BJ213" t="s">
        <v>70</v>
      </c>
      <c r="BL213" t="s">
        <v>132</v>
      </c>
      <c r="BM213">
        <v>76629</v>
      </c>
    </row>
    <row r="214" spans="1:67" hidden="1" x14ac:dyDescent="0.2">
      <c r="A214" t="s">
        <v>161</v>
      </c>
      <c r="C214" t="s">
        <v>1518</v>
      </c>
      <c r="D214" t="s">
        <v>76</v>
      </c>
      <c r="E214" t="s">
        <v>127</v>
      </c>
      <c r="F214" t="s">
        <v>143</v>
      </c>
      <c r="G214" t="s">
        <v>127</v>
      </c>
      <c r="H214" t="s">
        <v>143</v>
      </c>
      <c r="AV214">
        <v>8.1</v>
      </c>
      <c r="BA214">
        <v>13.4</v>
      </c>
      <c r="BE214">
        <v>13.3</v>
      </c>
      <c r="BF214">
        <v>9.0500000000000007</v>
      </c>
      <c r="BG214">
        <v>8.5</v>
      </c>
      <c r="BH214">
        <v>9.0500000000000007</v>
      </c>
      <c r="BJ214" t="s">
        <v>70</v>
      </c>
      <c r="BL214" t="s">
        <v>132</v>
      </c>
      <c r="BM214">
        <v>76629</v>
      </c>
    </row>
    <row r="215" spans="1:67" hidden="1" x14ac:dyDescent="0.2">
      <c r="A215" t="s">
        <v>163</v>
      </c>
      <c r="C215" t="s">
        <v>1518</v>
      </c>
      <c r="D215" t="s">
        <v>76</v>
      </c>
      <c r="E215" t="s">
        <v>127</v>
      </c>
      <c r="F215" t="s">
        <v>143</v>
      </c>
      <c r="G215" t="s">
        <v>127</v>
      </c>
      <c r="H215" t="s">
        <v>143</v>
      </c>
      <c r="AC215">
        <v>10.8</v>
      </c>
      <c r="AF215">
        <v>13.4</v>
      </c>
      <c r="BJ215" t="s">
        <v>70</v>
      </c>
      <c r="BL215" t="s">
        <v>132</v>
      </c>
      <c r="BM215">
        <v>76629</v>
      </c>
    </row>
    <row r="216" spans="1:67" hidden="1" x14ac:dyDescent="0.2">
      <c r="A216" t="s">
        <v>164</v>
      </c>
      <c r="C216" t="s">
        <v>1518</v>
      </c>
      <c r="D216" t="s">
        <v>76</v>
      </c>
      <c r="E216" t="s">
        <v>127</v>
      </c>
      <c r="F216" t="s">
        <v>143</v>
      </c>
      <c r="G216" t="s">
        <v>127</v>
      </c>
      <c r="H216" t="s">
        <v>143</v>
      </c>
      <c r="AW216">
        <v>10.8</v>
      </c>
      <c r="AX216">
        <v>6.9</v>
      </c>
      <c r="AY216">
        <v>8.3000000000000007</v>
      </c>
      <c r="AZ216">
        <v>8.3000000000000007</v>
      </c>
      <c r="BA216">
        <v>12.7</v>
      </c>
      <c r="BB216">
        <v>9.1999999999999993</v>
      </c>
      <c r="BC216">
        <v>10.1</v>
      </c>
      <c r="BD216">
        <v>10.1</v>
      </c>
      <c r="BE216">
        <v>12.8</v>
      </c>
      <c r="BF216">
        <v>8.6</v>
      </c>
      <c r="BG216">
        <v>7.9</v>
      </c>
      <c r="BH216">
        <v>8.6</v>
      </c>
      <c r="BJ216" t="s">
        <v>70</v>
      </c>
      <c r="BL216" t="s">
        <v>132</v>
      </c>
      <c r="BM216">
        <v>76629</v>
      </c>
    </row>
    <row r="217" spans="1:67" hidden="1" x14ac:dyDescent="0.2">
      <c r="A217" t="s">
        <v>165</v>
      </c>
      <c r="C217" t="s">
        <v>1518</v>
      </c>
      <c r="D217" t="s">
        <v>76</v>
      </c>
      <c r="E217" t="s">
        <v>127</v>
      </c>
      <c r="F217" t="s">
        <v>143</v>
      </c>
      <c r="G217" t="s">
        <v>127</v>
      </c>
      <c r="H217" t="s">
        <v>143</v>
      </c>
      <c r="AO217">
        <v>9.8000000000000007</v>
      </c>
      <c r="AR217">
        <v>5.9</v>
      </c>
      <c r="AV217">
        <v>7</v>
      </c>
      <c r="AW217">
        <v>12.5</v>
      </c>
      <c r="AX217">
        <v>8.1999999999999993</v>
      </c>
      <c r="AZ217">
        <v>8.1999999999999993</v>
      </c>
      <c r="BA217">
        <v>13</v>
      </c>
      <c r="BB217">
        <v>10.9</v>
      </c>
      <c r="BC217">
        <v>10.9</v>
      </c>
      <c r="BD217">
        <v>10.9</v>
      </c>
      <c r="BE217">
        <v>12.4</v>
      </c>
      <c r="BF217">
        <v>9.1999999999999993</v>
      </c>
      <c r="BG217">
        <v>8.5</v>
      </c>
      <c r="BH217">
        <v>9.1999999999999993</v>
      </c>
      <c r="BJ217" t="s">
        <v>70</v>
      </c>
      <c r="BL217" t="s">
        <v>132</v>
      </c>
      <c r="BM217">
        <v>76629</v>
      </c>
    </row>
    <row r="218" spans="1:67" hidden="1" x14ac:dyDescent="0.2">
      <c r="A218" t="s">
        <v>166</v>
      </c>
      <c r="C218" t="s">
        <v>1518</v>
      </c>
      <c r="D218" t="s">
        <v>76</v>
      </c>
      <c r="E218" t="s">
        <v>127</v>
      </c>
      <c r="F218" t="s">
        <v>143</v>
      </c>
      <c r="G218" t="s">
        <v>127</v>
      </c>
      <c r="H218" t="s">
        <v>143</v>
      </c>
      <c r="AW218">
        <v>11.9</v>
      </c>
      <c r="AX218">
        <v>8</v>
      </c>
      <c r="AY218">
        <v>9.3000000000000007</v>
      </c>
      <c r="AZ218">
        <v>9.3000000000000007</v>
      </c>
      <c r="BE218">
        <v>14.4</v>
      </c>
      <c r="BF218">
        <v>8.9</v>
      </c>
      <c r="BG218">
        <v>7.8</v>
      </c>
      <c r="BH218">
        <v>8.9</v>
      </c>
      <c r="BJ218" t="s">
        <v>70</v>
      </c>
      <c r="BL218" t="s">
        <v>132</v>
      </c>
      <c r="BM218">
        <v>76629</v>
      </c>
    </row>
    <row r="219" spans="1:67" hidden="1" x14ac:dyDescent="0.2">
      <c r="A219" t="s">
        <v>167</v>
      </c>
      <c r="C219" t="s">
        <v>1518</v>
      </c>
      <c r="D219" t="s">
        <v>76</v>
      </c>
      <c r="E219" t="s">
        <v>127</v>
      </c>
      <c r="F219" t="s">
        <v>143</v>
      </c>
      <c r="G219" t="s">
        <v>127</v>
      </c>
      <c r="H219" t="s">
        <v>143</v>
      </c>
      <c r="AK219">
        <v>6</v>
      </c>
      <c r="AN219">
        <v>3.2</v>
      </c>
      <c r="AO219">
        <v>9.8000000000000007</v>
      </c>
      <c r="AR219">
        <v>4.3</v>
      </c>
      <c r="AS219">
        <v>11</v>
      </c>
      <c r="AV219">
        <v>6.1</v>
      </c>
      <c r="AW219">
        <v>10.95</v>
      </c>
      <c r="AX219">
        <v>7.65</v>
      </c>
      <c r="AY219">
        <v>8.6999999999999993</v>
      </c>
      <c r="AZ219">
        <v>8.6999999999999993</v>
      </c>
      <c r="BA219">
        <v>12.1</v>
      </c>
      <c r="BB219">
        <v>9.5</v>
      </c>
      <c r="BC219">
        <v>10.1</v>
      </c>
      <c r="BD219">
        <v>10.1</v>
      </c>
      <c r="BJ219" t="s">
        <v>70</v>
      </c>
      <c r="BL219" t="s">
        <v>132</v>
      </c>
      <c r="BM219">
        <v>76629</v>
      </c>
    </row>
    <row r="220" spans="1:67" hidden="1" x14ac:dyDescent="0.2">
      <c r="A220" t="s">
        <v>168</v>
      </c>
      <c r="B220" t="s">
        <v>169</v>
      </c>
      <c r="C220" t="s">
        <v>1518</v>
      </c>
      <c r="D220" t="s">
        <v>76</v>
      </c>
      <c r="E220" t="s">
        <v>127</v>
      </c>
      <c r="F220" t="s">
        <v>143</v>
      </c>
      <c r="G220" t="s">
        <v>127</v>
      </c>
      <c r="H220" t="s">
        <v>143</v>
      </c>
      <c r="Y220">
        <v>10.9</v>
      </c>
      <c r="AB220">
        <v>11.45</v>
      </c>
      <c r="AG220">
        <v>9.1</v>
      </c>
      <c r="AJ220">
        <v>11.6</v>
      </c>
      <c r="BA220">
        <v>14.3</v>
      </c>
      <c r="BB220">
        <v>9.9</v>
      </c>
      <c r="BC220">
        <v>10.9</v>
      </c>
      <c r="BD220">
        <v>10.9</v>
      </c>
      <c r="BE220">
        <v>14.5</v>
      </c>
      <c r="BF220">
        <v>8.9</v>
      </c>
      <c r="BG220">
        <v>8</v>
      </c>
      <c r="BH220">
        <v>8.9</v>
      </c>
      <c r="BJ220" t="s">
        <v>70</v>
      </c>
      <c r="BL220" t="s">
        <v>132</v>
      </c>
      <c r="BM220">
        <v>76629</v>
      </c>
      <c r="BN220" t="s">
        <v>81</v>
      </c>
      <c r="BO220" t="s">
        <v>132</v>
      </c>
    </row>
    <row r="221" spans="1:67" s="8" customFormat="1" hidden="1" x14ac:dyDescent="0.2">
      <c r="A221" t="s">
        <v>168</v>
      </c>
      <c r="B221" t="s">
        <v>169</v>
      </c>
      <c r="C221" t="s">
        <v>1518</v>
      </c>
      <c r="D221" t="s">
        <v>76</v>
      </c>
      <c r="E221" t="s">
        <v>127</v>
      </c>
      <c r="F221" t="s">
        <v>143</v>
      </c>
      <c r="G221" t="s">
        <v>144</v>
      </c>
      <c r="H221" t="s">
        <v>143</v>
      </c>
      <c r="I221"/>
      <c r="J221"/>
      <c r="K221"/>
      <c r="L221"/>
      <c r="M221"/>
      <c r="N221"/>
      <c r="O221"/>
      <c r="P221"/>
      <c r="Q221"/>
      <c r="R221"/>
      <c r="S221"/>
      <c r="T221"/>
      <c r="U221"/>
      <c r="V221"/>
      <c r="W221"/>
      <c r="X221"/>
      <c r="Y221">
        <v>11.1</v>
      </c>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t="s">
        <v>75</v>
      </c>
      <c r="BJ221" t="s">
        <v>79</v>
      </c>
      <c r="BK221"/>
      <c r="BL221" t="s">
        <v>109</v>
      </c>
      <c r="BM221">
        <v>3144</v>
      </c>
      <c r="BN221"/>
      <c r="BO221"/>
    </row>
    <row r="222" spans="1:67" s="8" customFormat="1" hidden="1" x14ac:dyDescent="0.2">
      <c r="A222" s="8" t="s">
        <v>170</v>
      </c>
      <c r="C222" s="8" t="s">
        <v>1518</v>
      </c>
      <c r="D222" s="8" t="s">
        <v>76</v>
      </c>
      <c r="E222" s="8" t="s">
        <v>127</v>
      </c>
      <c r="F222" s="8" t="s">
        <v>143</v>
      </c>
      <c r="G222" s="8" t="s">
        <v>127</v>
      </c>
      <c r="H222" s="8" t="s">
        <v>143</v>
      </c>
      <c r="AS222" s="8">
        <v>11.2</v>
      </c>
      <c r="AV222" s="8">
        <v>5.8</v>
      </c>
      <c r="BE222" s="8">
        <v>12.1</v>
      </c>
      <c r="BF222" s="8">
        <v>8.1999999999999993</v>
      </c>
      <c r="BG222" s="8">
        <v>7.6</v>
      </c>
      <c r="BH222" s="8">
        <v>8.1999999999999993</v>
      </c>
      <c r="BJ222" s="8" t="s">
        <v>70</v>
      </c>
      <c r="BL222" s="8" t="s">
        <v>132</v>
      </c>
      <c r="BM222" s="8">
        <v>76629</v>
      </c>
    </row>
    <row r="223" spans="1:67" hidden="1" x14ac:dyDescent="0.2">
      <c r="A223" s="8" t="s">
        <v>170</v>
      </c>
      <c r="B223" s="8"/>
      <c r="C223" s="8" t="s">
        <v>1518</v>
      </c>
      <c r="D223" s="8" t="s">
        <v>76</v>
      </c>
      <c r="E223" s="8" t="s">
        <v>127</v>
      </c>
      <c r="F223" s="8" t="s">
        <v>143</v>
      </c>
      <c r="G223" s="8" t="s">
        <v>127</v>
      </c>
      <c r="H223" s="8" t="s">
        <v>143</v>
      </c>
      <c r="I223" s="8"/>
      <c r="J223" s="8"/>
      <c r="K223" s="8"/>
      <c r="L223" s="8"/>
      <c r="M223" s="8"/>
      <c r="N223" s="8"/>
      <c r="O223" s="8"/>
      <c r="P223" s="8"/>
      <c r="Q223" s="8"/>
      <c r="R223" s="8"/>
      <c r="S223" s="8"/>
      <c r="T223" s="8"/>
      <c r="U223" s="8">
        <v>9.6</v>
      </c>
      <c r="V223" s="8"/>
      <c r="W223" s="8"/>
      <c r="X223" s="8"/>
      <c r="Y223" s="8"/>
      <c r="Z223" s="8"/>
      <c r="AA223" s="8"/>
      <c r="AB223" s="8"/>
      <c r="AC223" s="8">
        <v>11.4</v>
      </c>
      <c r="AD223" s="8"/>
      <c r="AE223" s="8"/>
      <c r="AF223" s="8"/>
      <c r="AG223" s="8">
        <v>8.6999999999999993</v>
      </c>
      <c r="AH223" s="8"/>
      <c r="AI223" s="8"/>
      <c r="AJ223" s="8">
        <v>12.2</v>
      </c>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t="s">
        <v>70</v>
      </c>
      <c r="BK223" s="8"/>
      <c r="BL223" s="8" t="s">
        <v>132</v>
      </c>
      <c r="BM223" s="8">
        <v>76629</v>
      </c>
      <c r="BN223" s="8"/>
      <c r="BO223" s="8"/>
    </row>
    <row r="224" spans="1:67" hidden="1" x14ac:dyDescent="0.2">
      <c r="A224" t="s">
        <v>171</v>
      </c>
      <c r="C224" t="s">
        <v>1518</v>
      </c>
      <c r="D224" t="s">
        <v>76</v>
      </c>
      <c r="E224" t="s">
        <v>127</v>
      </c>
      <c r="F224" t="s">
        <v>143</v>
      </c>
      <c r="G224" t="s">
        <v>127</v>
      </c>
      <c r="H224" t="s">
        <v>143</v>
      </c>
      <c r="AC224">
        <v>12.5</v>
      </c>
      <c r="AF224">
        <v>15.3</v>
      </c>
      <c r="BJ224" t="s">
        <v>70</v>
      </c>
      <c r="BL224" t="s">
        <v>132</v>
      </c>
      <c r="BM224">
        <v>76629</v>
      </c>
    </row>
    <row r="225" spans="1:65" hidden="1" x14ac:dyDescent="0.2">
      <c r="A225" t="s">
        <v>172</v>
      </c>
      <c r="C225" t="s">
        <v>1518</v>
      </c>
      <c r="D225" t="s">
        <v>76</v>
      </c>
      <c r="E225" t="s">
        <v>127</v>
      </c>
      <c r="F225" t="s">
        <v>143</v>
      </c>
      <c r="G225" t="s">
        <v>127</v>
      </c>
      <c r="H225" t="s">
        <v>143</v>
      </c>
      <c r="AS225">
        <v>10.9</v>
      </c>
      <c r="AV225">
        <v>6.3</v>
      </c>
      <c r="AW225">
        <v>11.1</v>
      </c>
      <c r="AX225">
        <v>7.8</v>
      </c>
      <c r="AY225">
        <v>9.1999999999999993</v>
      </c>
      <c r="AZ225">
        <v>9.1999999999999993</v>
      </c>
      <c r="BJ225" t="s">
        <v>70</v>
      </c>
      <c r="BL225" t="s">
        <v>132</v>
      </c>
      <c r="BM225">
        <v>76629</v>
      </c>
    </row>
    <row r="226" spans="1:65" hidden="1" x14ac:dyDescent="0.2">
      <c r="A226" t="s">
        <v>172</v>
      </c>
      <c r="C226" t="s">
        <v>1518</v>
      </c>
      <c r="D226" t="s">
        <v>76</v>
      </c>
      <c r="E226" t="s">
        <v>127</v>
      </c>
      <c r="F226" t="s">
        <v>143</v>
      </c>
      <c r="G226" t="s">
        <v>144</v>
      </c>
      <c r="H226" t="s">
        <v>143</v>
      </c>
      <c r="AW226">
        <v>10.6</v>
      </c>
      <c r="BJ226" t="s">
        <v>79</v>
      </c>
      <c r="BL226" t="s">
        <v>109</v>
      </c>
      <c r="BM226">
        <v>3144</v>
      </c>
    </row>
    <row r="227" spans="1:65" hidden="1" x14ac:dyDescent="0.2">
      <c r="A227" t="s">
        <v>173</v>
      </c>
      <c r="C227" t="s">
        <v>1518</v>
      </c>
      <c r="D227" t="s">
        <v>76</v>
      </c>
      <c r="E227" t="s">
        <v>127</v>
      </c>
      <c r="F227" t="s">
        <v>143</v>
      </c>
      <c r="G227" t="s">
        <v>127</v>
      </c>
      <c r="H227" t="s">
        <v>143</v>
      </c>
      <c r="AC227">
        <v>12.5</v>
      </c>
      <c r="AF227">
        <v>13.6</v>
      </c>
      <c r="BJ227" t="s">
        <v>70</v>
      </c>
      <c r="BL227" t="s">
        <v>132</v>
      </c>
      <c r="BM227">
        <v>76629</v>
      </c>
    </row>
    <row r="228" spans="1:65" hidden="1" x14ac:dyDescent="0.2">
      <c r="A228" t="s">
        <v>174</v>
      </c>
      <c r="C228" t="s">
        <v>1518</v>
      </c>
      <c r="D228" t="s">
        <v>76</v>
      </c>
      <c r="E228" t="s">
        <v>127</v>
      </c>
      <c r="F228" t="s">
        <v>143</v>
      </c>
      <c r="G228" t="s">
        <v>127</v>
      </c>
      <c r="H228" t="s">
        <v>143</v>
      </c>
      <c r="U228">
        <v>9.9</v>
      </c>
      <c r="X228">
        <v>8</v>
      </c>
      <c r="BJ228" t="s">
        <v>70</v>
      </c>
      <c r="BL228" t="s">
        <v>132</v>
      </c>
      <c r="BM228">
        <v>76629</v>
      </c>
    </row>
    <row r="229" spans="1:65" hidden="1" x14ac:dyDescent="0.2">
      <c r="A229" t="s">
        <v>175</v>
      </c>
      <c r="C229" t="s">
        <v>1518</v>
      </c>
      <c r="D229" t="s">
        <v>76</v>
      </c>
      <c r="E229" t="s">
        <v>127</v>
      </c>
      <c r="F229" t="s">
        <v>143</v>
      </c>
      <c r="G229" t="s">
        <v>127</v>
      </c>
      <c r="H229" t="s">
        <v>143</v>
      </c>
      <c r="BA229">
        <v>10.9</v>
      </c>
      <c r="BB229">
        <v>9.3000000000000007</v>
      </c>
      <c r="BC229">
        <v>8.3000000000000007</v>
      </c>
      <c r="BD229">
        <v>9.3000000000000007</v>
      </c>
      <c r="BJ229" t="s">
        <v>70</v>
      </c>
      <c r="BL229" t="s">
        <v>132</v>
      </c>
      <c r="BM229">
        <v>76629</v>
      </c>
    </row>
    <row r="230" spans="1:65" hidden="1" x14ac:dyDescent="0.2">
      <c r="A230" t="s">
        <v>176</v>
      </c>
      <c r="C230" t="s">
        <v>1518</v>
      </c>
      <c r="D230" t="s">
        <v>76</v>
      </c>
      <c r="E230" t="s">
        <v>127</v>
      </c>
      <c r="F230" t="s">
        <v>143</v>
      </c>
      <c r="G230" t="s">
        <v>127</v>
      </c>
      <c r="H230" t="s">
        <v>143</v>
      </c>
      <c r="BE230">
        <v>13.7</v>
      </c>
      <c r="BF230">
        <v>8.6</v>
      </c>
      <c r="BG230">
        <v>7.9</v>
      </c>
      <c r="BH230">
        <v>8.6</v>
      </c>
      <c r="BJ230" t="s">
        <v>70</v>
      </c>
      <c r="BL230" t="s">
        <v>132</v>
      </c>
      <c r="BM230">
        <v>76629</v>
      </c>
    </row>
    <row r="231" spans="1:65" hidden="1" x14ac:dyDescent="0.2">
      <c r="A231" t="s">
        <v>177</v>
      </c>
      <c r="C231" t="s">
        <v>1518</v>
      </c>
      <c r="D231" t="s">
        <v>76</v>
      </c>
      <c r="E231" t="s">
        <v>127</v>
      </c>
      <c r="F231" t="s">
        <v>143</v>
      </c>
      <c r="G231" t="s">
        <v>127</v>
      </c>
      <c r="H231" t="s">
        <v>143</v>
      </c>
      <c r="BA231">
        <v>13.9</v>
      </c>
      <c r="BC231">
        <v>11.2</v>
      </c>
      <c r="BD231">
        <v>11</v>
      </c>
      <c r="BJ231" t="s">
        <v>70</v>
      </c>
      <c r="BL231" t="s">
        <v>132</v>
      </c>
      <c r="BM231">
        <v>76629</v>
      </c>
    </row>
    <row r="232" spans="1:65" hidden="1" x14ac:dyDescent="0.2">
      <c r="A232" t="s">
        <v>178</v>
      </c>
      <c r="C232" t="s">
        <v>1518</v>
      </c>
      <c r="D232" t="s">
        <v>76</v>
      </c>
      <c r="E232" t="s">
        <v>127</v>
      </c>
      <c r="F232" t="s">
        <v>143</v>
      </c>
      <c r="G232" t="s">
        <v>127</v>
      </c>
      <c r="H232" t="s">
        <v>143</v>
      </c>
      <c r="AV232">
        <v>6.6</v>
      </c>
      <c r="AW232">
        <v>12</v>
      </c>
      <c r="AX232">
        <v>7.8</v>
      </c>
      <c r="AY232">
        <v>9.1999999999999993</v>
      </c>
      <c r="AZ232">
        <v>9.1999999999999993</v>
      </c>
      <c r="BB232">
        <v>9.9</v>
      </c>
      <c r="BC232">
        <v>10.3</v>
      </c>
      <c r="BD232">
        <v>10.3</v>
      </c>
      <c r="BJ232" t="s">
        <v>70</v>
      </c>
      <c r="BL232" t="s">
        <v>132</v>
      </c>
      <c r="BM232">
        <v>76629</v>
      </c>
    </row>
    <row r="233" spans="1:65" hidden="1" x14ac:dyDescent="0.2">
      <c r="A233" t="s">
        <v>179</v>
      </c>
      <c r="C233" t="s">
        <v>1518</v>
      </c>
      <c r="D233" t="s">
        <v>76</v>
      </c>
      <c r="E233" t="s">
        <v>127</v>
      </c>
      <c r="F233" t="s">
        <v>143</v>
      </c>
      <c r="G233" t="s">
        <v>127</v>
      </c>
      <c r="H233" t="s">
        <v>143</v>
      </c>
      <c r="BA233">
        <v>13.8</v>
      </c>
      <c r="BB233">
        <v>9.9</v>
      </c>
      <c r="BC233">
        <v>10.4</v>
      </c>
      <c r="BD233">
        <v>10.4</v>
      </c>
      <c r="BE233">
        <v>14.6</v>
      </c>
      <c r="BF233">
        <v>9.8000000000000007</v>
      </c>
      <c r="BG233">
        <v>7.9</v>
      </c>
      <c r="BH233">
        <v>9.8000000000000007</v>
      </c>
      <c r="BJ233" t="s">
        <v>70</v>
      </c>
      <c r="BL233" t="s">
        <v>132</v>
      </c>
      <c r="BM233">
        <v>76629</v>
      </c>
    </row>
    <row r="234" spans="1:65" hidden="1" x14ac:dyDescent="0.2">
      <c r="A234" t="s">
        <v>180</v>
      </c>
      <c r="C234" t="s">
        <v>1518</v>
      </c>
      <c r="D234" t="s">
        <v>76</v>
      </c>
      <c r="E234" t="s">
        <v>127</v>
      </c>
      <c r="F234" t="s">
        <v>143</v>
      </c>
      <c r="G234" t="s">
        <v>127</v>
      </c>
      <c r="H234" t="s">
        <v>143</v>
      </c>
      <c r="AK234">
        <v>5.9</v>
      </c>
      <c r="AN234">
        <v>2.9</v>
      </c>
      <c r="AR234">
        <v>4.9000000000000004</v>
      </c>
      <c r="AS234">
        <v>10.9</v>
      </c>
      <c r="AV234">
        <v>7.6</v>
      </c>
      <c r="AW234">
        <v>11.6</v>
      </c>
      <c r="AX234">
        <v>8.3000000000000007</v>
      </c>
      <c r="AZ234">
        <v>8.3000000000000007</v>
      </c>
      <c r="BC234">
        <v>9.5</v>
      </c>
      <c r="BD234">
        <v>9.5</v>
      </c>
      <c r="BE234">
        <v>12</v>
      </c>
      <c r="BF234">
        <v>8.9</v>
      </c>
      <c r="BG234">
        <v>8</v>
      </c>
      <c r="BH234">
        <v>8.9</v>
      </c>
      <c r="BJ234" t="s">
        <v>70</v>
      </c>
      <c r="BL234" t="s">
        <v>132</v>
      </c>
      <c r="BM234">
        <v>76629</v>
      </c>
    </row>
    <row r="235" spans="1:65" hidden="1" x14ac:dyDescent="0.2">
      <c r="A235" s="8" t="s">
        <v>2360</v>
      </c>
      <c r="C235" t="s">
        <v>1518</v>
      </c>
      <c r="D235" t="s">
        <v>76</v>
      </c>
      <c r="E235" t="s">
        <v>127</v>
      </c>
      <c r="F235" t="s">
        <v>143</v>
      </c>
      <c r="G235" s="8" t="s">
        <v>127</v>
      </c>
      <c r="H235" s="8" t="s">
        <v>143</v>
      </c>
      <c r="I235" s="8"/>
      <c r="BE235">
        <v>11.1</v>
      </c>
      <c r="BH235">
        <v>7.5</v>
      </c>
      <c r="BJ235" s="8" t="s">
        <v>79</v>
      </c>
      <c r="BK235" s="9">
        <v>44820</v>
      </c>
      <c r="BL235" s="8" t="s">
        <v>2353</v>
      </c>
      <c r="BM235" s="8">
        <v>2905</v>
      </c>
    </row>
    <row r="236" spans="1:65" hidden="1" x14ac:dyDescent="0.2">
      <c r="A236" s="8" t="s">
        <v>2358</v>
      </c>
      <c r="C236" t="s">
        <v>1518</v>
      </c>
      <c r="D236" t="s">
        <v>76</v>
      </c>
      <c r="E236" t="s">
        <v>127</v>
      </c>
      <c r="F236" t="s">
        <v>143</v>
      </c>
      <c r="G236" s="8" t="s">
        <v>127</v>
      </c>
      <c r="H236" s="8" t="s">
        <v>143</v>
      </c>
      <c r="I236" s="8"/>
      <c r="AW236" s="8">
        <v>9.35</v>
      </c>
      <c r="AX236" s="8">
        <v>6.3</v>
      </c>
      <c r="AY236" s="8">
        <v>7.2</v>
      </c>
      <c r="AZ236" s="8">
        <v>7.2</v>
      </c>
      <c r="BJ236" s="8" t="s">
        <v>79</v>
      </c>
      <c r="BK236" s="9">
        <v>44820</v>
      </c>
      <c r="BL236" s="8" t="s">
        <v>2353</v>
      </c>
      <c r="BM236" s="8">
        <v>2905</v>
      </c>
    </row>
    <row r="237" spans="1:65" hidden="1" x14ac:dyDescent="0.2">
      <c r="A237" s="8" t="s">
        <v>2359</v>
      </c>
      <c r="C237" t="s">
        <v>1518</v>
      </c>
      <c r="D237" t="s">
        <v>76</v>
      </c>
      <c r="E237" t="s">
        <v>127</v>
      </c>
      <c r="F237" t="s">
        <v>143</v>
      </c>
      <c r="G237" s="8" t="s">
        <v>127</v>
      </c>
      <c r="H237" s="8" t="s">
        <v>143</v>
      </c>
      <c r="I237" s="8"/>
      <c r="BA237" s="8">
        <v>11.4</v>
      </c>
      <c r="BB237" s="8">
        <v>8.1</v>
      </c>
      <c r="BC237" s="8">
        <v>8.6999999999999993</v>
      </c>
      <c r="BD237" s="8">
        <v>8.6999999999999993</v>
      </c>
      <c r="BJ237" s="8" t="s">
        <v>79</v>
      </c>
      <c r="BK237" s="9">
        <v>44820</v>
      </c>
      <c r="BL237" s="8" t="s">
        <v>2353</v>
      </c>
      <c r="BM237" s="8">
        <v>2905</v>
      </c>
    </row>
    <row r="238" spans="1:65" hidden="1" x14ac:dyDescent="0.2">
      <c r="A238" s="8" t="s">
        <v>2361</v>
      </c>
      <c r="C238" t="s">
        <v>1518</v>
      </c>
      <c r="D238" t="s">
        <v>76</v>
      </c>
      <c r="E238" t="s">
        <v>127</v>
      </c>
      <c r="F238" t="s">
        <v>143</v>
      </c>
      <c r="G238" s="8" t="s">
        <v>127</v>
      </c>
      <c r="H238" s="8" t="s">
        <v>143</v>
      </c>
      <c r="I238" s="8"/>
      <c r="BE238">
        <v>10.199999999999999</v>
      </c>
      <c r="BH238">
        <v>6.15</v>
      </c>
      <c r="BJ238" s="8" t="s">
        <v>79</v>
      </c>
      <c r="BK238" s="9">
        <v>44820</v>
      </c>
      <c r="BL238" s="8" t="s">
        <v>2353</v>
      </c>
      <c r="BM238" s="8">
        <v>2905</v>
      </c>
    </row>
    <row r="239" spans="1:65" hidden="1" x14ac:dyDescent="0.2">
      <c r="A239" s="8" t="s">
        <v>2355</v>
      </c>
      <c r="C239" t="s">
        <v>1518</v>
      </c>
      <c r="D239" t="s">
        <v>76</v>
      </c>
      <c r="E239" t="s">
        <v>127</v>
      </c>
      <c r="F239" t="s">
        <v>143</v>
      </c>
      <c r="G239" s="8" t="s">
        <v>127</v>
      </c>
      <c r="H239" s="8" t="s">
        <v>143</v>
      </c>
      <c r="I239" s="8"/>
      <c r="Q239">
        <v>7.5</v>
      </c>
      <c r="T239">
        <v>5.25</v>
      </c>
      <c r="BJ239" s="8" t="s">
        <v>79</v>
      </c>
      <c r="BK239" s="9">
        <v>44820</v>
      </c>
      <c r="BL239" s="8" t="s">
        <v>2353</v>
      </c>
      <c r="BM239" s="8">
        <v>2905</v>
      </c>
    </row>
    <row r="240" spans="1:65" hidden="1" x14ac:dyDescent="0.2">
      <c r="A240" t="s">
        <v>181</v>
      </c>
      <c r="C240" t="s">
        <v>1518</v>
      </c>
      <c r="D240" t="s">
        <v>76</v>
      </c>
      <c r="E240" t="s">
        <v>127</v>
      </c>
      <c r="F240" t="s">
        <v>143</v>
      </c>
      <c r="G240" t="s">
        <v>127</v>
      </c>
      <c r="H240" t="s">
        <v>143</v>
      </c>
      <c r="BE240">
        <v>11.89</v>
      </c>
      <c r="BF240">
        <v>7.96</v>
      </c>
      <c r="BG240">
        <v>7.44</v>
      </c>
      <c r="BH240">
        <v>7.96</v>
      </c>
      <c r="BJ240" t="s">
        <v>70</v>
      </c>
      <c r="BL240" t="s">
        <v>132</v>
      </c>
      <c r="BM240">
        <v>76629</v>
      </c>
    </row>
    <row r="241" spans="1:67" hidden="1" x14ac:dyDescent="0.2">
      <c r="A241" t="s">
        <v>182</v>
      </c>
      <c r="C241" t="s">
        <v>1518</v>
      </c>
      <c r="D241" t="s">
        <v>76</v>
      </c>
      <c r="E241" t="s">
        <v>127</v>
      </c>
      <c r="F241" t="s">
        <v>143</v>
      </c>
      <c r="G241" t="s">
        <v>127</v>
      </c>
      <c r="H241" t="s">
        <v>143</v>
      </c>
      <c r="AK241">
        <v>8.17</v>
      </c>
      <c r="AN241">
        <v>3.99</v>
      </c>
      <c r="BJ241" t="s">
        <v>70</v>
      </c>
      <c r="BL241" t="s">
        <v>132</v>
      </c>
      <c r="BM241">
        <v>76629</v>
      </c>
    </row>
    <row r="242" spans="1:67" hidden="1" x14ac:dyDescent="0.2">
      <c r="A242" t="s">
        <v>183</v>
      </c>
      <c r="C242" t="s">
        <v>1518</v>
      </c>
      <c r="D242" t="s">
        <v>76</v>
      </c>
      <c r="E242" t="s">
        <v>127</v>
      </c>
      <c r="F242" t="s">
        <v>143</v>
      </c>
      <c r="G242" t="s">
        <v>127</v>
      </c>
      <c r="H242" t="s">
        <v>143</v>
      </c>
      <c r="BE242">
        <v>11.78</v>
      </c>
      <c r="BF242">
        <v>8.5</v>
      </c>
      <c r="BG242">
        <v>7.45</v>
      </c>
      <c r="BH242">
        <v>8.5</v>
      </c>
      <c r="BJ242" t="s">
        <v>70</v>
      </c>
      <c r="BL242" t="s">
        <v>132</v>
      </c>
      <c r="BM242">
        <v>76629</v>
      </c>
    </row>
    <row r="243" spans="1:67" hidden="1" x14ac:dyDescent="0.2">
      <c r="A243" t="s">
        <v>184</v>
      </c>
      <c r="C243" t="s">
        <v>1518</v>
      </c>
      <c r="D243" t="s">
        <v>76</v>
      </c>
      <c r="E243" t="s">
        <v>127</v>
      </c>
      <c r="F243" t="s">
        <v>143</v>
      </c>
      <c r="G243" t="s">
        <v>127</v>
      </c>
      <c r="H243" t="s">
        <v>143</v>
      </c>
      <c r="AC243">
        <v>12.14</v>
      </c>
      <c r="AF243">
        <v>15.05</v>
      </c>
      <c r="BJ243" t="s">
        <v>70</v>
      </c>
      <c r="BL243" t="s">
        <v>132</v>
      </c>
      <c r="BM243">
        <v>76629</v>
      </c>
    </row>
    <row r="244" spans="1:67" hidden="1" x14ac:dyDescent="0.2">
      <c r="A244" t="s">
        <v>185</v>
      </c>
      <c r="C244" t="s">
        <v>1518</v>
      </c>
      <c r="D244" t="s">
        <v>76</v>
      </c>
      <c r="E244" t="s">
        <v>127</v>
      </c>
      <c r="F244" t="s">
        <v>143</v>
      </c>
      <c r="G244" t="s">
        <v>127</v>
      </c>
      <c r="H244" t="s">
        <v>143</v>
      </c>
      <c r="U244">
        <v>9.7799999999999994</v>
      </c>
      <c r="X244">
        <v>9.14</v>
      </c>
      <c r="BJ244" t="s">
        <v>70</v>
      </c>
      <c r="BL244" t="s">
        <v>132</v>
      </c>
      <c r="BM244">
        <v>76629</v>
      </c>
    </row>
    <row r="245" spans="1:67" hidden="1" x14ac:dyDescent="0.2">
      <c r="A245" t="s">
        <v>186</v>
      </c>
      <c r="C245" t="s">
        <v>1518</v>
      </c>
      <c r="D245" t="s">
        <v>76</v>
      </c>
      <c r="E245" t="s">
        <v>127</v>
      </c>
      <c r="F245" t="s">
        <v>143</v>
      </c>
      <c r="G245" t="s">
        <v>127</v>
      </c>
      <c r="H245" t="s">
        <v>143</v>
      </c>
      <c r="AV245">
        <v>6.83</v>
      </c>
      <c r="AW245">
        <v>11.14</v>
      </c>
      <c r="AX245">
        <v>7.22</v>
      </c>
      <c r="AY245">
        <v>8.8699999999999992</v>
      </c>
      <c r="AZ245">
        <v>8.8699999999999992</v>
      </c>
      <c r="BB245">
        <v>9.75</v>
      </c>
      <c r="BD245">
        <v>9.75</v>
      </c>
      <c r="BE245">
        <v>13.33</v>
      </c>
      <c r="BG245">
        <v>6.17</v>
      </c>
      <c r="BH245">
        <v>6.17</v>
      </c>
      <c r="BJ245" t="s">
        <v>70</v>
      </c>
      <c r="BL245" t="s">
        <v>132</v>
      </c>
      <c r="BM245">
        <v>76629</v>
      </c>
    </row>
    <row r="246" spans="1:67" hidden="1" x14ac:dyDescent="0.2">
      <c r="A246" t="s">
        <v>187</v>
      </c>
      <c r="C246" t="s">
        <v>1518</v>
      </c>
      <c r="D246" t="s">
        <v>76</v>
      </c>
      <c r="E246" t="s">
        <v>127</v>
      </c>
      <c r="F246" t="s">
        <v>143</v>
      </c>
      <c r="G246" t="s">
        <v>127</v>
      </c>
      <c r="H246" t="s">
        <v>143</v>
      </c>
      <c r="AO246">
        <v>8.5</v>
      </c>
      <c r="AR246">
        <v>4.51</v>
      </c>
      <c r="BJ246" t="s">
        <v>70</v>
      </c>
      <c r="BL246" t="s">
        <v>132</v>
      </c>
      <c r="BM246">
        <v>76629</v>
      </c>
    </row>
    <row r="247" spans="1:67" hidden="1" x14ac:dyDescent="0.2">
      <c r="A247" t="s">
        <v>188</v>
      </c>
      <c r="C247" t="s">
        <v>1518</v>
      </c>
      <c r="D247" t="s">
        <v>76</v>
      </c>
      <c r="E247" t="s">
        <v>127</v>
      </c>
      <c r="F247" t="s">
        <v>143</v>
      </c>
      <c r="G247" t="s">
        <v>127</v>
      </c>
      <c r="H247" t="s">
        <v>143</v>
      </c>
      <c r="Y247">
        <v>10.93</v>
      </c>
      <c r="AB247">
        <v>11.2</v>
      </c>
      <c r="BJ247" t="s">
        <v>70</v>
      </c>
      <c r="BL247" t="s">
        <v>132</v>
      </c>
      <c r="BM247">
        <v>76629</v>
      </c>
    </row>
    <row r="248" spans="1:67" hidden="1" x14ac:dyDescent="0.2">
      <c r="A248" t="s">
        <v>189</v>
      </c>
      <c r="C248" t="s">
        <v>1518</v>
      </c>
      <c r="D248" t="s">
        <v>76</v>
      </c>
      <c r="E248" t="s">
        <v>127</v>
      </c>
      <c r="F248" t="s">
        <v>143</v>
      </c>
      <c r="G248" t="s">
        <v>127</v>
      </c>
      <c r="H248" t="s">
        <v>143</v>
      </c>
      <c r="Y248">
        <v>11.08</v>
      </c>
      <c r="AB248">
        <v>11.76</v>
      </c>
      <c r="BJ248" t="s">
        <v>70</v>
      </c>
      <c r="BL248" t="s">
        <v>132</v>
      </c>
      <c r="BM248">
        <v>76629</v>
      </c>
    </row>
    <row r="249" spans="1:67" hidden="1" x14ac:dyDescent="0.2">
      <c r="A249" t="s">
        <v>190</v>
      </c>
      <c r="C249" t="s">
        <v>1518</v>
      </c>
      <c r="D249" t="s">
        <v>76</v>
      </c>
      <c r="E249" t="s">
        <v>127</v>
      </c>
      <c r="F249" t="s">
        <v>143</v>
      </c>
      <c r="G249" t="s">
        <v>127</v>
      </c>
      <c r="H249" t="s">
        <v>143</v>
      </c>
      <c r="BA249">
        <v>12.56</v>
      </c>
      <c r="BB249">
        <v>9.6199999999999992</v>
      </c>
      <c r="BC249">
        <v>9.7200000000000006</v>
      </c>
      <c r="BD249">
        <v>9.7200000000000006</v>
      </c>
      <c r="BJ249" t="s">
        <v>70</v>
      </c>
      <c r="BL249" t="s">
        <v>132</v>
      </c>
      <c r="BM249">
        <v>76629</v>
      </c>
    </row>
    <row r="250" spans="1:67" hidden="1" x14ac:dyDescent="0.2">
      <c r="A250" t="s">
        <v>191</v>
      </c>
      <c r="C250" t="s">
        <v>1518</v>
      </c>
      <c r="D250" t="s">
        <v>76</v>
      </c>
      <c r="E250" t="s">
        <v>127</v>
      </c>
      <c r="F250" t="s">
        <v>143</v>
      </c>
      <c r="G250" t="s">
        <v>127</v>
      </c>
      <c r="H250" t="s">
        <v>143</v>
      </c>
      <c r="AS250">
        <v>12.05</v>
      </c>
      <c r="AV250">
        <v>6.4850000000000003</v>
      </c>
      <c r="AX250">
        <v>7.28</v>
      </c>
      <c r="AY250">
        <v>8.5299999999999994</v>
      </c>
      <c r="AZ250">
        <v>8.5299999999999994</v>
      </c>
      <c r="BA250">
        <v>13.55</v>
      </c>
      <c r="BB250">
        <v>10.4</v>
      </c>
      <c r="BC250">
        <v>10.18</v>
      </c>
      <c r="BD250">
        <v>10.4</v>
      </c>
      <c r="BE250">
        <v>12.23</v>
      </c>
      <c r="BF250">
        <v>8.65</v>
      </c>
      <c r="BG250">
        <v>7.55</v>
      </c>
      <c r="BH250">
        <v>8.65</v>
      </c>
      <c r="BJ250" t="s">
        <v>70</v>
      </c>
      <c r="BL250" t="s">
        <v>132</v>
      </c>
      <c r="BM250">
        <v>76629</v>
      </c>
    </row>
    <row r="251" spans="1:67" hidden="1" x14ac:dyDescent="0.2">
      <c r="A251" t="s">
        <v>191</v>
      </c>
      <c r="C251" t="s">
        <v>1518</v>
      </c>
      <c r="D251" t="s">
        <v>76</v>
      </c>
      <c r="E251" t="s">
        <v>127</v>
      </c>
      <c r="F251" t="s">
        <v>143</v>
      </c>
      <c r="G251" t="s">
        <v>127</v>
      </c>
      <c r="H251" t="s">
        <v>143</v>
      </c>
      <c r="Q251">
        <v>9.99</v>
      </c>
      <c r="T251">
        <v>7.11</v>
      </c>
      <c r="U251">
        <v>10.27</v>
      </c>
      <c r="Y251">
        <v>10.37</v>
      </c>
      <c r="AB251">
        <v>11.26</v>
      </c>
      <c r="AC251">
        <v>11.99</v>
      </c>
      <c r="AF251">
        <v>15.2</v>
      </c>
      <c r="BJ251" t="s">
        <v>70</v>
      </c>
      <c r="BL251" t="s">
        <v>132</v>
      </c>
      <c r="BM251">
        <v>76629</v>
      </c>
    </row>
    <row r="252" spans="1:67" hidden="1" x14ac:dyDescent="0.2">
      <c r="A252" t="s">
        <v>192</v>
      </c>
      <c r="C252" t="s">
        <v>1518</v>
      </c>
      <c r="D252" t="s">
        <v>76</v>
      </c>
      <c r="E252" t="s">
        <v>127</v>
      </c>
      <c r="F252" t="s">
        <v>143</v>
      </c>
      <c r="G252" t="s">
        <v>127</v>
      </c>
      <c r="H252" t="s">
        <v>143</v>
      </c>
      <c r="AC252">
        <v>10.61</v>
      </c>
      <c r="AF252">
        <v>14.09</v>
      </c>
      <c r="BJ252" t="s">
        <v>70</v>
      </c>
      <c r="BL252" t="s">
        <v>132</v>
      </c>
      <c r="BM252">
        <v>76629</v>
      </c>
    </row>
    <row r="253" spans="1:67" hidden="1" x14ac:dyDescent="0.2">
      <c r="A253" t="s">
        <v>193</v>
      </c>
      <c r="C253" t="s">
        <v>1518</v>
      </c>
      <c r="D253" t="s">
        <v>76</v>
      </c>
      <c r="E253" t="s">
        <v>127</v>
      </c>
      <c r="F253" t="s">
        <v>143</v>
      </c>
      <c r="G253" t="s">
        <v>127</v>
      </c>
      <c r="H253" t="s">
        <v>143</v>
      </c>
      <c r="BA253">
        <v>10.96</v>
      </c>
      <c r="BE253">
        <v>13.19</v>
      </c>
      <c r="BF253">
        <v>8.9</v>
      </c>
      <c r="BG253">
        <v>8.09</v>
      </c>
      <c r="BH253">
        <v>8.9</v>
      </c>
      <c r="BJ253" t="s">
        <v>70</v>
      </c>
      <c r="BL253" t="s">
        <v>132</v>
      </c>
      <c r="BM253">
        <v>76629</v>
      </c>
    </row>
    <row r="254" spans="1:67" hidden="1" x14ac:dyDescent="0.2">
      <c r="A254" t="s">
        <v>195</v>
      </c>
      <c r="C254" t="s">
        <v>1518</v>
      </c>
      <c r="D254" t="s">
        <v>76</v>
      </c>
      <c r="E254" t="s">
        <v>127</v>
      </c>
      <c r="F254" t="s">
        <v>143</v>
      </c>
      <c r="G254" t="s">
        <v>127</v>
      </c>
      <c r="H254" t="s">
        <v>143</v>
      </c>
      <c r="AX254">
        <v>8.3800000000000008</v>
      </c>
      <c r="AY254">
        <v>9.08</v>
      </c>
      <c r="AZ254">
        <v>9.08</v>
      </c>
      <c r="BA254">
        <v>11.87</v>
      </c>
      <c r="BB254">
        <v>7.43</v>
      </c>
      <c r="BC254">
        <v>9.4600000000000009</v>
      </c>
      <c r="BD254">
        <v>9.4600000000000009</v>
      </c>
      <c r="BE254">
        <v>12.09</v>
      </c>
      <c r="BF254">
        <v>6.88</v>
      </c>
      <c r="BG254">
        <v>5.29</v>
      </c>
      <c r="BH254">
        <v>6.88</v>
      </c>
      <c r="BJ254" t="s">
        <v>70</v>
      </c>
      <c r="BL254" t="s">
        <v>132</v>
      </c>
      <c r="BM254">
        <v>76629</v>
      </c>
    </row>
    <row r="255" spans="1:67" hidden="1" x14ac:dyDescent="0.2">
      <c r="A255" t="s">
        <v>196</v>
      </c>
      <c r="C255" t="s">
        <v>1518</v>
      </c>
      <c r="D255" t="s">
        <v>76</v>
      </c>
      <c r="E255" t="s">
        <v>127</v>
      </c>
      <c r="F255" t="s">
        <v>143</v>
      </c>
      <c r="G255" t="s">
        <v>127</v>
      </c>
      <c r="H255" t="s">
        <v>143</v>
      </c>
      <c r="AO255">
        <v>9.6999999999999993</v>
      </c>
      <c r="AR255">
        <v>5.04</v>
      </c>
      <c r="AS255">
        <v>11.78</v>
      </c>
      <c r="AV255">
        <v>6.61</v>
      </c>
      <c r="AW255">
        <v>10.96</v>
      </c>
      <c r="AX255">
        <v>8.32</v>
      </c>
      <c r="AZ255">
        <v>8.32</v>
      </c>
      <c r="BE255">
        <v>11.48</v>
      </c>
      <c r="BF255">
        <v>8.91</v>
      </c>
      <c r="BG255">
        <v>7.23</v>
      </c>
      <c r="BH255">
        <v>8.91</v>
      </c>
      <c r="BJ255" t="s">
        <v>70</v>
      </c>
      <c r="BL255" t="s">
        <v>132</v>
      </c>
      <c r="BM255">
        <v>76629</v>
      </c>
    </row>
    <row r="256" spans="1:67" s="23" customFormat="1" hidden="1" x14ac:dyDescent="0.2">
      <c r="A256" t="s">
        <v>197</v>
      </c>
      <c r="B256"/>
      <c r="C256" t="s">
        <v>1518</v>
      </c>
      <c r="D256" t="s">
        <v>76</v>
      </c>
      <c r="E256" t="s">
        <v>127</v>
      </c>
      <c r="F256" t="s">
        <v>143</v>
      </c>
      <c r="G256" t="s">
        <v>127</v>
      </c>
      <c r="H256" t="s">
        <v>143</v>
      </c>
      <c r="I256"/>
      <c r="J256"/>
      <c r="K256"/>
      <c r="L256"/>
      <c r="M256"/>
      <c r="N256"/>
      <c r="O256"/>
      <c r="P256"/>
      <c r="Q256"/>
      <c r="R256"/>
      <c r="S256"/>
      <c r="T256"/>
      <c r="U256"/>
      <c r="V256"/>
      <c r="W256"/>
      <c r="X256"/>
      <c r="Y256"/>
      <c r="Z256"/>
      <c r="AA256"/>
      <c r="AB256"/>
      <c r="AC256"/>
      <c r="AD256"/>
      <c r="AE256"/>
      <c r="AF256"/>
      <c r="AG256">
        <v>7.18</v>
      </c>
      <c r="AH256"/>
      <c r="AI256"/>
      <c r="AJ256">
        <v>9.7799999999999994</v>
      </c>
      <c r="AK256"/>
      <c r="AL256"/>
      <c r="AM256"/>
      <c r="AN256"/>
      <c r="AO256"/>
      <c r="AP256"/>
      <c r="AQ256"/>
      <c r="AR256"/>
      <c r="AS256"/>
      <c r="AT256"/>
      <c r="AU256"/>
      <c r="AV256"/>
      <c r="AW256"/>
      <c r="AX256"/>
      <c r="AY256"/>
      <c r="AZ256"/>
      <c r="BA256"/>
      <c r="BB256"/>
      <c r="BC256"/>
      <c r="BD256"/>
      <c r="BE256"/>
      <c r="BF256"/>
      <c r="BG256"/>
      <c r="BH256"/>
      <c r="BI256"/>
      <c r="BJ256" t="s">
        <v>70</v>
      </c>
      <c r="BK256"/>
      <c r="BL256" t="s">
        <v>132</v>
      </c>
      <c r="BM256">
        <v>76629</v>
      </c>
      <c r="BN256"/>
      <c r="BO256"/>
    </row>
    <row r="257" spans="1:67" hidden="1" x14ac:dyDescent="0.2">
      <c r="A257" t="s">
        <v>198</v>
      </c>
      <c r="C257" t="s">
        <v>1518</v>
      </c>
      <c r="D257" t="s">
        <v>76</v>
      </c>
      <c r="E257" t="s">
        <v>127</v>
      </c>
      <c r="F257" t="s">
        <v>143</v>
      </c>
      <c r="G257" t="s">
        <v>127</v>
      </c>
      <c r="H257" t="s">
        <v>143</v>
      </c>
      <c r="AW257">
        <v>9.8699999999999992</v>
      </c>
      <c r="AX257">
        <v>6.58</v>
      </c>
      <c r="AY257">
        <v>7.55</v>
      </c>
      <c r="AZ257">
        <v>7.55</v>
      </c>
      <c r="BA257">
        <v>11.05</v>
      </c>
      <c r="BB257">
        <v>8.59</v>
      </c>
      <c r="BC257">
        <v>8.64</v>
      </c>
      <c r="BD257">
        <v>8.64</v>
      </c>
      <c r="BE257">
        <v>11.44</v>
      </c>
      <c r="BF257">
        <v>7.5</v>
      </c>
      <c r="BG257">
        <v>6.55</v>
      </c>
      <c r="BH257">
        <v>7.5</v>
      </c>
      <c r="BJ257" t="s">
        <v>70</v>
      </c>
      <c r="BL257" t="s">
        <v>132</v>
      </c>
      <c r="BM257">
        <v>76629</v>
      </c>
    </row>
    <row r="258" spans="1:67" s="5" customFormat="1" hidden="1" x14ac:dyDescent="0.2">
      <c r="A258" t="s">
        <v>199</v>
      </c>
      <c r="B258"/>
      <c r="C258" t="s">
        <v>1518</v>
      </c>
      <c r="D258" t="s">
        <v>76</v>
      </c>
      <c r="E258" t="s">
        <v>127</v>
      </c>
      <c r="F258" t="s">
        <v>143</v>
      </c>
      <c r="G258" t="s">
        <v>127</v>
      </c>
      <c r="H258" t="s">
        <v>143</v>
      </c>
      <c r="I258"/>
      <c r="J258"/>
      <c r="K258"/>
      <c r="L258"/>
      <c r="M258"/>
      <c r="N258"/>
      <c r="O258"/>
      <c r="P258"/>
      <c r="Q258">
        <v>9.81</v>
      </c>
      <c r="R258"/>
      <c r="S258"/>
      <c r="T258">
        <v>6.91</v>
      </c>
      <c r="U258">
        <v>10.51</v>
      </c>
      <c r="V258"/>
      <c r="W258"/>
      <c r="X258">
        <v>9.76</v>
      </c>
      <c r="Y258">
        <v>10.32</v>
      </c>
      <c r="Z258"/>
      <c r="AA258"/>
      <c r="AB258"/>
      <c r="AC258">
        <v>11.33</v>
      </c>
      <c r="AD258"/>
      <c r="AE258"/>
      <c r="AF258"/>
      <c r="AG258">
        <v>8.75</v>
      </c>
      <c r="AH258"/>
      <c r="AI258"/>
      <c r="AJ258">
        <v>11.38</v>
      </c>
      <c r="AK258"/>
      <c r="AL258"/>
      <c r="AM258"/>
      <c r="AN258"/>
      <c r="AO258"/>
      <c r="AP258"/>
      <c r="AQ258"/>
      <c r="AR258"/>
      <c r="AS258"/>
      <c r="AT258"/>
      <c r="AU258"/>
      <c r="AV258"/>
      <c r="AW258"/>
      <c r="AX258"/>
      <c r="AY258"/>
      <c r="AZ258"/>
      <c r="BA258"/>
      <c r="BB258"/>
      <c r="BC258"/>
      <c r="BD258"/>
      <c r="BE258"/>
      <c r="BF258"/>
      <c r="BG258"/>
      <c r="BH258"/>
      <c r="BI258"/>
      <c r="BJ258" t="s">
        <v>70</v>
      </c>
      <c r="BK258"/>
      <c r="BL258" t="s">
        <v>132</v>
      </c>
      <c r="BM258">
        <v>76629</v>
      </c>
      <c r="BN258"/>
      <c r="BO258"/>
    </row>
    <row r="259" spans="1:67" s="23" customFormat="1" hidden="1" x14ac:dyDescent="0.2">
      <c r="A259" t="s">
        <v>200</v>
      </c>
      <c r="B259"/>
      <c r="C259" t="s">
        <v>1518</v>
      </c>
      <c r="D259" t="s">
        <v>76</v>
      </c>
      <c r="E259" t="s">
        <v>127</v>
      </c>
      <c r="F259" t="s">
        <v>143</v>
      </c>
      <c r="G259" t="s">
        <v>127</v>
      </c>
      <c r="H259" t="s">
        <v>143</v>
      </c>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v>9.65</v>
      </c>
      <c r="AP259"/>
      <c r="AQ259"/>
      <c r="AR259">
        <v>5.57</v>
      </c>
      <c r="AS259"/>
      <c r="AT259"/>
      <c r="AU259"/>
      <c r="AV259"/>
      <c r="AW259"/>
      <c r="AX259"/>
      <c r="AY259"/>
      <c r="AZ259"/>
      <c r="BA259"/>
      <c r="BB259"/>
      <c r="BC259"/>
      <c r="BD259"/>
      <c r="BE259"/>
      <c r="BF259"/>
      <c r="BG259"/>
      <c r="BH259"/>
      <c r="BI259"/>
      <c r="BJ259" t="s">
        <v>70</v>
      </c>
      <c r="BK259"/>
      <c r="BL259" t="s">
        <v>132</v>
      </c>
      <c r="BM259">
        <v>76629</v>
      </c>
      <c r="BN259"/>
      <c r="BO259"/>
    </row>
    <row r="260" spans="1:67" s="23" customFormat="1" hidden="1" x14ac:dyDescent="0.2">
      <c r="A260" t="s">
        <v>201</v>
      </c>
      <c r="B260"/>
      <c r="C260" t="s">
        <v>1518</v>
      </c>
      <c r="D260" t="s">
        <v>76</v>
      </c>
      <c r="E260" t="s">
        <v>127</v>
      </c>
      <c r="F260" t="s">
        <v>143</v>
      </c>
      <c r="G260" t="s">
        <v>127</v>
      </c>
      <c r="H260" t="s">
        <v>143</v>
      </c>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v>11.79</v>
      </c>
      <c r="AT260"/>
      <c r="AU260"/>
      <c r="AV260">
        <v>6.36</v>
      </c>
      <c r="AW260">
        <v>11.255000000000001</v>
      </c>
      <c r="AX260">
        <v>7.33</v>
      </c>
      <c r="AY260">
        <v>8.7949999999999999</v>
      </c>
      <c r="AZ260">
        <v>8.7949999999999999</v>
      </c>
      <c r="BA260">
        <v>12.085000000000001</v>
      </c>
      <c r="BB260">
        <v>10.005000000000001</v>
      </c>
      <c r="BC260">
        <v>10.335000000000001</v>
      </c>
      <c r="BD260">
        <v>10.335000000000001</v>
      </c>
      <c r="BE260">
        <v>12.08</v>
      </c>
      <c r="BF260">
        <v>8.83</v>
      </c>
      <c r="BG260">
        <v>7.25</v>
      </c>
      <c r="BH260">
        <v>8.83</v>
      </c>
      <c r="BI260"/>
      <c r="BJ260" t="s">
        <v>70</v>
      </c>
      <c r="BK260"/>
      <c r="BL260" t="s">
        <v>132</v>
      </c>
      <c r="BM260">
        <v>76629</v>
      </c>
      <c r="BN260"/>
      <c r="BO260"/>
    </row>
    <row r="261" spans="1:67" s="23" customFormat="1" hidden="1" x14ac:dyDescent="0.2">
      <c r="A261" t="s">
        <v>202</v>
      </c>
      <c r="B261"/>
      <c r="C261" t="s">
        <v>1518</v>
      </c>
      <c r="D261" t="s">
        <v>76</v>
      </c>
      <c r="E261" t="s">
        <v>127</v>
      </c>
      <c r="F261" t="s">
        <v>143</v>
      </c>
      <c r="G261" t="s">
        <v>127</v>
      </c>
      <c r="H261" t="s">
        <v>143</v>
      </c>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v>10.84</v>
      </c>
      <c r="BF261">
        <v>7.28</v>
      </c>
      <c r="BG261">
        <v>7.06</v>
      </c>
      <c r="BH261">
        <v>7.28</v>
      </c>
      <c r="BI261"/>
      <c r="BJ261" t="s">
        <v>70</v>
      </c>
      <c r="BK261"/>
      <c r="BL261" t="s">
        <v>132</v>
      </c>
      <c r="BM261">
        <v>76629</v>
      </c>
      <c r="BN261"/>
      <c r="BO261"/>
    </row>
    <row r="262" spans="1:67" s="23" customFormat="1" hidden="1" x14ac:dyDescent="0.2">
      <c r="A262" t="s">
        <v>203</v>
      </c>
      <c r="B262"/>
      <c r="C262" t="s">
        <v>1518</v>
      </c>
      <c r="D262" t="s">
        <v>76</v>
      </c>
      <c r="E262" t="s">
        <v>127</v>
      </c>
      <c r="F262" t="s">
        <v>143</v>
      </c>
      <c r="G262" t="s">
        <v>127</v>
      </c>
      <c r="H262" t="s">
        <v>143</v>
      </c>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v>9.5299999999999994</v>
      </c>
      <c r="AP262"/>
      <c r="AQ262"/>
      <c r="AR262">
        <v>4.96</v>
      </c>
      <c r="AS262">
        <v>13.31</v>
      </c>
      <c r="AT262"/>
      <c r="AU262"/>
      <c r="AV262">
        <v>6.9349999999999996</v>
      </c>
      <c r="AW262">
        <v>11.29</v>
      </c>
      <c r="AX262">
        <v>7.6749999999999998</v>
      </c>
      <c r="AY262">
        <v>9.2949999999999999</v>
      </c>
      <c r="AZ262">
        <v>9.2949999999999999</v>
      </c>
      <c r="BA262">
        <v>12.42</v>
      </c>
      <c r="BB262">
        <v>10.35</v>
      </c>
      <c r="BC262">
        <v>10.744999999999999</v>
      </c>
      <c r="BD262">
        <v>10.744999999999999</v>
      </c>
      <c r="BE262">
        <v>14.414999999999999</v>
      </c>
      <c r="BF262">
        <v>9.5050000000000008</v>
      </c>
      <c r="BG262">
        <v>7.81</v>
      </c>
      <c r="BH262">
        <v>9.5050000000000008</v>
      </c>
      <c r="BI262"/>
      <c r="BJ262" t="s">
        <v>70</v>
      </c>
      <c r="BK262"/>
      <c r="BL262" t="s">
        <v>132</v>
      </c>
      <c r="BM262">
        <v>76629</v>
      </c>
      <c r="BN262"/>
      <c r="BO262"/>
    </row>
    <row r="263" spans="1:67" s="23" customFormat="1" hidden="1" x14ac:dyDescent="0.2">
      <c r="A263" t="s">
        <v>204</v>
      </c>
      <c r="B263"/>
      <c r="C263" t="s">
        <v>1518</v>
      </c>
      <c r="D263" t="s">
        <v>76</v>
      </c>
      <c r="E263" t="s">
        <v>127</v>
      </c>
      <c r="F263" t="s">
        <v>143</v>
      </c>
      <c r="G263" t="s">
        <v>127</v>
      </c>
      <c r="H263" t="s">
        <v>143</v>
      </c>
      <c r="I263"/>
      <c r="J263"/>
      <c r="K263"/>
      <c r="L263"/>
      <c r="M263"/>
      <c r="N263"/>
      <c r="O263"/>
      <c r="P263"/>
      <c r="Q263"/>
      <c r="R263"/>
      <c r="S263"/>
      <c r="T263"/>
      <c r="U263"/>
      <c r="V263"/>
      <c r="W263"/>
      <c r="X263">
        <v>9.18</v>
      </c>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t="s">
        <v>70</v>
      </c>
      <c r="BK263"/>
      <c r="BL263" t="s">
        <v>132</v>
      </c>
      <c r="BM263">
        <v>76629</v>
      </c>
      <c r="BN263"/>
      <c r="BO263"/>
    </row>
    <row r="264" spans="1:67" hidden="1" x14ac:dyDescent="0.2">
      <c r="A264" t="s">
        <v>205</v>
      </c>
      <c r="C264" t="s">
        <v>1518</v>
      </c>
      <c r="D264" t="s">
        <v>76</v>
      </c>
      <c r="E264" t="s">
        <v>127</v>
      </c>
      <c r="F264" t="s">
        <v>143</v>
      </c>
      <c r="G264" t="s">
        <v>127</v>
      </c>
      <c r="H264" t="s">
        <v>143</v>
      </c>
      <c r="AG264">
        <v>7.23</v>
      </c>
      <c r="AJ264">
        <v>10.46</v>
      </c>
      <c r="BJ264" t="s">
        <v>70</v>
      </c>
      <c r="BL264" t="s">
        <v>132</v>
      </c>
      <c r="BM264">
        <v>76629</v>
      </c>
    </row>
    <row r="265" spans="1:67" s="24" customFormat="1" hidden="1" x14ac:dyDescent="0.2">
      <c r="A265" t="s">
        <v>206</v>
      </c>
      <c r="B265"/>
      <c r="C265" t="s">
        <v>1518</v>
      </c>
      <c r="D265" t="s">
        <v>76</v>
      </c>
      <c r="E265" t="s">
        <v>127</v>
      </c>
      <c r="F265" t="s">
        <v>143</v>
      </c>
      <c r="G265" t="s">
        <v>127</v>
      </c>
      <c r="H265" t="s">
        <v>143</v>
      </c>
      <c r="I265"/>
      <c r="J265"/>
      <c r="K265"/>
      <c r="L265"/>
      <c r="M265"/>
      <c r="N265"/>
      <c r="O265"/>
      <c r="P265"/>
      <c r="Q265"/>
      <c r="R265"/>
      <c r="S265"/>
      <c r="T265"/>
      <c r="U265"/>
      <c r="V265"/>
      <c r="W265"/>
      <c r="X265"/>
      <c r="Y265"/>
      <c r="Z265"/>
      <c r="AA265"/>
      <c r="AB265"/>
      <c r="AC265"/>
      <c r="AD265"/>
      <c r="AE265"/>
      <c r="AF265"/>
      <c r="AG265">
        <v>8.01</v>
      </c>
      <c r="AH265"/>
      <c r="AI265"/>
      <c r="AJ265">
        <v>11.02</v>
      </c>
      <c r="AK265"/>
      <c r="AL265"/>
      <c r="AM265"/>
      <c r="AN265"/>
      <c r="AO265"/>
      <c r="AP265"/>
      <c r="AQ265"/>
      <c r="AR265"/>
      <c r="AS265"/>
      <c r="AT265"/>
      <c r="AU265"/>
      <c r="AV265"/>
      <c r="AW265"/>
      <c r="AX265"/>
      <c r="AY265"/>
      <c r="AZ265"/>
      <c r="BA265"/>
      <c r="BB265"/>
      <c r="BC265"/>
      <c r="BD265"/>
      <c r="BE265"/>
      <c r="BF265"/>
      <c r="BG265"/>
      <c r="BH265"/>
      <c r="BI265"/>
      <c r="BJ265" t="s">
        <v>70</v>
      </c>
      <c r="BK265"/>
      <c r="BL265" t="s">
        <v>132</v>
      </c>
      <c r="BM265">
        <v>76629</v>
      </c>
      <c r="BN265"/>
      <c r="BO265"/>
    </row>
    <row r="266" spans="1:67" s="24" customFormat="1" hidden="1" x14ac:dyDescent="0.2">
      <c r="A266" t="s">
        <v>207</v>
      </c>
      <c r="B266"/>
      <c r="C266" t="s">
        <v>1518</v>
      </c>
      <c r="D266" t="s">
        <v>76</v>
      </c>
      <c r="E266" t="s">
        <v>127</v>
      </c>
      <c r="F266" t="s">
        <v>143</v>
      </c>
      <c r="G266" t="s">
        <v>127</v>
      </c>
      <c r="H266" t="s">
        <v>143</v>
      </c>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v>12.8</v>
      </c>
      <c r="BB266">
        <v>10.51</v>
      </c>
      <c r="BC266">
        <v>9.8000000000000007</v>
      </c>
      <c r="BD266">
        <v>10.51</v>
      </c>
      <c r="BE266">
        <v>12.98</v>
      </c>
      <c r="BF266">
        <v>8.84</v>
      </c>
      <c r="BG266">
        <v>6.45</v>
      </c>
      <c r="BH266">
        <v>8.84</v>
      </c>
      <c r="BI266"/>
      <c r="BJ266" t="s">
        <v>70</v>
      </c>
      <c r="BK266"/>
      <c r="BL266" t="s">
        <v>132</v>
      </c>
      <c r="BM266">
        <v>76629</v>
      </c>
      <c r="BN266"/>
      <c r="BO266"/>
    </row>
    <row r="267" spans="1:67" hidden="1" x14ac:dyDescent="0.2">
      <c r="A267" t="s">
        <v>208</v>
      </c>
      <c r="C267" t="s">
        <v>1518</v>
      </c>
      <c r="D267" t="s">
        <v>76</v>
      </c>
      <c r="E267" t="s">
        <v>127</v>
      </c>
      <c r="F267" t="s">
        <v>143</v>
      </c>
      <c r="G267" t="s">
        <v>127</v>
      </c>
      <c r="H267" t="s">
        <v>143</v>
      </c>
      <c r="BA267">
        <v>14.65</v>
      </c>
      <c r="BB267">
        <v>10.17</v>
      </c>
      <c r="BC267">
        <v>11</v>
      </c>
      <c r="BD267">
        <v>11</v>
      </c>
      <c r="BJ267" t="s">
        <v>70</v>
      </c>
      <c r="BL267" t="s">
        <v>132</v>
      </c>
      <c r="BM267">
        <v>76629</v>
      </c>
    </row>
    <row r="268" spans="1:67" hidden="1" x14ac:dyDescent="0.2">
      <c r="A268" t="s">
        <v>209</v>
      </c>
      <c r="C268" t="s">
        <v>1518</v>
      </c>
      <c r="D268" t="s">
        <v>76</v>
      </c>
      <c r="E268" t="s">
        <v>127</v>
      </c>
      <c r="F268" t="s">
        <v>143</v>
      </c>
      <c r="G268" t="s">
        <v>127</v>
      </c>
      <c r="H268" t="s">
        <v>143</v>
      </c>
      <c r="BA268">
        <v>13.27</v>
      </c>
      <c r="BB268">
        <v>10.11</v>
      </c>
      <c r="BC268">
        <v>10.49</v>
      </c>
      <c r="BD268">
        <v>10.49</v>
      </c>
      <c r="BJ268" t="s">
        <v>70</v>
      </c>
      <c r="BL268" t="s">
        <v>132</v>
      </c>
      <c r="BM268">
        <v>76629</v>
      </c>
    </row>
    <row r="269" spans="1:67" hidden="1" x14ac:dyDescent="0.2">
      <c r="A269" t="s">
        <v>210</v>
      </c>
      <c r="C269" t="s">
        <v>1518</v>
      </c>
      <c r="D269" t="s">
        <v>76</v>
      </c>
      <c r="E269" t="s">
        <v>127</v>
      </c>
      <c r="F269" t="s">
        <v>143</v>
      </c>
      <c r="G269" t="s">
        <v>127</v>
      </c>
      <c r="H269" t="s">
        <v>143</v>
      </c>
      <c r="Y269">
        <v>10.84</v>
      </c>
      <c r="AC269">
        <v>12.62</v>
      </c>
      <c r="BJ269" t="s">
        <v>70</v>
      </c>
      <c r="BL269" t="s">
        <v>132</v>
      </c>
      <c r="BM269">
        <v>76629</v>
      </c>
    </row>
    <row r="270" spans="1:67" hidden="1" x14ac:dyDescent="0.2">
      <c r="A270" t="s">
        <v>211</v>
      </c>
      <c r="C270" t="s">
        <v>1518</v>
      </c>
      <c r="D270" t="s">
        <v>76</v>
      </c>
      <c r="E270" t="s">
        <v>127</v>
      </c>
      <c r="F270" t="s">
        <v>143</v>
      </c>
      <c r="G270" t="s">
        <v>127</v>
      </c>
      <c r="H270" t="s">
        <v>143</v>
      </c>
      <c r="BJ270" t="s">
        <v>70</v>
      </c>
      <c r="BL270" t="s">
        <v>132</v>
      </c>
      <c r="BM270">
        <v>76629</v>
      </c>
    </row>
    <row r="271" spans="1:67" hidden="1" x14ac:dyDescent="0.2">
      <c r="A271" t="s">
        <v>212</v>
      </c>
      <c r="C271" t="s">
        <v>1518</v>
      </c>
      <c r="D271" t="s">
        <v>76</v>
      </c>
      <c r="E271" t="s">
        <v>127</v>
      </c>
      <c r="F271" t="s">
        <v>143</v>
      </c>
      <c r="G271" t="s">
        <v>127</v>
      </c>
      <c r="H271" t="s">
        <v>143</v>
      </c>
      <c r="Q271">
        <v>8.18</v>
      </c>
      <c r="T271">
        <v>6.3</v>
      </c>
      <c r="BJ271" t="s">
        <v>70</v>
      </c>
      <c r="BL271" t="s">
        <v>132</v>
      </c>
      <c r="BM271">
        <v>76629</v>
      </c>
    </row>
    <row r="272" spans="1:67" hidden="1" x14ac:dyDescent="0.2">
      <c r="A272" t="s">
        <v>213</v>
      </c>
      <c r="C272" t="s">
        <v>1518</v>
      </c>
      <c r="D272" t="s">
        <v>76</v>
      </c>
      <c r="E272" t="s">
        <v>127</v>
      </c>
      <c r="F272" t="s">
        <v>143</v>
      </c>
      <c r="G272" t="s">
        <v>127</v>
      </c>
      <c r="H272" t="s">
        <v>143</v>
      </c>
      <c r="Q272">
        <v>8.9949999999999992</v>
      </c>
      <c r="T272">
        <v>6.0149999999999997</v>
      </c>
      <c r="U272">
        <v>9.86</v>
      </c>
      <c r="X272">
        <v>8.6349999999999998</v>
      </c>
      <c r="Y272">
        <v>10.52</v>
      </c>
      <c r="AB272">
        <v>11.62</v>
      </c>
      <c r="AC272">
        <v>11.25</v>
      </c>
      <c r="AF272">
        <v>15.045</v>
      </c>
      <c r="AG272">
        <v>9.1999999999999993</v>
      </c>
      <c r="AJ272">
        <v>12.065</v>
      </c>
      <c r="BJ272" t="s">
        <v>70</v>
      </c>
      <c r="BL272" t="s">
        <v>132</v>
      </c>
      <c r="BM272">
        <v>76629</v>
      </c>
      <c r="BN272" t="s">
        <v>81</v>
      </c>
      <c r="BO272" t="s">
        <v>132</v>
      </c>
    </row>
    <row r="273" spans="1:67" hidden="1" x14ac:dyDescent="0.2">
      <c r="A273" t="s">
        <v>214</v>
      </c>
      <c r="C273" t="s">
        <v>1518</v>
      </c>
      <c r="D273" t="s">
        <v>76</v>
      </c>
      <c r="E273" t="s">
        <v>127</v>
      </c>
      <c r="F273" t="s">
        <v>143</v>
      </c>
      <c r="G273" t="s">
        <v>127</v>
      </c>
      <c r="H273" t="s">
        <v>143</v>
      </c>
      <c r="BA273">
        <v>13.29</v>
      </c>
      <c r="BB273">
        <v>9.7200000000000006</v>
      </c>
      <c r="BC273">
        <v>10.02</v>
      </c>
      <c r="BD273">
        <v>10.02</v>
      </c>
      <c r="BJ273" t="s">
        <v>70</v>
      </c>
      <c r="BL273" t="s">
        <v>132</v>
      </c>
      <c r="BM273">
        <v>76629</v>
      </c>
    </row>
    <row r="274" spans="1:67" hidden="1" x14ac:dyDescent="0.2">
      <c r="A274" t="s">
        <v>215</v>
      </c>
      <c r="C274" t="s">
        <v>1518</v>
      </c>
      <c r="D274" t="s">
        <v>76</v>
      </c>
      <c r="E274" t="s">
        <v>127</v>
      </c>
      <c r="F274" t="s">
        <v>143</v>
      </c>
      <c r="G274" t="s">
        <v>127</v>
      </c>
      <c r="H274" t="s">
        <v>143</v>
      </c>
      <c r="BA274">
        <v>16.5</v>
      </c>
      <c r="BB274">
        <v>14.8</v>
      </c>
      <c r="BC274">
        <v>13.6</v>
      </c>
      <c r="BD274">
        <v>14.8</v>
      </c>
      <c r="BJ274" t="s">
        <v>70</v>
      </c>
      <c r="BL274" t="s">
        <v>132</v>
      </c>
      <c r="BM274">
        <v>76629</v>
      </c>
    </row>
    <row r="275" spans="1:67" hidden="1" x14ac:dyDescent="0.2">
      <c r="A275" t="s">
        <v>108</v>
      </c>
      <c r="C275" t="s">
        <v>1518</v>
      </c>
      <c r="D275" t="s">
        <v>76</v>
      </c>
      <c r="E275" t="s">
        <v>127</v>
      </c>
      <c r="F275" t="s">
        <v>143</v>
      </c>
      <c r="G275" t="s">
        <v>141</v>
      </c>
      <c r="H275" t="s">
        <v>143</v>
      </c>
      <c r="AC275">
        <v>13</v>
      </c>
      <c r="AF275">
        <v>15</v>
      </c>
      <c r="BJ275" t="s">
        <v>79</v>
      </c>
      <c r="BL275" t="s">
        <v>216</v>
      </c>
      <c r="BM275">
        <v>7016</v>
      </c>
    </row>
    <row r="276" spans="1:67" hidden="1" x14ac:dyDescent="0.2">
      <c r="A276" t="s">
        <v>217</v>
      </c>
      <c r="C276" t="s">
        <v>1518</v>
      </c>
      <c r="D276" t="s">
        <v>76</v>
      </c>
      <c r="E276" t="s">
        <v>127</v>
      </c>
      <c r="F276" t="s">
        <v>143</v>
      </c>
      <c r="G276" t="s">
        <v>127</v>
      </c>
      <c r="H276" t="s">
        <v>143</v>
      </c>
      <c r="BC276">
        <v>8.35</v>
      </c>
      <c r="BJ276" t="s">
        <v>79</v>
      </c>
      <c r="BL276" t="s">
        <v>218</v>
      </c>
      <c r="BM276">
        <v>46399</v>
      </c>
      <c r="BN276" t="s">
        <v>81</v>
      </c>
      <c r="BO276" t="s">
        <v>218</v>
      </c>
    </row>
    <row r="277" spans="1:67" hidden="1" x14ac:dyDescent="0.2">
      <c r="A277" t="s">
        <v>220</v>
      </c>
      <c r="C277" t="s">
        <v>1518</v>
      </c>
      <c r="D277" t="s">
        <v>76</v>
      </c>
      <c r="E277" t="s">
        <v>127</v>
      </c>
      <c r="F277" t="s">
        <v>143</v>
      </c>
      <c r="G277" t="s">
        <v>127</v>
      </c>
      <c r="H277" t="s">
        <v>143</v>
      </c>
      <c r="BA277">
        <v>12.3</v>
      </c>
      <c r="BB277">
        <v>9.3000000000000007</v>
      </c>
      <c r="BC277">
        <v>9.8000000000000007</v>
      </c>
      <c r="BD277">
        <v>9.8000000000000007</v>
      </c>
      <c r="BJ277" t="s">
        <v>70</v>
      </c>
      <c r="BL277" t="s">
        <v>132</v>
      </c>
      <c r="BM277">
        <v>76629</v>
      </c>
    </row>
    <row r="278" spans="1:67" hidden="1" x14ac:dyDescent="0.2">
      <c r="A278" t="s">
        <v>221</v>
      </c>
      <c r="C278" t="s">
        <v>1518</v>
      </c>
      <c r="D278" t="s">
        <v>76</v>
      </c>
      <c r="E278" t="s">
        <v>127</v>
      </c>
      <c r="F278" t="s">
        <v>143</v>
      </c>
      <c r="G278" t="s">
        <v>127</v>
      </c>
      <c r="H278" t="s">
        <v>143</v>
      </c>
      <c r="BA278">
        <v>13.2</v>
      </c>
      <c r="BB278">
        <v>9.6999999999999993</v>
      </c>
      <c r="BC278">
        <v>9.9</v>
      </c>
      <c r="BD278">
        <v>9.9</v>
      </c>
      <c r="BJ278" t="s">
        <v>70</v>
      </c>
      <c r="BL278" t="s">
        <v>132</v>
      </c>
      <c r="BM278">
        <v>76629</v>
      </c>
    </row>
    <row r="279" spans="1:67" hidden="1" x14ac:dyDescent="0.2">
      <c r="A279" t="s">
        <v>222</v>
      </c>
      <c r="C279" t="s">
        <v>1518</v>
      </c>
      <c r="D279" t="s">
        <v>76</v>
      </c>
      <c r="E279" t="s">
        <v>127</v>
      </c>
      <c r="F279" t="s">
        <v>143</v>
      </c>
      <c r="G279" t="s">
        <v>127</v>
      </c>
      <c r="H279" t="s">
        <v>143</v>
      </c>
      <c r="AK279">
        <v>5.9</v>
      </c>
      <c r="AN279">
        <v>3.4</v>
      </c>
      <c r="AO279">
        <v>9.1999999999999993</v>
      </c>
      <c r="AR279">
        <v>4.2</v>
      </c>
      <c r="BE279">
        <v>12.9</v>
      </c>
      <c r="BF279">
        <v>8.6</v>
      </c>
      <c r="BG279">
        <v>7.8</v>
      </c>
      <c r="BH279">
        <v>8.6</v>
      </c>
      <c r="BJ279" t="s">
        <v>70</v>
      </c>
      <c r="BL279" t="s">
        <v>132</v>
      </c>
      <c r="BM279">
        <v>76629</v>
      </c>
    </row>
    <row r="280" spans="1:67" hidden="1" x14ac:dyDescent="0.2">
      <c r="A280" t="s">
        <v>223</v>
      </c>
      <c r="C280" t="s">
        <v>1518</v>
      </c>
      <c r="D280" t="s">
        <v>76</v>
      </c>
      <c r="E280" t="s">
        <v>127</v>
      </c>
      <c r="F280" t="s">
        <v>143</v>
      </c>
      <c r="G280" t="s">
        <v>127</v>
      </c>
      <c r="H280" t="s">
        <v>143</v>
      </c>
      <c r="AW280">
        <v>11.8</v>
      </c>
      <c r="AX280">
        <v>7.2</v>
      </c>
      <c r="AY280">
        <v>8.1999999999999993</v>
      </c>
      <c r="AZ280">
        <v>8.1999999999999993</v>
      </c>
      <c r="BJ280" t="s">
        <v>70</v>
      </c>
      <c r="BL280" t="s">
        <v>132</v>
      </c>
      <c r="BM280">
        <v>76629</v>
      </c>
    </row>
    <row r="281" spans="1:67" hidden="1" x14ac:dyDescent="0.2">
      <c r="A281" t="s">
        <v>226</v>
      </c>
      <c r="C281" t="s">
        <v>1518</v>
      </c>
      <c r="D281" t="s">
        <v>76</v>
      </c>
      <c r="E281" t="s">
        <v>127</v>
      </c>
      <c r="F281" t="s">
        <v>143</v>
      </c>
      <c r="G281" t="s">
        <v>127</v>
      </c>
      <c r="H281" t="s">
        <v>143</v>
      </c>
      <c r="BB281">
        <v>9.1999999999999993</v>
      </c>
      <c r="BD281">
        <v>9.1999999999999993</v>
      </c>
      <c r="BF281">
        <v>8.6</v>
      </c>
      <c r="BG281">
        <v>7.1</v>
      </c>
      <c r="BH281">
        <v>8.6</v>
      </c>
      <c r="BJ281" t="s">
        <v>70</v>
      </c>
      <c r="BL281" t="s">
        <v>132</v>
      </c>
      <c r="BM281">
        <v>76629</v>
      </c>
    </row>
    <row r="282" spans="1:67" hidden="1" x14ac:dyDescent="0.2">
      <c r="A282" t="s">
        <v>227</v>
      </c>
      <c r="C282" t="s">
        <v>1518</v>
      </c>
      <c r="D282" t="s">
        <v>76</v>
      </c>
      <c r="E282" t="s">
        <v>127</v>
      </c>
      <c r="F282" t="s">
        <v>143</v>
      </c>
      <c r="G282" t="s">
        <v>144</v>
      </c>
      <c r="H282" t="s">
        <v>228</v>
      </c>
      <c r="BA282">
        <v>11.4</v>
      </c>
      <c r="BD282">
        <v>10.4</v>
      </c>
      <c r="BE282">
        <v>12.7</v>
      </c>
      <c r="BH282">
        <v>9.1</v>
      </c>
      <c r="BJ282" t="s">
        <v>79</v>
      </c>
      <c r="BL282" t="s">
        <v>229</v>
      </c>
      <c r="BM282">
        <v>1609</v>
      </c>
      <c r="BN282" t="s">
        <v>72</v>
      </c>
      <c r="BO282" t="s">
        <v>229</v>
      </c>
    </row>
    <row r="283" spans="1:67" hidden="1" x14ac:dyDescent="0.2">
      <c r="A283" t="s">
        <v>230</v>
      </c>
      <c r="C283" t="s">
        <v>1518</v>
      </c>
      <c r="D283" t="s">
        <v>76</v>
      </c>
      <c r="E283" t="s">
        <v>127</v>
      </c>
      <c r="F283" t="s">
        <v>143</v>
      </c>
      <c r="G283" t="s">
        <v>127</v>
      </c>
      <c r="H283" t="s">
        <v>143</v>
      </c>
      <c r="AC283">
        <v>10.8</v>
      </c>
      <c r="AF283">
        <v>15</v>
      </c>
      <c r="AG283">
        <v>7.4</v>
      </c>
      <c r="AJ283">
        <v>11.7</v>
      </c>
      <c r="BJ283" t="s">
        <v>70</v>
      </c>
      <c r="BL283" t="s">
        <v>132</v>
      </c>
      <c r="BM283">
        <v>76629</v>
      </c>
    </row>
    <row r="284" spans="1:67" hidden="1" x14ac:dyDescent="0.2">
      <c r="A284" t="s">
        <v>231</v>
      </c>
      <c r="C284" t="s">
        <v>1518</v>
      </c>
      <c r="D284" t="s">
        <v>76</v>
      </c>
      <c r="E284" t="s">
        <v>127</v>
      </c>
      <c r="F284" t="s">
        <v>143</v>
      </c>
      <c r="G284" t="s">
        <v>144</v>
      </c>
      <c r="H284" t="s">
        <v>228</v>
      </c>
      <c r="AC284">
        <v>10.7</v>
      </c>
      <c r="AF284">
        <v>15.9</v>
      </c>
      <c r="AG284">
        <v>8.1999999999999993</v>
      </c>
      <c r="AJ284">
        <v>11.1</v>
      </c>
      <c r="BJ284" t="s">
        <v>79</v>
      </c>
      <c r="BL284" t="s">
        <v>229</v>
      </c>
      <c r="BM284">
        <v>1609</v>
      </c>
      <c r="BN284" t="s">
        <v>72</v>
      </c>
      <c r="BO284" t="s">
        <v>229</v>
      </c>
    </row>
    <row r="285" spans="1:67" hidden="1" x14ac:dyDescent="0.2">
      <c r="A285" t="s">
        <v>232</v>
      </c>
      <c r="C285" t="s">
        <v>1518</v>
      </c>
      <c r="D285" t="s">
        <v>76</v>
      </c>
      <c r="E285" t="s">
        <v>127</v>
      </c>
      <c r="F285" t="s">
        <v>143</v>
      </c>
      <c r="G285" t="s">
        <v>127</v>
      </c>
      <c r="H285" t="s">
        <v>143</v>
      </c>
      <c r="AO285">
        <v>10.8</v>
      </c>
      <c r="AR285">
        <v>4.9000000000000004</v>
      </c>
      <c r="BE285">
        <v>13.1</v>
      </c>
      <c r="BF285">
        <v>9</v>
      </c>
      <c r="BG285">
        <v>7.6</v>
      </c>
      <c r="BH285">
        <v>9</v>
      </c>
      <c r="BJ285" t="s">
        <v>70</v>
      </c>
      <c r="BL285" t="s">
        <v>132</v>
      </c>
      <c r="BM285">
        <v>76629</v>
      </c>
    </row>
    <row r="286" spans="1:67" hidden="1" x14ac:dyDescent="0.2">
      <c r="A286" t="s">
        <v>234</v>
      </c>
      <c r="C286" t="s">
        <v>1518</v>
      </c>
      <c r="D286" t="s">
        <v>76</v>
      </c>
      <c r="E286" t="s">
        <v>127</v>
      </c>
      <c r="F286" t="s">
        <v>143</v>
      </c>
      <c r="G286" t="s">
        <v>127</v>
      </c>
      <c r="H286" t="s">
        <v>143</v>
      </c>
      <c r="Y286">
        <v>11.5</v>
      </c>
      <c r="AB286">
        <v>12.5</v>
      </c>
      <c r="AC286">
        <v>11.55</v>
      </c>
      <c r="AF286">
        <v>14.5</v>
      </c>
      <c r="AG286">
        <v>7.9</v>
      </c>
      <c r="AJ286">
        <v>11.3</v>
      </c>
      <c r="BJ286" t="s">
        <v>70</v>
      </c>
      <c r="BL286" t="s">
        <v>132</v>
      </c>
      <c r="BM286">
        <v>76629</v>
      </c>
    </row>
    <row r="287" spans="1:67" s="8" customFormat="1" hidden="1" x14ac:dyDescent="0.2">
      <c r="A287" t="s">
        <v>235</v>
      </c>
      <c r="B287"/>
      <c r="C287" t="s">
        <v>1518</v>
      </c>
      <c r="D287" t="s">
        <v>76</v>
      </c>
      <c r="E287" t="s">
        <v>127</v>
      </c>
      <c r="F287" t="s">
        <v>143</v>
      </c>
      <c r="G287" t="s">
        <v>127</v>
      </c>
      <c r="H287" t="s">
        <v>143</v>
      </c>
      <c r="I287"/>
      <c r="J287"/>
      <c r="K287"/>
      <c r="L287"/>
      <c r="M287">
        <v>5.8</v>
      </c>
      <c r="N287"/>
      <c r="O287"/>
      <c r="P287">
        <v>2.9</v>
      </c>
      <c r="Q287">
        <v>8.6</v>
      </c>
      <c r="R287"/>
      <c r="S287"/>
      <c r="T287">
        <v>6.8</v>
      </c>
      <c r="U287">
        <v>9.4499999999999993</v>
      </c>
      <c r="V287"/>
      <c r="W287"/>
      <c r="X287">
        <v>9.25</v>
      </c>
      <c r="Y287">
        <v>10.3</v>
      </c>
      <c r="Z287"/>
      <c r="AA287"/>
      <c r="AB287">
        <v>11.455</v>
      </c>
      <c r="AC287">
        <v>11.05</v>
      </c>
      <c r="AD287"/>
      <c r="AE287"/>
      <c r="AF287">
        <v>13.85</v>
      </c>
      <c r="AG287">
        <v>8.4499999999999993</v>
      </c>
      <c r="AH287"/>
      <c r="AI287"/>
      <c r="AJ287">
        <v>10.9</v>
      </c>
      <c r="AK287"/>
      <c r="AL287"/>
      <c r="AM287"/>
      <c r="AN287"/>
      <c r="AO287"/>
      <c r="AP287"/>
      <c r="AQ287"/>
      <c r="AR287"/>
      <c r="AS287"/>
      <c r="AT287"/>
      <c r="AU287"/>
      <c r="AV287"/>
      <c r="AW287"/>
      <c r="AX287"/>
      <c r="AY287"/>
      <c r="AZ287"/>
      <c r="BA287"/>
      <c r="BB287"/>
      <c r="BC287"/>
      <c r="BD287"/>
      <c r="BE287"/>
      <c r="BF287"/>
      <c r="BG287"/>
      <c r="BH287"/>
      <c r="BI287"/>
      <c r="BJ287" t="s">
        <v>70</v>
      </c>
      <c r="BK287"/>
      <c r="BL287" t="s">
        <v>132</v>
      </c>
      <c r="BM287">
        <v>76629</v>
      </c>
      <c r="BN287"/>
      <c r="BO287"/>
    </row>
    <row r="288" spans="1:67" s="8" customFormat="1" hidden="1" x14ac:dyDescent="0.2">
      <c r="A288" t="s">
        <v>236</v>
      </c>
      <c r="B288"/>
      <c r="C288" t="s">
        <v>1518</v>
      </c>
      <c r="D288" t="s">
        <v>76</v>
      </c>
      <c r="E288" t="s">
        <v>127</v>
      </c>
      <c r="F288" t="s">
        <v>143</v>
      </c>
      <c r="G288" t="s">
        <v>127</v>
      </c>
      <c r="H288" t="s">
        <v>143</v>
      </c>
      <c r="I288"/>
      <c r="J288"/>
      <c r="K288"/>
      <c r="L288"/>
      <c r="M288"/>
      <c r="N288"/>
      <c r="O288"/>
      <c r="P288"/>
      <c r="Q288"/>
      <c r="R288"/>
      <c r="S288"/>
      <c r="T288"/>
      <c r="U288"/>
      <c r="V288"/>
      <c r="W288"/>
      <c r="X288"/>
      <c r="Y288"/>
      <c r="Z288"/>
      <c r="AA288"/>
      <c r="AB288"/>
      <c r="AC288">
        <v>10.9</v>
      </c>
      <c r="AD288"/>
      <c r="AE288"/>
      <c r="AF288">
        <v>14.1</v>
      </c>
      <c r="AG288"/>
      <c r="AH288"/>
      <c r="AI288"/>
      <c r="AJ288"/>
      <c r="AK288"/>
      <c r="AL288"/>
      <c r="AM288"/>
      <c r="AN288"/>
      <c r="AO288"/>
      <c r="AP288"/>
      <c r="AQ288"/>
      <c r="AR288"/>
      <c r="AS288"/>
      <c r="AT288"/>
      <c r="AU288"/>
      <c r="AV288"/>
      <c r="AW288"/>
      <c r="AX288"/>
      <c r="AY288"/>
      <c r="AZ288"/>
      <c r="BA288"/>
      <c r="BB288"/>
      <c r="BC288"/>
      <c r="BD288"/>
      <c r="BE288"/>
      <c r="BF288"/>
      <c r="BG288"/>
      <c r="BH288"/>
      <c r="BI288"/>
      <c r="BJ288" t="s">
        <v>70</v>
      </c>
      <c r="BK288"/>
      <c r="BL288" t="s">
        <v>132</v>
      </c>
      <c r="BM288">
        <v>76629</v>
      </c>
      <c r="BN288"/>
      <c r="BO288"/>
    </row>
    <row r="289" spans="1:67" hidden="1" x14ac:dyDescent="0.2">
      <c r="A289" t="s">
        <v>237</v>
      </c>
      <c r="C289" t="s">
        <v>1518</v>
      </c>
      <c r="D289" t="s">
        <v>76</v>
      </c>
      <c r="E289" t="s">
        <v>127</v>
      </c>
      <c r="F289" t="s">
        <v>143</v>
      </c>
      <c r="G289" t="s">
        <v>127</v>
      </c>
      <c r="H289" t="s">
        <v>143</v>
      </c>
      <c r="BE289">
        <v>13.4</v>
      </c>
      <c r="BF289">
        <v>9.4</v>
      </c>
      <c r="BG289">
        <v>7.5</v>
      </c>
      <c r="BH289">
        <v>9.4</v>
      </c>
      <c r="BJ289" t="s">
        <v>70</v>
      </c>
      <c r="BL289" t="s">
        <v>132</v>
      </c>
      <c r="BM289">
        <v>76629</v>
      </c>
    </row>
    <row r="290" spans="1:67" hidden="1" x14ac:dyDescent="0.2">
      <c r="A290" t="s">
        <v>238</v>
      </c>
      <c r="C290" t="s">
        <v>1518</v>
      </c>
      <c r="D290" t="s">
        <v>76</v>
      </c>
      <c r="E290" t="s">
        <v>127</v>
      </c>
      <c r="F290" t="s">
        <v>143</v>
      </c>
      <c r="G290" t="s">
        <v>127</v>
      </c>
      <c r="H290" t="s">
        <v>143</v>
      </c>
      <c r="Y290">
        <v>11.1</v>
      </c>
      <c r="AB290">
        <v>12.2</v>
      </c>
      <c r="AC290">
        <v>13.1</v>
      </c>
      <c r="AF290">
        <v>16</v>
      </c>
      <c r="BJ290" t="s">
        <v>70</v>
      </c>
      <c r="BL290" t="s">
        <v>132</v>
      </c>
      <c r="BM290">
        <v>76629</v>
      </c>
    </row>
    <row r="291" spans="1:67" hidden="1" x14ac:dyDescent="0.2">
      <c r="A291" t="s">
        <v>239</v>
      </c>
      <c r="C291" t="s">
        <v>1518</v>
      </c>
      <c r="D291" t="s">
        <v>76</v>
      </c>
      <c r="E291" t="s">
        <v>127</v>
      </c>
      <c r="F291" t="s">
        <v>143</v>
      </c>
      <c r="G291" t="s">
        <v>127</v>
      </c>
      <c r="H291" t="s">
        <v>143</v>
      </c>
      <c r="AZ291">
        <v>8.9</v>
      </c>
      <c r="BA291">
        <v>12.8</v>
      </c>
      <c r="BB291">
        <v>9.8000000000000007</v>
      </c>
      <c r="BC291">
        <v>10.4</v>
      </c>
      <c r="BD291">
        <v>10.4</v>
      </c>
      <c r="BE291">
        <v>12.9</v>
      </c>
      <c r="BF291">
        <v>8.9</v>
      </c>
      <c r="BG291">
        <v>7.9</v>
      </c>
      <c r="BH291">
        <v>8.9</v>
      </c>
      <c r="BJ291" t="s">
        <v>70</v>
      </c>
      <c r="BL291" t="s">
        <v>132</v>
      </c>
      <c r="BM291">
        <v>76629</v>
      </c>
    </row>
    <row r="292" spans="1:67" hidden="1" x14ac:dyDescent="0.2">
      <c r="A292" t="s">
        <v>240</v>
      </c>
      <c r="C292" t="s">
        <v>1518</v>
      </c>
      <c r="D292" t="s">
        <v>76</v>
      </c>
      <c r="E292" t="s">
        <v>127</v>
      </c>
      <c r="F292" t="s">
        <v>143</v>
      </c>
      <c r="G292" t="s">
        <v>127</v>
      </c>
      <c r="H292" t="s">
        <v>143</v>
      </c>
      <c r="BA292">
        <v>13.3</v>
      </c>
      <c r="BB292">
        <v>9.6999999999999993</v>
      </c>
      <c r="BC292">
        <v>9.9</v>
      </c>
      <c r="BD292">
        <v>9.9</v>
      </c>
      <c r="BJ292" t="s">
        <v>70</v>
      </c>
      <c r="BL292" t="s">
        <v>132</v>
      </c>
      <c r="BM292">
        <v>76629</v>
      </c>
    </row>
    <row r="293" spans="1:67" hidden="1" x14ac:dyDescent="0.2">
      <c r="A293" t="s">
        <v>241</v>
      </c>
      <c r="C293" t="s">
        <v>1518</v>
      </c>
      <c r="D293" t="s">
        <v>76</v>
      </c>
      <c r="E293" t="s">
        <v>127</v>
      </c>
      <c r="F293" t="s">
        <v>143</v>
      </c>
      <c r="G293" t="s">
        <v>127</v>
      </c>
      <c r="H293" t="s">
        <v>143</v>
      </c>
      <c r="BA293">
        <v>13</v>
      </c>
      <c r="BB293">
        <v>9</v>
      </c>
      <c r="BC293">
        <v>9.1</v>
      </c>
      <c r="BD293">
        <v>9.1</v>
      </c>
      <c r="BE293">
        <v>12.5</v>
      </c>
      <c r="BF293">
        <v>7.7</v>
      </c>
      <c r="BG293">
        <v>6.8</v>
      </c>
      <c r="BH293">
        <v>7.7</v>
      </c>
      <c r="BJ293" t="s">
        <v>70</v>
      </c>
      <c r="BL293" t="s">
        <v>132</v>
      </c>
      <c r="BM293">
        <v>76629</v>
      </c>
    </row>
    <row r="294" spans="1:67" hidden="1" x14ac:dyDescent="0.2">
      <c r="A294" t="s">
        <v>242</v>
      </c>
      <c r="C294" t="s">
        <v>1518</v>
      </c>
      <c r="D294" t="s">
        <v>76</v>
      </c>
      <c r="E294" t="s">
        <v>127</v>
      </c>
      <c r="F294" t="s">
        <v>143</v>
      </c>
      <c r="G294" t="s">
        <v>127</v>
      </c>
      <c r="H294" t="s">
        <v>143</v>
      </c>
      <c r="AS294">
        <v>11.34</v>
      </c>
      <c r="AV294">
        <v>5.68</v>
      </c>
      <c r="AW294">
        <v>10.39</v>
      </c>
      <c r="AX294">
        <v>6.76</v>
      </c>
      <c r="AY294">
        <v>7.89</v>
      </c>
      <c r="AZ294">
        <v>7.89</v>
      </c>
      <c r="BA294">
        <v>11.22</v>
      </c>
      <c r="BB294">
        <v>88.84</v>
      </c>
      <c r="BC294">
        <v>8.9</v>
      </c>
      <c r="BD294">
        <v>8.9</v>
      </c>
      <c r="BE294">
        <v>11.22</v>
      </c>
      <c r="BF294">
        <v>7.94</v>
      </c>
      <c r="BG294">
        <v>7.19</v>
      </c>
      <c r="BH294">
        <v>7.94</v>
      </c>
      <c r="BJ294" t="s">
        <v>70</v>
      </c>
      <c r="BL294" t="s">
        <v>132</v>
      </c>
      <c r="BM294">
        <v>76629</v>
      </c>
      <c r="BN294" t="s">
        <v>81</v>
      </c>
      <c r="BO294" t="s">
        <v>132</v>
      </c>
    </row>
    <row r="295" spans="1:67" hidden="1" x14ac:dyDescent="0.2">
      <c r="A295" t="s">
        <v>243</v>
      </c>
      <c r="C295" t="s">
        <v>1518</v>
      </c>
      <c r="D295" t="s">
        <v>76</v>
      </c>
      <c r="E295" t="s">
        <v>127</v>
      </c>
      <c r="F295" t="s">
        <v>143</v>
      </c>
      <c r="G295" t="s">
        <v>127</v>
      </c>
      <c r="H295" t="s">
        <v>143</v>
      </c>
      <c r="AS295">
        <v>11.4</v>
      </c>
      <c r="AV295">
        <v>6.3</v>
      </c>
      <c r="AW295">
        <v>11.1</v>
      </c>
      <c r="AX295">
        <v>8.6</v>
      </c>
      <c r="AY295">
        <v>9.1999999999999993</v>
      </c>
      <c r="AZ295">
        <v>9.1999999999999993</v>
      </c>
      <c r="BA295">
        <v>12.3</v>
      </c>
      <c r="BB295">
        <v>10.4</v>
      </c>
      <c r="BC295">
        <v>10.7</v>
      </c>
      <c r="BD295">
        <v>10.7</v>
      </c>
      <c r="BE295">
        <v>12.1</v>
      </c>
      <c r="BF295">
        <v>9</v>
      </c>
      <c r="BG295">
        <v>7.8</v>
      </c>
      <c r="BH295">
        <v>9</v>
      </c>
      <c r="BJ295" t="s">
        <v>70</v>
      </c>
      <c r="BL295" t="s">
        <v>132</v>
      </c>
      <c r="BM295">
        <v>76629</v>
      </c>
    </row>
    <row r="296" spans="1:67" hidden="1" x14ac:dyDescent="0.2">
      <c r="A296" s="2" t="s">
        <v>244</v>
      </c>
      <c r="B296" s="2"/>
      <c r="C296" s="2" t="s">
        <v>1518</v>
      </c>
      <c r="D296" s="2" t="s">
        <v>76</v>
      </c>
      <c r="E296" s="2" t="s">
        <v>127</v>
      </c>
      <c r="F296" s="2" t="s">
        <v>143</v>
      </c>
      <c r="G296" s="2" t="s">
        <v>144</v>
      </c>
      <c r="H296" s="2" t="s">
        <v>143</v>
      </c>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t="s">
        <v>79</v>
      </c>
      <c r="BK296" s="2"/>
      <c r="BL296" s="2" t="s">
        <v>109</v>
      </c>
      <c r="BM296" s="2">
        <v>3144</v>
      </c>
      <c r="BN296" s="2" t="s">
        <v>81</v>
      </c>
      <c r="BO296" s="2" t="s">
        <v>109</v>
      </c>
    </row>
    <row r="297" spans="1:67" hidden="1" x14ac:dyDescent="0.2">
      <c r="A297" s="2" t="s">
        <v>247</v>
      </c>
      <c r="B297" s="2"/>
      <c r="C297" s="2" t="s">
        <v>1518</v>
      </c>
      <c r="D297" s="2" t="s">
        <v>76</v>
      </c>
      <c r="E297" s="2" t="s">
        <v>127</v>
      </c>
      <c r="F297" s="2" t="s">
        <v>143</v>
      </c>
      <c r="G297" s="2" t="s">
        <v>144</v>
      </c>
      <c r="H297" s="2" t="s">
        <v>143</v>
      </c>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t="s">
        <v>79</v>
      </c>
      <c r="BK297" s="2"/>
      <c r="BL297" s="2" t="s">
        <v>109</v>
      </c>
      <c r="BM297" s="2">
        <v>3144</v>
      </c>
      <c r="BN297" s="2" t="s">
        <v>81</v>
      </c>
      <c r="BO297" s="2" t="s">
        <v>109</v>
      </c>
    </row>
    <row r="298" spans="1:67" hidden="1" x14ac:dyDescent="0.2">
      <c r="A298" s="2" t="s">
        <v>248</v>
      </c>
      <c r="B298" s="2"/>
      <c r="C298" s="2" t="s">
        <v>1518</v>
      </c>
      <c r="D298" s="2" t="s">
        <v>76</v>
      </c>
      <c r="E298" s="2" t="s">
        <v>127</v>
      </c>
      <c r="F298" s="2" t="s">
        <v>143</v>
      </c>
      <c r="G298" s="2" t="s">
        <v>144</v>
      </c>
      <c r="H298" s="2" t="s">
        <v>143</v>
      </c>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t="s">
        <v>79</v>
      </c>
      <c r="BK298" s="2"/>
      <c r="BL298" s="2" t="s">
        <v>109</v>
      </c>
      <c r="BM298" s="2">
        <v>3144</v>
      </c>
      <c r="BN298" s="2" t="s">
        <v>81</v>
      </c>
      <c r="BO298" s="2" t="s">
        <v>109</v>
      </c>
    </row>
    <row r="299" spans="1:67" hidden="1" x14ac:dyDescent="0.2">
      <c r="A299" t="s">
        <v>249</v>
      </c>
      <c r="C299" t="s">
        <v>1518</v>
      </c>
      <c r="D299" t="s">
        <v>76</v>
      </c>
      <c r="E299" t="s">
        <v>127</v>
      </c>
      <c r="F299" t="s">
        <v>143</v>
      </c>
      <c r="G299" t="s">
        <v>127</v>
      </c>
      <c r="H299" t="s">
        <v>143</v>
      </c>
      <c r="AB299">
        <v>12.9</v>
      </c>
      <c r="AC299">
        <v>11.4</v>
      </c>
      <c r="AF299">
        <v>14.1</v>
      </c>
      <c r="AG299">
        <v>7.4</v>
      </c>
      <c r="AJ299">
        <v>11.6</v>
      </c>
      <c r="BJ299" t="s">
        <v>70</v>
      </c>
      <c r="BL299" t="s">
        <v>132</v>
      </c>
      <c r="BM299">
        <v>76629</v>
      </c>
    </row>
    <row r="300" spans="1:67" hidden="1" x14ac:dyDescent="0.2">
      <c r="A300" t="s">
        <v>250</v>
      </c>
      <c r="C300" t="s">
        <v>1518</v>
      </c>
      <c r="D300" t="s">
        <v>76</v>
      </c>
      <c r="E300" t="s">
        <v>127</v>
      </c>
      <c r="F300" t="s">
        <v>143</v>
      </c>
      <c r="G300" t="s">
        <v>127</v>
      </c>
      <c r="H300" t="s">
        <v>143</v>
      </c>
      <c r="Y300">
        <v>10.6</v>
      </c>
      <c r="AB300">
        <v>11.9</v>
      </c>
      <c r="AC300">
        <v>11.4</v>
      </c>
      <c r="AF300">
        <v>14.9</v>
      </c>
      <c r="AG300">
        <v>7.5</v>
      </c>
      <c r="AJ300">
        <v>11.8</v>
      </c>
      <c r="BJ300" t="s">
        <v>70</v>
      </c>
      <c r="BL300" t="s">
        <v>132</v>
      </c>
      <c r="BM300">
        <v>76629</v>
      </c>
    </row>
    <row r="301" spans="1:67" hidden="1" x14ac:dyDescent="0.2">
      <c r="A301" t="s">
        <v>251</v>
      </c>
      <c r="C301" t="s">
        <v>1518</v>
      </c>
      <c r="D301" t="s">
        <v>76</v>
      </c>
      <c r="E301" t="s">
        <v>127</v>
      </c>
      <c r="F301" t="s">
        <v>143</v>
      </c>
      <c r="G301" t="s">
        <v>127</v>
      </c>
      <c r="H301" t="s">
        <v>143</v>
      </c>
      <c r="Y301">
        <v>10.5</v>
      </c>
      <c r="AB301">
        <v>11.8</v>
      </c>
      <c r="AC301">
        <v>10.1</v>
      </c>
      <c r="AF301">
        <v>13.2</v>
      </c>
      <c r="BJ301" t="s">
        <v>70</v>
      </c>
      <c r="BL301" t="s">
        <v>132</v>
      </c>
      <c r="BM301">
        <v>76629</v>
      </c>
    </row>
    <row r="302" spans="1:67" hidden="1" x14ac:dyDescent="0.2">
      <c r="A302" t="s">
        <v>252</v>
      </c>
      <c r="C302" t="s">
        <v>1518</v>
      </c>
      <c r="D302" t="s">
        <v>76</v>
      </c>
      <c r="E302" t="s">
        <v>127</v>
      </c>
      <c r="F302" t="s">
        <v>143</v>
      </c>
      <c r="G302" t="s">
        <v>127</v>
      </c>
      <c r="H302" t="s">
        <v>143</v>
      </c>
      <c r="AC302">
        <v>10.3</v>
      </c>
      <c r="AF302">
        <v>13.11</v>
      </c>
      <c r="BJ302" t="s">
        <v>70</v>
      </c>
      <c r="BL302" t="s">
        <v>132</v>
      </c>
      <c r="BM302">
        <v>76629</v>
      </c>
    </row>
    <row r="303" spans="1:67" hidden="1" x14ac:dyDescent="0.2">
      <c r="A303" t="s">
        <v>131</v>
      </c>
      <c r="C303" t="s">
        <v>1518</v>
      </c>
      <c r="D303" t="s">
        <v>76</v>
      </c>
      <c r="E303" t="s">
        <v>127</v>
      </c>
      <c r="F303" t="s">
        <v>143</v>
      </c>
      <c r="G303" t="s">
        <v>127</v>
      </c>
      <c r="H303" t="s">
        <v>143</v>
      </c>
      <c r="BE303">
        <v>15.1</v>
      </c>
      <c r="BF303">
        <v>9.8000000000000007</v>
      </c>
      <c r="BG303">
        <v>8.1</v>
      </c>
      <c r="BH303">
        <v>9.8000000000000007</v>
      </c>
      <c r="BJ303" t="s">
        <v>70</v>
      </c>
      <c r="BL303" t="s">
        <v>132</v>
      </c>
      <c r="BM303">
        <v>76629</v>
      </c>
    </row>
    <row r="304" spans="1:67" hidden="1" x14ac:dyDescent="0.2">
      <c r="A304" t="s">
        <v>254</v>
      </c>
      <c r="C304" t="s">
        <v>1518</v>
      </c>
      <c r="D304" t="s">
        <v>76</v>
      </c>
      <c r="E304" t="s">
        <v>127</v>
      </c>
      <c r="F304" t="s">
        <v>143</v>
      </c>
      <c r="G304" t="s">
        <v>127</v>
      </c>
      <c r="H304" t="s">
        <v>143</v>
      </c>
      <c r="AW304">
        <v>12.1</v>
      </c>
      <c r="AX304">
        <v>7.6</v>
      </c>
      <c r="AY304">
        <v>9.3000000000000007</v>
      </c>
      <c r="AZ304">
        <v>9.3000000000000007</v>
      </c>
      <c r="BJ304" t="s">
        <v>70</v>
      </c>
      <c r="BL304" t="s">
        <v>132</v>
      </c>
      <c r="BM304">
        <v>76629</v>
      </c>
    </row>
    <row r="305" spans="1:67" hidden="1" x14ac:dyDescent="0.2">
      <c r="A305" t="s">
        <v>255</v>
      </c>
      <c r="C305" t="s">
        <v>1518</v>
      </c>
      <c r="D305" t="s">
        <v>76</v>
      </c>
      <c r="E305" t="s">
        <v>127</v>
      </c>
      <c r="F305" t="s">
        <v>143</v>
      </c>
      <c r="G305" t="s">
        <v>127</v>
      </c>
      <c r="H305" t="s">
        <v>143</v>
      </c>
      <c r="AY305">
        <v>9.6999999999999993</v>
      </c>
      <c r="AZ305">
        <v>9.6999999999999993</v>
      </c>
      <c r="BA305">
        <v>12.2</v>
      </c>
      <c r="BB305">
        <v>10.5</v>
      </c>
      <c r="BC305">
        <v>9.9</v>
      </c>
      <c r="BD305">
        <v>10.5</v>
      </c>
      <c r="BE305">
        <v>11.4</v>
      </c>
      <c r="BF305">
        <v>8.3000000000000007</v>
      </c>
      <c r="BG305">
        <v>7.6</v>
      </c>
      <c r="BH305">
        <v>8.3000000000000007</v>
      </c>
      <c r="BJ305" t="s">
        <v>70</v>
      </c>
      <c r="BL305" t="s">
        <v>132</v>
      </c>
      <c r="BM305">
        <v>76629</v>
      </c>
    </row>
    <row r="306" spans="1:67" hidden="1" x14ac:dyDescent="0.2">
      <c r="A306" t="s">
        <v>259</v>
      </c>
      <c r="C306" t="s">
        <v>1518</v>
      </c>
      <c r="D306" t="s">
        <v>76</v>
      </c>
      <c r="E306" t="s">
        <v>127</v>
      </c>
      <c r="F306" t="s">
        <v>143</v>
      </c>
      <c r="G306" t="s">
        <v>127</v>
      </c>
      <c r="H306" t="s">
        <v>143</v>
      </c>
      <c r="AO306">
        <v>8.8000000000000007</v>
      </c>
      <c r="AR306">
        <v>4.0999999999999996</v>
      </c>
      <c r="AS306">
        <v>11.5</v>
      </c>
      <c r="AV306">
        <v>5.5</v>
      </c>
      <c r="AW306">
        <v>10.1</v>
      </c>
      <c r="AX306">
        <v>6.6</v>
      </c>
      <c r="AY306">
        <v>7.8</v>
      </c>
      <c r="AZ306">
        <v>7.8</v>
      </c>
      <c r="BJ306" t="s">
        <v>70</v>
      </c>
      <c r="BL306" t="s">
        <v>132</v>
      </c>
      <c r="BM306">
        <v>76629</v>
      </c>
      <c r="BN306" t="s">
        <v>81</v>
      </c>
      <c r="BO306" t="s">
        <v>132</v>
      </c>
    </row>
    <row r="307" spans="1:67" hidden="1" x14ac:dyDescent="0.2">
      <c r="A307" t="s">
        <v>262</v>
      </c>
      <c r="C307" t="s">
        <v>1518</v>
      </c>
      <c r="D307" t="s">
        <v>76</v>
      </c>
      <c r="E307" t="s">
        <v>127</v>
      </c>
      <c r="F307" t="s">
        <v>143</v>
      </c>
      <c r="G307" t="s">
        <v>127</v>
      </c>
      <c r="H307" t="s">
        <v>143</v>
      </c>
      <c r="BE307">
        <v>12</v>
      </c>
      <c r="BF307">
        <v>7.9</v>
      </c>
      <c r="BG307">
        <v>6.1</v>
      </c>
      <c r="BH307">
        <v>7.9</v>
      </c>
      <c r="BJ307" t="s">
        <v>70</v>
      </c>
      <c r="BL307" t="s">
        <v>132</v>
      </c>
      <c r="BM307">
        <v>76629</v>
      </c>
      <c r="BN307" t="s">
        <v>81</v>
      </c>
      <c r="BO307" t="s">
        <v>132</v>
      </c>
    </row>
    <row r="308" spans="1:67" hidden="1" x14ac:dyDescent="0.2">
      <c r="C308" t="s">
        <v>1518</v>
      </c>
      <c r="D308" t="s">
        <v>76</v>
      </c>
      <c r="E308" t="s">
        <v>127</v>
      </c>
      <c r="F308" t="s">
        <v>143</v>
      </c>
      <c r="G308" t="s">
        <v>141</v>
      </c>
      <c r="H308" t="s">
        <v>143</v>
      </c>
      <c r="Y308">
        <v>9.5</v>
      </c>
      <c r="AB308">
        <v>12</v>
      </c>
      <c r="AC308">
        <v>11</v>
      </c>
      <c r="AF308">
        <v>11</v>
      </c>
      <c r="BA308">
        <v>12</v>
      </c>
      <c r="BD308">
        <v>10.5</v>
      </c>
      <c r="BE308">
        <v>12.5</v>
      </c>
      <c r="BH308">
        <v>9</v>
      </c>
      <c r="BJ308" t="s">
        <v>79</v>
      </c>
      <c r="BK308" s="1">
        <v>44797</v>
      </c>
      <c r="BL308" t="s">
        <v>87</v>
      </c>
      <c r="BM308">
        <v>36083</v>
      </c>
      <c r="BN308" t="s">
        <v>72</v>
      </c>
      <c r="BO308" t="s">
        <v>87</v>
      </c>
    </row>
    <row r="309" spans="1:67" hidden="1" x14ac:dyDescent="0.2">
      <c r="A309" s="13" t="s">
        <v>1737</v>
      </c>
      <c r="B309" s="13"/>
      <c r="C309" s="13" t="s">
        <v>1518</v>
      </c>
      <c r="D309" s="13" t="s">
        <v>76</v>
      </c>
      <c r="E309" s="13" t="s">
        <v>127</v>
      </c>
      <c r="F309" s="13" t="s">
        <v>271</v>
      </c>
      <c r="G309" s="13" t="s">
        <v>127</v>
      </c>
      <c r="H309" s="13" t="s">
        <v>271</v>
      </c>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row>
    <row r="310" spans="1:67" hidden="1" x14ac:dyDescent="0.2">
      <c r="A310" t="s">
        <v>2919</v>
      </c>
      <c r="C310" t="s">
        <v>1518</v>
      </c>
      <c r="D310" t="s">
        <v>76</v>
      </c>
      <c r="E310" t="s">
        <v>127</v>
      </c>
      <c r="F310" t="s">
        <v>271</v>
      </c>
      <c r="G310" t="s">
        <v>127</v>
      </c>
      <c r="H310" t="s">
        <v>2918</v>
      </c>
      <c r="L310" t="s">
        <v>2885</v>
      </c>
      <c r="AW310">
        <v>8.9</v>
      </c>
      <c r="AX310">
        <v>6.2</v>
      </c>
      <c r="AY310">
        <v>6.9</v>
      </c>
      <c r="AZ310">
        <v>6.9</v>
      </c>
      <c r="BI310" t="s">
        <v>2939</v>
      </c>
      <c r="BJ310" s="8" t="s">
        <v>79</v>
      </c>
      <c r="BK310" s="9">
        <v>44830</v>
      </c>
      <c r="BL310" s="8" t="s">
        <v>2857</v>
      </c>
      <c r="BM310">
        <v>63104</v>
      </c>
    </row>
    <row r="311" spans="1:67" hidden="1" x14ac:dyDescent="0.2">
      <c r="A311" t="s">
        <v>2930</v>
      </c>
      <c r="C311" t="s">
        <v>1518</v>
      </c>
      <c r="D311" t="s">
        <v>76</v>
      </c>
      <c r="E311" t="s">
        <v>127</v>
      </c>
      <c r="F311" t="s">
        <v>271</v>
      </c>
      <c r="G311" t="s">
        <v>127</v>
      </c>
      <c r="H311" t="s">
        <v>2918</v>
      </c>
      <c r="L311" t="s">
        <v>2931</v>
      </c>
      <c r="AC311">
        <v>8.1999999999999993</v>
      </c>
      <c r="AF311">
        <v>11.7</v>
      </c>
      <c r="AW311">
        <v>9.1999999999999993</v>
      </c>
      <c r="AX311">
        <v>6.5</v>
      </c>
      <c r="AY311">
        <v>7.4</v>
      </c>
      <c r="AZ311">
        <v>7.4</v>
      </c>
      <c r="BA311">
        <v>10.199999999999999</v>
      </c>
      <c r="BB311">
        <v>8</v>
      </c>
      <c r="BC311">
        <v>7.8</v>
      </c>
      <c r="BD311">
        <v>8</v>
      </c>
      <c r="BE311">
        <v>8.9</v>
      </c>
      <c r="BH311">
        <v>6.4</v>
      </c>
      <c r="BJ311" s="8" t="s">
        <v>79</v>
      </c>
      <c r="BK311" s="9">
        <v>44830</v>
      </c>
      <c r="BL311" s="8" t="s">
        <v>2857</v>
      </c>
      <c r="BM311">
        <v>63104</v>
      </c>
    </row>
    <row r="312" spans="1:67" hidden="1" x14ac:dyDescent="0.2">
      <c r="A312" t="s">
        <v>2932</v>
      </c>
      <c r="C312" t="s">
        <v>1518</v>
      </c>
      <c r="D312" t="s">
        <v>76</v>
      </c>
      <c r="E312" t="s">
        <v>127</v>
      </c>
      <c r="F312" t="s">
        <v>271</v>
      </c>
      <c r="G312" t="s">
        <v>127</v>
      </c>
      <c r="H312" t="s">
        <v>2918</v>
      </c>
      <c r="L312" t="s">
        <v>2933</v>
      </c>
      <c r="AW312">
        <v>8.8000000000000007</v>
      </c>
      <c r="AX312">
        <v>5.9</v>
      </c>
      <c r="AY312">
        <v>6.8</v>
      </c>
      <c r="AZ312">
        <v>6.8</v>
      </c>
      <c r="BA312" t="s">
        <v>2940</v>
      </c>
      <c r="BC312">
        <v>7.6</v>
      </c>
      <c r="BD312">
        <v>7.6</v>
      </c>
      <c r="BJ312" s="8" t="s">
        <v>79</v>
      </c>
      <c r="BK312" s="9">
        <v>44830</v>
      </c>
      <c r="BL312" s="8" t="s">
        <v>2857</v>
      </c>
      <c r="BM312">
        <v>63104</v>
      </c>
    </row>
    <row r="313" spans="1:67" hidden="1" x14ac:dyDescent="0.2">
      <c r="A313" t="s">
        <v>2934</v>
      </c>
      <c r="C313" t="s">
        <v>1518</v>
      </c>
      <c r="D313" t="s">
        <v>76</v>
      </c>
      <c r="E313" t="s">
        <v>127</v>
      </c>
      <c r="F313" t="s">
        <v>271</v>
      </c>
      <c r="G313" t="s">
        <v>127</v>
      </c>
      <c r="H313" t="s">
        <v>2918</v>
      </c>
      <c r="L313" t="s">
        <v>2935</v>
      </c>
      <c r="U313">
        <v>7.9</v>
      </c>
      <c r="X313">
        <v>7.5</v>
      </c>
      <c r="Y313">
        <v>8.6</v>
      </c>
      <c r="AB313">
        <v>10.199999999999999</v>
      </c>
      <c r="AC313">
        <v>8.4</v>
      </c>
      <c r="AF313">
        <v>12.1</v>
      </c>
      <c r="AG313">
        <v>6</v>
      </c>
      <c r="AJ313">
        <v>7.9</v>
      </c>
      <c r="BJ313" s="8" t="s">
        <v>79</v>
      </c>
      <c r="BK313" s="9">
        <v>44830</v>
      </c>
      <c r="BL313" s="8" t="s">
        <v>2857</v>
      </c>
      <c r="BM313">
        <v>63104</v>
      </c>
    </row>
    <row r="314" spans="1:67" hidden="1" x14ac:dyDescent="0.2">
      <c r="A314" t="s">
        <v>2920</v>
      </c>
      <c r="C314" t="s">
        <v>1518</v>
      </c>
      <c r="D314" t="s">
        <v>76</v>
      </c>
      <c r="E314" t="s">
        <v>127</v>
      </c>
      <c r="F314" t="s">
        <v>271</v>
      </c>
      <c r="G314" t="s">
        <v>127</v>
      </c>
      <c r="H314" t="s">
        <v>2918</v>
      </c>
      <c r="L314" t="s">
        <v>2921</v>
      </c>
      <c r="U314">
        <v>7.5</v>
      </c>
      <c r="X314">
        <v>8</v>
      </c>
      <c r="Y314">
        <v>8.8000000000000007</v>
      </c>
      <c r="AB314">
        <v>10</v>
      </c>
      <c r="BJ314" s="8" t="s">
        <v>79</v>
      </c>
      <c r="BK314" s="9">
        <v>44830</v>
      </c>
      <c r="BL314" s="8" t="s">
        <v>2857</v>
      </c>
      <c r="BM314">
        <v>63104</v>
      </c>
    </row>
    <row r="315" spans="1:67" hidden="1" x14ac:dyDescent="0.2">
      <c r="A315" t="s">
        <v>2922</v>
      </c>
      <c r="C315" t="s">
        <v>1518</v>
      </c>
      <c r="D315" t="s">
        <v>76</v>
      </c>
      <c r="E315" t="s">
        <v>127</v>
      </c>
      <c r="F315" t="s">
        <v>271</v>
      </c>
      <c r="G315" t="s">
        <v>127</v>
      </c>
      <c r="H315" t="s">
        <v>2918</v>
      </c>
      <c r="L315" t="s">
        <v>2921</v>
      </c>
      <c r="AO315">
        <v>8</v>
      </c>
      <c r="AR315">
        <v>4.3</v>
      </c>
      <c r="BA315">
        <v>10.3</v>
      </c>
      <c r="BB315">
        <v>9</v>
      </c>
      <c r="BC315">
        <v>8</v>
      </c>
      <c r="BD315">
        <v>9</v>
      </c>
      <c r="BE315">
        <v>9.8000000000000007</v>
      </c>
      <c r="BH315">
        <v>7.3</v>
      </c>
      <c r="BJ315" s="8" t="s">
        <v>79</v>
      </c>
      <c r="BK315" s="9">
        <v>44830</v>
      </c>
      <c r="BL315" s="8" t="s">
        <v>2857</v>
      </c>
      <c r="BM315">
        <v>63104</v>
      </c>
    </row>
    <row r="316" spans="1:67" hidden="1" x14ac:dyDescent="0.2">
      <c r="A316" t="s">
        <v>2923</v>
      </c>
      <c r="C316" t="s">
        <v>1518</v>
      </c>
      <c r="D316" t="s">
        <v>76</v>
      </c>
      <c r="E316" t="s">
        <v>127</v>
      </c>
      <c r="F316" t="s">
        <v>271</v>
      </c>
      <c r="G316" t="s">
        <v>127</v>
      </c>
      <c r="H316" t="s">
        <v>2918</v>
      </c>
      <c r="L316" t="s">
        <v>2924</v>
      </c>
      <c r="AW316">
        <v>9</v>
      </c>
      <c r="AX316">
        <v>6.5</v>
      </c>
      <c r="AY316">
        <v>7.3</v>
      </c>
      <c r="AZ316">
        <v>7.3</v>
      </c>
      <c r="BA316">
        <v>9.6999999999999993</v>
      </c>
      <c r="BB316">
        <v>7.8</v>
      </c>
      <c r="BC316">
        <v>7.5</v>
      </c>
      <c r="BD316">
        <v>7.8</v>
      </c>
      <c r="BJ316" s="8" t="s">
        <v>79</v>
      </c>
      <c r="BK316" s="9">
        <v>44830</v>
      </c>
      <c r="BL316" s="8" t="s">
        <v>2857</v>
      </c>
      <c r="BM316">
        <v>63104</v>
      </c>
    </row>
    <row r="317" spans="1:67" hidden="1" x14ac:dyDescent="0.2">
      <c r="A317" t="s">
        <v>2925</v>
      </c>
      <c r="C317" t="s">
        <v>1518</v>
      </c>
      <c r="D317" t="s">
        <v>76</v>
      </c>
      <c r="E317" t="s">
        <v>127</v>
      </c>
      <c r="F317" t="s">
        <v>271</v>
      </c>
      <c r="G317" t="s">
        <v>127</v>
      </c>
      <c r="H317" t="s">
        <v>2918</v>
      </c>
      <c r="L317" t="s">
        <v>2926</v>
      </c>
      <c r="Q317">
        <v>6.3</v>
      </c>
      <c r="T317">
        <v>4.5999999999999996</v>
      </c>
      <c r="U317">
        <v>6.9</v>
      </c>
      <c r="X317">
        <v>7.4</v>
      </c>
      <c r="AW317">
        <v>9</v>
      </c>
      <c r="AX317">
        <v>6.7</v>
      </c>
      <c r="AY317">
        <v>7.7</v>
      </c>
      <c r="AZ317">
        <v>7.7</v>
      </c>
      <c r="BJ317" s="8" t="s">
        <v>79</v>
      </c>
      <c r="BK317" s="9">
        <v>44830</v>
      </c>
      <c r="BL317" s="8" t="s">
        <v>2857</v>
      </c>
      <c r="BM317">
        <v>63104</v>
      </c>
    </row>
    <row r="318" spans="1:67" hidden="1" x14ac:dyDescent="0.2">
      <c r="A318" t="s">
        <v>2927</v>
      </c>
      <c r="C318" t="s">
        <v>1518</v>
      </c>
      <c r="D318" t="s">
        <v>76</v>
      </c>
      <c r="E318" t="s">
        <v>127</v>
      </c>
      <c r="F318" t="s">
        <v>271</v>
      </c>
      <c r="G318" t="s">
        <v>127</v>
      </c>
      <c r="H318" t="s">
        <v>2918</v>
      </c>
      <c r="L318" t="s">
        <v>2924</v>
      </c>
      <c r="AS318">
        <v>8.6</v>
      </c>
      <c r="AV318">
        <v>4.9000000000000004</v>
      </c>
      <c r="AW318">
        <v>8.5</v>
      </c>
      <c r="AX318">
        <v>6.4</v>
      </c>
      <c r="AY318">
        <v>7.4</v>
      </c>
      <c r="AZ318">
        <v>7.4</v>
      </c>
      <c r="BA318">
        <v>9.6999999999999993</v>
      </c>
      <c r="BB318" t="s">
        <v>2235</v>
      </c>
      <c r="BD318" t="s">
        <v>2235</v>
      </c>
      <c r="BE318">
        <v>8.9</v>
      </c>
      <c r="BH318">
        <v>6.4</v>
      </c>
      <c r="BJ318" s="8" t="s">
        <v>79</v>
      </c>
      <c r="BK318" s="9">
        <v>44830</v>
      </c>
      <c r="BL318" s="8" t="s">
        <v>2857</v>
      </c>
      <c r="BM318">
        <v>63104</v>
      </c>
    </row>
    <row r="319" spans="1:67" hidden="1" x14ac:dyDescent="0.2">
      <c r="A319" t="s">
        <v>2928</v>
      </c>
      <c r="C319" t="s">
        <v>1518</v>
      </c>
      <c r="D319" t="s">
        <v>76</v>
      </c>
      <c r="E319" t="s">
        <v>127</v>
      </c>
      <c r="F319" t="s">
        <v>271</v>
      </c>
      <c r="G319" t="s">
        <v>127</v>
      </c>
      <c r="H319" t="s">
        <v>2918</v>
      </c>
      <c r="L319" t="s">
        <v>2929</v>
      </c>
      <c r="AC319">
        <v>8.5</v>
      </c>
      <c r="AF319">
        <v>11.4</v>
      </c>
      <c r="AG319">
        <v>6.4</v>
      </c>
      <c r="AJ319">
        <v>7.6</v>
      </c>
      <c r="BJ319" s="8" t="s">
        <v>79</v>
      </c>
      <c r="BK319" s="9">
        <v>44830</v>
      </c>
      <c r="BL319" s="8" t="s">
        <v>2857</v>
      </c>
      <c r="BM319">
        <v>63104</v>
      </c>
    </row>
    <row r="320" spans="1:67" hidden="1" x14ac:dyDescent="0.2">
      <c r="A320" t="s">
        <v>272</v>
      </c>
      <c r="C320" t="s">
        <v>1518</v>
      </c>
      <c r="D320" t="s">
        <v>76</v>
      </c>
      <c r="E320" t="s">
        <v>127</v>
      </c>
      <c r="F320" t="s">
        <v>271</v>
      </c>
      <c r="G320" t="s">
        <v>273</v>
      </c>
      <c r="H320" t="s">
        <v>271</v>
      </c>
      <c r="AW320">
        <v>9.5</v>
      </c>
      <c r="AZ320">
        <v>7.8</v>
      </c>
      <c r="BA320">
        <v>10.7</v>
      </c>
      <c r="BD320">
        <v>8.5</v>
      </c>
      <c r="BJ320" t="s">
        <v>79</v>
      </c>
      <c r="BK320" s="1">
        <v>44795</v>
      </c>
      <c r="BL320" t="s">
        <v>229</v>
      </c>
      <c r="BM320">
        <v>4269</v>
      </c>
    </row>
    <row r="321" spans="1:67" hidden="1" x14ac:dyDescent="0.2">
      <c r="A321" t="s">
        <v>272</v>
      </c>
      <c r="B321" t="s">
        <v>338</v>
      </c>
      <c r="C321" t="s">
        <v>1518</v>
      </c>
      <c r="D321" t="s">
        <v>76</v>
      </c>
      <c r="E321" t="s">
        <v>127</v>
      </c>
      <c r="F321" t="s">
        <v>271</v>
      </c>
      <c r="G321" t="s">
        <v>273</v>
      </c>
      <c r="H321" t="s">
        <v>271</v>
      </c>
      <c r="I321" t="b">
        <v>0</v>
      </c>
      <c r="L321" t="s">
        <v>2936</v>
      </c>
      <c r="AW321">
        <v>9.5</v>
      </c>
      <c r="AX321">
        <v>7.8</v>
      </c>
      <c r="AZ321">
        <v>7.8</v>
      </c>
      <c r="BA321">
        <v>10.7</v>
      </c>
      <c r="BB321">
        <v>8.5</v>
      </c>
      <c r="BD321">
        <v>8.5</v>
      </c>
      <c r="BJ321" s="8" t="s">
        <v>79</v>
      </c>
      <c r="BK321" s="9">
        <v>44830</v>
      </c>
      <c r="BL321" s="8" t="s">
        <v>2857</v>
      </c>
      <c r="BM321">
        <v>63104</v>
      </c>
    </row>
    <row r="322" spans="1:67" hidden="1" x14ac:dyDescent="0.2">
      <c r="A322" t="s">
        <v>2937</v>
      </c>
      <c r="C322" t="s">
        <v>1518</v>
      </c>
      <c r="D322" t="s">
        <v>76</v>
      </c>
      <c r="E322" t="s">
        <v>127</v>
      </c>
      <c r="F322" t="s">
        <v>271</v>
      </c>
      <c r="G322" t="s">
        <v>127</v>
      </c>
      <c r="H322" t="s">
        <v>2918</v>
      </c>
      <c r="L322" t="s">
        <v>2938</v>
      </c>
      <c r="AO322">
        <v>6.8</v>
      </c>
      <c r="AR322">
        <v>3.8</v>
      </c>
      <c r="AS322">
        <v>10.7</v>
      </c>
      <c r="AV322">
        <v>5.4</v>
      </c>
      <c r="AW322" t="s">
        <v>2107</v>
      </c>
      <c r="AX322">
        <v>6.5</v>
      </c>
      <c r="AY322">
        <v>7.5</v>
      </c>
      <c r="AZ322">
        <v>7.5</v>
      </c>
      <c r="BA322">
        <v>9.6</v>
      </c>
      <c r="BB322">
        <v>8.1</v>
      </c>
      <c r="BC322">
        <v>7.8</v>
      </c>
      <c r="BD322">
        <v>8.1</v>
      </c>
      <c r="BE322">
        <v>8.4</v>
      </c>
      <c r="BJ322" s="8" t="s">
        <v>79</v>
      </c>
      <c r="BK322" s="9">
        <v>44830</v>
      </c>
      <c r="BL322" s="8" t="s">
        <v>2857</v>
      </c>
      <c r="BM322">
        <v>63104</v>
      </c>
      <c r="BN322" t="s">
        <v>72</v>
      </c>
      <c r="BO322" s="8" t="s">
        <v>2857</v>
      </c>
    </row>
    <row r="323" spans="1:67" hidden="1" x14ac:dyDescent="0.2">
      <c r="A323" s="23" t="s">
        <v>1737</v>
      </c>
      <c r="B323" s="23"/>
      <c r="C323" s="23" t="s">
        <v>1518</v>
      </c>
      <c r="D323" s="23" t="s">
        <v>76</v>
      </c>
      <c r="E323" s="23" t="s">
        <v>127</v>
      </c>
      <c r="F323" s="23" t="s">
        <v>1000</v>
      </c>
      <c r="G323" s="23" t="s">
        <v>127</v>
      </c>
      <c r="H323" s="23" t="s">
        <v>1000</v>
      </c>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row>
    <row r="324" spans="1:67" hidden="1" x14ac:dyDescent="0.2">
      <c r="A324" s="13" t="s">
        <v>1737</v>
      </c>
      <c r="B324" s="13"/>
      <c r="C324" s="13" t="s">
        <v>1518</v>
      </c>
      <c r="D324" s="13" t="s">
        <v>76</v>
      </c>
      <c r="E324" s="13" t="s">
        <v>127</v>
      </c>
      <c r="F324" s="13"/>
      <c r="G324" s="13" t="s">
        <v>127</v>
      </c>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row>
    <row r="325" spans="1:67" hidden="1" x14ac:dyDescent="0.2">
      <c r="A325" s="8" t="s">
        <v>2163</v>
      </c>
      <c r="C325" t="s">
        <v>1518</v>
      </c>
      <c r="D325" t="s">
        <v>76</v>
      </c>
      <c r="E325" t="s">
        <v>76</v>
      </c>
      <c r="F325" t="s">
        <v>2279</v>
      </c>
      <c r="G325" s="8" t="s">
        <v>2162</v>
      </c>
      <c r="H325" s="8" t="s">
        <v>283</v>
      </c>
      <c r="I325" s="8"/>
      <c r="Y325">
        <v>4.8</v>
      </c>
      <c r="Z325">
        <v>5.7</v>
      </c>
      <c r="AA325">
        <v>6</v>
      </c>
      <c r="AB325">
        <v>6</v>
      </c>
      <c r="AC325">
        <v>5</v>
      </c>
      <c r="AE325">
        <v>6.7</v>
      </c>
      <c r="AF325">
        <v>6.7</v>
      </c>
      <c r="BJ325" s="8" t="s">
        <v>79</v>
      </c>
      <c r="BK325" s="1">
        <v>44816</v>
      </c>
      <c r="BL325" t="s">
        <v>2002</v>
      </c>
      <c r="BM325">
        <v>2585</v>
      </c>
    </row>
    <row r="326" spans="1:67" hidden="1" x14ac:dyDescent="0.2">
      <c r="A326" s="8" t="s">
        <v>2627</v>
      </c>
      <c r="C326" t="s">
        <v>1518</v>
      </c>
      <c r="D326" t="s">
        <v>76</v>
      </c>
      <c r="E326" t="s">
        <v>76</v>
      </c>
      <c r="G326" s="8" t="s">
        <v>2626</v>
      </c>
      <c r="M326">
        <v>5.75</v>
      </c>
      <c r="P326">
        <v>4.3</v>
      </c>
      <c r="BI326" t="s">
        <v>2628</v>
      </c>
      <c r="BJ326" t="s">
        <v>79</v>
      </c>
      <c r="BK326" s="1">
        <v>44825</v>
      </c>
      <c r="BL326" t="s">
        <v>2598</v>
      </c>
      <c r="BM326">
        <v>79420</v>
      </c>
      <c r="BN326" t="s">
        <v>72</v>
      </c>
      <c r="BO326" t="s">
        <v>2598</v>
      </c>
    </row>
    <row r="327" spans="1:67" hidden="1" x14ac:dyDescent="0.2">
      <c r="A327" s="23" t="s">
        <v>1737</v>
      </c>
      <c r="B327" s="23"/>
      <c r="C327" s="23" t="s">
        <v>1518</v>
      </c>
      <c r="D327" s="23" t="s">
        <v>76</v>
      </c>
      <c r="E327" s="23" t="s">
        <v>439</v>
      </c>
      <c r="F327" s="23" t="s">
        <v>1582</v>
      </c>
      <c r="G327" s="23" t="s">
        <v>439</v>
      </c>
      <c r="H327" s="23" t="s">
        <v>1582</v>
      </c>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row>
    <row r="328" spans="1:67" hidden="1" x14ac:dyDescent="0.2">
      <c r="A328" s="23" t="s">
        <v>1737</v>
      </c>
      <c r="B328" s="23"/>
      <c r="C328" s="23" t="s">
        <v>1518</v>
      </c>
      <c r="D328" s="23" t="s">
        <v>76</v>
      </c>
      <c r="E328" s="23" t="s">
        <v>439</v>
      </c>
      <c r="F328" s="23" t="s">
        <v>1579</v>
      </c>
      <c r="G328" s="23" t="s">
        <v>439</v>
      </c>
      <c r="H328" s="23" t="s">
        <v>1579</v>
      </c>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row>
    <row r="329" spans="1:67" hidden="1" x14ac:dyDescent="0.2">
      <c r="A329" s="23" t="s">
        <v>1737</v>
      </c>
      <c r="B329" s="23"/>
      <c r="C329" s="23" t="s">
        <v>1518</v>
      </c>
      <c r="D329" s="23" t="s">
        <v>76</v>
      </c>
      <c r="E329" s="23" t="s">
        <v>439</v>
      </c>
      <c r="F329" s="23" t="s">
        <v>1580</v>
      </c>
      <c r="G329" s="23" t="s">
        <v>439</v>
      </c>
      <c r="H329" s="23" t="s">
        <v>1580</v>
      </c>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row>
    <row r="330" spans="1:67" hidden="1" x14ac:dyDescent="0.2">
      <c r="A330" s="23" t="s">
        <v>1737</v>
      </c>
      <c r="B330" s="23"/>
      <c r="C330" s="23" t="s">
        <v>1518</v>
      </c>
      <c r="D330" s="23" t="s">
        <v>76</v>
      </c>
      <c r="E330" s="23" t="s">
        <v>439</v>
      </c>
      <c r="F330" s="23" t="s">
        <v>1581</v>
      </c>
      <c r="G330" s="23" t="s">
        <v>439</v>
      </c>
      <c r="H330" s="23" t="s">
        <v>1581</v>
      </c>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row>
    <row r="331" spans="1:67" hidden="1" x14ac:dyDescent="0.2">
      <c r="A331" s="23" t="s">
        <v>1737</v>
      </c>
      <c r="B331" s="23"/>
      <c r="C331" s="23" t="s">
        <v>1518</v>
      </c>
      <c r="D331" s="23" t="s">
        <v>76</v>
      </c>
      <c r="E331" s="23" t="s">
        <v>439</v>
      </c>
      <c r="F331" s="23"/>
      <c r="G331" s="23" t="s">
        <v>439</v>
      </c>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row>
    <row r="332" spans="1:67" hidden="1" x14ac:dyDescent="0.2">
      <c r="A332" s="13" t="s">
        <v>1737</v>
      </c>
      <c r="B332" s="13"/>
      <c r="C332" s="13" t="s">
        <v>1518</v>
      </c>
      <c r="D332" s="13" t="s">
        <v>76</v>
      </c>
      <c r="E332" s="13" t="s">
        <v>1583</v>
      </c>
      <c r="F332" s="13"/>
      <c r="G332" s="13" t="s">
        <v>1583</v>
      </c>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row>
    <row r="333" spans="1:67" hidden="1" x14ac:dyDescent="0.2">
      <c r="A333" s="23" t="s">
        <v>1737</v>
      </c>
      <c r="B333" s="23"/>
      <c r="C333" s="23" t="s">
        <v>1524</v>
      </c>
      <c r="D333" s="23" t="s">
        <v>140</v>
      </c>
      <c r="E333" s="23" t="s">
        <v>1653</v>
      </c>
      <c r="F333" s="23" t="s">
        <v>1654</v>
      </c>
      <c r="G333" s="23" t="s">
        <v>1653</v>
      </c>
      <c r="H333" s="23" t="s">
        <v>1654</v>
      </c>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row>
    <row r="334" spans="1:67" hidden="1" x14ac:dyDescent="0.2">
      <c r="A334" s="23" t="s">
        <v>1737</v>
      </c>
      <c r="B334" s="23"/>
      <c r="C334" s="23" t="s">
        <v>1524</v>
      </c>
      <c r="D334" s="23" t="s">
        <v>140</v>
      </c>
      <c r="E334" s="23" t="s">
        <v>1653</v>
      </c>
      <c r="F334" s="23"/>
      <c r="G334" s="23" t="s">
        <v>1653</v>
      </c>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row>
    <row r="335" spans="1:67" hidden="1" x14ac:dyDescent="0.2">
      <c r="A335" s="13" t="s">
        <v>1737</v>
      </c>
      <c r="B335" s="13"/>
      <c r="C335" s="13" t="s">
        <v>1519</v>
      </c>
      <c r="D335" s="13" t="s">
        <v>73</v>
      </c>
      <c r="E335" s="13" t="s">
        <v>274</v>
      </c>
      <c r="F335" s="13" t="s">
        <v>275</v>
      </c>
      <c r="G335" s="13" t="s">
        <v>274</v>
      </c>
      <c r="H335" s="13" t="s">
        <v>275</v>
      </c>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row>
    <row r="336" spans="1:67" hidden="1" x14ac:dyDescent="0.2">
      <c r="A336" s="8" t="s">
        <v>461</v>
      </c>
      <c r="C336" t="s">
        <v>1519</v>
      </c>
      <c r="D336" t="s">
        <v>73</v>
      </c>
      <c r="E336" t="s">
        <v>274</v>
      </c>
      <c r="F336" t="s">
        <v>275</v>
      </c>
      <c r="G336" s="8" t="s">
        <v>274</v>
      </c>
      <c r="H336" t="s">
        <v>275</v>
      </c>
      <c r="AS336">
        <v>6.1</v>
      </c>
      <c r="AV336">
        <v>4.7</v>
      </c>
      <c r="AW336">
        <v>6.3</v>
      </c>
      <c r="AX336">
        <v>4.8</v>
      </c>
      <c r="AY336">
        <v>5.2</v>
      </c>
      <c r="AZ336">
        <v>5.2</v>
      </c>
      <c r="BJ336" s="8" t="s">
        <v>79</v>
      </c>
      <c r="BK336" s="1">
        <v>44816</v>
      </c>
      <c r="BL336" t="s">
        <v>2002</v>
      </c>
      <c r="BM336">
        <v>2585</v>
      </c>
    </row>
    <row r="337" spans="1:67" hidden="1" x14ac:dyDescent="0.2">
      <c r="A337" s="8" t="s">
        <v>462</v>
      </c>
      <c r="C337" t="s">
        <v>1519</v>
      </c>
      <c r="D337" t="s">
        <v>73</v>
      </c>
      <c r="E337" t="s">
        <v>274</v>
      </c>
      <c r="F337" t="s">
        <v>275</v>
      </c>
      <c r="G337" s="8" t="s">
        <v>274</v>
      </c>
      <c r="H337" t="s">
        <v>275</v>
      </c>
      <c r="AS337">
        <v>5.7</v>
      </c>
      <c r="AV337">
        <v>4.2</v>
      </c>
      <c r="BJ337" s="8" t="s">
        <v>79</v>
      </c>
      <c r="BK337" s="1">
        <v>44816</v>
      </c>
      <c r="BL337" t="s">
        <v>2002</v>
      </c>
      <c r="BM337">
        <v>2585</v>
      </c>
    </row>
    <row r="338" spans="1:67" hidden="1" x14ac:dyDescent="0.2">
      <c r="A338" s="8" t="s">
        <v>276</v>
      </c>
      <c r="B338" t="s">
        <v>338</v>
      </c>
      <c r="C338" t="s">
        <v>1519</v>
      </c>
      <c r="D338" t="s">
        <v>73</v>
      </c>
      <c r="E338" t="s">
        <v>274</v>
      </c>
      <c r="F338" t="s">
        <v>275</v>
      </c>
      <c r="G338" s="8" t="s">
        <v>274</v>
      </c>
      <c r="H338" t="s">
        <v>275</v>
      </c>
      <c r="I338" t="b">
        <v>0</v>
      </c>
      <c r="AK338">
        <v>4.7</v>
      </c>
      <c r="AN338">
        <v>3.5</v>
      </c>
      <c r="AO338">
        <v>5.0999999999999996</v>
      </c>
      <c r="AR338">
        <v>3.9</v>
      </c>
      <c r="AS338">
        <v>5.5</v>
      </c>
      <c r="AV338">
        <v>4.4000000000000004</v>
      </c>
      <c r="AY338">
        <v>4.5999999999999996</v>
      </c>
      <c r="AZ338">
        <v>4.5999999999999996</v>
      </c>
      <c r="BA338">
        <v>6.2</v>
      </c>
      <c r="BB338">
        <v>5.7</v>
      </c>
      <c r="BC338">
        <v>5.4</v>
      </c>
      <c r="BD338">
        <v>5.7</v>
      </c>
      <c r="BE338">
        <v>6.2</v>
      </c>
      <c r="BF338">
        <v>4.4000000000000004</v>
      </c>
      <c r="BG338">
        <v>3.9</v>
      </c>
      <c r="BH338">
        <v>4.4000000000000004</v>
      </c>
      <c r="BJ338" s="8" t="s">
        <v>79</v>
      </c>
      <c r="BK338" s="1">
        <v>44816</v>
      </c>
      <c r="BL338" t="s">
        <v>2002</v>
      </c>
      <c r="BM338">
        <v>2585</v>
      </c>
    </row>
    <row r="339" spans="1:67" hidden="1" x14ac:dyDescent="0.2">
      <c r="A339" t="s">
        <v>276</v>
      </c>
      <c r="C339" t="s">
        <v>1519</v>
      </c>
      <c r="D339" t="s">
        <v>73</v>
      </c>
      <c r="E339" t="s">
        <v>274</v>
      </c>
      <c r="F339" t="s">
        <v>275</v>
      </c>
      <c r="G339" t="s">
        <v>274</v>
      </c>
      <c r="H339" t="s">
        <v>275</v>
      </c>
      <c r="AK339">
        <v>4.7</v>
      </c>
      <c r="AN339">
        <v>3.5</v>
      </c>
      <c r="AO339">
        <v>5.0999999999999996</v>
      </c>
      <c r="AR339">
        <v>3.9</v>
      </c>
      <c r="AS339">
        <v>5.5</v>
      </c>
      <c r="AV339">
        <v>4.4000000000000004</v>
      </c>
      <c r="AY339">
        <v>4.5999999999999996</v>
      </c>
      <c r="AZ339">
        <v>4.5999999999999996</v>
      </c>
      <c r="BA339">
        <v>6.2</v>
      </c>
      <c r="BB339">
        <v>5.7</v>
      </c>
      <c r="BC339">
        <v>5.4</v>
      </c>
      <c r="BD339">
        <v>5.7</v>
      </c>
      <c r="BE339">
        <v>6.2</v>
      </c>
      <c r="BF339">
        <v>4.4000000000000004</v>
      </c>
      <c r="BG339">
        <v>3.9</v>
      </c>
      <c r="BH339">
        <v>4.4000000000000004</v>
      </c>
      <c r="BJ339" t="s">
        <v>70</v>
      </c>
      <c r="BL339" t="s">
        <v>277</v>
      </c>
      <c r="BM339">
        <v>19561</v>
      </c>
      <c r="BN339" t="s">
        <v>81</v>
      </c>
      <c r="BO339" t="s">
        <v>277</v>
      </c>
    </row>
    <row r="340" spans="1:67" hidden="1" x14ac:dyDescent="0.2">
      <c r="A340" s="8" t="s">
        <v>278</v>
      </c>
      <c r="C340" t="s">
        <v>1519</v>
      </c>
      <c r="D340" t="s">
        <v>73</v>
      </c>
      <c r="E340" t="s">
        <v>274</v>
      </c>
      <c r="F340" t="s">
        <v>275</v>
      </c>
      <c r="G340" s="8" t="s">
        <v>274</v>
      </c>
      <c r="H340" t="s">
        <v>275</v>
      </c>
      <c r="I340" t="b">
        <v>0</v>
      </c>
      <c r="AO340">
        <v>5.2</v>
      </c>
      <c r="AR340">
        <v>4.2</v>
      </c>
      <c r="BJ340" s="8" t="s">
        <v>79</v>
      </c>
      <c r="BK340" s="1">
        <v>44816</v>
      </c>
      <c r="BL340" t="s">
        <v>2002</v>
      </c>
      <c r="BM340">
        <v>2585</v>
      </c>
    </row>
    <row r="341" spans="1:67" hidden="1" x14ac:dyDescent="0.2">
      <c r="A341" t="s">
        <v>278</v>
      </c>
      <c r="C341" t="s">
        <v>1519</v>
      </c>
      <c r="D341" t="s">
        <v>73</v>
      </c>
      <c r="E341" t="s">
        <v>274</v>
      </c>
      <c r="F341" t="s">
        <v>275</v>
      </c>
      <c r="G341" t="s">
        <v>274</v>
      </c>
      <c r="H341" t="s">
        <v>275</v>
      </c>
      <c r="AO341">
        <v>5.2</v>
      </c>
      <c r="AR341">
        <v>4.2</v>
      </c>
      <c r="BJ341" t="s">
        <v>70</v>
      </c>
      <c r="BL341" t="s">
        <v>277</v>
      </c>
      <c r="BM341">
        <v>19561</v>
      </c>
    </row>
    <row r="342" spans="1:67" hidden="1" x14ac:dyDescent="0.2">
      <c r="A342" s="8" t="s">
        <v>279</v>
      </c>
      <c r="C342" t="s">
        <v>1519</v>
      </c>
      <c r="D342" t="s">
        <v>73</v>
      </c>
      <c r="E342" t="s">
        <v>274</v>
      </c>
      <c r="F342" t="s">
        <v>275</v>
      </c>
      <c r="G342" s="8" t="s">
        <v>274</v>
      </c>
      <c r="H342" t="s">
        <v>275</v>
      </c>
      <c r="I342" t="b">
        <v>0</v>
      </c>
      <c r="AS342">
        <v>5.7</v>
      </c>
      <c r="AV342">
        <v>4.3</v>
      </c>
      <c r="BJ342" s="8" t="s">
        <v>79</v>
      </c>
      <c r="BK342" s="1">
        <v>44816</v>
      </c>
      <c r="BL342" t="s">
        <v>2002</v>
      </c>
      <c r="BM342">
        <v>2585</v>
      </c>
    </row>
    <row r="343" spans="1:67" hidden="1" x14ac:dyDescent="0.2">
      <c r="A343" t="s">
        <v>279</v>
      </c>
      <c r="C343" t="s">
        <v>1519</v>
      </c>
      <c r="D343" t="s">
        <v>73</v>
      </c>
      <c r="E343" t="s">
        <v>274</v>
      </c>
      <c r="F343" t="s">
        <v>275</v>
      </c>
      <c r="G343" t="s">
        <v>274</v>
      </c>
      <c r="H343" t="s">
        <v>275</v>
      </c>
      <c r="AS343">
        <v>5.7</v>
      </c>
      <c r="AV343">
        <v>4.3</v>
      </c>
      <c r="BJ343" t="s">
        <v>70</v>
      </c>
      <c r="BL343" t="s">
        <v>277</v>
      </c>
      <c r="BM343">
        <v>19561</v>
      </c>
    </row>
    <row r="344" spans="1:67" hidden="1" x14ac:dyDescent="0.2">
      <c r="A344" s="13" t="s">
        <v>1737</v>
      </c>
      <c r="B344" s="13"/>
      <c r="C344" s="13" t="s">
        <v>1519</v>
      </c>
      <c r="D344" s="13" t="s">
        <v>73</v>
      </c>
      <c r="E344" s="13" t="s">
        <v>274</v>
      </c>
      <c r="F344" s="13"/>
      <c r="G344" s="13" t="s">
        <v>274</v>
      </c>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row>
    <row r="345" spans="1:67" hidden="1" x14ac:dyDescent="0.2">
      <c r="A345" t="s">
        <v>280</v>
      </c>
      <c r="C345" t="s">
        <v>1522</v>
      </c>
      <c r="D345" t="s">
        <v>1528</v>
      </c>
      <c r="E345" t="s">
        <v>282</v>
      </c>
      <c r="F345" t="s">
        <v>283</v>
      </c>
      <c r="G345" t="s">
        <v>282</v>
      </c>
      <c r="H345" t="s">
        <v>283</v>
      </c>
      <c r="U345">
        <v>10.3</v>
      </c>
      <c r="X345">
        <v>13.9</v>
      </c>
      <c r="BJ345" t="s">
        <v>79</v>
      </c>
      <c r="BL345" t="s">
        <v>284</v>
      </c>
      <c r="BM345">
        <v>1657</v>
      </c>
    </row>
    <row r="346" spans="1:67" hidden="1" x14ac:dyDescent="0.2">
      <c r="A346" s="13" t="s">
        <v>1737</v>
      </c>
      <c r="B346" s="13"/>
      <c r="C346" s="13" t="s">
        <v>1518</v>
      </c>
      <c r="D346" s="13" t="s">
        <v>76</v>
      </c>
      <c r="E346" s="13" t="s">
        <v>285</v>
      </c>
      <c r="F346" s="13" t="s">
        <v>286</v>
      </c>
      <c r="G346" s="13" t="s">
        <v>285</v>
      </c>
      <c r="H346" s="13" t="s">
        <v>286</v>
      </c>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row>
    <row r="347" spans="1:67" hidden="1" x14ac:dyDescent="0.2">
      <c r="A347" s="12" t="s">
        <v>1776</v>
      </c>
      <c r="B347" s="12"/>
      <c r="C347" s="12" t="s">
        <v>1518</v>
      </c>
      <c r="D347" s="12" t="s">
        <v>76</v>
      </c>
      <c r="E347" s="12" t="s">
        <v>285</v>
      </c>
      <c r="F347" s="12" t="s">
        <v>286</v>
      </c>
      <c r="G347" s="12" t="s">
        <v>285</v>
      </c>
      <c r="H347" s="12" t="s">
        <v>286</v>
      </c>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t="s">
        <v>1777</v>
      </c>
      <c r="BJ347" s="12" t="s">
        <v>79</v>
      </c>
      <c r="BK347" s="14">
        <v>44812</v>
      </c>
      <c r="BL347" s="12" t="s">
        <v>1738</v>
      </c>
      <c r="BM347" s="12">
        <v>1420</v>
      </c>
      <c r="BN347" s="12"/>
      <c r="BO347" s="12"/>
    </row>
    <row r="348" spans="1:67" hidden="1" x14ac:dyDescent="0.2">
      <c r="A348" s="8" t="s">
        <v>2151</v>
      </c>
      <c r="B348" t="s">
        <v>338</v>
      </c>
      <c r="C348" t="s">
        <v>1518</v>
      </c>
      <c r="D348" t="s">
        <v>76</v>
      </c>
      <c r="E348" t="s">
        <v>285</v>
      </c>
      <c r="F348" t="s">
        <v>286</v>
      </c>
      <c r="G348" s="8" t="s">
        <v>285</v>
      </c>
      <c r="H348" s="8" t="s">
        <v>286</v>
      </c>
      <c r="I348" s="8"/>
      <c r="AW348">
        <v>7.3</v>
      </c>
      <c r="AX348">
        <v>6.1</v>
      </c>
      <c r="AY348">
        <v>6.2</v>
      </c>
      <c r="AZ348">
        <v>6.2</v>
      </c>
      <c r="BA348">
        <v>8.1999999999999993</v>
      </c>
      <c r="BB348">
        <v>7.3</v>
      </c>
      <c r="BC348">
        <v>7</v>
      </c>
      <c r="BD348">
        <v>7.3</v>
      </c>
      <c r="BE348">
        <v>9.1</v>
      </c>
      <c r="BF348">
        <v>6.4</v>
      </c>
      <c r="BG348">
        <v>6.1</v>
      </c>
      <c r="BH348">
        <v>6.4</v>
      </c>
      <c r="BJ348" s="8" t="s">
        <v>79</v>
      </c>
      <c r="BK348" s="1">
        <v>44816</v>
      </c>
      <c r="BL348" t="s">
        <v>2002</v>
      </c>
      <c r="BM348">
        <v>2585</v>
      </c>
    </row>
    <row r="349" spans="1:67" hidden="1" x14ac:dyDescent="0.2">
      <c r="A349" s="8" t="s">
        <v>287</v>
      </c>
      <c r="C349" t="s">
        <v>1518</v>
      </c>
      <c r="D349" t="s">
        <v>76</v>
      </c>
      <c r="E349" t="s">
        <v>285</v>
      </c>
      <c r="F349" t="s">
        <v>286</v>
      </c>
      <c r="G349" s="8" t="s">
        <v>285</v>
      </c>
      <c r="H349" s="8" t="s">
        <v>286</v>
      </c>
      <c r="I349" s="8"/>
      <c r="Y349">
        <v>7.7</v>
      </c>
      <c r="Z349">
        <v>9.1999999999999993</v>
      </c>
      <c r="AA349">
        <v>9.1999999999999993</v>
      </c>
      <c r="AB349">
        <v>9.1999999999999993</v>
      </c>
      <c r="BJ349" s="8" t="s">
        <v>79</v>
      </c>
      <c r="BK349" s="1">
        <v>44816</v>
      </c>
      <c r="BL349" t="s">
        <v>2002</v>
      </c>
      <c r="BM349">
        <v>2585</v>
      </c>
    </row>
    <row r="350" spans="1:67" s="12" customFormat="1" hidden="1" x14ac:dyDescent="0.2">
      <c r="A350" s="12" t="s">
        <v>287</v>
      </c>
      <c r="C350" s="12" t="s">
        <v>1518</v>
      </c>
      <c r="D350" s="12" t="s">
        <v>76</v>
      </c>
      <c r="E350" s="12" t="s">
        <v>285</v>
      </c>
      <c r="F350" s="12" t="s">
        <v>286</v>
      </c>
      <c r="G350" s="12" t="s">
        <v>285</v>
      </c>
      <c r="H350" s="12" t="s">
        <v>286</v>
      </c>
      <c r="BJ350" s="12" t="s">
        <v>70</v>
      </c>
      <c r="BL350" s="12" t="s">
        <v>277</v>
      </c>
      <c r="BM350" s="12">
        <v>19561</v>
      </c>
      <c r="BN350" s="12" t="s">
        <v>72</v>
      </c>
      <c r="BO350" s="12" t="s">
        <v>277</v>
      </c>
    </row>
    <row r="351" spans="1:67" hidden="1" x14ac:dyDescent="0.2">
      <c r="A351" t="s">
        <v>288</v>
      </c>
      <c r="C351" t="s">
        <v>1518</v>
      </c>
      <c r="D351" t="s">
        <v>76</v>
      </c>
      <c r="E351" t="s">
        <v>285</v>
      </c>
      <c r="F351" t="s">
        <v>286</v>
      </c>
      <c r="G351" t="s">
        <v>285</v>
      </c>
      <c r="H351" t="s">
        <v>286</v>
      </c>
      <c r="BJ351" t="s">
        <v>70</v>
      </c>
      <c r="BL351" t="s">
        <v>277</v>
      </c>
      <c r="BM351">
        <v>19561</v>
      </c>
      <c r="BN351" t="s">
        <v>72</v>
      </c>
      <c r="BO351" s="11" t="s">
        <v>277</v>
      </c>
    </row>
    <row r="352" spans="1:67" hidden="1" x14ac:dyDescent="0.2">
      <c r="A352" s="13" t="s">
        <v>1737</v>
      </c>
      <c r="B352" s="13"/>
      <c r="C352" s="13" t="s">
        <v>1518</v>
      </c>
      <c r="D352" s="13" t="s">
        <v>76</v>
      </c>
      <c r="E352" s="13" t="s">
        <v>285</v>
      </c>
      <c r="F352" s="13" t="s">
        <v>290</v>
      </c>
      <c r="G352" s="13" t="s">
        <v>285</v>
      </c>
      <c r="H352" s="13" t="s">
        <v>290</v>
      </c>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row>
    <row r="353" spans="1:67" hidden="1" x14ac:dyDescent="0.2">
      <c r="A353" t="s">
        <v>289</v>
      </c>
      <c r="C353" t="s">
        <v>1518</v>
      </c>
      <c r="D353" t="s">
        <v>76</v>
      </c>
      <c r="E353" t="s">
        <v>285</v>
      </c>
      <c r="F353" t="s">
        <v>290</v>
      </c>
      <c r="G353" t="s">
        <v>285</v>
      </c>
      <c r="H353" t="s">
        <v>290</v>
      </c>
      <c r="BE353">
        <v>8.3000000000000007</v>
      </c>
      <c r="BF353">
        <v>5.5</v>
      </c>
      <c r="BG353">
        <v>4.5999999999999996</v>
      </c>
      <c r="BH353">
        <v>5.5</v>
      </c>
      <c r="BJ353" t="s">
        <v>79</v>
      </c>
      <c r="BL353" t="s">
        <v>291</v>
      </c>
      <c r="BM353">
        <v>17228</v>
      </c>
    </row>
    <row r="354" spans="1:67" hidden="1" x14ac:dyDescent="0.2">
      <c r="A354" s="12" t="s">
        <v>1776</v>
      </c>
      <c r="B354" s="12"/>
      <c r="C354" s="12" t="s">
        <v>1518</v>
      </c>
      <c r="D354" s="12" t="s">
        <v>76</v>
      </c>
      <c r="E354" s="12" t="s">
        <v>285</v>
      </c>
      <c r="F354" s="12" t="s">
        <v>290</v>
      </c>
      <c r="G354" s="12" t="s">
        <v>285</v>
      </c>
      <c r="H354" s="12" t="s">
        <v>290</v>
      </c>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t="s">
        <v>1777</v>
      </c>
      <c r="BJ354" s="12" t="s">
        <v>79</v>
      </c>
      <c r="BK354" s="14">
        <v>44812</v>
      </c>
      <c r="BL354" s="12" t="s">
        <v>1738</v>
      </c>
      <c r="BM354" s="12">
        <v>1420</v>
      </c>
      <c r="BN354" s="12"/>
      <c r="BO354" s="12"/>
    </row>
    <row r="355" spans="1:67" hidden="1" x14ac:dyDescent="0.2">
      <c r="A355" s="8" t="s">
        <v>2072</v>
      </c>
      <c r="C355" t="s">
        <v>1518</v>
      </c>
      <c r="D355" t="s">
        <v>76</v>
      </c>
      <c r="E355" t="s">
        <v>285</v>
      </c>
      <c r="F355" t="s">
        <v>290</v>
      </c>
      <c r="G355" s="8" t="s">
        <v>285</v>
      </c>
      <c r="H355" s="8" t="s">
        <v>290</v>
      </c>
      <c r="I355" s="8"/>
      <c r="AC355">
        <v>6.2</v>
      </c>
      <c r="AD355">
        <v>9.5</v>
      </c>
      <c r="AE355">
        <v>9.3000000000000007</v>
      </c>
      <c r="AF355">
        <v>9.5</v>
      </c>
      <c r="AG355">
        <v>4.8</v>
      </c>
      <c r="AH355">
        <v>8</v>
      </c>
      <c r="AI355">
        <v>7</v>
      </c>
      <c r="AJ355">
        <v>8</v>
      </c>
      <c r="BJ355" s="8" t="s">
        <v>79</v>
      </c>
      <c r="BK355" s="1">
        <v>44816</v>
      </c>
      <c r="BL355" t="s">
        <v>2002</v>
      </c>
      <c r="BM355">
        <v>2585</v>
      </c>
    </row>
    <row r="356" spans="1:67" hidden="1" x14ac:dyDescent="0.2">
      <c r="A356" s="8" t="s">
        <v>2121</v>
      </c>
      <c r="C356" t="s">
        <v>1518</v>
      </c>
      <c r="D356" t="s">
        <v>76</v>
      </c>
      <c r="E356" t="s">
        <v>285</v>
      </c>
      <c r="F356" t="s">
        <v>290</v>
      </c>
      <c r="G356" s="8" t="s">
        <v>285</v>
      </c>
      <c r="H356" s="8" t="s">
        <v>290</v>
      </c>
      <c r="I356" s="8"/>
      <c r="AY356" t="s">
        <v>1969</v>
      </c>
      <c r="AZ356" t="s">
        <v>1969</v>
      </c>
      <c r="BA356">
        <v>6.8</v>
      </c>
      <c r="BB356" t="s">
        <v>1949</v>
      </c>
      <c r="BD356" t="s">
        <v>1949</v>
      </c>
      <c r="BJ356" s="8" t="s">
        <v>79</v>
      </c>
      <c r="BK356" s="1">
        <v>44816</v>
      </c>
      <c r="BL356" t="s">
        <v>2002</v>
      </c>
      <c r="BM356">
        <v>2585</v>
      </c>
    </row>
    <row r="357" spans="1:67" hidden="1" x14ac:dyDescent="0.2">
      <c r="A357" s="8" t="s">
        <v>2122</v>
      </c>
      <c r="C357" t="s">
        <v>1518</v>
      </c>
      <c r="D357" t="s">
        <v>76</v>
      </c>
      <c r="E357" t="s">
        <v>285</v>
      </c>
      <c r="F357" t="s">
        <v>290</v>
      </c>
      <c r="G357" s="8" t="s">
        <v>285</v>
      </c>
      <c r="H357" s="8" t="s">
        <v>290</v>
      </c>
      <c r="I357" s="8"/>
      <c r="AW357">
        <v>5.9</v>
      </c>
      <c r="AX357">
        <v>4.5999999999999996</v>
      </c>
      <c r="AY357">
        <v>5</v>
      </c>
      <c r="AZ357">
        <v>5</v>
      </c>
      <c r="BA357">
        <v>6.6</v>
      </c>
      <c r="BB357">
        <v>5.9</v>
      </c>
      <c r="BC357">
        <v>5.9</v>
      </c>
      <c r="BD357">
        <v>5.9</v>
      </c>
      <c r="BH357" t="s">
        <v>1918</v>
      </c>
      <c r="BI357" t="s">
        <v>2007</v>
      </c>
      <c r="BJ357" s="8" t="s">
        <v>79</v>
      </c>
      <c r="BK357" s="1">
        <v>44816</v>
      </c>
      <c r="BL357" t="s">
        <v>2002</v>
      </c>
      <c r="BM357">
        <v>2585</v>
      </c>
    </row>
    <row r="358" spans="1:67" hidden="1" x14ac:dyDescent="0.2">
      <c r="A358" s="8" t="s">
        <v>2123</v>
      </c>
      <c r="C358" t="s">
        <v>1518</v>
      </c>
      <c r="D358" t="s">
        <v>76</v>
      </c>
      <c r="E358" t="s">
        <v>285</v>
      </c>
      <c r="F358" t="s">
        <v>290</v>
      </c>
      <c r="G358" s="8" t="s">
        <v>285</v>
      </c>
      <c r="H358" s="8" t="s">
        <v>290</v>
      </c>
      <c r="I358" s="8"/>
      <c r="BA358">
        <v>6.9</v>
      </c>
      <c r="BB358">
        <v>6</v>
      </c>
      <c r="BC358">
        <v>6</v>
      </c>
      <c r="BD358">
        <v>6</v>
      </c>
      <c r="BE358">
        <v>8</v>
      </c>
      <c r="BF358">
        <v>5.5</v>
      </c>
      <c r="BG358">
        <v>5</v>
      </c>
      <c r="BH358">
        <v>5.5</v>
      </c>
      <c r="BJ358" s="8" t="s">
        <v>79</v>
      </c>
      <c r="BK358" s="1">
        <v>44816</v>
      </c>
      <c r="BL358" t="s">
        <v>2002</v>
      </c>
      <c r="BM358">
        <v>2585</v>
      </c>
    </row>
    <row r="359" spans="1:67" hidden="1" x14ac:dyDescent="0.2">
      <c r="A359" s="8" t="s">
        <v>2124</v>
      </c>
      <c r="C359" t="s">
        <v>1518</v>
      </c>
      <c r="D359" t="s">
        <v>76</v>
      </c>
      <c r="E359" t="s">
        <v>285</v>
      </c>
      <c r="F359" t="s">
        <v>290</v>
      </c>
      <c r="G359" s="8" t="s">
        <v>285</v>
      </c>
      <c r="H359" s="8" t="s">
        <v>290</v>
      </c>
      <c r="I359" s="8"/>
      <c r="BA359" t="s">
        <v>1948</v>
      </c>
      <c r="BB359">
        <v>6.1</v>
      </c>
      <c r="BC359">
        <v>6</v>
      </c>
      <c r="BD359">
        <v>6.1</v>
      </c>
      <c r="BG359">
        <v>4.3</v>
      </c>
      <c r="BH359">
        <v>4.3</v>
      </c>
      <c r="BI359" t="s">
        <v>2007</v>
      </c>
      <c r="BJ359" s="8" t="s">
        <v>79</v>
      </c>
      <c r="BK359" s="1">
        <v>44816</v>
      </c>
      <c r="BL359" t="s">
        <v>2002</v>
      </c>
      <c r="BM359">
        <v>2585</v>
      </c>
    </row>
    <row r="360" spans="1:67" hidden="1" x14ac:dyDescent="0.2">
      <c r="A360" s="8" t="s">
        <v>2125</v>
      </c>
      <c r="C360" t="s">
        <v>1518</v>
      </c>
      <c r="D360" t="s">
        <v>76</v>
      </c>
      <c r="E360" t="s">
        <v>285</v>
      </c>
      <c r="F360" t="s">
        <v>290</v>
      </c>
      <c r="G360" s="8" t="s">
        <v>285</v>
      </c>
      <c r="H360" s="8" t="s">
        <v>290</v>
      </c>
      <c r="I360" s="8"/>
      <c r="BE360">
        <v>8.6</v>
      </c>
      <c r="BF360">
        <v>6</v>
      </c>
      <c r="BG360">
        <v>5.2</v>
      </c>
      <c r="BH360">
        <v>6</v>
      </c>
      <c r="BJ360" s="8" t="s">
        <v>79</v>
      </c>
      <c r="BK360" s="1">
        <v>44816</v>
      </c>
      <c r="BL360" t="s">
        <v>2002</v>
      </c>
      <c r="BM360">
        <v>2585</v>
      </c>
    </row>
    <row r="361" spans="1:67" hidden="1" x14ac:dyDescent="0.2">
      <c r="A361" s="8" t="s">
        <v>2075</v>
      </c>
      <c r="C361" t="s">
        <v>1518</v>
      </c>
      <c r="D361" t="s">
        <v>76</v>
      </c>
      <c r="E361" t="s">
        <v>285</v>
      </c>
      <c r="F361" t="s">
        <v>290</v>
      </c>
      <c r="G361" s="8" t="s">
        <v>285</v>
      </c>
      <c r="H361" s="8" t="s">
        <v>290</v>
      </c>
      <c r="I361" s="8"/>
      <c r="AC361">
        <v>6.9</v>
      </c>
      <c r="AD361">
        <v>10.6</v>
      </c>
      <c r="AE361">
        <v>10.7</v>
      </c>
      <c r="AF361">
        <v>10.7</v>
      </c>
      <c r="AG361">
        <v>4.8</v>
      </c>
      <c r="AH361" t="s">
        <v>2073</v>
      </c>
      <c r="AI361" t="s">
        <v>2074</v>
      </c>
      <c r="AJ361" t="s">
        <v>2073</v>
      </c>
      <c r="BI361" s="11" t="s">
        <v>2007</v>
      </c>
      <c r="BJ361" s="8" t="s">
        <v>79</v>
      </c>
      <c r="BK361" s="1">
        <v>44816</v>
      </c>
      <c r="BL361" t="s">
        <v>2002</v>
      </c>
      <c r="BM361">
        <v>2585</v>
      </c>
    </row>
    <row r="362" spans="1:67" hidden="1" x14ac:dyDescent="0.2">
      <c r="A362" s="8" t="s">
        <v>2076</v>
      </c>
      <c r="C362" t="s">
        <v>1518</v>
      </c>
      <c r="D362" t="s">
        <v>76</v>
      </c>
      <c r="E362" t="s">
        <v>285</v>
      </c>
      <c r="F362" t="s">
        <v>290</v>
      </c>
      <c r="G362" s="8" t="s">
        <v>285</v>
      </c>
      <c r="H362" s="8" t="s">
        <v>290</v>
      </c>
      <c r="I362" s="8"/>
      <c r="Y362">
        <v>6.1</v>
      </c>
      <c r="Z362">
        <v>8.1999999999999993</v>
      </c>
      <c r="AA362">
        <v>8.3000000000000007</v>
      </c>
      <c r="AB362">
        <v>8.3000000000000007</v>
      </c>
      <c r="AC362">
        <v>7.3</v>
      </c>
      <c r="AD362">
        <v>10.1</v>
      </c>
      <c r="AE362">
        <v>9.8000000000000007</v>
      </c>
      <c r="AF362">
        <v>10.1</v>
      </c>
      <c r="BJ362" s="8" t="s">
        <v>79</v>
      </c>
      <c r="BK362" s="1">
        <v>44816</v>
      </c>
      <c r="BL362" t="s">
        <v>2002</v>
      </c>
      <c r="BM362">
        <v>2585</v>
      </c>
    </row>
    <row r="363" spans="1:67" hidden="1" x14ac:dyDescent="0.2">
      <c r="A363" s="8" t="s">
        <v>2077</v>
      </c>
      <c r="C363" t="s">
        <v>1518</v>
      </c>
      <c r="D363" t="s">
        <v>76</v>
      </c>
      <c r="E363" t="s">
        <v>285</v>
      </c>
      <c r="F363" t="s">
        <v>290</v>
      </c>
      <c r="G363" s="8" t="s">
        <v>285</v>
      </c>
      <c r="H363" s="8" t="s">
        <v>290</v>
      </c>
      <c r="I363" s="8"/>
      <c r="Q363">
        <v>4.8</v>
      </c>
      <c r="R363">
        <v>5</v>
      </c>
      <c r="S363">
        <v>5.2</v>
      </c>
      <c r="T363">
        <v>5.2</v>
      </c>
      <c r="BJ363" s="8" t="s">
        <v>79</v>
      </c>
      <c r="BK363" s="1">
        <v>44816</v>
      </c>
      <c r="BL363" t="s">
        <v>2002</v>
      </c>
      <c r="BM363">
        <v>2585</v>
      </c>
    </row>
    <row r="364" spans="1:67" hidden="1" x14ac:dyDescent="0.2">
      <c r="A364" s="8" t="s">
        <v>2078</v>
      </c>
      <c r="C364" t="s">
        <v>1518</v>
      </c>
      <c r="D364" t="s">
        <v>76</v>
      </c>
      <c r="E364" t="s">
        <v>285</v>
      </c>
      <c r="F364" t="s">
        <v>290</v>
      </c>
      <c r="G364" s="8" t="s">
        <v>285</v>
      </c>
      <c r="H364" s="8" t="s">
        <v>290</v>
      </c>
      <c r="I364" s="8"/>
      <c r="AE364">
        <v>9.4</v>
      </c>
      <c r="AF364">
        <v>9.4</v>
      </c>
      <c r="BJ364" s="8" t="s">
        <v>79</v>
      </c>
      <c r="BK364" s="1">
        <v>44816</v>
      </c>
      <c r="BL364" t="s">
        <v>2002</v>
      </c>
      <c r="BM364">
        <v>2585</v>
      </c>
    </row>
    <row r="365" spans="1:67" hidden="1" x14ac:dyDescent="0.2">
      <c r="A365" s="8" t="s">
        <v>2079</v>
      </c>
      <c r="C365" t="s">
        <v>1518</v>
      </c>
      <c r="D365" t="s">
        <v>76</v>
      </c>
      <c r="E365" t="s">
        <v>285</v>
      </c>
      <c r="F365" t="s">
        <v>290</v>
      </c>
      <c r="G365" s="8" t="s">
        <v>285</v>
      </c>
      <c r="H365" s="8" t="s">
        <v>290</v>
      </c>
      <c r="I365" s="8"/>
      <c r="AG365">
        <v>5.2</v>
      </c>
      <c r="AH365">
        <v>8.1</v>
      </c>
      <c r="AI365">
        <v>6.9</v>
      </c>
      <c r="AJ365">
        <v>8.1</v>
      </c>
      <c r="BJ365" s="8" t="s">
        <v>79</v>
      </c>
      <c r="BK365" s="1">
        <v>44816</v>
      </c>
      <c r="BL365" t="s">
        <v>2002</v>
      </c>
      <c r="BM365">
        <v>2585</v>
      </c>
    </row>
    <row r="366" spans="1:67" hidden="1" x14ac:dyDescent="0.2">
      <c r="A366" s="8" t="s">
        <v>2126</v>
      </c>
      <c r="C366" t="s">
        <v>1518</v>
      </c>
      <c r="D366" t="s">
        <v>76</v>
      </c>
      <c r="E366" t="s">
        <v>285</v>
      </c>
      <c r="F366" t="s">
        <v>290</v>
      </c>
      <c r="G366" s="8" t="s">
        <v>285</v>
      </c>
      <c r="H366" s="8" t="s">
        <v>290</v>
      </c>
      <c r="I366" s="8"/>
      <c r="BE366" t="s">
        <v>2141</v>
      </c>
      <c r="BF366" t="s">
        <v>1955</v>
      </c>
      <c r="BG366" t="s">
        <v>1918</v>
      </c>
      <c r="BH366" t="s">
        <v>1955</v>
      </c>
      <c r="BI366" s="11" t="s">
        <v>2007</v>
      </c>
      <c r="BJ366" s="8" t="s">
        <v>79</v>
      </c>
      <c r="BK366" s="1">
        <v>44816</v>
      </c>
      <c r="BL366" t="s">
        <v>2002</v>
      </c>
      <c r="BM366">
        <v>2585</v>
      </c>
    </row>
    <row r="367" spans="1:67" hidden="1" x14ac:dyDescent="0.2">
      <c r="A367" s="8" t="s">
        <v>2127</v>
      </c>
      <c r="C367" t="s">
        <v>1518</v>
      </c>
      <c r="D367" t="s">
        <v>76</v>
      </c>
      <c r="E367" t="s">
        <v>285</v>
      </c>
      <c r="F367" t="s">
        <v>290</v>
      </c>
      <c r="G367" s="8" t="s">
        <v>285</v>
      </c>
      <c r="H367" s="8" t="s">
        <v>290</v>
      </c>
      <c r="I367" s="8"/>
      <c r="AS367">
        <v>5.7</v>
      </c>
      <c r="AV367">
        <v>4.2</v>
      </c>
      <c r="AW367">
        <v>6.2</v>
      </c>
      <c r="AX367">
        <v>4.7</v>
      </c>
      <c r="AY367">
        <v>5</v>
      </c>
      <c r="AZ367">
        <v>5</v>
      </c>
      <c r="BJ367" s="8" t="s">
        <v>79</v>
      </c>
      <c r="BK367" s="1">
        <v>44816</v>
      </c>
      <c r="BL367" t="s">
        <v>2002</v>
      </c>
      <c r="BM367">
        <v>2585</v>
      </c>
    </row>
    <row r="368" spans="1:67" hidden="1" x14ac:dyDescent="0.2">
      <c r="A368" s="8" t="s">
        <v>2128</v>
      </c>
      <c r="C368" t="s">
        <v>1518</v>
      </c>
      <c r="D368" t="s">
        <v>76</v>
      </c>
      <c r="E368" t="s">
        <v>285</v>
      </c>
      <c r="F368" t="s">
        <v>290</v>
      </c>
      <c r="G368" s="8" t="s">
        <v>285</v>
      </c>
      <c r="H368" s="8" t="s">
        <v>290</v>
      </c>
      <c r="I368" s="8"/>
      <c r="BA368">
        <v>7.5</v>
      </c>
      <c r="BB368">
        <v>6.4</v>
      </c>
      <c r="BC368">
        <v>6.1</v>
      </c>
      <c r="BD368">
        <v>6.4</v>
      </c>
      <c r="BJ368" s="8" t="s">
        <v>79</v>
      </c>
      <c r="BK368" s="1">
        <v>44816</v>
      </c>
      <c r="BL368" t="s">
        <v>2002</v>
      </c>
      <c r="BM368">
        <v>2585</v>
      </c>
    </row>
    <row r="369" spans="1:65" hidden="1" x14ac:dyDescent="0.2">
      <c r="A369" s="8" t="s">
        <v>2080</v>
      </c>
      <c r="C369" t="s">
        <v>1518</v>
      </c>
      <c r="D369" t="s">
        <v>76</v>
      </c>
      <c r="E369" t="s">
        <v>285</v>
      </c>
      <c r="F369" t="s">
        <v>290</v>
      </c>
      <c r="G369" s="8" t="s">
        <v>285</v>
      </c>
      <c r="H369" s="8" t="s">
        <v>290</v>
      </c>
      <c r="I369" s="8"/>
      <c r="Q369">
        <v>4.9000000000000004</v>
      </c>
      <c r="R369">
        <v>4.0999999999999996</v>
      </c>
      <c r="S369">
        <v>4.3</v>
      </c>
      <c r="T369">
        <v>4.3</v>
      </c>
      <c r="BJ369" s="8" t="s">
        <v>79</v>
      </c>
      <c r="BK369" s="1">
        <v>44816</v>
      </c>
      <c r="BL369" t="s">
        <v>2002</v>
      </c>
      <c r="BM369">
        <v>2585</v>
      </c>
    </row>
    <row r="370" spans="1:65" hidden="1" x14ac:dyDescent="0.2">
      <c r="A370" s="8" t="s">
        <v>2129</v>
      </c>
      <c r="C370" t="s">
        <v>1518</v>
      </c>
      <c r="D370" t="s">
        <v>76</v>
      </c>
      <c r="E370" t="s">
        <v>285</v>
      </c>
      <c r="F370" t="s">
        <v>290</v>
      </c>
      <c r="G370" s="8" t="s">
        <v>285</v>
      </c>
      <c r="H370" s="8" t="s">
        <v>290</v>
      </c>
      <c r="I370" s="8"/>
      <c r="AW370">
        <v>6.1</v>
      </c>
      <c r="AX370">
        <v>5</v>
      </c>
      <c r="AY370">
        <v>5.0999999999999996</v>
      </c>
      <c r="AZ370">
        <v>5.0999999999999996</v>
      </c>
      <c r="BA370">
        <v>6.7</v>
      </c>
      <c r="BB370">
        <v>6.2</v>
      </c>
      <c r="BC370">
        <v>5.6</v>
      </c>
      <c r="BD370">
        <v>6.2</v>
      </c>
      <c r="BE370" t="s">
        <v>2093</v>
      </c>
      <c r="BF370" t="s">
        <v>2142</v>
      </c>
      <c r="BG370" t="s">
        <v>1942</v>
      </c>
      <c r="BH370" t="s">
        <v>2142</v>
      </c>
      <c r="BI370" s="11" t="s">
        <v>2007</v>
      </c>
      <c r="BJ370" s="8" t="s">
        <v>79</v>
      </c>
      <c r="BK370" s="1">
        <v>44816</v>
      </c>
      <c r="BL370" t="s">
        <v>2002</v>
      </c>
      <c r="BM370">
        <v>2585</v>
      </c>
    </row>
    <row r="371" spans="1:65" hidden="1" x14ac:dyDescent="0.2">
      <c r="A371" s="8" t="s">
        <v>2081</v>
      </c>
      <c r="C371" t="s">
        <v>1518</v>
      </c>
      <c r="D371" t="s">
        <v>76</v>
      </c>
      <c r="E371" t="s">
        <v>285</v>
      </c>
      <c r="F371" t="s">
        <v>290</v>
      </c>
      <c r="G371" s="8" t="s">
        <v>285</v>
      </c>
      <c r="H371" s="8" t="s">
        <v>290</v>
      </c>
      <c r="I371" s="8"/>
      <c r="AC371">
        <v>6.4</v>
      </c>
      <c r="AD371">
        <v>8.4</v>
      </c>
      <c r="AE371">
        <v>8.6</v>
      </c>
      <c r="AF371">
        <v>8.6</v>
      </c>
      <c r="BJ371" s="8" t="s">
        <v>79</v>
      </c>
      <c r="BK371" s="1">
        <v>44816</v>
      </c>
      <c r="BL371" t="s">
        <v>2002</v>
      </c>
      <c r="BM371">
        <v>2585</v>
      </c>
    </row>
    <row r="372" spans="1:65" hidden="1" x14ac:dyDescent="0.2">
      <c r="A372" s="8" t="s">
        <v>2082</v>
      </c>
      <c r="C372" t="s">
        <v>1518</v>
      </c>
      <c r="D372" t="s">
        <v>76</v>
      </c>
      <c r="E372" t="s">
        <v>285</v>
      </c>
      <c r="F372" t="s">
        <v>290</v>
      </c>
      <c r="G372" s="8" t="s">
        <v>285</v>
      </c>
      <c r="H372" s="8" t="s">
        <v>290</v>
      </c>
      <c r="I372" s="8"/>
      <c r="AG372">
        <v>5.3</v>
      </c>
      <c r="AH372">
        <v>8.4</v>
      </c>
      <c r="AI372">
        <v>7.4</v>
      </c>
      <c r="AJ372">
        <v>8.4</v>
      </c>
      <c r="BJ372" s="8" t="s">
        <v>79</v>
      </c>
      <c r="BK372" s="1">
        <v>44816</v>
      </c>
      <c r="BL372" t="s">
        <v>2002</v>
      </c>
      <c r="BM372">
        <v>2585</v>
      </c>
    </row>
    <row r="373" spans="1:65" hidden="1" x14ac:dyDescent="0.2">
      <c r="A373" s="8" t="s">
        <v>2083</v>
      </c>
      <c r="C373" t="s">
        <v>1518</v>
      </c>
      <c r="D373" t="s">
        <v>76</v>
      </c>
      <c r="E373" t="s">
        <v>285</v>
      </c>
      <c r="F373" t="s">
        <v>290</v>
      </c>
      <c r="G373" s="8" t="s">
        <v>285</v>
      </c>
      <c r="H373" s="8" t="s">
        <v>290</v>
      </c>
      <c r="I373" s="8"/>
      <c r="AC373">
        <v>6.9</v>
      </c>
      <c r="AD373">
        <v>9.9</v>
      </c>
      <c r="AE373">
        <v>9.8000000000000007</v>
      </c>
      <c r="AF373">
        <v>9.9</v>
      </c>
      <c r="BJ373" s="8" t="s">
        <v>79</v>
      </c>
      <c r="BK373" s="1">
        <v>44816</v>
      </c>
      <c r="BL373" t="s">
        <v>2002</v>
      </c>
      <c r="BM373">
        <v>2585</v>
      </c>
    </row>
    <row r="374" spans="1:65" hidden="1" x14ac:dyDescent="0.2">
      <c r="A374" s="8" t="s">
        <v>2084</v>
      </c>
      <c r="C374" t="s">
        <v>1518</v>
      </c>
      <c r="D374" t="s">
        <v>76</v>
      </c>
      <c r="E374" t="s">
        <v>285</v>
      </c>
      <c r="F374" t="s">
        <v>290</v>
      </c>
      <c r="G374" s="8" t="s">
        <v>285</v>
      </c>
      <c r="H374" s="8" t="s">
        <v>290</v>
      </c>
      <c r="I374" s="8"/>
      <c r="Y374">
        <v>6.5</v>
      </c>
      <c r="Z374">
        <v>8.4</v>
      </c>
      <c r="AA374">
        <v>8.6</v>
      </c>
      <c r="AB374">
        <v>8.6</v>
      </c>
      <c r="BJ374" s="8" t="s">
        <v>79</v>
      </c>
      <c r="BK374" s="1">
        <v>44816</v>
      </c>
      <c r="BL374" t="s">
        <v>2002</v>
      </c>
      <c r="BM374">
        <v>2585</v>
      </c>
    </row>
    <row r="375" spans="1:65" hidden="1" x14ac:dyDescent="0.2">
      <c r="A375" s="8" t="s">
        <v>2130</v>
      </c>
      <c r="C375" t="s">
        <v>1518</v>
      </c>
      <c r="D375" t="s">
        <v>76</v>
      </c>
      <c r="E375" t="s">
        <v>285</v>
      </c>
      <c r="F375" t="s">
        <v>290</v>
      </c>
      <c r="G375" s="8" t="s">
        <v>285</v>
      </c>
      <c r="H375" s="8" t="s">
        <v>290</v>
      </c>
      <c r="I375" s="8"/>
      <c r="AS375">
        <v>5.7</v>
      </c>
      <c r="AV375">
        <v>4</v>
      </c>
      <c r="BA375" t="s">
        <v>2103</v>
      </c>
      <c r="BC375">
        <v>5.3</v>
      </c>
      <c r="BD375">
        <v>5.3</v>
      </c>
      <c r="BF375">
        <v>4.7</v>
      </c>
      <c r="BG375" t="s">
        <v>2143</v>
      </c>
      <c r="BH375">
        <v>4.7</v>
      </c>
      <c r="BI375" s="11" t="s">
        <v>2007</v>
      </c>
      <c r="BJ375" s="8" t="s">
        <v>79</v>
      </c>
      <c r="BK375" s="1">
        <v>44816</v>
      </c>
      <c r="BL375" t="s">
        <v>2002</v>
      </c>
      <c r="BM375">
        <v>2585</v>
      </c>
    </row>
    <row r="376" spans="1:65" hidden="1" x14ac:dyDescent="0.2">
      <c r="A376" s="8" t="s">
        <v>2085</v>
      </c>
      <c r="C376" t="s">
        <v>1518</v>
      </c>
      <c r="D376" t="s">
        <v>76</v>
      </c>
      <c r="E376" t="s">
        <v>285</v>
      </c>
      <c r="F376" t="s">
        <v>290</v>
      </c>
      <c r="G376" s="8" t="s">
        <v>285</v>
      </c>
      <c r="H376" s="8" t="s">
        <v>290</v>
      </c>
      <c r="I376" s="8"/>
      <c r="U376" t="s">
        <v>1941</v>
      </c>
      <c r="V376" t="s">
        <v>2087</v>
      </c>
      <c r="W376" t="s">
        <v>2088</v>
      </c>
      <c r="X376" t="s">
        <v>2088</v>
      </c>
      <c r="Y376" t="s">
        <v>1959</v>
      </c>
      <c r="Z376" t="s">
        <v>2089</v>
      </c>
      <c r="AA376" t="s">
        <v>2090</v>
      </c>
      <c r="AB376" t="s">
        <v>2090</v>
      </c>
      <c r="AC376">
        <v>5.4</v>
      </c>
      <c r="AD376">
        <v>8.9</v>
      </c>
      <c r="AE376">
        <v>8.6999999999999993</v>
      </c>
      <c r="AF376">
        <v>8.9</v>
      </c>
      <c r="BI376" s="11" t="s">
        <v>2007</v>
      </c>
      <c r="BJ376" s="8" t="s">
        <v>79</v>
      </c>
      <c r="BK376" s="1">
        <v>44816</v>
      </c>
      <c r="BL376" t="s">
        <v>2002</v>
      </c>
      <c r="BM376">
        <v>2585</v>
      </c>
    </row>
    <row r="377" spans="1:65" hidden="1" x14ac:dyDescent="0.2">
      <c r="A377" s="8" t="s">
        <v>2086</v>
      </c>
      <c r="C377" t="s">
        <v>1518</v>
      </c>
      <c r="D377" t="s">
        <v>76</v>
      </c>
      <c r="E377" t="s">
        <v>285</v>
      </c>
      <c r="F377" t="s">
        <v>290</v>
      </c>
      <c r="G377" s="8" t="s">
        <v>285</v>
      </c>
      <c r="H377" s="8" t="s">
        <v>290</v>
      </c>
      <c r="I377" s="8"/>
      <c r="U377" t="s">
        <v>1941</v>
      </c>
      <c r="V377" t="s">
        <v>2091</v>
      </c>
      <c r="W377" t="s">
        <v>2092</v>
      </c>
      <c r="X377" t="s">
        <v>2092</v>
      </c>
      <c r="Y377" t="s">
        <v>1959</v>
      </c>
      <c r="Z377" t="s">
        <v>2093</v>
      </c>
      <c r="AA377" t="s">
        <v>2093</v>
      </c>
      <c r="AB377" t="s">
        <v>2093</v>
      </c>
      <c r="BI377" s="11" t="s">
        <v>2007</v>
      </c>
      <c r="BJ377" s="8" t="s">
        <v>79</v>
      </c>
      <c r="BK377" s="1">
        <v>44816</v>
      </c>
      <c r="BL377" t="s">
        <v>2002</v>
      </c>
      <c r="BM377">
        <v>2585</v>
      </c>
    </row>
    <row r="378" spans="1:65" hidden="1" x14ac:dyDescent="0.2">
      <c r="A378" s="8" t="s">
        <v>2131</v>
      </c>
      <c r="C378" t="s">
        <v>1518</v>
      </c>
      <c r="D378" t="s">
        <v>76</v>
      </c>
      <c r="E378" t="s">
        <v>285</v>
      </c>
      <c r="F378" t="s">
        <v>290</v>
      </c>
      <c r="G378" s="8" t="s">
        <v>285</v>
      </c>
      <c r="H378" s="8" t="s">
        <v>290</v>
      </c>
      <c r="I378" s="8"/>
      <c r="AK378" t="s">
        <v>1918</v>
      </c>
      <c r="AO378" t="s">
        <v>2112</v>
      </c>
      <c r="AS378" t="s">
        <v>2142</v>
      </c>
      <c r="AW378" t="s">
        <v>2144</v>
      </c>
      <c r="AX378" t="s">
        <v>1969</v>
      </c>
      <c r="AY378" t="s">
        <v>1945</v>
      </c>
      <c r="AZ378" t="s">
        <v>1945</v>
      </c>
      <c r="BA378">
        <v>7.3</v>
      </c>
      <c r="BB378">
        <v>6.5</v>
      </c>
      <c r="BC378">
        <v>6.5</v>
      </c>
      <c r="BD378">
        <v>6.5</v>
      </c>
      <c r="BE378">
        <v>7.9</v>
      </c>
      <c r="BF378">
        <v>5.8</v>
      </c>
      <c r="BH378">
        <v>5.8</v>
      </c>
      <c r="BI378" s="11" t="s">
        <v>2007</v>
      </c>
      <c r="BJ378" s="8" t="s">
        <v>79</v>
      </c>
      <c r="BK378" s="1">
        <v>44816</v>
      </c>
      <c r="BL378" t="s">
        <v>2002</v>
      </c>
      <c r="BM378">
        <v>2585</v>
      </c>
    </row>
    <row r="379" spans="1:65" hidden="1" x14ac:dyDescent="0.2">
      <c r="A379" s="8" t="s">
        <v>1069</v>
      </c>
      <c r="C379" t="s">
        <v>1518</v>
      </c>
      <c r="D379" t="s">
        <v>76</v>
      </c>
      <c r="E379" t="s">
        <v>285</v>
      </c>
      <c r="F379" t="s">
        <v>290</v>
      </c>
      <c r="G379" s="8" t="s">
        <v>285</v>
      </c>
      <c r="H379" s="8" t="s">
        <v>290</v>
      </c>
      <c r="I379" s="8"/>
      <c r="AV379">
        <v>4.0999999999999996</v>
      </c>
      <c r="AW379" t="s">
        <v>2105</v>
      </c>
      <c r="AX379" t="s">
        <v>1944</v>
      </c>
      <c r="AY379">
        <v>5.3</v>
      </c>
      <c r="AZ379">
        <v>7.4</v>
      </c>
      <c r="BC379">
        <v>6.3</v>
      </c>
      <c r="BD379">
        <v>6.3</v>
      </c>
      <c r="BF379" t="s">
        <v>2142</v>
      </c>
      <c r="BH379" t="s">
        <v>2142</v>
      </c>
      <c r="BI379" s="11" t="s">
        <v>2007</v>
      </c>
      <c r="BJ379" s="8" t="s">
        <v>79</v>
      </c>
      <c r="BK379" s="1">
        <v>44816</v>
      </c>
      <c r="BL379" t="s">
        <v>2002</v>
      </c>
      <c r="BM379">
        <v>2585</v>
      </c>
    </row>
    <row r="380" spans="1:65" hidden="1" x14ac:dyDescent="0.2">
      <c r="A380" s="8" t="s">
        <v>2132</v>
      </c>
      <c r="C380" t="s">
        <v>1518</v>
      </c>
      <c r="D380" t="s">
        <v>76</v>
      </c>
      <c r="E380" t="s">
        <v>285</v>
      </c>
      <c r="F380" t="s">
        <v>290</v>
      </c>
      <c r="G380" s="8" t="s">
        <v>285</v>
      </c>
      <c r="H380" s="8" t="s">
        <v>290</v>
      </c>
      <c r="I380" s="8"/>
      <c r="AW380" t="s">
        <v>2104</v>
      </c>
      <c r="AX380" t="s">
        <v>1937</v>
      </c>
      <c r="AY380" t="s">
        <v>1955</v>
      </c>
      <c r="AZ380" t="s">
        <v>1955</v>
      </c>
      <c r="BJ380" s="8" t="s">
        <v>79</v>
      </c>
      <c r="BK380" s="1">
        <v>44816</v>
      </c>
      <c r="BL380" t="s">
        <v>2002</v>
      </c>
      <c r="BM380">
        <v>2585</v>
      </c>
    </row>
    <row r="381" spans="1:65" hidden="1" x14ac:dyDescent="0.2">
      <c r="A381" s="8" t="s">
        <v>2094</v>
      </c>
      <c r="C381" t="s">
        <v>1518</v>
      </c>
      <c r="D381" t="s">
        <v>76</v>
      </c>
      <c r="E381" t="s">
        <v>285</v>
      </c>
      <c r="F381" t="s">
        <v>290</v>
      </c>
      <c r="G381" s="8" t="s">
        <v>285</v>
      </c>
      <c r="H381" s="8" t="s">
        <v>290</v>
      </c>
      <c r="I381" s="8"/>
      <c r="M381">
        <v>3.9</v>
      </c>
      <c r="P381">
        <v>2.6</v>
      </c>
      <c r="Q381">
        <v>4.9000000000000004</v>
      </c>
      <c r="R381">
        <v>4</v>
      </c>
      <c r="S381">
        <v>4.2</v>
      </c>
      <c r="T381">
        <v>4.2</v>
      </c>
      <c r="U381">
        <v>5.9</v>
      </c>
      <c r="V381" t="s">
        <v>2103</v>
      </c>
      <c r="W381" t="s">
        <v>2104</v>
      </c>
      <c r="X381" t="s">
        <v>2104</v>
      </c>
      <c r="AC381" t="s">
        <v>2105</v>
      </c>
      <c r="AD381" t="s">
        <v>2106</v>
      </c>
      <c r="AE381">
        <v>9.1</v>
      </c>
      <c r="BI381" s="11" t="s">
        <v>2007</v>
      </c>
      <c r="BJ381" s="8" t="s">
        <v>79</v>
      </c>
      <c r="BK381" s="1">
        <v>44816</v>
      </c>
      <c r="BL381" t="s">
        <v>2002</v>
      </c>
      <c r="BM381">
        <v>2585</v>
      </c>
    </row>
    <row r="382" spans="1:65" hidden="1" x14ac:dyDescent="0.2">
      <c r="A382" s="8" t="s">
        <v>2095</v>
      </c>
      <c r="C382" t="s">
        <v>1518</v>
      </c>
      <c r="D382" t="s">
        <v>76</v>
      </c>
      <c r="E382" t="s">
        <v>285</v>
      </c>
      <c r="F382" t="s">
        <v>290</v>
      </c>
      <c r="G382" s="8" t="s">
        <v>285</v>
      </c>
      <c r="H382" s="8" t="s">
        <v>290</v>
      </c>
      <c r="I382" s="8"/>
      <c r="Q382" t="s">
        <v>1955</v>
      </c>
      <c r="U382" t="s">
        <v>1946</v>
      </c>
      <c r="AC382" t="s">
        <v>2087</v>
      </c>
      <c r="BI382" s="11" t="s">
        <v>2007</v>
      </c>
      <c r="BJ382" s="8" t="s">
        <v>79</v>
      </c>
      <c r="BK382" s="1">
        <v>44816</v>
      </c>
      <c r="BL382" t="s">
        <v>2002</v>
      </c>
      <c r="BM382">
        <v>2585</v>
      </c>
    </row>
    <row r="383" spans="1:65" hidden="1" x14ac:dyDescent="0.2">
      <c r="A383" s="8" t="s">
        <v>2133</v>
      </c>
      <c r="C383" t="s">
        <v>1518</v>
      </c>
      <c r="D383" t="s">
        <v>76</v>
      </c>
      <c r="E383" t="s">
        <v>285</v>
      </c>
      <c r="F383" t="s">
        <v>290</v>
      </c>
      <c r="G383" s="8" t="s">
        <v>285</v>
      </c>
      <c r="H383" s="8" t="s">
        <v>290</v>
      </c>
      <c r="I383" s="8"/>
      <c r="AR383" t="s">
        <v>1979</v>
      </c>
      <c r="AS383">
        <v>5.8</v>
      </c>
      <c r="AV383" t="s">
        <v>1942</v>
      </c>
      <c r="AW383">
        <v>6.6</v>
      </c>
      <c r="AX383" t="s">
        <v>1969</v>
      </c>
      <c r="AY383">
        <v>5.5</v>
      </c>
      <c r="AZ383">
        <v>5.5</v>
      </c>
      <c r="BA383" t="s">
        <v>2114</v>
      </c>
      <c r="BB383">
        <v>6.8</v>
      </c>
      <c r="BC383" t="s">
        <v>2105</v>
      </c>
      <c r="BD383">
        <v>6.8</v>
      </c>
      <c r="BE383">
        <v>8.1999999999999993</v>
      </c>
      <c r="BF383">
        <v>5.5</v>
      </c>
      <c r="BH383">
        <v>5.5</v>
      </c>
      <c r="BI383" s="11" t="s">
        <v>2007</v>
      </c>
      <c r="BJ383" s="8" t="s">
        <v>79</v>
      </c>
      <c r="BK383" s="1">
        <v>44816</v>
      </c>
      <c r="BL383" t="s">
        <v>2002</v>
      </c>
      <c r="BM383">
        <v>2585</v>
      </c>
    </row>
    <row r="384" spans="1:65" hidden="1" x14ac:dyDescent="0.2">
      <c r="A384" s="8" t="s">
        <v>2096</v>
      </c>
      <c r="C384" t="s">
        <v>1518</v>
      </c>
      <c r="D384" t="s">
        <v>76</v>
      </c>
      <c r="E384" t="s">
        <v>285</v>
      </c>
      <c r="F384" t="s">
        <v>290</v>
      </c>
      <c r="G384" s="8" t="s">
        <v>285</v>
      </c>
      <c r="H384" s="8" t="s">
        <v>290</v>
      </c>
      <c r="I384" s="8"/>
      <c r="AG384" t="s">
        <v>1955</v>
      </c>
      <c r="AH384" t="s">
        <v>2107</v>
      </c>
      <c r="AI384" t="s">
        <v>2089</v>
      </c>
      <c r="AJ384" t="s">
        <v>2107</v>
      </c>
      <c r="BI384" s="11" t="s">
        <v>2007</v>
      </c>
      <c r="BJ384" s="8" t="s">
        <v>79</v>
      </c>
      <c r="BK384" s="1">
        <v>44816</v>
      </c>
      <c r="BL384" t="s">
        <v>2002</v>
      </c>
      <c r="BM384">
        <v>2585</v>
      </c>
    </row>
    <row r="385" spans="1:67" hidden="1" x14ac:dyDescent="0.2">
      <c r="A385" s="8" t="s">
        <v>2097</v>
      </c>
      <c r="C385" t="s">
        <v>1518</v>
      </c>
      <c r="D385" t="s">
        <v>76</v>
      </c>
      <c r="E385" t="s">
        <v>285</v>
      </c>
      <c r="F385" t="s">
        <v>290</v>
      </c>
      <c r="G385" s="8" t="s">
        <v>285</v>
      </c>
      <c r="H385" s="8" t="s">
        <v>290</v>
      </c>
      <c r="I385" s="8"/>
      <c r="Y385" t="s">
        <v>2108</v>
      </c>
      <c r="AA385" t="s">
        <v>2106</v>
      </c>
      <c r="AB385" t="s">
        <v>2106</v>
      </c>
      <c r="AC385" t="s">
        <v>2109</v>
      </c>
      <c r="AD385" t="s">
        <v>2110</v>
      </c>
      <c r="AE385" t="s">
        <v>2111</v>
      </c>
      <c r="AF385" t="s">
        <v>2111</v>
      </c>
      <c r="AG385" t="s">
        <v>2112</v>
      </c>
      <c r="AH385" t="s">
        <v>2073</v>
      </c>
      <c r="AI385" t="s">
        <v>2113</v>
      </c>
      <c r="AJ385" t="s">
        <v>2073</v>
      </c>
      <c r="BI385" s="11" t="s">
        <v>2007</v>
      </c>
      <c r="BJ385" s="8" t="s">
        <v>79</v>
      </c>
      <c r="BK385" s="1">
        <v>44816</v>
      </c>
      <c r="BL385" t="s">
        <v>2002</v>
      </c>
      <c r="BM385">
        <v>2585</v>
      </c>
    </row>
    <row r="386" spans="1:67" hidden="1" x14ac:dyDescent="0.2">
      <c r="A386" s="8" t="s">
        <v>2134</v>
      </c>
      <c r="C386" t="s">
        <v>1518</v>
      </c>
      <c r="D386" t="s">
        <v>76</v>
      </c>
      <c r="E386" t="s">
        <v>285</v>
      </c>
      <c r="F386" t="s">
        <v>290</v>
      </c>
      <c r="G386" s="8" t="s">
        <v>285</v>
      </c>
      <c r="H386" s="8" t="s">
        <v>290</v>
      </c>
      <c r="I386" s="8"/>
      <c r="AW386" t="s">
        <v>2103</v>
      </c>
      <c r="AY386">
        <v>5.3</v>
      </c>
      <c r="AZ386">
        <v>5.3</v>
      </c>
      <c r="BA386">
        <v>6.5</v>
      </c>
      <c r="BB386">
        <v>6.1</v>
      </c>
      <c r="BC386">
        <v>5.8</v>
      </c>
      <c r="BD386">
        <v>6.1</v>
      </c>
      <c r="BE386">
        <v>7</v>
      </c>
      <c r="BF386" t="s">
        <v>1955</v>
      </c>
      <c r="BG386">
        <v>4.2</v>
      </c>
      <c r="BH386" t="s">
        <v>1944</v>
      </c>
      <c r="BI386" s="11" t="s">
        <v>2007</v>
      </c>
      <c r="BJ386" s="8" t="s">
        <v>79</v>
      </c>
      <c r="BK386" s="1">
        <v>44816</v>
      </c>
      <c r="BL386" t="s">
        <v>2002</v>
      </c>
      <c r="BM386">
        <v>2585</v>
      </c>
    </row>
    <row r="387" spans="1:67" hidden="1" x14ac:dyDescent="0.2">
      <c r="A387" s="8" t="s">
        <v>2098</v>
      </c>
      <c r="C387" t="s">
        <v>1518</v>
      </c>
      <c r="D387" t="s">
        <v>76</v>
      </c>
      <c r="E387" t="s">
        <v>285</v>
      </c>
      <c r="F387" t="s">
        <v>290</v>
      </c>
      <c r="G387" s="8" t="s">
        <v>285</v>
      </c>
      <c r="H387" s="8" t="s">
        <v>290</v>
      </c>
      <c r="I387" s="8"/>
      <c r="Q387" t="s">
        <v>1944</v>
      </c>
      <c r="R387" t="s">
        <v>1959</v>
      </c>
      <c r="T387" t="s">
        <v>1959</v>
      </c>
      <c r="W387" t="s">
        <v>2114</v>
      </c>
      <c r="X387" t="s">
        <v>2114</v>
      </c>
      <c r="Y387" t="s">
        <v>2087</v>
      </c>
      <c r="Z387" t="s">
        <v>2115</v>
      </c>
      <c r="AA387" t="s">
        <v>2116</v>
      </c>
      <c r="AB387" t="s">
        <v>2116</v>
      </c>
      <c r="AC387" t="s">
        <v>2109</v>
      </c>
      <c r="AD387" t="s">
        <v>2117</v>
      </c>
      <c r="AE387" t="s">
        <v>2118</v>
      </c>
      <c r="AF387" t="s">
        <v>2117</v>
      </c>
      <c r="BI387" s="11" t="s">
        <v>2007</v>
      </c>
      <c r="BJ387" s="8" t="s">
        <v>79</v>
      </c>
      <c r="BK387" s="1">
        <v>44816</v>
      </c>
      <c r="BL387" t="s">
        <v>2002</v>
      </c>
      <c r="BM387">
        <v>2585</v>
      </c>
    </row>
    <row r="388" spans="1:67" hidden="1" x14ac:dyDescent="0.2">
      <c r="A388" s="8" t="s">
        <v>2099</v>
      </c>
      <c r="C388" t="s">
        <v>1518</v>
      </c>
      <c r="D388" t="s">
        <v>76</v>
      </c>
      <c r="E388" t="s">
        <v>285</v>
      </c>
      <c r="F388" t="s">
        <v>290</v>
      </c>
      <c r="G388" s="8" t="s">
        <v>285</v>
      </c>
      <c r="H388" s="8" t="s">
        <v>290</v>
      </c>
      <c r="I388" s="8"/>
      <c r="M388">
        <v>4</v>
      </c>
      <c r="P388">
        <v>3.3</v>
      </c>
      <c r="Q388" t="s">
        <v>1946</v>
      </c>
      <c r="R388">
        <v>5.0999999999999996</v>
      </c>
      <c r="S388">
        <v>5.3</v>
      </c>
      <c r="T388">
        <v>5.3</v>
      </c>
      <c r="U388">
        <v>5.6</v>
      </c>
      <c r="V388">
        <v>7.2</v>
      </c>
      <c r="W388">
        <v>7.4</v>
      </c>
      <c r="X388">
        <v>7.4</v>
      </c>
      <c r="Y388">
        <v>6.2</v>
      </c>
      <c r="Z388">
        <v>8</v>
      </c>
      <c r="AA388">
        <v>8.1</v>
      </c>
      <c r="AB388">
        <v>8.1</v>
      </c>
      <c r="AC388">
        <v>6.3</v>
      </c>
      <c r="AD388">
        <v>9.6999999999999993</v>
      </c>
      <c r="AE388">
        <v>9.5</v>
      </c>
      <c r="AF388" t="s">
        <v>2119</v>
      </c>
      <c r="AG388">
        <v>4.4000000000000004</v>
      </c>
      <c r="AH388">
        <v>8.6999999999999993</v>
      </c>
      <c r="AI388">
        <v>7.4</v>
      </c>
      <c r="AJ388">
        <v>8.6999999999999993</v>
      </c>
      <c r="BI388" s="11" t="s">
        <v>2007</v>
      </c>
      <c r="BJ388" s="8" t="s">
        <v>79</v>
      </c>
      <c r="BK388" s="1">
        <v>44816</v>
      </c>
      <c r="BL388" t="s">
        <v>2002</v>
      </c>
      <c r="BM388">
        <v>2585</v>
      </c>
    </row>
    <row r="389" spans="1:67" hidden="1" x14ac:dyDescent="0.2">
      <c r="A389" s="8" t="s">
        <v>2099</v>
      </c>
      <c r="C389" t="s">
        <v>1518</v>
      </c>
      <c r="D389" t="s">
        <v>76</v>
      </c>
      <c r="E389" t="s">
        <v>285</v>
      </c>
      <c r="F389" t="s">
        <v>290</v>
      </c>
      <c r="G389" s="8" t="s">
        <v>285</v>
      </c>
      <c r="H389" s="8" t="s">
        <v>290</v>
      </c>
      <c r="I389" s="8"/>
      <c r="Y389">
        <v>6.3</v>
      </c>
      <c r="Z389">
        <v>8.1999999999999993</v>
      </c>
      <c r="AA389">
        <v>8.3000000000000007</v>
      </c>
      <c r="AB389">
        <v>8.3000000000000007</v>
      </c>
      <c r="AC389">
        <v>6.2</v>
      </c>
      <c r="AD389">
        <v>10</v>
      </c>
      <c r="AE389">
        <v>9.8000000000000007</v>
      </c>
      <c r="AF389">
        <v>10</v>
      </c>
      <c r="AG389">
        <v>4.7</v>
      </c>
      <c r="AH389">
        <v>8.5</v>
      </c>
      <c r="AI389">
        <v>7.2</v>
      </c>
      <c r="AJ389">
        <v>8.5</v>
      </c>
      <c r="BJ389" s="8" t="s">
        <v>79</v>
      </c>
      <c r="BK389" s="1">
        <v>44816</v>
      </c>
      <c r="BL389" t="s">
        <v>2002</v>
      </c>
      <c r="BM389">
        <v>2585</v>
      </c>
    </row>
    <row r="390" spans="1:67" hidden="1" x14ac:dyDescent="0.2">
      <c r="A390" s="8" t="s">
        <v>2135</v>
      </c>
      <c r="C390" t="s">
        <v>1518</v>
      </c>
      <c r="D390" t="s">
        <v>76</v>
      </c>
      <c r="E390" t="s">
        <v>285</v>
      </c>
      <c r="F390" t="s">
        <v>290</v>
      </c>
      <c r="G390" s="8" t="s">
        <v>285</v>
      </c>
      <c r="H390" s="8" t="s">
        <v>290</v>
      </c>
      <c r="I390" s="8"/>
      <c r="AW390">
        <v>6.2</v>
      </c>
      <c r="AX390">
        <v>4.7</v>
      </c>
      <c r="AY390">
        <v>4.9000000000000004</v>
      </c>
      <c r="AZ390">
        <v>4.9000000000000004</v>
      </c>
      <c r="BA390">
        <v>7</v>
      </c>
      <c r="BB390">
        <v>6.4</v>
      </c>
      <c r="BC390">
        <v>6</v>
      </c>
      <c r="BD390">
        <v>6.4</v>
      </c>
      <c r="BE390">
        <v>8</v>
      </c>
      <c r="BF390">
        <v>5.9</v>
      </c>
      <c r="BG390">
        <v>4.8</v>
      </c>
      <c r="BH390">
        <v>5.9</v>
      </c>
      <c r="BJ390" s="8" t="s">
        <v>79</v>
      </c>
      <c r="BK390" s="1">
        <v>44816</v>
      </c>
      <c r="BL390" t="s">
        <v>2002</v>
      </c>
      <c r="BM390">
        <v>2585</v>
      </c>
    </row>
    <row r="391" spans="1:67" hidden="1" x14ac:dyDescent="0.2">
      <c r="A391" s="8" t="s">
        <v>2136</v>
      </c>
      <c r="C391" t="s">
        <v>1518</v>
      </c>
      <c r="D391" t="s">
        <v>76</v>
      </c>
      <c r="E391" t="s">
        <v>285</v>
      </c>
      <c r="F391" t="s">
        <v>290</v>
      </c>
      <c r="G391" s="8" t="s">
        <v>285</v>
      </c>
      <c r="H391" s="8" t="s">
        <v>290</v>
      </c>
      <c r="I391" s="8"/>
      <c r="AK391">
        <v>4</v>
      </c>
      <c r="AN391">
        <v>3.7</v>
      </c>
      <c r="AO391">
        <v>5.3</v>
      </c>
      <c r="AR391">
        <v>3.2</v>
      </c>
      <c r="AS391">
        <v>5.8</v>
      </c>
      <c r="AV391">
        <v>3.8</v>
      </c>
      <c r="AW391">
        <v>6.4</v>
      </c>
      <c r="AX391">
        <v>5</v>
      </c>
      <c r="AY391">
        <v>5.0999999999999996</v>
      </c>
      <c r="AZ391">
        <v>5.0999999999999996</v>
      </c>
      <c r="BA391">
        <v>7.1</v>
      </c>
      <c r="BB391">
        <v>6.6</v>
      </c>
      <c r="BC391">
        <v>5.9</v>
      </c>
      <c r="BD391">
        <v>6.6</v>
      </c>
      <c r="BE391">
        <v>8.8000000000000007</v>
      </c>
      <c r="BF391">
        <v>5.8</v>
      </c>
      <c r="BG391">
        <v>4.7</v>
      </c>
      <c r="BH391">
        <v>5.8</v>
      </c>
      <c r="BI391" s="11" t="s">
        <v>2145</v>
      </c>
      <c r="BJ391" s="8" t="s">
        <v>79</v>
      </c>
      <c r="BK391" s="1">
        <v>44816</v>
      </c>
      <c r="BL391" t="s">
        <v>2002</v>
      </c>
      <c r="BM391">
        <v>2585</v>
      </c>
    </row>
    <row r="392" spans="1:67" hidden="1" x14ac:dyDescent="0.2">
      <c r="A392" s="8" t="s">
        <v>2137</v>
      </c>
      <c r="C392" t="s">
        <v>1518</v>
      </c>
      <c r="D392" t="s">
        <v>76</v>
      </c>
      <c r="E392" t="s">
        <v>285</v>
      </c>
      <c r="F392" t="s">
        <v>290</v>
      </c>
      <c r="G392" s="8" t="s">
        <v>285</v>
      </c>
      <c r="H392" s="8" t="s">
        <v>290</v>
      </c>
      <c r="I392" s="8"/>
      <c r="BF392">
        <v>5.2</v>
      </c>
      <c r="BH392">
        <v>5.2</v>
      </c>
      <c r="BJ392" s="8" t="s">
        <v>79</v>
      </c>
      <c r="BK392" s="1">
        <v>44816</v>
      </c>
      <c r="BL392" t="s">
        <v>2002</v>
      </c>
      <c r="BM392">
        <v>2585</v>
      </c>
    </row>
    <row r="393" spans="1:67" hidden="1" x14ac:dyDescent="0.2">
      <c r="A393" s="8" t="s">
        <v>2100</v>
      </c>
      <c r="C393" t="s">
        <v>1518</v>
      </c>
      <c r="D393" t="s">
        <v>76</v>
      </c>
      <c r="E393" t="s">
        <v>285</v>
      </c>
      <c r="F393" t="s">
        <v>290</v>
      </c>
      <c r="G393" s="8" t="s">
        <v>285</v>
      </c>
      <c r="H393" s="8" t="s">
        <v>290</v>
      </c>
      <c r="I393" s="8"/>
      <c r="BI393" t="s">
        <v>2120</v>
      </c>
      <c r="BJ393" s="8" t="s">
        <v>79</v>
      </c>
      <c r="BK393" s="1">
        <v>44816</v>
      </c>
      <c r="BL393" t="s">
        <v>2002</v>
      </c>
      <c r="BM393">
        <v>2585</v>
      </c>
    </row>
    <row r="394" spans="1:67" hidden="1" x14ac:dyDescent="0.2">
      <c r="A394" s="8" t="s">
        <v>2101</v>
      </c>
      <c r="C394" t="s">
        <v>1518</v>
      </c>
      <c r="D394" t="s">
        <v>76</v>
      </c>
      <c r="E394" t="s">
        <v>285</v>
      </c>
      <c r="F394" t="s">
        <v>290</v>
      </c>
      <c r="G394" s="8" t="s">
        <v>285</v>
      </c>
      <c r="H394" s="8" t="s">
        <v>290</v>
      </c>
      <c r="I394" s="8"/>
      <c r="AG394">
        <v>4.5999999999999996</v>
      </c>
      <c r="AH394" t="s">
        <v>2074</v>
      </c>
      <c r="AI394" t="s">
        <v>2088</v>
      </c>
      <c r="AJ394" t="s">
        <v>2074</v>
      </c>
      <c r="BI394" s="11" t="s">
        <v>2007</v>
      </c>
      <c r="BJ394" s="8" t="s">
        <v>79</v>
      </c>
      <c r="BK394" s="1">
        <v>44816</v>
      </c>
      <c r="BL394" t="s">
        <v>2002</v>
      </c>
      <c r="BM394">
        <v>2585</v>
      </c>
    </row>
    <row r="395" spans="1:67" hidden="1" x14ac:dyDescent="0.2">
      <c r="A395" s="8" t="s">
        <v>2101</v>
      </c>
      <c r="C395" t="s">
        <v>1518</v>
      </c>
      <c r="D395" t="s">
        <v>76</v>
      </c>
      <c r="E395" t="s">
        <v>285</v>
      </c>
      <c r="F395" t="s">
        <v>290</v>
      </c>
      <c r="G395" s="8" t="s">
        <v>285</v>
      </c>
      <c r="H395" s="8" t="s">
        <v>290</v>
      </c>
      <c r="I395" s="8"/>
      <c r="AK395" t="s">
        <v>1918</v>
      </c>
      <c r="AN395" t="s">
        <v>1924</v>
      </c>
      <c r="AR395" t="s">
        <v>1927</v>
      </c>
      <c r="AS395" t="s">
        <v>1959</v>
      </c>
      <c r="AV395" t="s">
        <v>1918</v>
      </c>
      <c r="AW395" t="s">
        <v>2103</v>
      </c>
      <c r="AX395" t="s">
        <v>1923</v>
      </c>
      <c r="AY395" t="s">
        <v>1955</v>
      </c>
      <c r="AZ395" t="s">
        <v>1955</v>
      </c>
      <c r="BA395" t="s">
        <v>2146</v>
      </c>
      <c r="BB395" t="s">
        <v>1959</v>
      </c>
      <c r="BC395" t="s">
        <v>1943</v>
      </c>
      <c r="BD395" t="s">
        <v>1959</v>
      </c>
      <c r="BJ395" s="8" t="s">
        <v>79</v>
      </c>
      <c r="BK395" s="1">
        <v>44816</v>
      </c>
      <c r="BL395" t="s">
        <v>2002</v>
      </c>
      <c r="BM395">
        <v>2585</v>
      </c>
    </row>
    <row r="396" spans="1:67" hidden="1" x14ac:dyDescent="0.2">
      <c r="A396" s="8" t="s">
        <v>2138</v>
      </c>
      <c r="C396" t="s">
        <v>1518</v>
      </c>
      <c r="D396" t="s">
        <v>76</v>
      </c>
      <c r="E396" t="s">
        <v>285</v>
      </c>
      <c r="F396" t="s">
        <v>290</v>
      </c>
      <c r="G396" s="8" t="s">
        <v>285</v>
      </c>
      <c r="H396" s="8" t="s">
        <v>290</v>
      </c>
      <c r="I396" s="8"/>
      <c r="AS396">
        <v>6</v>
      </c>
      <c r="AV396" t="s">
        <v>1918</v>
      </c>
      <c r="BJ396" s="8" t="s">
        <v>79</v>
      </c>
      <c r="BK396" s="1">
        <v>44816</v>
      </c>
      <c r="BL396" t="s">
        <v>2002</v>
      </c>
      <c r="BM396">
        <v>2585</v>
      </c>
    </row>
    <row r="397" spans="1:67" hidden="1" x14ac:dyDescent="0.2">
      <c r="A397" s="8" t="s">
        <v>2139</v>
      </c>
      <c r="C397" t="s">
        <v>1518</v>
      </c>
      <c r="D397" t="s">
        <v>76</v>
      </c>
      <c r="E397" t="s">
        <v>285</v>
      </c>
      <c r="F397" t="s">
        <v>290</v>
      </c>
      <c r="G397" s="8" t="s">
        <v>285</v>
      </c>
      <c r="H397" s="8" t="s">
        <v>290</v>
      </c>
      <c r="I397" s="8"/>
      <c r="BB397">
        <v>5.9</v>
      </c>
      <c r="BJ397" s="8" t="s">
        <v>79</v>
      </c>
      <c r="BK397" s="1">
        <v>44816</v>
      </c>
      <c r="BL397" t="s">
        <v>2002</v>
      </c>
      <c r="BM397">
        <v>2585</v>
      </c>
    </row>
    <row r="398" spans="1:67" hidden="1" x14ac:dyDescent="0.2">
      <c r="A398" s="8" t="s">
        <v>2140</v>
      </c>
      <c r="C398" t="s">
        <v>1518</v>
      </c>
      <c r="D398" t="s">
        <v>76</v>
      </c>
      <c r="E398" t="s">
        <v>285</v>
      </c>
      <c r="F398" t="s">
        <v>290</v>
      </c>
      <c r="G398" s="8" t="s">
        <v>285</v>
      </c>
      <c r="H398" s="8" t="s">
        <v>290</v>
      </c>
      <c r="I398" s="8"/>
      <c r="BA398">
        <v>7.2</v>
      </c>
      <c r="BB398">
        <v>6.1</v>
      </c>
      <c r="BC398">
        <v>6</v>
      </c>
      <c r="BD398">
        <v>6.1</v>
      </c>
      <c r="BJ398" s="8" t="s">
        <v>79</v>
      </c>
      <c r="BK398" s="1">
        <v>44816</v>
      </c>
      <c r="BL398" t="s">
        <v>2002</v>
      </c>
      <c r="BM398">
        <v>2585</v>
      </c>
    </row>
    <row r="399" spans="1:67" hidden="1" x14ac:dyDescent="0.2">
      <c r="A399" s="8" t="s">
        <v>2102</v>
      </c>
      <c r="C399" t="s">
        <v>1518</v>
      </c>
      <c r="D399" t="s">
        <v>76</v>
      </c>
      <c r="E399" t="s">
        <v>285</v>
      </c>
      <c r="F399" t="s">
        <v>290</v>
      </c>
      <c r="G399" s="8" t="s">
        <v>285</v>
      </c>
      <c r="H399" s="8" t="s">
        <v>290</v>
      </c>
      <c r="I399" s="8"/>
      <c r="AC399" t="s">
        <v>2089</v>
      </c>
      <c r="AD399" t="s">
        <v>1983</v>
      </c>
      <c r="AE399" t="s">
        <v>1974</v>
      </c>
      <c r="AF399" t="s">
        <v>1983</v>
      </c>
      <c r="BI399" s="11" t="s">
        <v>2007</v>
      </c>
      <c r="BJ399" s="8" t="s">
        <v>79</v>
      </c>
      <c r="BK399" s="1">
        <v>44816</v>
      </c>
      <c r="BL399" t="s">
        <v>2002</v>
      </c>
      <c r="BM399">
        <v>2585</v>
      </c>
    </row>
    <row r="400" spans="1:67" hidden="1" x14ac:dyDescent="0.2">
      <c r="A400" s="8" t="s">
        <v>2147</v>
      </c>
      <c r="B400" s="8" t="s">
        <v>338</v>
      </c>
      <c r="C400" s="8" t="s">
        <v>1518</v>
      </c>
      <c r="D400" s="8" t="s">
        <v>76</v>
      </c>
      <c r="E400" s="8" t="s">
        <v>285</v>
      </c>
      <c r="F400" s="8" t="s">
        <v>290</v>
      </c>
      <c r="G400" s="8" t="s">
        <v>285</v>
      </c>
      <c r="H400" s="8" t="s">
        <v>290</v>
      </c>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v>6.8</v>
      </c>
      <c r="BB400" s="8"/>
      <c r="BC400" s="8"/>
      <c r="BD400" s="8">
        <v>6</v>
      </c>
      <c r="BE400" s="8" t="s">
        <v>2107</v>
      </c>
      <c r="BF400" s="8"/>
      <c r="BG400" s="8"/>
      <c r="BH400" s="8">
        <v>5.6</v>
      </c>
      <c r="BI400" s="8" t="s">
        <v>2434</v>
      </c>
      <c r="BJ400" s="8" t="s">
        <v>79</v>
      </c>
      <c r="BK400" s="9">
        <v>44820</v>
      </c>
      <c r="BL400" s="8" t="s">
        <v>2433</v>
      </c>
      <c r="BM400" s="8">
        <v>51794</v>
      </c>
      <c r="BN400" s="8" t="s">
        <v>72</v>
      </c>
      <c r="BO400" s="8" t="s">
        <v>2433</v>
      </c>
    </row>
    <row r="401" spans="1:67" hidden="1" x14ac:dyDescent="0.2">
      <c r="A401" s="8" t="s">
        <v>2147</v>
      </c>
      <c r="B401" t="s">
        <v>338</v>
      </c>
      <c r="C401" t="s">
        <v>1518</v>
      </c>
      <c r="D401" t="s">
        <v>76</v>
      </c>
      <c r="E401" t="s">
        <v>285</v>
      </c>
      <c r="F401" t="s">
        <v>290</v>
      </c>
      <c r="G401" s="8" t="s">
        <v>285</v>
      </c>
      <c r="H401" s="8" t="s">
        <v>290</v>
      </c>
      <c r="I401" s="8"/>
      <c r="BA401">
        <v>6.9</v>
      </c>
      <c r="BB401" t="s">
        <v>2103</v>
      </c>
      <c r="BC401">
        <v>5.9</v>
      </c>
      <c r="BD401" t="s">
        <v>2103</v>
      </c>
      <c r="BE401" t="s">
        <v>2150</v>
      </c>
      <c r="BF401">
        <v>5.3</v>
      </c>
      <c r="BG401">
        <v>5</v>
      </c>
      <c r="BH401">
        <v>5.3</v>
      </c>
      <c r="BI401" s="11" t="s">
        <v>2007</v>
      </c>
      <c r="BJ401" s="8" t="s">
        <v>79</v>
      </c>
      <c r="BK401" s="1">
        <v>44816</v>
      </c>
      <c r="BL401" t="s">
        <v>2002</v>
      </c>
      <c r="BM401">
        <v>2585</v>
      </c>
    </row>
    <row r="402" spans="1:67" hidden="1" x14ac:dyDescent="0.2">
      <c r="A402" s="8" t="s">
        <v>2148</v>
      </c>
      <c r="C402" t="s">
        <v>1518</v>
      </c>
      <c r="D402" t="s">
        <v>76</v>
      </c>
      <c r="E402" t="s">
        <v>285</v>
      </c>
      <c r="F402" t="s">
        <v>290</v>
      </c>
      <c r="G402" s="8" t="s">
        <v>285</v>
      </c>
      <c r="H402" s="8" t="s">
        <v>290</v>
      </c>
      <c r="I402" s="8"/>
      <c r="AS402" t="s">
        <v>1943</v>
      </c>
      <c r="AV402" t="s">
        <v>1923</v>
      </c>
      <c r="BJ402" s="8" t="s">
        <v>79</v>
      </c>
      <c r="BK402" s="1">
        <v>44816</v>
      </c>
      <c r="BL402" t="s">
        <v>2002</v>
      </c>
      <c r="BM402">
        <v>2585</v>
      </c>
    </row>
    <row r="403" spans="1:67" s="2" customFormat="1" hidden="1" x14ac:dyDescent="0.2">
      <c r="A403" s="8" t="s">
        <v>2149</v>
      </c>
      <c r="B403"/>
      <c r="C403" t="s">
        <v>1518</v>
      </c>
      <c r="D403" t="s">
        <v>76</v>
      </c>
      <c r="E403" t="s">
        <v>285</v>
      </c>
      <c r="F403" t="s">
        <v>290</v>
      </c>
      <c r="G403" s="18" t="s">
        <v>285</v>
      </c>
      <c r="H403" s="8" t="s">
        <v>290</v>
      </c>
      <c r="I403" s="8"/>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t="s">
        <v>2144</v>
      </c>
      <c r="BB403"/>
      <c r="BC403"/>
      <c r="BD403"/>
      <c r="BE403" t="s">
        <v>2091</v>
      </c>
      <c r="BF403"/>
      <c r="BG403"/>
      <c r="BH403"/>
      <c r="BI403" s="11" t="s">
        <v>2007</v>
      </c>
      <c r="BJ403" s="8" t="s">
        <v>79</v>
      </c>
      <c r="BK403" s="1">
        <v>44816</v>
      </c>
      <c r="BL403" t="s">
        <v>2002</v>
      </c>
      <c r="BM403">
        <v>2585</v>
      </c>
      <c r="BN403"/>
      <c r="BO403"/>
    </row>
    <row r="404" spans="1:67" hidden="1" x14ac:dyDescent="0.2">
      <c r="A404" s="8" t="s">
        <v>1774</v>
      </c>
      <c r="C404" t="s">
        <v>1518</v>
      </c>
      <c r="D404" t="s">
        <v>76</v>
      </c>
      <c r="E404" t="s">
        <v>285</v>
      </c>
      <c r="F404" t="s">
        <v>290</v>
      </c>
      <c r="G404" s="8" t="s">
        <v>285</v>
      </c>
      <c r="H404" s="8" t="s">
        <v>1775</v>
      </c>
      <c r="I404" s="8"/>
      <c r="L404" s="8" t="s">
        <v>1771</v>
      </c>
      <c r="AW404">
        <v>6.4539999999999997</v>
      </c>
      <c r="AX404">
        <v>5.2160000000000002</v>
      </c>
      <c r="AY404">
        <v>5.4850000000000003</v>
      </c>
      <c r="AZ404">
        <v>5.4850000000000003</v>
      </c>
      <c r="BJ404" s="8" t="s">
        <v>79</v>
      </c>
      <c r="BK404" s="1">
        <v>44812</v>
      </c>
      <c r="BL404" s="8" t="s">
        <v>1738</v>
      </c>
      <c r="BM404" s="8">
        <v>1420</v>
      </c>
      <c r="BN404" t="s">
        <v>72</v>
      </c>
      <c r="BO404" t="s">
        <v>1738</v>
      </c>
    </row>
    <row r="405" spans="1:67" hidden="1" x14ac:dyDescent="0.2">
      <c r="A405" s="13" t="s">
        <v>1737</v>
      </c>
      <c r="B405" s="13"/>
      <c r="C405" s="13" t="s">
        <v>1518</v>
      </c>
      <c r="D405" s="13" t="s">
        <v>76</v>
      </c>
      <c r="E405" s="13" t="s">
        <v>285</v>
      </c>
      <c r="F405" s="13" t="s">
        <v>1565</v>
      </c>
      <c r="G405" s="13" t="s">
        <v>285</v>
      </c>
      <c r="H405" s="13" t="s">
        <v>1565</v>
      </c>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row>
    <row r="406" spans="1:67" hidden="1" x14ac:dyDescent="0.2">
      <c r="A406" t="s">
        <v>2708</v>
      </c>
      <c r="C406" t="s">
        <v>1518</v>
      </c>
      <c r="D406" t="s">
        <v>76</v>
      </c>
      <c r="E406" t="s">
        <v>285</v>
      </c>
      <c r="F406" t="s">
        <v>1565</v>
      </c>
      <c r="G406" s="8" t="s">
        <v>298</v>
      </c>
      <c r="H406" s="8" t="s">
        <v>1565</v>
      </c>
      <c r="I406" s="8"/>
      <c r="AC406">
        <v>4.75</v>
      </c>
      <c r="AD406">
        <v>6.6</v>
      </c>
      <c r="AE406">
        <v>6.84</v>
      </c>
      <c r="AF406">
        <v>6.84</v>
      </c>
      <c r="BJ406" s="8" t="s">
        <v>79</v>
      </c>
      <c r="BK406" s="1">
        <v>44826</v>
      </c>
      <c r="BL406" s="8" t="s">
        <v>2693</v>
      </c>
      <c r="BM406" s="8">
        <v>960</v>
      </c>
      <c r="BN406" t="s">
        <v>72</v>
      </c>
      <c r="BO406" s="11" t="s">
        <v>2693</v>
      </c>
    </row>
    <row r="407" spans="1:67" hidden="1" x14ac:dyDescent="0.2">
      <c r="A407" t="s">
        <v>2711</v>
      </c>
      <c r="C407" t="s">
        <v>1518</v>
      </c>
      <c r="D407" t="s">
        <v>76</v>
      </c>
      <c r="E407" t="s">
        <v>285</v>
      </c>
      <c r="F407" t="s">
        <v>1565</v>
      </c>
      <c r="G407" s="8" t="s">
        <v>298</v>
      </c>
      <c r="H407" s="8" t="s">
        <v>1565</v>
      </c>
      <c r="I407" s="8"/>
      <c r="AS407">
        <v>4.5599999999999996</v>
      </c>
      <c r="AV407">
        <v>3.47</v>
      </c>
      <c r="BJ407" s="8" t="s">
        <v>79</v>
      </c>
      <c r="BK407" s="1">
        <v>44826</v>
      </c>
      <c r="BL407" s="8" t="s">
        <v>2693</v>
      </c>
      <c r="BM407" s="8">
        <v>960</v>
      </c>
      <c r="BN407" t="s">
        <v>72</v>
      </c>
      <c r="BO407" s="11" t="s">
        <v>2693</v>
      </c>
    </row>
    <row r="408" spans="1:67" hidden="1" x14ac:dyDescent="0.2">
      <c r="A408" t="s">
        <v>2712</v>
      </c>
      <c r="C408" t="s">
        <v>1518</v>
      </c>
      <c r="D408" t="s">
        <v>76</v>
      </c>
      <c r="E408" t="s">
        <v>285</v>
      </c>
      <c r="F408" t="s">
        <v>1565</v>
      </c>
      <c r="G408" s="8" t="s">
        <v>298</v>
      </c>
      <c r="H408" s="8" t="s">
        <v>1565</v>
      </c>
      <c r="I408" s="8"/>
      <c r="AS408">
        <v>4.91</v>
      </c>
      <c r="AV408">
        <v>3.1</v>
      </c>
      <c r="BJ408" s="8" t="s">
        <v>79</v>
      </c>
      <c r="BK408" s="1">
        <v>44826</v>
      </c>
      <c r="BL408" s="8" t="s">
        <v>2693</v>
      </c>
      <c r="BM408" s="8">
        <v>960</v>
      </c>
    </row>
    <row r="409" spans="1:67" hidden="1" x14ac:dyDescent="0.2">
      <c r="A409" t="s">
        <v>2705</v>
      </c>
      <c r="C409" t="s">
        <v>1518</v>
      </c>
      <c r="D409" t="s">
        <v>76</v>
      </c>
      <c r="E409" t="s">
        <v>285</v>
      </c>
      <c r="F409" t="s">
        <v>1565</v>
      </c>
      <c r="G409" s="8" t="s">
        <v>298</v>
      </c>
      <c r="H409" s="8" t="s">
        <v>1565</v>
      </c>
      <c r="I409" s="8"/>
      <c r="AW409">
        <v>4.43</v>
      </c>
      <c r="AX409">
        <v>3.68</v>
      </c>
      <c r="AY409">
        <v>3.45</v>
      </c>
      <c r="AZ409">
        <v>3.68</v>
      </c>
      <c r="BI409" t="s">
        <v>2702</v>
      </c>
      <c r="BJ409" s="8" t="s">
        <v>79</v>
      </c>
      <c r="BK409" s="1">
        <v>44826</v>
      </c>
      <c r="BL409" s="8" t="s">
        <v>2693</v>
      </c>
      <c r="BM409" s="8">
        <v>960</v>
      </c>
      <c r="BN409" t="s">
        <v>72</v>
      </c>
      <c r="BO409" s="11" t="s">
        <v>2693</v>
      </c>
    </row>
    <row r="410" spans="1:67" hidden="1" x14ac:dyDescent="0.2">
      <c r="A410" t="s">
        <v>2706</v>
      </c>
      <c r="B410" t="s">
        <v>338</v>
      </c>
      <c r="C410" t="s">
        <v>1518</v>
      </c>
      <c r="D410" t="s">
        <v>76</v>
      </c>
      <c r="E410" t="s">
        <v>285</v>
      </c>
      <c r="F410" t="s">
        <v>1565</v>
      </c>
      <c r="G410" s="8" t="s">
        <v>298</v>
      </c>
      <c r="H410" s="8" t="s">
        <v>1565</v>
      </c>
      <c r="I410" s="8"/>
      <c r="BA410">
        <v>4.79</v>
      </c>
      <c r="BB410">
        <v>4.1500000000000004</v>
      </c>
      <c r="BC410">
        <v>3.81</v>
      </c>
      <c r="BD410">
        <v>4.1500000000000004</v>
      </c>
      <c r="BJ410" s="8" t="s">
        <v>79</v>
      </c>
      <c r="BK410" s="1">
        <v>44826</v>
      </c>
      <c r="BL410" s="8" t="s">
        <v>2693</v>
      </c>
      <c r="BM410" s="8">
        <v>960</v>
      </c>
      <c r="BN410" t="s">
        <v>72</v>
      </c>
      <c r="BO410" s="11" t="s">
        <v>2693</v>
      </c>
    </row>
    <row r="411" spans="1:67" hidden="1" x14ac:dyDescent="0.2">
      <c r="A411" t="s">
        <v>2713</v>
      </c>
      <c r="C411" t="s">
        <v>1518</v>
      </c>
      <c r="D411" t="s">
        <v>76</v>
      </c>
      <c r="E411" t="s">
        <v>285</v>
      </c>
      <c r="F411" t="s">
        <v>1565</v>
      </c>
      <c r="G411" s="8" t="s">
        <v>298</v>
      </c>
      <c r="H411" s="8" t="s">
        <v>1565</v>
      </c>
      <c r="I411" s="8"/>
      <c r="BA411">
        <v>4.75</v>
      </c>
      <c r="BB411">
        <v>3.96</v>
      </c>
      <c r="BC411">
        <v>3.8</v>
      </c>
      <c r="BD411">
        <v>3.96</v>
      </c>
      <c r="BJ411" s="8" t="s">
        <v>79</v>
      </c>
      <c r="BK411" s="1">
        <v>44826</v>
      </c>
      <c r="BL411" s="8" t="s">
        <v>2693</v>
      </c>
      <c r="BM411" s="8">
        <v>960</v>
      </c>
    </row>
    <row r="412" spans="1:67" hidden="1" x14ac:dyDescent="0.2">
      <c r="A412" t="s">
        <v>2707</v>
      </c>
      <c r="C412" t="s">
        <v>1518</v>
      </c>
      <c r="D412" t="s">
        <v>76</v>
      </c>
      <c r="E412" t="s">
        <v>285</v>
      </c>
      <c r="F412" t="s">
        <v>1565</v>
      </c>
      <c r="G412" s="8" t="s">
        <v>298</v>
      </c>
      <c r="H412" s="8" t="s">
        <v>1565</v>
      </c>
      <c r="I412" s="8"/>
      <c r="BE412">
        <v>5.99</v>
      </c>
      <c r="BF412">
        <v>3.88</v>
      </c>
      <c r="BG412">
        <v>3.16</v>
      </c>
      <c r="BH412">
        <v>3.88</v>
      </c>
      <c r="BJ412" s="8" t="s">
        <v>79</v>
      </c>
      <c r="BK412" s="1">
        <v>44826</v>
      </c>
      <c r="BL412" s="8" t="s">
        <v>2693</v>
      </c>
      <c r="BM412" s="8">
        <v>960</v>
      </c>
      <c r="BN412" t="s">
        <v>72</v>
      </c>
      <c r="BO412" s="11" t="s">
        <v>2693</v>
      </c>
    </row>
    <row r="413" spans="1:67" hidden="1" x14ac:dyDescent="0.2">
      <c r="A413" t="s">
        <v>2709</v>
      </c>
      <c r="C413" t="s">
        <v>1518</v>
      </c>
      <c r="D413" t="s">
        <v>76</v>
      </c>
      <c r="E413" t="s">
        <v>285</v>
      </c>
      <c r="F413" t="s">
        <v>1565</v>
      </c>
      <c r="G413" s="8" t="s">
        <v>298</v>
      </c>
      <c r="H413" s="8" t="s">
        <v>1565</v>
      </c>
      <c r="I413" s="8"/>
      <c r="AG413">
        <v>4.1100000000000003</v>
      </c>
      <c r="AH413">
        <v>7.25</v>
      </c>
      <c r="AI413" t="s">
        <v>2710</v>
      </c>
      <c r="AJ413">
        <v>7.25</v>
      </c>
      <c r="BJ413" s="8" t="s">
        <v>79</v>
      </c>
      <c r="BK413" s="1">
        <v>44826</v>
      </c>
      <c r="BL413" s="8" t="s">
        <v>2693</v>
      </c>
      <c r="BM413" s="8">
        <v>960</v>
      </c>
      <c r="BN413" t="s">
        <v>72</v>
      </c>
      <c r="BO413" s="11" t="s">
        <v>2693</v>
      </c>
    </row>
    <row r="414" spans="1:67" hidden="1" x14ac:dyDescent="0.2">
      <c r="A414" s="13" t="s">
        <v>1737</v>
      </c>
      <c r="B414" s="13"/>
      <c r="C414" s="13" t="s">
        <v>1518</v>
      </c>
      <c r="D414" s="13" t="s">
        <v>76</v>
      </c>
      <c r="E414" s="13" t="s">
        <v>285</v>
      </c>
      <c r="F414" s="13" t="s">
        <v>293</v>
      </c>
      <c r="G414" s="13" t="s">
        <v>285</v>
      </c>
      <c r="H414" s="13" t="s">
        <v>293</v>
      </c>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row>
    <row r="415" spans="1:67" hidden="1" x14ac:dyDescent="0.2">
      <c r="A415" t="s">
        <v>292</v>
      </c>
      <c r="C415" t="s">
        <v>1518</v>
      </c>
      <c r="D415" t="s">
        <v>76</v>
      </c>
      <c r="E415" t="s">
        <v>285</v>
      </c>
      <c r="F415" t="s">
        <v>293</v>
      </c>
      <c r="G415" t="s">
        <v>285</v>
      </c>
      <c r="H415" t="s">
        <v>293</v>
      </c>
      <c r="BA415">
        <v>7.8</v>
      </c>
      <c r="BB415">
        <v>6.35</v>
      </c>
      <c r="BC415">
        <v>6.85</v>
      </c>
      <c r="BD415">
        <v>6.85</v>
      </c>
      <c r="BE415">
        <v>7.9</v>
      </c>
      <c r="BF415">
        <v>5.4749999999999996</v>
      </c>
      <c r="BG415">
        <v>5.625</v>
      </c>
      <c r="BH415">
        <v>5.625</v>
      </c>
      <c r="BJ415" t="s">
        <v>79</v>
      </c>
      <c r="BL415" t="s">
        <v>291</v>
      </c>
      <c r="BM415">
        <v>17228</v>
      </c>
    </row>
    <row r="416" spans="1:67" hidden="1" x14ac:dyDescent="0.2">
      <c r="A416" t="s">
        <v>294</v>
      </c>
      <c r="C416" t="s">
        <v>1518</v>
      </c>
      <c r="D416" t="s">
        <v>76</v>
      </c>
      <c r="E416" t="s">
        <v>285</v>
      </c>
      <c r="F416" t="s">
        <v>293</v>
      </c>
      <c r="G416" t="s">
        <v>285</v>
      </c>
      <c r="H416" t="s">
        <v>293</v>
      </c>
      <c r="AW416">
        <v>6</v>
      </c>
      <c r="AX416">
        <v>4.8</v>
      </c>
      <c r="AY416">
        <v>5.7</v>
      </c>
      <c r="AZ416">
        <v>5.7</v>
      </c>
      <c r="BA416">
        <v>6.8</v>
      </c>
      <c r="BB416">
        <v>5.9</v>
      </c>
      <c r="BC416">
        <v>6.3</v>
      </c>
      <c r="BD416">
        <v>6.3</v>
      </c>
      <c r="BJ416" t="s">
        <v>79</v>
      </c>
      <c r="BL416" t="s">
        <v>291</v>
      </c>
      <c r="BM416">
        <v>17228</v>
      </c>
      <c r="BN416" t="s">
        <v>72</v>
      </c>
      <c r="BO416" t="s">
        <v>291</v>
      </c>
    </row>
    <row r="417" spans="1:67" hidden="1" x14ac:dyDescent="0.2">
      <c r="A417" t="s">
        <v>295</v>
      </c>
      <c r="C417" t="s">
        <v>1518</v>
      </c>
      <c r="D417" t="s">
        <v>76</v>
      </c>
      <c r="E417" t="s">
        <v>285</v>
      </c>
      <c r="F417" t="s">
        <v>293</v>
      </c>
      <c r="G417" t="s">
        <v>285</v>
      </c>
      <c r="H417" t="s">
        <v>293</v>
      </c>
      <c r="AS417">
        <v>6.2</v>
      </c>
      <c r="AV417">
        <v>4.8</v>
      </c>
      <c r="AW417">
        <v>6.7</v>
      </c>
      <c r="AX417">
        <v>5</v>
      </c>
      <c r="AY417">
        <v>5.8</v>
      </c>
      <c r="AZ417">
        <v>5.8</v>
      </c>
      <c r="BA417">
        <v>7.6</v>
      </c>
      <c r="BB417">
        <v>6.45</v>
      </c>
      <c r="BC417">
        <v>6.9</v>
      </c>
      <c r="BD417">
        <v>6.9</v>
      </c>
      <c r="BE417">
        <v>7.9</v>
      </c>
      <c r="BF417">
        <v>5.85</v>
      </c>
      <c r="BG417">
        <v>5.3</v>
      </c>
      <c r="BH417">
        <v>5.85</v>
      </c>
      <c r="BJ417" t="s">
        <v>79</v>
      </c>
      <c r="BL417" t="s">
        <v>291</v>
      </c>
      <c r="BM417">
        <v>17228</v>
      </c>
      <c r="BN417" t="s">
        <v>72</v>
      </c>
      <c r="BO417" t="s">
        <v>291</v>
      </c>
    </row>
    <row r="418" spans="1:67" hidden="1" x14ac:dyDescent="0.2">
      <c r="A418" s="13" t="s">
        <v>1737</v>
      </c>
      <c r="B418" s="13"/>
      <c r="C418" s="13" t="s">
        <v>1518</v>
      </c>
      <c r="D418" s="13" t="s">
        <v>76</v>
      </c>
      <c r="E418" s="13" t="s">
        <v>285</v>
      </c>
      <c r="F418" s="13" t="s">
        <v>1564</v>
      </c>
      <c r="G418" s="13" t="s">
        <v>285</v>
      </c>
      <c r="H418" s="13" t="s">
        <v>1564</v>
      </c>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row>
    <row r="419" spans="1:67" hidden="1" x14ac:dyDescent="0.2">
      <c r="A419" s="8" t="s">
        <v>1778</v>
      </c>
      <c r="B419" t="s">
        <v>338</v>
      </c>
      <c r="C419" t="s">
        <v>1518</v>
      </c>
      <c r="D419" t="s">
        <v>76</v>
      </c>
      <c r="E419" t="s">
        <v>285</v>
      </c>
      <c r="F419" t="s">
        <v>1564</v>
      </c>
      <c r="G419" s="15" t="s">
        <v>285</v>
      </c>
      <c r="H419" s="8" t="s">
        <v>1564</v>
      </c>
      <c r="I419" s="8"/>
      <c r="L419" s="8" t="s">
        <v>1779</v>
      </c>
      <c r="BA419">
        <v>5.39</v>
      </c>
      <c r="BB419">
        <v>4.5709999999999997</v>
      </c>
      <c r="BC419">
        <v>4.0620000000000003</v>
      </c>
      <c r="BD419">
        <v>4.5709999999999997</v>
      </c>
      <c r="BJ419" s="8" t="s">
        <v>79</v>
      </c>
      <c r="BK419" s="1">
        <v>44812</v>
      </c>
      <c r="BL419" s="8" t="s">
        <v>1738</v>
      </c>
      <c r="BM419" s="8">
        <v>1420</v>
      </c>
      <c r="BN419" t="s">
        <v>72</v>
      </c>
      <c r="BO419" t="s">
        <v>1738</v>
      </c>
    </row>
    <row r="420" spans="1:67" hidden="1" x14ac:dyDescent="0.2">
      <c r="A420" s="13" t="s">
        <v>1737</v>
      </c>
      <c r="B420" s="13"/>
      <c r="C420" s="13" t="s">
        <v>1518</v>
      </c>
      <c r="D420" s="13" t="s">
        <v>76</v>
      </c>
      <c r="E420" s="13" t="s">
        <v>285</v>
      </c>
      <c r="F420" s="13" t="s">
        <v>297</v>
      </c>
      <c r="G420" s="13" t="s">
        <v>285</v>
      </c>
      <c r="H420" s="13" t="s">
        <v>297</v>
      </c>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row>
    <row r="421" spans="1:67" hidden="1" x14ac:dyDescent="0.2">
      <c r="A421" s="13" t="s">
        <v>1737</v>
      </c>
      <c r="B421" s="13"/>
      <c r="C421" s="13" t="s">
        <v>1518</v>
      </c>
      <c r="D421" s="13" t="s">
        <v>76</v>
      </c>
      <c r="E421" s="13" t="s">
        <v>285</v>
      </c>
      <c r="F421" s="13" t="s">
        <v>297</v>
      </c>
      <c r="G421" s="13" t="s">
        <v>298</v>
      </c>
      <c r="H421" s="13" t="s">
        <v>302</v>
      </c>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row>
    <row r="422" spans="1:67" hidden="1" x14ac:dyDescent="0.2">
      <c r="A422" t="s">
        <v>296</v>
      </c>
      <c r="C422" t="s">
        <v>1518</v>
      </c>
      <c r="D422" t="s">
        <v>76</v>
      </c>
      <c r="E422" t="s">
        <v>285</v>
      </c>
      <c r="F422" t="s">
        <v>297</v>
      </c>
      <c r="G422" t="s">
        <v>298</v>
      </c>
      <c r="H422" t="s">
        <v>299</v>
      </c>
      <c r="L422" t="s">
        <v>300</v>
      </c>
      <c r="AY422">
        <v>3.65</v>
      </c>
      <c r="AZ422">
        <v>3.65</v>
      </c>
      <c r="BA422">
        <v>5.8</v>
      </c>
      <c r="BB422">
        <v>5.1100000000000003</v>
      </c>
      <c r="BC422">
        <v>4.46</v>
      </c>
      <c r="BD422">
        <v>5.1100000000000003</v>
      </c>
      <c r="BE422">
        <v>6.27</v>
      </c>
      <c r="BF422">
        <v>4.2</v>
      </c>
      <c r="BG422">
        <v>3.4</v>
      </c>
      <c r="BH422">
        <v>4.2</v>
      </c>
      <c r="BJ422" t="s">
        <v>79</v>
      </c>
      <c r="BL422" t="s">
        <v>301</v>
      </c>
      <c r="BM422">
        <v>2255</v>
      </c>
    </row>
    <row r="423" spans="1:67" hidden="1" x14ac:dyDescent="0.2">
      <c r="A423" s="8" t="s">
        <v>296</v>
      </c>
      <c r="B423" s="8" t="s">
        <v>338</v>
      </c>
      <c r="C423" t="s">
        <v>1518</v>
      </c>
      <c r="D423" t="s">
        <v>76</v>
      </c>
      <c r="E423" t="s">
        <v>285</v>
      </c>
      <c r="F423" t="s">
        <v>297</v>
      </c>
      <c r="G423" s="8" t="s">
        <v>298</v>
      </c>
      <c r="H423" s="8" t="s">
        <v>302</v>
      </c>
      <c r="I423" s="8"/>
      <c r="BA423" s="8">
        <v>5.8</v>
      </c>
      <c r="BB423">
        <v>5.0999999999999996</v>
      </c>
      <c r="BC423">
        <v>4.5</v>
      </c>
      <c r="BD423" s="8">
        <v>5.0999999999999996</v>
      </c>
      <c r="BJ423" s="8" t="s">
        <v>79</v>
      </c>
      <c r="BK423" s="1">
        <v>44819</v>
      </c>
      <c r="BL423" s="8" t="s">
        <v>71</v>
      </c>
      <c r="BM423" s="8">
        <v>3485</v>
      </c>
      <c r="BN423" t="s">
        <v>72</v>
      </c>
      <c r="BO423" t="s">
        <v>71</v>
      </c>
    </row>
    <row r="424" spans="1:67" hidden="1" x14ac:dyDescent="0.2">
      <c r="A424" t="s">
        <v>2703</v>
      </c>
      <c r="C424" t="s">
        <v>1518</v>
      </c>
      <c r="D424" t="s">
        <v>76</v>
      </c>
      <c r="E424" t="s">
        <v>285</v>
      </c>
      <c r="F424" t="s">
        <v>297</v>
      </c>
      <c r="G424" s="8" t="s">
        <v>298</v>
      </c>
      <c r="H424" s="8" t="s">
        <v>299</v>
      </c>
      <c r="I424" s="8"/>
      <c r="AS424">
        <v>4.62</v>
      </c>
      <c r="AV424">
        <v>3.38</v>
      </c>
      <c r="AW424">
        <v>5.29</v>
      </c>
      <c r="AX424">
        <v>4.08</v>
      </c>
      <c r="AY424">
        <v>4.1500000000000004</v>
      </c>
      <c r="AZ424">
        <v>4.1500000000000004</v>
      </c>
      <c r="BA424">
        <v>6.13</v>
      </c>
      <c r="BB424">
        <v>5.47</v>
      </c>
      <c r="BC424">
        <v>5.09</v>
      </c>
      <c r="BD424">
        <v>5.47</v>
      </c>
      <c r="BF424" t="s">
        <v>2704</v>
      </c>
      <c r="BH424" t="s">
        <v>2704</v>
      </c>
      <c r="BJ424" s="8" t="s">
        <v>79</v>
      </c>
      <c r="BK424" s="1">
        <v>44826</v>
      </c>
      <c r="BL424" s="8" t="s">
        <v>2693</v>
      </c>
      <c r="BM424" s="8">
        <v>960</v>
      </c>
      <c r="BN424" t="s">
        <v>72</v>
      </c>
      <c r="BO424" s="11" t="s">
        <v>2693</v>
      </c>
    </row>
    <row r="425" spans="1:67" hidden="1" x14ac:dyDescent="0.2">
      <c r="A425" t="s">
        <v>472</v>
      </c>
      <c r="C425" t="s">
        <v>1518</v>
      </c>
      <c r="D425" t="s">
        <v>76</v>
      </c>
      <c r="E425" t="s">
        <v>285</v>
      </c>
      <c r="F425" t="s">
        <v>297</v>
      </c>
      <c r="G425" t="s">
        <v>298</v>
      </c>
      <c r="H425" t="s">
        <v>299</v>
      </c>
      <c r="L425" t="s">
        <v>307</v>
      </c>
      <c r="AS425">
        <v>4.74</v>
      </c>
      <c r="AV425">
        <v>3.07</v>
      </c>
      <c r="AW425">
        <v>4.97</v>
      </c>
      <c r="AX425">
        <v>3.83</v>
      </c>
      <c r="AY425">
        <v>3.85</v>
      </c>
      <c r="AZ425">
        <v>3.85</v>
      </c>
      <c r="BA425">
        <v>5.66</v>
      </c>
      <c r="BB425">
        <v>5</v>
      </c>
      <c r="BC425">
        <v>4.34</v>
      </c>
      <c r="BD425">
        <v>5</v>
      </c>
      <c r="BE425">
        <v>6.4</v>
      </c>
      <c r="BF425">
        <v>4.45</v>
      </c>
      <c r="BG425">
        <v>3.52</v>
      </c>
      <c r="BH425">
        <v>4.45</v>
      </c>
      <c r="BJ425" t="s">
        <v>79</v>
      </c>
      <c r="BL425" t="s">
        <v>301</v>
      </c>
      <c r="BM425">
        <v>2255</v>
      </c>
    </row>
    <row r="426" spans="1:67" hidden="1" x14ac:dyDescent="0.2">
      <c r="A426" t="s">
        <v>472</v>
      </c>
      <c r="C426" t="s">
        <v>1518</v>
      </c>
      <c r="D426" t="s">
        <v>76</v>
      </c>
      <c r="E426" t="s">
        <v>285</v>
      </c>
      <c r="F426" t="s">
        <v>297</v>
      </c>
      <c r="G426" t="s">
        <v>298</v>
      </c>
      <c r="H426" t="s">
        <v>299</v>
      </c>
      <c r="L426" t="s">
        <v>300</v>
      </c>
      <c r="AS426">
        <v>4.22</v>
      </c>
      <c r="AV426">
        <v>3.2</v>
      </c>
      <c r="AW426">
        <v>4.9400000000000004</v>
      </c>
      <c r="AX426">
        <v>3.94</v>
      </c>
      <c r="AY426">
        <v>3.83</v>
      </c>
      <c r="AZ426">
        <v>3.94</v>
      </c>
      <c r="BA426">
        <v>5.84</v>
      </c>
      <c r="BB426">
        <v>5.16</v>
      </c>
      <c r="BC426">
        <v>4.6100000000000003</v>
      </c>
      <c r="BD426">
        <v>5.16</v>
      </c>
      <c r="BE426">
        <v>6.3</v>
      </c>
      <c r="BF426">
        <v>4.32</v>
      </c>
      <c r="BG426">
        <v>3.5</v>
      </c>
      <c r="BH426">
        <v>4.32</v>
      </c>
      <c r="BJ426" t="s">
        <v>79</v>
      </c>
      <c r="BL426" t="s">
        <v>301</v>
      </c>
      <c r="BM426">
        <v>2255</v>
      </c>
    </row>
    <row r="427" spans="1:67" hidden="1" x14ac:dyDescent="0.2">
      <c r="A427" t="s">
        <v>472</v>
      </c>
      <c r="C427" t="s">
        <v>1518</v>
      </c>
      <c r="D427" t="s">
        <v>76</v>
      </c>
      <c r="E427" t="s">
        <v>285</v>
      </c>
      <c r="F427" t="s">
        <v>297</v>
      </c>
      <c r="G427" t="s">
        <v>298</v>
      </c>
      <c r="H427" t="s">
        <v>299</v>
      </c>
      <c r="L427" t="s">
        <v>308</v>
      </c>
      <c r="AS427">
        <v>4.5999999999999996</v>
      </c>
      <c r="AV427">
        <v>2.81</v>
      </c>
      <c r="AW427">
        <v>5.18</v>
      </c>
      <c r="AX427">
        <v>3.86</v>
      </c>
      <c r="AY427">
        <v>4.0599999999999996</v>
      </c>
      <c r="AZ427">
        <v>4.0599999999999996</v>
      </c>
      <c r="BA427">
        <v>5.5</v>
      </c>
      <c r="BB427">
        <v>5.09</v>
      </c>
      <c r="BC427">
        <v>4.96</v>
      </c>
      <c r="BD427">
        <v>5.09</v>
      </c>
      <c r="BE427">
        <v>6.52</v>
      </c>
      <c r="BF427">
        <v>4.55</v>
      </c>
      <c r="BG427">
        <v>3.61</v>
      </c>
      <c r="BH427">
        <v>4.55</v>
      </c>
      <c r="BJ427" t="s">
        <v>79</v>
      </c>
      <c r="BL427" t="s">
        <v>301</v>
      </c>
      <c r="BM427">
        <v>2255</v>
      </c>
    </row>
    <row r="428" spans="1:67" hidden="1" x14ac:dyDescent="0.2">
      <c r="A428" t="s">
        <v>472</v>
      </c>
      <c r="C428" t="s">
        <v>1518</v>
      </c>
      <c r="D428" t="s">
        <v>76</v>
      </c>
      <c r="E428" t="s">
        <v>285</v>
      </c>
      <c r="F428" t="s">
        <v>297</v>
      </c>
      <c r="G428" t="s">
        <v>298</v>
      </c>
      <c r="H428" t="s">
        <v>299</v>
      </c>
      <c r="L428" t="s">
        <v>307</v>
      </c>
      <c r="Y428">
        <v>5.17</v>
      </c>
      <c r="Z428">
        <v>6.58</v>
      </c>
      <c r="AA428">
        <v>6.9</v>
      </c>
      <c r="AB428">
        <v>6.9</v>
      </c>
      <c r="AC428">
        <v>5.81</v>
      </c>
      <c r="AD428">
        <v>7.7</v>
      </c>
      <c r="AE428">
        <v>7.98</v>
      </c>
      <c r="AF428">
        <v>7.98</v>
      </c>
      <c r="AG428">
        <v>5.27</v>
      </c>
      <c r="AH428">
        <v>6.66</v>
      </c>
      <c r="AI428">
        <v>5.99</v>
      </c>
      <c r="AJ428">
        <v>6.66</v>
      </c>
      <c r="BJ428" t="s">
        <v>79</v>
      </c>
      <c r="BL428" t="s">
        <v>301</v>
      </c>
      <c r="BM428">
        <v>2255</v>
      </c>
    </row>
    <row r="429" spans="1:67" hidden="1" x14ac:dyDescent="0.2">
      <c r="A429" t="s">
        <v>472</v>
      </c>
      <c r="C429" t="s">
        <v>1518</v>
      </c>
      <c r="D429" t="s">
        <v>76</v>
      </c>
      <c r="E429" t="s">
        <v>285</v>
      </c>
      <c r="F429" t="s">
        <v>297</v>
      </c>
      <c r="G429" t="s">
        <v>298</v>
      </c>
      <c r="H429" t="s">
        <v>299</v>
      </c>
      <c r="L429" t="s">
        <v>308</v>
      </c>
      <c r="Y429">
        <v>5.09</v>
      </c>
      <c r="Z429">
        <v>6.03</v>
      </c>
      <c r="AA429">
        <v>6.38</v>
      </c>
      <c r="AB429">
        <v>6.38</v>
      </c>
      <c r="AC429">
        <v>5.87</v>
      </c>
      <c r="AD429">
        <v>7.66</v>
      </c>
      <c r="AE429">
        <v>8.1300000000000008</v>
      </c>
      <c r="AF429">
        <v>8.1300000000000008</v>
      </c>
      <c r="AG429">
        <v>4.99</v>
      </c>
      <c r="AH429">
        <v>5.87</v>
      </c>
      <c r="AI429">
        <v>5.38</v>
      </c>
      <c r="AJ429">
        <v>5.87</v>
      </c>
      <c r="BJ429" t="s">
        <v>79</v>
      </c>
      <c r="BL429" t="s">
        <v>301</v>
      </c>
      <c r="BM429">
        <v>2255</v>
      </c>
    </row>
    <row r="430" spans="1:67" hidden="1" x14ac:dyDescent="0.2">
      <c r="A430" t="s">
        <v>2772</v>
      </c>
      <c r="C430" t="s">
        <v>1518</v>
      </c>
      <c r="D430" t="s">
        <v>76</v>
      </c>
      <c r="E430" t="s">
        <v>285</v>
      </c>
      <c r="F430" t="s">
        <v>297</v>
      </c>
      <c r="G430" s="8" t="s">
        <v>285</v>
      </c>
      <c r="H430" s="8" t="s">
        <v>2768</v>
      </c>
      <c r="I430" s="8"/>
      <c r="AE430">
        <v>7.9</v>
      </c>
      <c r="AF430">
        <v>7.9</v>
      </c>
      <c r="BJ430" s="8" t="s">
        <v>79</v>
      </c>
      <c r="BK430" s="1">
        <v>44827</v>
      </c>
      <c r="BL430" s="8" t="s">
        <v>2790</v>
      </c>
      <c r="BM430" s="8">
        <v>1985</v>
      </c>
      <c r="BN430" t="s">
        <v>72</v>
      </c>
    </row>
    <row r="431" spans="1:67" hidden="1" x14ac:dyDescent="0.2">
      <c r="A431" t="s">
        <v>2770</v>
      </c>
      <c r="C431" t="s">
        <v>1518</v>
      </c>
      <c r="D431" t="s">
        <v>76</v>
      </c>
      <c r="E431" t="s">
        <v>285</v>
      </c>
      <c r="F431" t="s">
        <v>297</v>
      </c>
      <c r="G431" s="8" t="s">
        <v>285</v>
      </c>
      <c r="H431" s="8" t="s">
        <v>2768</v>
      </c>
      <c r="I431" s="8"/>
      <c r="U431">
        <v>5.0999999999999996</v>
      </c>
      <c r="X431">
        <v>6.4</v>
      </c>
      <c r="BJ431" s="8" t="s">
        <v>79</v>
      </c>
      <c r="BK431" s="1">
        <v>44827</v>
      </c>
      <c r="BL431" s="8" t="s">
        <v>2790</v>
      </c>
      <c r="BM431" s="8">
        <v>1985</v>
      </c>
      <c r="BN431" s="8" t="s">
        <v>72</v>
      </c>
    </row>
    <row r="432" spans="1:67" hidden="1" x14ac:dyDescent="0.2">
      <c r="A432" t="s">
        <v>2778</v>
      </c>
      <c r="C432" t="s">
        <v>1518</v>
      </c>
      <c r="D432" t="s">
        <v>76</v>
      </c>
      <c r="E432" t="s">
        <v>285</v>
      </c>
      <c r="F432" t="s">
        <v>297</v>
      </c>
      <c r="G432" s="8" t="s">
        <v>285</v>
      </c>
      <c r="H432" s="8" t="s">
        <v>2768</v>
      </c>
      <c r="I432" s="8"/>
      <c r="BA432">
        <v>6.1</v>
      </c>
      <c r="BB432">
        <v>5.0999999999999996</v>
      </c>
      <c r="BC432">
        <v>5.4</v>
      </c>
      <c r="BD432">
        <v>5.4</v>
      </c>
      <c r="BJ432" s="8" t="s">
        <v>79</v>
      </c>
      <c r="BK432" s="1">
        <v>44827</v>
      </c>
      <c r="BL432" s="8" t="s">
        <v>2790</v>
      </c>
      <c r="BM432" s="8">
        <v>1985</v>
      </c>
    </row>
    <row r="433" spans="1:67" hidden="1" x14ac:dyDescent="0.2">
      <c r="A433" t="s">
        <v>2780</v>
      </c>
      <c r="C433" t="s">
        <v>1518</v>
      </c>
      <c r="D433" t="s">
        <v>76</v>
      </c>
      <c r="E433" t="s">
        <v>285</v>
      </c>
      <c r="F433" t="s">
        <v>297</v>
      </c>
      <c r="G433" s="8" t="s">
        <v>285</v>
      </c>
      <c r="H433" s="8" t="s">
        <v>2768</v>
      </c>
      <c r="I433" s="8"/>
      <c r="BE433">
        <v>6</v>
      </c>
      <c r="BF433">
        <v>3.8</v>
      </c>
      <c r="BG433">
        <v>4.4000000000000004</v>
      </c>
      <c r="BH433">
        <v>4.4000000000000004</v>
      </c>
      <c r="BJ433" s="8" t="s">
        <v>79</v>
      </c>
      <c r="BK433" s="1">
        <v>44827</v>
      </c>
      <c r="BL433" s="8" t="s">
        <v>2790</v>
      </c>
      <c r="BM433" s="8">
        <v>1985</v>
      </c>
      <c r="BN433" t="s">
        <v>72</v>
      </c>
    </row>
    <row r="434" spans="1:67" hidden="1" x14ac:dyDescent="0.2">
      <c r="A434" t="s">
        <v>2773</v>
      </c>
      <c r="C434" t="s">
        <v>1518</v>
      </c>
      <c r="D434" t="s">
        <v>76</v>
      </c>
      <c r="E434" t="s">
        <v>285</v>
      </c>
      <c r="F434" t="s">
        <v>297</v>
      </c>
      <c r="G434" s="8" t="s">
        <v>285</v>
      </c>
      <c r="H434" s="8" t="s">
        <v>2768</v>
      </c>
      <c r="I434" s="8"/>
      <c r="AD434">
        <v>7.3</v>
      </c>
      <c r="AF434">
        <v>7.3</v>
      </c>
      <c r="BJ434" s="8" t="s">
        <v>79</v>
      </c>
      <c r="BK434" s="1">
        <v>44827</v>
      </c>
      <c r="BL434" s="8" t="s">
        <v>2790</v>
      </c>
      <c r="BM434" s="8">
        <v>1985</v>
      </c>
    </row>
    <row r="435" spans="1:67" hidden="1" x14ac:dyDescent="0.2">
      <c r="A435" t="s">
        <v>2779</v>
      </c>
      <c r="C435" t="s">
        <v>1518</v>
      </c>
      <c r="D435" t="s">
        <v>76</v>
      </c>
      <c r="E435" t="s">
        <v>285</v>
      </c>
      <c r="F435" t="s">
        <v>297</v>
      </c>
      <c r="G435" s="8" t="s">
        <v>285</v>
      </c>
      <c r="H435" s="8" t="s">
        <v>2768</v>
      </c>
      <c r="I435" s="8"/>
      <c r="BE435">
        <v>6</v>
      </c>
      <c r="BF435">
        <v>3.7</v>
      </c>
      <c r="BG435">
        <v>4</v>
      </c>
      <c r="BH435">
        <v>4</v>
      </c>
      <c r="BJ435" s="8" t="s">
        <v>79</v>
      </c>
      <c r="BK435" s="1">
        <v>44827</v>
      </c>
      <c r="BL435" s="8" t="s">
        <v>2790</v>
      </c>
      <c r="BM435" s="8">
        <v>1985</v>
      </c>
    </row>
    <row r="436" spans="1:67" hidden="1" x14ac:dyDescent="0.2">
      <c r="A436" t="s">
        <v>2769</v>
      </c>
      <c r="C436" t="s">
        <v>1518</v>
      </c>
      <c r="D436" t="s">
        <v>76</v>
      </c>
      <c r="E436" t="s">
        <v>285</v>
      </c>
      <c r="F436" t="s">
        <v>297</v>
      </c>
      <c r="G436" s="8" t="s">
        <v>285</v>
      </c>
      <c r="H436" s="8" t="s">
        <v>2768</v>
      </c>
      <c r="I436" s="8"/>
      <c r="M436">
        <v>5</v>
      </c>
      <c r="P436">
        <v>4.0999999999999996</v>
      </c>
      <c r="BJ436" s="8" t="s">
        <v>79</v>
      </c>
      <c r="BK436" s="1">
        <v>44827</v>
      </c>
      <c r="BL436" s="8" t="s">
        <v>2790</v>
      </c>
      <c r="BM436" s="8">
        <v>1985</v>
      </c>
      <c r="BN436" s="8" t="s">
        <v>72</v>
      </c>
    </row>
    <row r="437" spans="1:67" hidden="1" x14ac:dyDescent="0.2">
      <c r="A437" t="s">
        <v>2774</v>
      </c>
      <c r="C437" t="s">
        <v>1518</v>
      </c>
      <c r="D437" t="s">
        <v>76</v>
      </c>
      <c r="E437" t="s">
        <v>285</v>
      </c>
      <c r="F437" t="s">
        <v>297</v>
      </c>
      <c r="G437" s="8" t="s">
        <v>285</v>
      </c>
      <c r="H437" s="8" t="s">
        <v>2768</v>
      </c>
      <c r="I437" s="8"/>
      <c r="AS437">
        <v>5.3</v>
      </c>
      <c r="AV437">
        <v>3.3</v>
      </c>
      <c r="BJ437" s="8" t="s">
        <v>79</v>
      </c>
      <c r="BK437" s="1">
        <v>44827</v>
      </c>
      <c r="BL437" s="8" t="s">
        <v>2790</v>
      </c>
      <c r="BM437" s="8">
        <v>1985</v>
      </c>
      <c r="BN437" t="s">
        <v>72</v>
      </c>
    </row>
    <row r="438" spans="1:67" hidden="1" x14ac:dyDescent="0.2">
      <c r="A438" t="s">
        <v>2777</v>
      </c>
      <c r="C438" t="s">
        <v>1518</v>
      </c>
      <c r="D438" t="s">
        <v>76</v>
      </c>
      <c r="E438" t="s">
        <v>285</v>
      </c>
      <c r="F438" t="s">
        <v>297</v>
      </c>
      <c r="G438" s="8" t="s">
        <v>285</v>
      </c>
      <c r="H438" s="8" t="s">
        <v>2768</v>
      </c>
      <c r="I438" s="8"/>
      <c r="BA438">
        <v>6</v>
      </c>
      <c r="BB438">
        <v>5.0999999999999996</v>
      </c>
      <c r="BC438">
        <v>5.0999999999999996</v>
      </c>
      <c r="BD438">
        <v>5.0999999999999996</v>
      </c>
      <c r="BJ438" s="8" t="s">
        <v>79</v>
      </c>
      <c r="BK438" s="1">
        <v>44827</v>
      </c>
      <c r="BL438" s="8" t="s">
        <v>2790</v>
      </c>
      <c r="BM438" s="8">
        <v>1985</v>
      </c>
      <c r="BN438" t="s">
        <v>72</v>
      </c>
    </row>
    <row r="439" spans="1:67" hidden="1" x14ac:dyDescent="0.2">
      <c r="A439" t="s">
        <v>2775</v>
      </c>
      <c r="C439" t="s">
        <v>1518</v>
      </c>
      <c r="D439" t="s">
        <v>76</v>
      </c>
      <c r="E439" t="s">
        <v>285</v>
      </c>
      <c r="F439" t="s">
        <v>297</v>
      </c>
      <c r="G439" s="8" t="s">
        <v>285</v>
      </c>
      <c r="H439" s="8" t="s">
        <v>2768</v>
      </c>
      <c r="I439" s="8"/>
      <c r="AS439">
        <v>5.4</v>
      </c>
      <c r="AV439">
        <v>3.3</v>
      </c>
      <c r="BJ439" s="8" t="s">
        <v>79</v>
      </c>
      <c r="BK439" s="1">
        <v>44827</v>
      </c>
      <c r="BL439" s="8" t="s">
        <v>2790</v>
      </c>
      <c r="BM439" s="8">
        <v>1985</v>
      </c>
    </row>
    <row r="440" spans="1:67" hidden="1" x14ac:dyDescent="0.2">
      <c r="A440" t="s">
        <v>2771</v>
      </c>
      <c r="C440" t="s">
        <v>1518</v>
      </c>
      <c r="D440" t="s">
        <v>76</v>
      </c>
      <c r="E440" t="s">
        <v>285</v>
      </c>
      <c r="F440" t="s">
        <v>297</v>
      </c>
      <c r="G440" s="8" t="s">
        <v>285</v>
      </c>
      <c r="H440" s="8" t="s">
        <v>2768</v>
      </c>
      <c r="I440" s="8"/>
      <c r="U440">
        <v>5.0999999999999996</v>
      </c>
      <c r="X440">
        <v>6</v>
      </c>
      <c r="BJ440" s="8" t="s">
        <v>79</v>
      </c>
      <c r="BK440" s="1">
        <v>44827</v>
      </c>
      <c r="BL440" s="8" t="s">
        <v>2790</v>
      </c>
      <c r="BM440" s="8">
        <v>1985</v>
      </c>
    </row>
    <row r="441" spans="1:67" hidden="1" x14ac:dyDescent="0.2">
      <c r="A441" t="s">
        <v>2776</v>
      </c>
      <c r="C441" t="s">
        <v>1518</v>
      </c>
      <c r="D441" t="s">
        <v>76</v>
      </c>
      <c r="E441" t="s">
        <v>285</v>
      </c>
      <c r="F441" t="s">
        <v>297</v>
      </c>
      <c r="G441" s="8" t="s">
        <v>285</v>
      </c>
      <c r="H441" s="8" t="s">
        <v>2768</v>
      </c>
      <c r="I441" s="8"/>
      <c r="AW441">
        <v>5.2</v>
      </c>
      <c r="AX441">
        <v>4.3</v>
      </c>
      <c r="AY441">
        <v>4.4000000000000004</v>
      </c>
      <c r="AZ441">
        <v>4.4000000000000004</v>
      </c>
      <c r="BJ441" s="8" t="s">
        <v>79</v>
      </c>
      <c r="BK441" s="1">
        <v>44827</v>
      </c>
      <c r="BL441" s="8" t="s">
        <v>2790</v>
      </c>
      <c r="BM441" s="8">
        <v>1985</v>
      </c>
      <c r="BN441" t="s">
        <v>72</v>
      </c>
    </row>
    <row r="442" spans="1:67" hidden="1" x14ac:dyDescent="0.2">
      <c r="A442" t="s">
        <v>303</v>
      </c>
      <c r="C442" t="s">
        <v>1518</v>
      </c>
      <c r="D442" t="s">
        <v>76</v>
      </c>
      <c r="E442" t="s">
        <v>285</v>
      </c>
      <c r="F442" t="s">
        <v>297</v>
      </c>
      <c r="G442" t="s">
        <v>285</v>
      </c>
      <c r="H442" t="s">
        <v>299</v>
      </c>
      <c r="AW442">
        <v>5.18</v>
      </c>
      <c r="AX442">
        <v>3.84</v>
      </c>
      <c r="AY442">
        <v>3.68</v>
      </c>
      <c r="AZ442">
        <v>3.84</v>
      </c>
      <c r="BA442">
        <v>5.9</v>
      </c>
      <c r="BB442">
        <v>4.74</v>
      </c>
      <c r="BC442">
        <v>4.58</v>
      </c>
      <c r="BD442">
        <v>4.74</v>
      </c>
      <c r="BI442" t="s">
        <v>304</v>
      </c>
      <c r="BJ442" t="s">
        <v>79</v>
      </c>
      <c r="BL442" t="s">
        <v>305</v>
      </c>
      <c r="BM442">
        <v>7306</v>
      </c>
    </row>
    <row r="443" spans="1:67" hidden="1" x14ac:dyDescent="0.2">
      <c r="A443" t="s">
        <v>306</v>
      </c>
      <c r="C443" t="s">
        <v>1518</v>
      </c>
      <c r="D443" t="s">
        <v>76</v>
      </c>
      <c r="E443" t="s">
        <v>285</v>
      </c>
      <c r="F443" t="s">
        <v>297</v>
      </c>
      <c r="G443" t="s">
        <v>285</v>
      </c>
      <c r="H443" t="s">
        <v>299</v>
      </c>
      <c r="AW443">
        <v>5.26</v>
      </c>
      <c r="AX443">
        <v>3.63</v>
      </c>
      <c r="AY443">
        <v>4.0199999999999996</v>
      </c>
      <c r="AZ443">
        <v>4.0199999999999996</v>
      </c>
      <c r="BA443">
        <v>5.83</v>
      </c>
      <c r="BB443">
        <v>4.8600000000000003</v>
      </c>
      <c r="BC443">
        <v>4.92</v>
      </c>
      <c r="BD443">
        <v>4.92</v>
      </c>
      <c r="BI443" t="s">
        <v>304</v>
      </c>
      <c r="BJ443" t="s">
        <v>79</v>
      </c>
      <c r="BL443" t="s">
        <v>305</v>
      </c>
      <c r="BM443">
        <v>7306</v>
      </c>
    </row>
    <row r="444" spans="1:67" hidden="1" x14ac:dyDescent="0.2">
      <c r="A444" t="s">
        <v>2701</v>
      </c>
      <c r="C444" t="s">
        <v>1518</v>
      </c>
      <c r="D444" t="s">
        <v>76</v>
      </c>
      <c r="E444" t="s">
        <v>285</v>
      </c>
      <c r="F444" t="s">
        <v>297</v>
      </c>
      <c r="G444" s="8" t="s">
        <v>298</v>
      </c>
      <c r="H444" s="8" t="s">
        <v>302</v>
      </c>
      <c r="I444" s="8"/>
      <c r="AW444">
        <v>5.0999999999999996</v>
      </c>
      <c r="AX444">
        <v>3.95</v>
      </c>
      <c r="AY444">
        <v>3.85</v>
      </c>
      <c r="AZ444">
        <v>3.95</v>
      </c>
      <c r="BA444">
        <v>5.9</v>
      </c>
      <c r="BB444">
        <v>5.6</v>
      </c>
      <c r="BC444">
        <v>4.9000000000000004</v>
      </c>
      <c r="BD444">
        <v>5.6</v>
      </c>
      <c r="BI444" t="s">
        <v>2702</v>
      </c>
      <c r="BJ444" s="8" t="s">
        <v>79</v>
      </c>
      <c r="BK444" s="1">
        <v>44826</v>
      </c>
      <c r="BL444" s="8" t="s">
        <v>2693</v>
      </c>
      <c r="BM444" s="8">
        <v>960</v>
      </c>
      <c r="BN444" s="8" t="s">
        <v>72</v>
      </c>
      <c r="BO444" s="11" t="s">
        <v>2693</v>
      </c>
    </row>
    <row r="445" spans="1:67" hidden="1" x14ac:dyDescent="0.2">
      <c r="A445" t="s">
        <v>309</v>
      </c>
      <c r="C445" t="s">
        <v>1518</v>
      </c>
      <c r="D445" t="s">
        <v>76</v>
      </c>
      <c r="E445" t="s">
        <v>285</v>
      </c>
      <c r="F445" t="s">
        <v>297</v>
      </c>
      <c r="G445" t="s">
        <v>298</v>
      </c>
      <c r="H445" t="s">
        <v>299</v>
      </c>
      <c r="L445" t="s">
        <v>310</v>
      </c>
      <c r="AW445">
        <v>5.0199999999999996</v>
      </c>
      <c r="AX445">
        <v>3.8</v>
      </c>
      <c r="AY445">
        <v>3.88</v>
      </c>
      <c r="AZ445">
        <v>3.88</v>
      </c>
      <c r="BA445">
        <v>5.78</v>
      </c>
      <c r="BB445">
        <v>4.9400000000000004</v>
      </c>
      <c r="BC445">
        <v>4.34</v>
      </c>
      <c r="BD445">
        <v>4.9400000000000004</v>
      </c>
      <c r="BJ445" t="s">
        <v>79</v>
      </c>
      <c r="BL445" t="s">
        <v>301</v>
      </c>
      <c r="BM445">
        <v>2255</v>
      </c>
    </row>
    <row r="446" spans="1:67" hidden="1" x14ac:dyDescent="0.2">
      <c r="A446" t="s">
        <v>311</v>
      </c>
      <c r="C446" t="s">
        <v>1518</v>
      </c>
      <c r="D446" t="s">
        <v>76</v>
      </c>
      <c r="E446" t="s">
        <v>285</v>
      </c>
      <c r="F446" t="s">
        <v>297</v>
      </c>
      <c r="G446" t="s">
        <v>298</v>
      </c>
      <c r="H446" t="s">
        <v>299</v>
      </c>
      <c r="L446" t="s">
        <v>312</v>
      </c>
      <c r="BA446">
        <v>5.56</v>
      </c>
      <c r="BB446">
        <v>5.09</v>
      </c>
      <c r="BC446">
        <v>4.47</v>
      </c>
      <c r="BD446">
        <v>5.09</v>
      </c>
      <c r="BE446">
        <v>6.38</v>
      </c>
      <c r="BF446">
        <v>4.67</v>
      </c>
      <c r="BG446">
        <v>3.63</v>
      </c>
      <c r="BH446">
        <v>4.67</v>
      </c>
      <c r="BJ446" t="s">
        <v>79</v>
      </c>
      <c r="BL446" t="s">
        <v>301</v>
      </c>
      <c r="BM446">
        <v>2255</v>
      </c>
    </row>
    <row r="447" spans="1:67" hidden="1" x14ac:dyDescent="0.2">
      <c r="A447" t="s">
        <v>313</v>
      </c>
      <c r="C447" t="s">
        <v>1518</v>
      </c>
      <c r="D447" t="s">
        <v>76</v>
      </c>
      <c r="E447" t="s">
        <v>285</v>
      </c>
      <c r="F447" t="s">
        <v>297</v>
      </c>
      <c r="G447" t="s">
        <v>298</v>
      </c>
      <c r="H447" t="s">
        <v>299</v>
      </c>
      <c r="L447" t="s">
        <v>314</v>
      </c>
      <c r="BA447">
        <v>5.29</v>
      </c>
      <c r="BB447">
        <v>4.8</v>
      </c>
      <c r="BC447">
        <v>4.24</v>
      </c>
      <c r="BD447">
        <v>4.8</v>
      </c>
      <c r="BE447">
        <v>6.5</v>
      </c>
      <c r="BF447">
        <v>4.57</v>
      </c>
      <c r="BG447">
        <v>3.82</v>
      </c>
      <c r="BH447">
        <v>4.57</v>
      </c>
      <c r="BJ447" t="s">
        <v>79</v>
      </c>
      <c r="BL447" t="s">
        <v>301</v>
      </c>
      <c r="BM447">
        <v>2255</v>
      </c>
    </row>
    <row r="448" spans="1:67" hidden="1" x14ac:dyDescent="0.2">
      <c r="A448" t="s">
        <v>315</v>
      </c>
      <c r="C448" t="s">
        <v>1518</v>
      </c>
      <c r="D448" t="s">
        <v>76</v>
      </c>
      <c r="E448" t="s">
        <v>285</v>
      </c>
      <c r="F448" t="s">
        <v>297</v>
      </c>
      <c r="G448" t="s">
        <v>298</v>
      </c>
      <c r="H448" t="s">
        <v>299</v>
      </c>
      <c r="L448" t="s">
        <v>314</v>
      </c>
      <c r="AS448">
        <v>4.76</v>
      </c>
      <c r="AV448">
        <v>3.16</v>
      </c>
      <c r="AW448">
        <v>5.01</v>
      </c>
      <c r="AX448">
        <v>3.86</v>
      </c>
      <c r="AY448">
        <v>3.78</v>
      </c>
      <c r="AZ448">
        <v>3.86</v>
      </c>
      <c r="BA448">
        <v>5.89</v>
      </c>
      <c r="BB448" t="s">
        <v>1984</v>
      </c>
      <c r="BC448">
        <v>4.6900000000000004</v>
      </c>
      <c r="BD448" t="s">
        <v>1984</v>
      </c>
      <c r="BE448">
        <v>6.95</v>
      </c>
      <c r="BF448">
        <v>4.74</v>
      </c>
      <c r="BG448">
        <v>3.82</v>
      </c>
      <c r="BH448">
        <v>4.74</v>
      </c>
      <c r="BI448" t="s">
        <v>316</v>
      </c>
      <c r="BJ448" t="s">
        <v>79</v>
      </c>
      <c r="BL448" t="s">
        <v>301</v>
      </c>
      <c r="BM448">
        <v>2255</v>
      </c>
      <c r="BN448" t="s">
        <v>72</v>
      </c>
      <c r="BO448" t="s">
        <v>301</v>
      </c>
    </row>
    <row r="449" spans="1:67" hidden="1" x14ac:dyDescent="0.2">
      <c r="A449" t="s">
        <v>317</v>
      </c>
      <c r="C449" t="s">
        <v>1518</v>
      </c>
      <c r="D449" t="s">
        <v>76</v>
      </c>
      <c r="E449" t="s">
        <v>285</v>
      </c>
      <c r="F449" t="s">
        <v>297</v>
      </c>
      <c r="G449" t="s">
        <v>298</v>
      </c>
      <c r="H449" t="s">
        <v>299</v>
      </c>
      <c r="L449" t="s">
        <v>318</v>
      </c>
      <c r="BC449">
        <v>4.55</v>
      </c>
      <c r="BD449">
        <v>4.55</v>
      </c>
      <c r="BE449">
        <v>6.21</v>
      </c>
      <c r="BF449">
        <v>4.5</v>
      </c>
      <c r="BG449">
        <v>3.7</v>
      </c>
      <c r="BH449">
        <v>4.5</v>
      </c>
      <c r="BJ449" t="s">
        <v>79</v>
      </c>
      <c r="BL449" t="s">
        <v>301</v>
      </c>
      <c r="BM449">
        <v>2255</v>
      </c>
    </row>
    <row r="450" spans="1:67" hidden="1" x14ac:dyDescent="0.2">
      <c r="A450" t="s">
        <v>319</v>
      </c>
      <c r="C450" t="s">
        <v>1518</v>
      </c>
      <c r="D450" t="s">
        <v>76</v>
      </c>
      <c r="E450" t="s">
        <v>285</v>
      </c>
      <c r="F450" t="s">
        <v>297</v>
      </c>
      <c r="G450" t="s">
        <v>298</v>
      </c>
      <c r="H450" t="s">
        <v>299</v>
      </c>
      <c r="L450" t="s">
        <v>318</v>
      </c>
      <c r="BA450">
        <v>5.84</v>
      </c>
      <c r="BB450">
        <v>5.17</v>
      </c>
      <c r="BC450">
        <v>4.72</v>
      </c>
      <c r="BD450">
        <v>5.17</v>
      </c>
      <c r="BE450">
        <v>6.07</v>
      </c>
      <c r="BF450">
        <v>4.41</v>
      </c>
      <c r="BG450">
        <v>3.46</v>
      </c>
      <c r="BH450">
        <v>4.41</v>
      </c>
      <c r="BJ450" t="s">
        <v>79</v>
      </c>
      <c r="BL450" t="s">
        <v>301</v>
      </c>
      <c r="BM450">
        <v>2255</v>
      </c>
    </row>
    <row r="451" spans="1:67" hidden="1" x14ac:dyDescent="0.2">
      <c r="A451" t="s">
        <v>320</v>
      </c>
      <c r="C451" t="s">
        <v>1518</v>
      </c>
      <c r="D451" t="s">
        <v>76</v>
      </c>
      <c r="E451" t="s">
        <v>285</v>
      </c>
      <c r="F451" t="s">
        <v>297</v>
      </c>
      <c r="G451" t="s">
        <v>298</v>
      </c>
      <c r="H451" t="s">
        <v>299</v>
      </c>
      <c r="L451" t="s">
        <v>321</v>
      </c>
      <c r="Y451">
        <v>5.01</v>
      </c>
      <c r="Z451">
        <v>6.56</v>
      </c>
      <c r="AA451">
        <v>6.91</v>
      </c>
      <c r="AB451">
        <v>6.91</v>
      </c>
      <c r="AC451">
        <v>5.84</v>
      </c>
      <c r="AD451">
        <v>8.0399999999999991</v>
      </c>
      <c r="AE451">
        <v>8.4700000000000006</v>
      </c>
      <c r="AF451">
        <v>8.4700000000000006</v>
      </c>
      <c r="AG451">
        <v>5.94</v>
      </c>
      <c r="AH451">
        <v>6.28</v>
      </c>
      <c r="AI451">
        <v>5.57</v>
      </c>
      <c r="AJ451">
        <v>6.28</v>
      </c>
      <c r="BJ451" t="s">
        <v>79</v>
      </c>
      <c r="BL451" t="s">
        <v>301</v>
      </c>
      <c r="BM451">
        <v>2255</v>
      </c>
      <c r="BN451" t="s">
        <v>72</v>
      </c>
      <c r="BO451" t="s">
        <v>301</v>
      </c>
    </row>
    <row r="452" spans="1:67" hidden="1" x14ac:dyDescent="0.2">
      <c r="A452" t="s">
        <v>322</v>
      </c>
      <c r="C452" t="s">
        <v>1518</v>
      </c>
      <c r="D452" t="s">
        <v>76</v>
      </c>
      <c r="E452" t="s">
        <v>285</v>
      </c>
      <c r="F452" t="s">
        <v>297</v>
      </c>
      <c r="G452" t="s">
        <v>298</v>
      </c>
      <c r="H452" t="s">
        <v>299</v>
      </c>
      <c r="L452" t="s">
        <v>321</v>
      </c>
      <c r="M452">
        <v>3.22</v>
      </c>
      <c r="P452">
        <v>2.0499999999999998</v>
      </c>
      <c r="Q452">
        <v>3.8</v>
      </c>
      <c r="U452">
        <v>4.3</v>
      </c>
      <c r="V452">
        <v>5.67</v>
      </c>
      <c r="W452">
        <v>5.89</v>
      </c>
      <c r="X452">
        <v>5.89</v>
      </c>
      <c r="Y452">
        <v>5.5</v>
      </c>
      <c r="Z452">
        <v>6.73</v>
      </c>
      <c r="AA452">
        <v>6.89</v>
      </c>
      <c r="AB452">
        <v>6.89</v>
      </c>
      <c r="AC452">
        <v>5.92</v>
      </c>
      <c r="AD452">
        <v>8.1300000000000008</v>
      </c>
      <c r="AE452">
        <v>8.26</v>
      </c>
      <c r="AF452">
        <v>8.26</v>
      </c>
      <c r="AG452">
        <v>5.42</v>
      </c>
      <c r="AH452">
        <v>6.84</v>
      </c>
      <c r="AI452">
        <v>6.15</v>
      </c>
      <c r="AJ452">
        <v>6.84</v>
      </c>
      <c r="BJ452" t="s">
        <v>79</v>
      </c>
      <c r="BL452" t="s">
        <v>301</v>
      </c>
      <c r="BM452">
        <v>2255</v>
      </c>
      <c r="BN452" t="s">
        <v>72</v>
      </c>
      <c r="BO452" t="s">
        <v>301</v>
      </c>
    </row>
    <row r="453" spans="1:67" hidden="1" x14ac:dyDescent="0.2">
      <c r="A453" t="s">
        <v>323</v>
      </c>
      <c r="C453" t="s">
        <v>1518</v>
      </c>
      <c r="D453" t="s">
        <v>76</v>
      </c>
      <c r="E453" t="s">
        <v>285</v>
      </c>
      <c r="F453" t="s">
        <v>297</v>
      </c>
      <c r="G453" t="s">
        <v>298</v>
      </c>
      <c r="H453" t="s">
        <v>299</v>
      </c>
      <c r="L453" t="s">
        <v>307</v>
      </c>
      <c r="AK453">
        <v>3.4</v>
      </c>
      <c r="AN453">
        <v>1.93</v>
      </c>
      <c r="AS453">
        <v>4.66</v>
      </c>
      <c r="AV453">
        <v>3.3</v>
      </c>
      <c r="AW453">
        <v>5.13</v>
      </c>
      <c r="AX453">
        <v>3.94</v>
      </c>
      <c r="AY453">
        <v>4.0599999999999996</v>
      </c>
      <c r="AZ453">
        <v>4.0599999999999996</v>
      </c>
      <c r="BA453">
        <v>5.69</v>
      </c>
      <c r="BB453">
        <v>5.2</v>
      </c>
      <c r="BC453">
        <v>4.92</v>
      </c>
      <c r="BD453">
        <v>5.2</v>
      </c>
      <c r="BF453">
        <v>4.5999999999999996</v>
      </c>
      <c r="BH453">
        <v>4.5999999999999996</v>
      </c>
      <c r="BJ453" t="s">
        <v>79</v>
      </c>
      <c r="BL453" t="s">
        <v>301</v>
      </c>
      <c r="BM453">
        <v>2255</v>
      </c>
      <c r="BN453" t="s">
        <v>72</v>
      </c>
      <c r="BO453" t="s">
        <v>301</v>
      </c>
    </row>
    <row r="454" spans="1:67" hidden="1" x14ac:dyDescent="0.2">
      <c r="A454" s="12"/>
      <c r="B454" s="12"/>
      <c r="C454" s="12" t="s">
        <v>1518</v>
      </c>
      <c r="D454" s="12" t="s">
        <v>76</v>
      </c>
      <c r="E454" s="12" t="s">
        <v>285</v>
      </c>
      <c r="F454" s="12" t="s">
        <v>297</v>
      </c>
      <c r="G454" s="12" t="s">
        <v>298</v>
      </c>
      <c r="H454" s="12" t="s">
        <v>299</v>
      </c>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t="s">
        <v>70</v>
      </c>
      <c r="BK454" s="14">
        <v>44819</v>
      </c>
      <c r="BL454" s="12" t="s">
        <v>71</v>
      </c>
      <c r="BM454" s="12">
        <v>3485</v>
      </c>
      <c r="BN454" s="12" t="s">
        <v>72</v>
      </c>
      <c r="BO454" s="12" t="s">
        <v>71</v>
      </c>
    </row>
    <row r="455" spans="1:67" hidden="1" x14ac:dyDescent="0.2">
      <c r="A455" t="s">
        <v>324</v>
      </c>
      <c r="C455" t="s">
        <v>1518</v>
      </c>
      <c r="D455" t="s">
        <v>76</v>
      </c>
      <c r="E455" t="s">
        <v>285</v>
      </c>
      <c r="F455" t="s">
        <v>283</v>
      </c>
      <c r="G455" t="s">
        <v>285</v>
      </c>
      <c r="H455" t="s">
        <v>283</v>
      </c>
      <c r="AS455">
        <v>6</v>
      </c>
      <c r="AV455">
        <v>3.5</v>
      </c>
      <c r="BJ455" t="s">
        <v>79</v>
      </c>
      <c r="BL455" t="s">
        <v>291</v>
      </c>
      <c r="BM455">
        <v>17228</v>
      </c>
    </row>
    <row r="456" spans="1:67" hidden="1" x14ac:dyDescent="0.2">
      <c r="A456" s="8" t="s">
        <v>1782</v>
      </c>
      <c r="C456" t="s">
        <v>1518</v>
      </c>
      <c r="D456" t="s">
        <v>76</v>
      </c>
      <c r="E456" t="s">
        <v>285</v>
      </c>
      <c r="F456" t="s">
        <v>283</v>
      </c>
      <c r="G456" t="s">
        <v>285</v>
      </c>
      <c r="H456" s="8" t="s">
        <v>283</v>
      </c>
      <c r="I456" s="8"/>
      <c r="AC456">
        <v>6.806</v>
      </c>
      <c r="AF456" t="s">
        <v>1951</v>
      </c>
      <c r="BI456" t="s">
        <v>1783</v>
      </c>
      <c r="BJ456" s="8" t="s">
        <v>79</v>
      </c>
      <c r="BK456" s="1">
        <v>44812</v>
      </c>
      <c r="BL456" s="8" t="s">
        <v>1738</v>
      </c>
      <c r="BM456" s="8">
        <v>1420</v>
      </c>
      <c r="BN456" t="s">
        <v>72</v>
      </c>
      <c r="BO456" t="s">
        <v>1738</v>
      </c>
    </row>
    <row r="457" spans="1:67" hidden="1" x14ac:dyDescent="0.2">
      <c r="A457" s="13" t="s">
        <v>1737</v>
      </c>
      <c r="B457" s="13"/>
      <c r="C457" s="13" t="s">
        <v>1518</v>
      </c>
      <c r="D457" s="13" t="s">
        <v>76</v>
      </c>
      <c r="E457" s="13" t="s">
        <v>285</v>
      </c>
      <c r="F457" s="13" t="s">
        <v>325</v>
      </c>
      <c r="G457" s="13" t="s">
        <v>285</v>
      </c>
      <c r="H457" s="13" t="s">
        <v>325</v>
      </c>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row>
    <row r="458" spans="1:67" hidden="1" x14ac:dyDescent="0.2">
      <c r="A458" s="8" t="s">
        <v>326</v>
      </c>
      <c r="B458" s="8" t="s">
        <v>338</v>
      </c>
      <c r="C458" t="s">
        <v>1518</v>
      </c>
      <c r="D458" t="s">
        <v>76</v>
      </c>
      <c r="E458" t="s">
        <v>285</v>
      </c>
      <c r="F458" t="s">
        <v>325</v>
      </c>
      <c r="G458" s="8" t="s">
        <v>298</v>
      </c>
      <c r="H458" s="8" t="s">
        <v>325</v>
      </c>
      <c r="I458" s="8"/>
      <c r="AC458">
        <v>5.8</v>
      </c>
      <c r="AF458">
        <v>8.4</v>
      </c>
      <c r="BI458" t="s">
        <v>2313</v>
      </c>
      <c r="BJ458" s="8" t="s">
        <v>79</v>
      </c>
      <c r="BK458" s="1">
        <v>44819</v>
      </c>
      <c r="BL458" s="8" t="s">
        <v>71</v>
      </c>
      <c r="BM458" s="8">
        <v>3485</v>
      </c>
      <c r="BN458" s="8" t="s">
        <v>72</v>
      </c>
      <c r="BO458" s="8" t="s">
        <v>71</v>
      </c>
    </row>
    <row r="459" spans="1:67" hidden="1" x14ac:dyDescent="0.2">
      <c r="A459" s="13" t="s">
        <v>1737</v>
      </c>
      <c r="B459" s="13"/>
      <c r="C459" s="13" t="s">
        <v>1518</v>
      </c>
      <c r="D459" s="13" t="s">
        <v>76</v>
      </c>
      <c r="E459" s="13" t="s">
        <v>285</v>
      </c>
      <c r="F459" s="13"/>
      <c r="G459" s="13" t="s">
        <v>285</v>
      </c>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row>
    <row r="460" spans="1:67" hidden="1" x14ac:dyDescent="0.2">
      <c r="A460" s="13" t="s">
        <v>1737</v>
      </c>
      <c r="B460" s="13"/>
      <c r="C460" s="13" t="s">
        <v>1518</v>
      </c>
      <c r="D460" s="13" t="s">
        <v>76</v>
      </c>
      <c r="E460" s="13" t="s">
        <v>285</v>
      </c>
      <c r="F460" s="13"/>
      <c r="G460" s="13" t="s">
        <v>298</v>
      </c>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row>
    <row r="461" spans="1:67" hidden="1" x14ac:dyDescent="0.2">
      <c r="A461" s="13" t="s">
        <v>1737</v>
      </c>
      <c r="B461" s="13"/>
      <c r="C461" s="13" t="s">
        <v>1519</v>
      </c>
      <c r="D461" s="13" t="s">
        <v>73</v>
      </c>
      <c r="E461" s="13" t="s">
        <v>1713</v>
      </c>
      <c r="F461" s="13" t="s">
        <v>1714</v>
      </c>
      <c r="G461" s="13" t="s">
        <v>1713</v>
      </c>
      <c r="H461" s="13" t="s">
        <v>1714</v>
      </c>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row>
    <row r="462" spans="1:67" hidden="1" x14ac:dyDescent="0.2">
      <c r="A462" s="8" t="s">
        <v>1931</v>
      </c>
      <c r="B462" t="s">
        <v>338</v>
      </c>
      <c r="C462" t="s">
        <v>1519</v>
      </c>
      <c r="D462" t="s">
        <v>73</v>
      </c>
      <c r="E462" t="s">
        <v>1713</v>
      </c>
      <c r="F462" t="s">
        <v>1714</v>
      </c>
      <c r="G462" s="8" t="s">
        <v>1713</v>
      </c>
      <c r="H462" s="8" t="s">
        <v>1714</v>
      </c>
      <c r="I462" s="8"/>
      <c r="AO462">
        <v>6.43</v>
      </c>
      <c r="AR462">
        <v>5.5</v>
      </c>
      <c r="AS462">
        <v>6.95</v>
      </c>
      <c r="AV462">
        <v>6.29</v>
      </c>
      <c r="AW462">
        <v>7.15</v>
      </c>
      <c r="AX462">
        <v>6.05</v>
      </c>
      <c r="AY462">
        <v>5.56</v>
      </c>
      <c r="AZ462">
        <v>6.05</v>
      </c>
      <c r="BA462">
        <v>7.79</v>
      </c>
      <c r="BB462">
        <v>5.98</v>
      </c>
      <c r="BC462">
        <v>5.97</v>
      </c>
      <c r="BD462">
        <v>5.98</v>
      </c>
      <c r="BE462">
        <v>8.2200000000000006</v>
      </c>
      <c r="BF462">
        <v>5.7</v>
      </c>
      <c r="BG462">
        <v>5.0999999999999996</v>
      </c>
      <c r="BH462">
        <v>5.7</v>
      </c>
      <c r="BJ462" s="8" t="s">
        <v>79</v>
      </c>
      <c r="BK462" s="9">
        <v>44813</v>
      </c>
      <c r="BL462" t="s">
        <v>1908</v>
      </c>
      <c r="BM462" s="8">
        <v>77694</v>
      </c>
      <c r="BN462" t="s">
        <v>72</v>
      </c>
      <c r="BO462" t="s">
        <v>1908</v>
      </c>
    </row>
    <row r="463" spans="1:67" hidden="1" x14ac:dyDescent="0.2">
      <c r="A463" s="13" t="s">
        <v>1737</v>
      </c>
      <c r="B463" s="13"/>
      <c r="C463" s="13" t="s">
        <v>1519</v>
      </c>
      <c r="D463" s="13" t="s">
        <v>73</v>
      </c>
      <c r="E463" s="13" t="s">
        <v>1713</v>
      </c>
      <c r="F463" s="13"/>
      <c r="G463" s="13" t="s">
        <v>1713</v>
      </c>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row>
    <row r="464" spans="1:67" hidden="1" x14ac:dyDescent="0.2">
      <c r="A464" s="13" t="s">
        <v>1737</v>
      </c>
      <c r="B464" s="13"/>
      <c r="C464" s="13" t="s">
        <v>1524</v>
      </c>
      <c r="D464" s="13" t="s">
        <v>140</v>
      </c>
      <c r="E464" s="13" t="s">
        <v>327</v>
      </c>
      <c r="F464" s="13"/>
      <c r="G464" s="13" t="s">
        <v>327</v>
      </c>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row>
    <row r="465" spans="1:67" hidden="1" x14ac:dyDescent="0.2">
      <c r="A465" s="13" t="s">
        <v>1737</v>
      </c>
      <c r="B465" s="13"/>
      <c r="C465" s="13" t="s">
        <v>1524</v>
      </c>
      <c r="D465" s="13" t="s">
        <v>140</v>
      </c>
      <c r="E465" s="13" t="s">
        <v>327</v>
      </c>
      <c r="F465" s="13"/>
      <c r="G465" s="13" t="s">
        <v>68</v>
      </c>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row>
    <row r="466" spans="1:67" hidden="1" x14ac:dyDescent="0.2">
      <c r="A466" s="13" t="s">
        <v>1737</v>
      </c>
      <c r="B466" s="13"/>
      <c r="C466" s="13" t="s">
        <v>1524</v>
      </c>
      <c r="D466" s="13" t="s">
        <v>140</v>
      </c>
      <c r="E466" s="13" t="s">
        <v>329</v>
      </c>
      <c r="F466" s="13" t="s">
        <v>330</v>
      </c>
      <c r="G466" s="13" t="s">
        <v>329</v>
      </c>
      <c r="H466" s="13" t="s">
        <v>330</v>
      </c>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row>
    <row r="467" spans="1:67" hidden="1" x14ac:dyDescent="0.2">
      <c r="A467" s="13" t="s">
        <v>1737</v>
      </c>
      <c r="B467" s="13"/>
      <c r="C467" s="13" t="s">
        <v>1524</v>
      </c>
      <c r="D467" s="13" t="s">
        <v>140</v>
      </c>
      <c r="E467" s="13" t="s">
        <v>329</v>
      </c>
      <c r="F467" s="13" t="s">
        <v>330</v>
      </c>
      <c r="G467" s="13" t="s">
        <v>68</v>
      </c>
      <c r="H467" s="13" t="s">
        <v>334</v>
      </c>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row>
    <row r="468" spans="1:67" hidden="1" x14ac:dyDescent="0.2">
      <c r="A468" t="s">
        <v>328</v>
      </c>
      <c r="C468" t="s">
        <v>1524</v>
      </c>
      <c r="D468" t="s">
        <v>140</v>
      </c>
      <c r="E468" t="s">
        <v>329</v>
      </c>
      <c r="F468" t="s">
        <v>330</v>
      </c>
      <c r="G468" t="s">
        <v>327</v>
      </c>
      <c r="H468" t="s">
        <v>331</v>
      </c>
      <c r="BA468">
        <v>3.9</v>
      </c>
      <c r="BB468">
        <v>3.9</v>
      </c>
      <c r="BC468">
        <v>3.2</v>
      </c>
      <c r="BD468">
        <v>3.9</v>
      </c>
      <c r="BE468">
        <v>3.5</v>
      </c>
      <c r="BF468">
        <v>2.7</v>
      </c>
      <c r="BG468">
        <v>2.6</v>
      </c>
      <c r="BH468">
        <v>2.7</v>
      </c>
      <c r="BJ468" t="s">
        <v>70</v>
      </c>
      <c r="BL468" t="s">
        <v>332</v>
      </c>
      <c r="BM468">
        <v>42804</v>
      </c>
    </row>
    <row r="469" spans="1:67" hidden="1" x14ac:dyDescent="0.2">
      <c r="A469" t="s">
        <v>333</v>
      </c>
      <c r="C469" t="s">
        <v>1524</v>
      </c>
      <c r="D469" t="s">
        <v>140</v>
      </c>
      <c r="E469" t="s">
        <v>329</v>
      </c>
      <c r="F469" t="s">
        <v>330</v>
      </c>
      <c r="G469" t="s">
        <v>68</v>
      </c>
      <c r="H469" t="s">
        <v>334</v>
      </c>
      <c r="Y469">
        <v>3.9</v>
      </c>
      <c r="Z469">
        <v>5.3</v>
      </c>
      <c r="AA469">
        <v>5.2</v>
      </c>
      <c r="AB469">
        <v>5.3</v>
      </c>
      <c r="AC469">
        <v>4.2</v>
      </c>
      <c r="AD469">
        <v>6.2</v>
      </c>
      <c r="AE469">
        <v>5.8</v>
      </c>
      <c r="AF469">
        <v>6.2</v>
      </c>
      <c r="AG469">
        <v>1.9</v>
      </c>
      <c r="AH469">
        <v>4.5</v>
      </c>
      <c r="AI469">
        <v>3.5</v>
      </c>
      <c r="BJ469" t="s">
        <v>70</v>
      </c>
      <c r="BL469" t="s">
        <v>332</v>
      </c>
      <c r="BM469">
        <v>42804</v>
      </c>
      <c r="BN469" t="s">
        <v>72</v>
      </c>
      <c r="BO469" t="s">
        <v>332</v>
      </c>
    </row>
    <row r="470" spans="1:67" hidden="1" x14ac:dyDescent="0.2">
      <c r="A470" t="s">
        <v>335</v>
      </c>
      <c r="B470" t="s">
        <v>336</v>
      </c>
      <c r="C470" t="s">
        <v>1524</v>
      </c>
      <c r="D470" t="s">
        <v>140</v>
      </c>
      <c r="E470" t="s">
        <v>329</v>
      </c>
      <c r="F470" t="s">
        <v>330</v>
      </c>
      <c r="G470" t="s">
        <v>327</v>
      </c>
      <c r="H470" t="s">
        <v>331</v>
      </c>
      <c r="AW470">
        <v>3.6</v>
      </c>
      <c r="AX470">
        <v>3</v>
      </c>
      <c r="AY470">
        <v>3.2</v>
      </c>
      <c r="AZ470">
        <v>3.2</v>
      </c>
      <c r="BA470">
        <v>4.2</v>
      </c>
      <c r="BB470">
        <v>3.8</v>
      </c>
      <c r="BC470">
        <v>3.5</v>
      </c>
      <c r="BD470">
        <v>3.8</v>
      </c>
      <c r="BE470">
        <v>3.1</v>
      </c>
      <c r="BF470">
        <v>2.5</v>
      </c>
      <c r="BG470">
        <v>1.9</v>
      </c>
      <c r="BH470">
        <v>2.5</v>
      </c>
      <c r="BJ470" t="s">
        <v>70</v>
      </c>
      <c r="BL470" t="s">
        <v>332</v>
      </c>
      <c r="BM470">
        <v>42804</v>
      </c>
      <c r="BN470" t="s">
        <v>72</v>
      </c>
      <c r="BO470" t="s">
        <v>332</v>
      </c>
    </row>
    <row r="471" spans="1:67" hidden="1" x14ac:dyDescent="0.2">
      <c r="A471" t="s">
        <v>337</v>
      </c>
      <c r="B471" t="s">
        <v>338</v>
      </c>
      <c r="C471" t="s">
        <v>1524</v>
      </c>
      <c r="D471" t="s">
        <v>140</v>
      </c>
      <c r="E471" t="s">
        <v>329</v>
      </c>
      <c r="F471" t="s">
        <v>330</v>
      </c>
      <c r="G471" t="s">
        <v>327</v>
      </c>
      <c r="H471" t="s">
        <v>331</v>
      </c>
      <c r="AK471">
        <v>2.6</v>
      </c>
      <c r="AN471">
        <v>1.4</v>
      </c>
      <c r="AO471">
        <v>3.3</v>
      </c>
      <c r="AR471">
        <v>1.9</v>
      </c>
      <c r="AS471">
        <v>3.9</v>
      </c>
      <c r="AV471">
        <v>2.4</v>
      </c>
      <c r="AW471">
        <v>3.6</v>
      </c>
      <c r="AX471">
        <v>2.9</v>
      </c>
      <c r="AY471">
        <v>2.9</v>
      </c>
      <c r="AZ471">
        <v>2.9</v>
      </c>
      <c r="BA471">
        <v>4.0999999999999996</v>
      </c>
      <c r="BB471">
        <v>3.6</v>
      </c>
      <c r="BC471">
        <v>3.3</v>
      </c>
      <c r="BD471">
        <v>3.6</v>
      </c>
      <c r="BE471">
        <v>3.6</v>
      </c>
      <c r="BF471">
        <v>2.8</v>
      </c>
      <c r="BG471">
        <v>2</v>
      </c>
      <c r="BH471">
        <v>2.8</v>
      </c>
      <c r="BJ471" t="s">
        <v>70</v>
      </c>
      <c r="BL471" t="s">
        <v>332</v>
      </c>
      <c r="BM471">
        <v>42804</v>
      </c>
      <c r="BN471" t="s">
        <v>72</v>
      </c>
      <c r="BO471" t="s">
        <v>332</v>
      </c>
    </row>
    <row r="472" spans="1:67" hidden="1" x14ac:dyDescent="0.2">
      <c r="A472" t="s">
        <v>339</v>
      </c>
      <c r="C472" t="s">
        <v>1524</v>
      </c>
      <c r="D472" t="s">
        <v>140</v>
      </c>
      <c r="E472" t="s">
        <v>329</v>
      </c>
      <c r="F472" t="s">
        <v>330</v>
      </c>
      <c r="G472" t="s">
        <v>327</v>
      </c>
      <c r="H472" t="s">
        <v>331</v>
      </c>
      <c r="Q472">
        <v>3.5</v>
      </c>
      <c r="T472">
        <v>2.9</v>
      </c>
      <c r="U472">
        <v>3.8</v>
      </c>
      <c r="X472">
        <v>3.8</v>
      </c>
      <c r="AW472">
        <v>4.0999999999999996</v>
      </c>
      <c r="AX472">
        <v>3.2</v>
      </c>
      <c r="AY472">
        <v>3.2</v>
      </c>
      <c r="AZ472">
        <v>3.2</v>
      </c>
      <c r="BA472">
        <v>4.3</v>
      </c>
      <c r="BB472">
        <v>3.9</v>
      </c>
      <c r="BC472">
        <v>3.5</v>
      </c>
      <c r="BD472">
        <v>3.9</v>
      </c>
      <c r="BE472">
        <v>4</v>
      </c>
      <c r="BF472">
        <v>2.8</v>
      </c>
      <c r="BG472">
        <v>2.2000000000000002</v>
      </c>
      <c r="BH472">
        <v>2.8</v>
      </c>
      <c r="BJ472" t="s">
        <v>70</v>
      </c>
      <c r="BL472" t="s">
        <v>332</v>
      </c>
      <c r="BM472">
        <v>42804</v>
      </c>
      <c r="BN472" t="s">
        <v>72</v>
      </c>
      <c r="BO472" t="s">
        <v>332</v>
      </c>
    </row>
    <row r="473" spans="1:67" hidden="1" x14ac:dyDescent="0.2">
      <c r="A473" t="s">
        <v>340</v>
      </c>
      <c r="C473" t="s">
        <v>1524</v>
      </c>
      <c r="D473" t="s">
        <v>140</v>
      </c>
      <c r="E473" t="s">
        <v>329</v>
      </c>
      <c r="F473" t="s">
        <v>330</v>
      </c>
      <c r="G473" t="s">
        <v>68</v>
      </c>
      <c r="H473" t="s">
        <v>334</v>
      </c>
      <c r="I473" t="b">
        <v>0</v>
      </c>
      <c r="AC473">
        <v>4.2</v>
      </c>
      <c r="AF473">
        <v>6.3</v>
      </c>
      <c r="BJ473" t="s">
        <v>70</v>
      </c>
      <c r="BK473" s="1">
        <v>44819</v>
      </c>
      <c r="BL473" t="s">
        <v>71</v>
      </c>
      <c r="BM473">
        <v>3485</v>
      </c>
      <c r="BN473" t="s">
        <v>72</v>
      </c>
      <c r="BO473" t="s">
        <v>71</v>
      </c>
    </row>
    <row r="474" spans="1:67" hidden="1" x14ac:dyDescent="0.2">
      <c r="A474" t="s">
        <v>340</v>
      </c>
      <c r="B474" t="s">
        <v>338</v>
      </c>
      <c r="C474" t="s">
        <v>1524</v>
      </c>
      <c r="D474" t="s">
        <v>140</v>
      </c>
      <c r="E474" t="s">
        <v>329</v>
      </c>
      <c r="F474" t="s">
        <v>330</v>
      </c>
      <c r="G474" t="s">
        <v>68</v>
      </c>
      <c r="H474" t="s">
        <v>334</v>
      </c>
      <c r="AC474">
        <v>4.2</v>
      </c>
      <c r="AD474">
        <v>6.5</v>
      </c>
      <c r="AE474">
        <v>6</v>
      </c>
      <c r="AF474">
        <v>6.5</v>
      </c>
      <c r="BJ474" t="s">
        <v>70</v>
      </c>
      <c r="BL474" t="s">
        <v>332</v>
      </c>
      <c r="BM474">
        <v>42804</v>
      </c>
      <c r="BN474" t="s">
        <v>72</v>
      </c>
      <c r="BO474" t="s">
        <v>332</v>
      </c>
    </row>
    <row r="475" spans="1:67" hidden="1" x14ac:dyDescent="0.2">
      <c r="A475" t="s">
        <v>341</v>
      </c>
      <c r="C475" t="s">
        <v>1524</v>
      </c>
      <c r="D475" t="s">
        <v>140</v>
      </c>
      <c r="E475" t="s">
        <v>329</v>
      </c>
      <c r="F475" t="s">
        <v>330</v>
      </c>
      <c r="G475" t="s">
        <v>327</v>
      </c>
      <c r="H475" t="s">
        <v>331</v>
      </c>
      <c r="Q475">
        <v>3.1</v>
      </c>
      <c r="BJ475" t="s">
        <v>70</v>
      </c>
      <c r="BL475" t="s">
        <v>332</v>
      </c>
      <c r="BM475">
        <v>42804</v>
      </c>
    </row>
    <row r="476" spans="1:67" hidden="1" x14ac:dyDescent="0.2">
      <c r="A476" t="s">
        <v>342</v>
      </c>
      <c r="C476" t="s">
        <v>1524</v>
      </c>
      <c r="D476" t="s">
        <v>140</v>
      </c>
      <c r="E476" t="s">
        <v>329</v>
      </c>
      <c r="F476" t="s">
        <v>330</v>
      </c>
      <c r="G476" t="s">
        <v>327</v>
      </c>
      <c r="H476" t="s">
        <v>331</v>
      </c>
      <c r="BE476">
        <v>4</v>
      </c>
      <c r="BF476">
        <v>2.8</v>
      </c>
      <c r="BG476">
        <v>2.2000000000000002</v>
      </c>
      <c r="BH476">
        <v>2.8</v>
      </c>
      <c r="BJ476" t="s">
        <v>70</v>
      </c>
      <c r="BL476" t="s">
        <v>332</v>
      </c>
      <c r="BM476">
        <v>42804</v>
      </c>
    </row>
    <row r="477" spans="1:67" hidden="1" x14ac:dyDescent="0.2">
      <c r="A477" s="13" t="s">
        <v>1737</v>
      </c>
      <c r="B477" s="13"/>
      <c r="C477" s="13" t="s">
        <v>1524</v>
      </c>
      <c r="D477" s="13" t="s">
        <v>140</v>
      </c>
      <c r="E477" s="13" t="s">
        <v>329</v>
      </c>
      <c r="F477" s="13"/>
      <c r="G477" s="13" t="s">
        <v>329</v>
      </c>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row>
    <row r="478" spans="1:67" hidden="1" x14ac:dyDescent="0.2">
      <c r="A478" s="13" t="s">
        <v>1737</v>
      </c>
      <c r="B478" s="13"/>
      <c r="C478" s="13" t="s">
        <v>1524</v>
      </c>
      <c r="D478" s="13" t="s">
        <v>140</v>
      </c>
      <c r="E478" s="13" t="s">
        <v>344</v>
      </c>
      <c r="F478" s="13" t="s">
        <v>345</v>
      </c>
      <c r="G478" s="13" t="s">
        <v>344</v>
      </c>
      <c r="H478" s="13" t="s">
        <v>345</v>
      </c>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row>
    <row r="479" spans="1:67" hidden="1" x14ac:dyDescent="0.2">
      <c r="A479" t="s">
        <v>343</v>
      </c>
      <c r="B479" t="s">
        <v>338</v>
      </c>
      <c r="C479" t="s">
        <v>1524</v>
      </c>
      <c r="D479" t="s">
        <v>140</v>
      </c>
      <c r="E479" t="s">
        <v>344</v>
      </c>
      <c r="F479" t="s">
        <v>345</v>
      </c>
      <c r="G479" t="s">
        <v>346</v>
      </c>
      <c r="H479" t="s">
        <v>345</v>
      </c>
      <c r="AC479">
        <v>4.8</v>
      </c>
      <c r="AF479">
        <v>6.2</v>
      </c>
      <c r="BJ479" t="s">
        <v>70</v>
      </c>
      <c r="BK479" s="1">
        <v>44819</v>
      </c>
      <c r="BL479" t="s">
        <v>71</v>
      </c>
      <c r="BM479">
        <v>3485</v>
      </c>
      <c r="BN479" t="s">
        <v>72</v>
      </c>
      <c r="BO479" t="s">
        <v>71</v>
      </c>
    </row>
    <row r="480" spans="1:67" hidden="1" x14ac:dyDescent="0.2">
      <c r="A480" s="13" t="s">
        <v>1737</v>
      </c>
      <c r="B480" s="13"/>
      <c r="C480" s="13" t="s">
        <v>1524</v>
      </c>
      <c r="D480" s="13" t="s">
        <v>140</v>
      </c>
      <c r="E480" s="13" t="s">
        <v>344</v>
      </c>
      <c r="F480" s="13" t="s">
        <v>347</v>
      </c>
      <c r="G480" s="13" t="s">
        <v>344</v>
      </c>
      <c r="H480" s="13" t="s">
        <v>347</v>
      </c>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row>
    <row r="481" spans="1:67" hidden="1" x14ac:dyDescent="0.2">
      <c r="A481" t="s">
        <v>348</v>
      </c>
      <c r="C481" t="s">
        <v>1524</v>
      </c>
      <c r="D481" t="s">
        <v>140</v>
      </c>
      <c r="E481" t="s">
        <v>344</v>
      </c>
      <c r="F481" t="s">
        <v>347</v>
      </c>
      <c r="G481" t="s">
        <v>344</v>
      </c>
      <c r="H481" t="s">
        <v>347</v>
      </c>
      <c r="BA481">
        <v>6.4</v>
      </c>
      <c r="BE481">
        <v>6.35</v>
      </c>
      <c r="BI481" t="s">
        <v>304</v>
      </c>
      <c r="BJ481" t="s">
        <v>79</v>
      </c>
      <c r="BL481" t="s">
        <v>305</v>
      </c>
      <c r="BM481">
        <v>7306</v>
      </c>
    </row>
    <row r="482" spans="1:67" hidden="1" x14ac:dyDescent="0.2">
      <c r="A482" s="13" t="s">
        <v>1737</v>
      </c>
      <c r="B482" s="13"/>
      <c r="C482" s="13" t="s">
        <v>1524</v>
      </c>
      <c r="D482" s="13" t="s">
        <v>140</v>
      </c>
      <c r="E482" s="13" t="s">
        <v>344</v>
      </c>
      <c r="F482" s="13"/>
      <c r="G482" s="13" t="s">
        <v>344</v>
      </c>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row>
    <row r="483" spans="1:67" hidden="1" x14ac:dyDescent="0.2">
      <c r="A483" s="8"/>
      <c r="B483" s="8"/>
      <c r="C483" s="8" t="s">
        <v>1525</v>
      </c>
      <c r="D483" s="8" t="s">
        <v>1526</v>
      </c>
      <c r="E483" s="8" t="s">
        <v>349</v>
      </c>
      <c r="F483" s="8" t="s">
        <v>350</v>
      </c>
      <c r="G483" s="8" t="s">
        <v>351</v>
      </c>
      <c r="H483" s="8" t="s">
        <v>350</v>
      </c>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t="s">
        <v>1486</v>
      </c>
      <c r="BJ483" s="8" t="s">
        <v>79</v>
      </c>
      <c r="BK483" s="9">
        <v>44806</v>
      </c>
      <c r="BL483" s="8" t="s">
        <v>1478</v>
      </c>
      <c r="BM483" s="8">
        <v>35427</v>
      </c>
      <c r="BN483" s="8"/>
      <c r="BO483" s="8"/>
    </row>
    <row r="484" spans="1:67" hidden="1" x14ac:dyDescent="0.2">
      <c r="C484" t="s">
        <v>1525</v>
      </c>
      <c r="D484" t="s">
        <v>1526</v>
      </c>
      <c r="E484" t="s">
        <v>349</v>
      </c>
      <c r="F484" t="s">
        <v>350</v>
      </c>
      <c r="G484" t="s">
        <v>351</v>
      </c>
      <c r="H484" t="s">
        <v>350</v>
      </c>
      <c r="AW484">
        <v>6.2</v>
      </c>
      <c r="AZ484">
        <v>5</v>
      </c>
      <c r="BE484">
        <v>9.5</v>
      </c>
      <c r="BH484">
        <v>6.5</v>
      </c>
      <c r="BJ484" t="s">
        <v>79</v>
      </c>
      <c r="BK484" s="1">
        <v>44797</v>
      </c>
      <c r="BL484" t="s">
        <v>87</v>
      </c>
      <c r="BM484">
        <v>36083</v>
      </c>
      <c r="BN484" t="s">
        <v>72</v>
      </c>
      <c r="BO484" t="s">
        <v>87</v>
      </c>
    </row>
    <row r="485" spans="1:67" hidden="1" x14ac:dyDescent="0.2">
      <c r="A485" t="s">
        <v>352</v>
      </c>
      <c r="C485" t="s">
        <v>1522</v>
      </c>
      <c r="D485" t="s">
        <v>1527</v>
      </c>
      <c r="E485" t="s">
        <v>354</v>
      </c>
      <c r="F485" t="s">
        <v>355</v>
      </c>
      <c r="G485" t="s">
        <v>354</v>
      </c>
      <c r="H485" t="s">
        <v>355</v>
      </c>
      <c r="M485">
        <v>13</v>
      </c>
      <c r="P485">
        <v>19</v>
      </c>
      <c r="Q485">
        <v>13</v>
      </c>
      <c r="T485">
        <v>23</v>
      </c>
      <c r="U485">
        <v>13.5</v>
      </c>
      <c r="X485">
        <v>23.5</v>
      </c>
      <c r="Y485">
        <v>18.5</v>
      </c>
      <c r="AB485">
        <v>27</v>
      </c>
      <c r="AC485">
        <v>19</v>
      </c>
      <c r="AF485">
        <v>30</v>
      </c>
      <c r="AG485">
        <v>16</v>
      </c>
      <c r="BJ485" t="s">
        <v>79</v>
      </c>
      <c r="BK485" s="1">
        <v>44795</v>
      </c>
      <c r="BL485" t="s">
        <v>229</v>
      </c>
      <c r="BM485">
        <v>1609</v>
      </c>
      <c r="BN485" t="s">
        <v>72</v>
      </c>
      <c r="BO485" t="s">
        <v>229</v>
      </c>
    </row>
    <row r="486" spans="1:67" hidden="1" x14ac:dyDescent="0.2">
      <c r="A486" s="13" t="s">
        <v>1737</v>
      </c>
      <c r="B486" s="13"/>
      <c r="C486" s="13" t="s">
        <v>1518</v>
      </c>
      <c r="D486" s="13" t="s">
        <v>76</v>
      </c>
      <c r="E486" s="13" t="s">
        <v>357</v>
      </c>
      <c r="F486" s="13" t="s">
        <v>358</v>
      </c>
      <c r="G486" s="13" t="s">
        <v>357</v>
      </c>
      <c r="H486" s="13" t="s">
        <v>358</v>
      </c>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row>
    <row r="487" spans="1:67" hidden="1" x14ac:dyDescent="0.2">
      <c r="A487" t="s">
        <v>356</v>
      </c>
      <c r="B487" t="s">
        <v>169</v>
      </c>
      <c r="C487" t="s">
        <v>1518</v>
      </c>
      <c r="D487" t="s">
        <v>76</v>
      </c>
      <c r="E487" t="s">
        <v>357</v>
      </c>
      <c r="F487" t="s">
        <v>358</v>
      </c>
      <c r="G487" t="s">
        <v>359</v>
      </c>
      <c r="H487" t="s">
        <v>358</v>
      </c>
      <c r="Q487">
        <v>6</v>
      </c>
      <c r="T487">
        <v>4</v>
      </c>
      <c r="Y487">
        <v>7</v>
      </c>
      <c r="AB487">
        <v>8</v>
      </c>
      <c r="AC487">
        <v>7.5</v>
      </c>
      <c r="AF487">
        <v>10</v>
      </c>
      <c r="AG487">
        <v>5.5</v>
      </c>
      <c r="AJ487">
        <v>8</v>
      </c>
      <c r="BI487" t="s">
        <v>360</v>
      </c>
      <c r="BJ487" t="s">
        <v>79</v>
      </c>
      <c r="BL487" t="s">
        <v>361</v>
      </c>
      <c r="BM487">
        <v>3142</v>
      </c>
      <c r="BN487" t="s">
        <v>81</v>
      </c>
      <c r="BO487" t="s">
        <v>361</v>
      </c>
    </row>
    <row r="488" spans="1:67" hidden="1" x14ac:dyDescent="0.2">
      <c r="A488" s="13" t="s">
        <v>1737</v>
      </c>
      <c r="B488" s="13"/>
      <c r="C488" s="13" t="s">
        <v>1518</v>
      </c>
      <c r="D488" s="13" t="s">
        <v>76</v>
      </c>
      <c r="E488" s="13" t="s">
        <v>357</v>
      </c>
      <c r="F488" s="13" t="s">
        <v>362</v>
      </c>
      <c r="G488" s="13" t="s">
        <v>357</v>
      </c>
      <c r="H488" s="13" t="s">
        <v>362</v>
      </c>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row>
    <row r="489" spans="1:67" hidden="1" x14ac:dyDescent="0.2">
      <c r="A489" s="8" t="s">
        <v>2408</v>
      </c>
      <c r="B489" s="8" t="s">
        <v>338</v>
      </c>
      <c r="C489" s="8" t="s">
        <v>1518</v>
      </c>
      <c r="D489" s="8" t="s">
        <v>76</v>
      </c>
      <c r="E489" s="8" t="s">
        <v>357</v>
      </c>
      <c r="F489" s="8" t="s">
        <v>362</v>
      </c>
      <c r="G489" s="8" t="s">
        <v>357</v>
      </c>
      <c r="H489" s="8" t="s">
        <v>362</v>
      </c>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v>3.1</v>
      </c>
      <c r="AL489" s="8"/>
      <c r="AM489" s="8"/>
      <c r="AN489" s="8">
        <v>1.3</v>
      </c>
      <c r="AO489" s="8"/>
      <c r="AP489" s="8"/>
      <c r="AQ489" s="8"/>
      <c r="AR489" s="8"/>
      <c r="AS489" s="8">
        <v>4.2</v>
      </c>
      <c r="AT489" s="8">
        <v>1.9</v>
      </c>
      <c r="AU489" s="8">
        <v>2.1</v>
      </c>
      <c r="AV489" s="8">
        <v>2.1</v>
      </c>
      <c r="AW489" s="8">
        <v>4.2</v>
      </c>
      <c r="AX489" s="8"/>
      <c r="AY489" s="8"/>
      <c r="AZ489" s="8">
        <v>2.8</v>
      </c>
      <c r="BA489" s="8">
        <v>4.5</v>
      </c>
      <c r="BB489" s="8"/>
      <c r="BC489" s="8"/>
      <c r="BD489" s="8">
        <v>3.2</v>
      </c>
      <c r="BE489" s="8"/>
      <c r="BF489" s="8"/>
      <c r="BG489" s="8"/>
      <c r="BH489" s="8">
        <v>3</v>
      </c>
      <c r="BI489" s="8"/>
      <c r="BJ489" s="8" t="s">
        <v>79</v>
      </c>
      <c r="BK489" s="9">
        <v>44820</v>
      </c>
      <c r="BL489" s="8" t="s">
        <v>2409</v>
      </c>
      <c r="BM489" s="8">
        <v>6583</v>
      </c>
      <c r="BN489" s="8" t="s">
        <v>72</v>
      </c>
      <c r="BO489" s="8" t="s">
        <v>2409</v>
      </c>
    </row>
    <row r="490" spans="1:67" hidden="1" x14ac:dyDescent="0.2">
      <c r="A490" s="13" t="s">
        <v>1737</v>
      </c>
      <c r="B490" s="13"/>
      <c r="C490" s="13" t="s">
        <v>1518</v>
      </c>
      <c r="D490" s="13" t="s">
        <v>76</v>
      </c>
      <c r="E490" s="13" t="s">
        <v>357</v>
      </c>
      <c r="F490" s="13" t="s">
        <v>1586</v>
      </c>
      <c r="G490" s="13" t="s">
        <v>357</v>
      </c>
      <c r="H490" s="13" t="s">
        <v>1586</v>
      </c>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row>
    <row r="491" spans="1:67" hidden="1" x14ac:dyDescent="0.2">
      <c r="A491" s="13" t="s">
        <v>1737</v>
      </c>
      <c r="B491" s="13"/>
      <c r="C491" s="13" t="s">
        <v>1518</v>
      </c>
      <c r="D491" s="13" t="s">
        <v>76</v>
      </c>
      <c r="E491" s="13" t="s">
        <v>357</v>
      </c>
      <c r="F491" s="13" t="s">
        <v>826</v>
      </c>
      <c r="G491" s="13" t="s">
        <v>357</v>
      </c>
      <c r="H491" s="13" t="s">
        <v>826</v>
      </c>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row>
    <row r="492" spans="1:67" hidden="1" x14ac:dyDescent="0.2">
      <c r="A492" s="12" t="s">
        <v>2794</v>
      </c>
      <c r="B492" s="12"/>
      <c r="C492" s="12" t="s">
        <v>1518</v>
      </c>
      <c r="D492" s="12" t="s">
        <v>76</v>
      </c>
      <c r="E492" s="12" t="s">
        <v>357</v>
      </c>
      <c r="F492" s="12" t="s">
        <v>283</v>
      </c>
      <c r="G492" s="12" t="s">
        <v>2792</v>
      </c>
      <c r="H492" s="12" t="s">
        <v>283</v>
      </c>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t="s">
        <v>79</v>
      </c>
      <c r="BK492" s="14">
        <v>44827</v>
      </c>
      <c r="BL492" s="12" t="s">
        <v>2790</v>
      </c>
      <c r="BM492" s="12">
        <v>1985</v>
      </c>
      <c r="BN492" s="12" t="s">
        <v>72</v>
      </c>
      <c r="BO492" s="12"/>
    </row>
    <row r="493" spans="1:67" hidden="1" x14ac:dyDescent="0.2">
      <c r="A493" s="12" t="s">
        <v>2795</v>
      </c>
      <c r="B493" s="12"/>
      <c r="C493" s="12" t="s">
        <v>1518</v>
      </c>
      <c r="D493" s="12" t="s">
        <v>76</v>
      </c>
      <c r="E493" s="12" t="s">
        <v>357</v>
      </c>
      <c r="F493" s="12" t="s">
        <v>283</v>
      </c>
      <c r="G493" s="12" t="s">
        <v>2792</v>
      </c>
      <c r="H493" s="12" t="s">
        <v>283</v>
      </c>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t="s">
        <v>79</v>
      </c>
      <c r="BK493" s="14">
        <v>44827</v>
      </c>
      <c r="BL493" s="12" t="s">
        <v>2790</v>
      </c>
      <c r="BM493" s="12">
        <v>1985</v>
      </c>
      <c r="BN493" s="12"/>
      <c r="BO493" s="12"/>
    </row>
    <row r="494" spans="1:67" hidden="1" x14ac:dyDescent="0.2">
      <c r="A494" s="13" t="s">
        <v>1737</v>
      </c>
      <c r="B494" s="13"/>
      <c r="C494" s="13" t="s">
        <v>1518</v>
      </c>
      <c r="D494" s="13" t="s">
        <v>76</v>
      </c>
      <c r="E494" s="13" t="s">
        <v>357</v>
      </c>
      <c r="F494" s="13"/>
      <c r="G494" s="13" t="s">
        <v>357</v>
      </c>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row>
    <row r="495" spans="1:67" hidden="1" x14ac:dyDescent="0.2">
      <c r="A495" s="8" t="s">
        <v>2458</v>
      </c>
      <c r="C495" t="s">
        <v>1519</v>
      </c>
      <c r="D495" t="s">
        <v>73</v>
      </c>
      <c r="E495" t="s">
        <v>1702</v>
      </c>
      <c r="F495" t="s">
        <v>1700</v>
      </c>
      <c r="G495" s="8" t="s">
        <v>1702</v>
      </c>
      <c r="H495" s="8" t="s">
        <v>1700</v>
      </c>
      <c r="I495" s="8"/>
      <c r="BA495">
        <v>8</v>
      </c>
      <c r="BD495" t="s">
        <v>2161</v>
      </c>
      <c r="BE495">
        <v>9.5</v>
      </c>
      <c r="BH495">
        <v>7.2</v>
      </c>
      <c r="BI495" t="s">
        <v>2459</v>
      </c>
      <c r="BJ495" t="s">
        <v>79</v>
      </c>
      <c r="BK495" s="1">
        <v>44820</v>
      </c>
      <c r="BL495" s="8" t="s">
        <v>2433</v>
      </c>
      <c r="BM495" s="8" t="s">
        <v>2470</v>
      </c>
      <c r="BN495" t="s">
        <v>72</v>
      </c>
      <c r="BO495" s="8" t="s">
        <v>2433</v>
      </c>
    </row>
    <row r="496" spans="1:67" hidden="1" x14ac:dyDescent="0.2">
      <c r="A496" s="8" t="s">
        <v>2456</v>
      </c>
      <c r="B496" t="s">
        <v>338</v>
      </c>
      <c r="C496" t="s">
        <v>1519</v>
      </c>
      <c r="D496" t="s">
        <v>73</v>
      </c>
      <c r="E496" t="s">
        <v>1702</v>
      </c>
      <c r="F496" t="s">
        <v>1700</v>
      </c>
      <c r="G496" s="8" t="s">
        <v>1702</v>
      </c>
      <c r="H496" s="8" t="s">
        <v>1700</v>
      </c>
      <c r="I496" s="8"/>
      <c r="Y496" t="s">
        <v>2161</v>
      </c>
      <c r="AB496">
        <v>11.4</v>
      </c>
      <c r="AC496">
        <v>8.1999999999999993</v>
      </c>
      <c r="AF496">
        <v>11.8</v>
      </c>
      <c r="BJ496" t="s">
        <v>79</v>
      </c>
      <c r="BK496" s="1">
        <v>44820</v>
      </c>
      <c r="BL496" s="8" t="s">
        <v>2433</v>
      </c>
      <c r="BM496" s="8" t="s">
        <v>2470</v>
      </c>
      <c r="BN496" t="s">
        <v>72</v>
      </c>
      <c r="BO496" s="8" t="s">
        <v>2433</v>
      </c>
    </row>
    <row r="497" spans="1:67" hidden="1" x14ac:dyDescent="0.2">
      <c r="A497" s="8" t="s">
        <v>2457</v>
      </c>
      <c r="C497" t="s">
        <v>1519</v>
      </c>
      <c r="D497" t="s">
        <v>73</v>
      </c>
      <c r="E497" t="s">
        <v>1702</v>
      </c>
      <c r="F497" t="s">
        <v>1700</v>
      </c>
      <c r="G497" s="8" t="s">
        <v>1702</v>
      </c>
      <c r="H497" s="8" t="s">
        <v>1700</v>
      </c>
      <c r="I497" s="8"/>
      <c r="T497">
        <v>11.8</v>
      </c>
      <c r="U497">
        <v>10.8</v>
      </c>
      <c r="X497">
        <v>13.5</v>
      </c>
      <c r="BJ497" t="s">
        <v>79</v>
      </c>
      <c r="BK497" s="1">
        <v>44820</v>
      </c>
      <c r="BL497" s="8" t="s">
        <v>2433</v>
      </c>
      <c r="BM497" s="8" t="s">
        <v>2470</v>
      </c>
      <c r="BN497" t="s">
        <v>72</v>
      </c>
      <c r="BO497" s="8" t="s">
        <v>2433</v>
      </c>
    </row>
    <row r="498" spans="1:67" hidden="1" x14ac:dyDescent="0.2">
      <c r="A498" s="13" t="s">
        <v>1737</v>
      </c>
      <c r="B498" s="13"/>
      <c r="C498" s="13" t="s">
        <v>1524</v>
      </c>
      <c r="D498" s="13" t="s">
        <v>140</v>
      </c>
      <c r="E498" s="13" t="s">
        <v>364</v>
      </c>
      <c r="F498" s="13" t="s">
        <v>365</v>
      </c>
      <c r="G498" s="13" t="s">
        <v>364</v>
      </c>
      <c r="H498" s="13" t="s">
        <v>365</v>
      </c>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row>
    <row r="499" spans="1:67" hidden="1" x14ac:dyDescent="0.2">
      <c r="A499" t="s">
        <v>363</v>
      </c>
      <c r="C499" t="s">
        <v>1524</v>
      </c>
      <c r="D499" t="s">
        <v>140</v>
      </c>
      <c r="E499" t="s">
        <v>364</v>
      </c>
      <c r="F499" t="s">
        <v>365</v>
      </c>
      <c r="G499" t="s">
        <v>364</v>
      </c>
      <c r="H499" t="s">
        <v>365</v>
      </c>
      <c r="U499">
        <v>2.5</v>
      </c>
      <c r="X499">
        <v>2.95</v>
      </c>
      <c r="BI499" t="s">
        <v>366</v>
      </c>
      <c r="BJ499" t="s">
        <v>79</v>
      </c>
      <c r="BL499" t="s">
        <v>367</v>
      </c>
      <c r="BM499">
        <v>34668</v>
      </c>
      <c r="BN499" t="s">
        <v>72</v>
      </c>
      <c r="BO499" t="s">
        <v>367</v>
      </c>
    </row>
    <row r="500" spans="1:67" hidden="1" x14ac:dyDescent="0.2">
      <c r="A500" t="s">
        <v>368</v>
      </c>
      <c r="C500" t="s">
        <v>1524</v>
      </c>
      <c r="D500" t="s">
        <v>140</v>
      </c>
      <c r="E500" t="s">
        <v>364</v>
      </c>
      <c r="F500" t="s">
        <v>365</v>
      </c>
      <c r="G500" t="s">
        <v>364</v>
      </c>
      <c r="H500" t="s">
        <v>365</v>
      </c>
      <c r="U500">
        <v>2.35</v>
      </c>
      <c r="X500">
        <v>3.25</v>
      </c>
      <c r="BI500" t="s">
        <v>366</v>
      </c>
      <c r="BJ500" t="s">
        <v>79</v>
      </c>
      <c r="BL500" t="s">
        <v>367</v>
      </c>
      <c r="BM500">
        <v>34668</v>
      </c>
      <c r="BN500" t="s">
        <v>72</v>
      </c>
      <c r="BO500" t="s">
        <v>367</v>
      </c>
    </row>
    <row r="501" spans="1:67" hidden="1" x14ac:dyDescent="0.2">
      <c r="A501" t="s">
        <v>369</v>
      </c>
      <c r="C501" t="s">
        <v>1524</v>
      </c>
      <c r="D501" t="s">
        <v>140</v>
      </c>
      <c r="E501" t="s">
        <v>364</v>
      </c>
      <c r="F501" t="s">
        <v>365</v>
      </c>
      <c r="G501" t="s">
        <v>364</v>
      </c>
      <c r="H501" t="s">
        <v>365</v>
      </c>
      <c r="AO501">
        <v>2.15</v>
      </c>
      <c r="AP501">
        <v>1.55</v>
      </c>
      <c r="AR501">
        <v>1.55</v>
      </c>
      <c r="BI501" t="s">
        <v>370</v>
      </c>
      <c r="BJ501" t="s">
        <v>79</v>
      </c>
      <c r="BL501" t="s">
        <v>367</v>
      </c>
      <c r="BM501">
        <v>34668</v>
      </c>
      <c r="BN501" t="s">
        <v>72</v>
      </c>
      <c r="BO501" t="s">
        <v>367</v>
      </c>
    </row>
    <row r="502" spans="1:67" hidden="1" x14ac:dyDescent="0.2">
      <c r="A502" t="s">
        <v>371</v>
      </c>
      <c r="C502" t="s">
        <v>1524</v>
      </c>
      <c r="D502" t="s">
        <v>140</v>
      </c>
      <c r="E502" t="s">
        <v>364</v>
      </c>
      <c r="F502" t="s">
        <v>365</v>
      </c>
      <c r="G502" t="s">
        <v>364</v>
      </c>
      <c r="H502" t="s">
        <v>365</v>
      </c>
      <c r="Y502">
        <v>2.8</v>
      </c>
      <c r="Z502">
        <v>4</v>
      </c>
      <c r="AA502">
        <v>3.95</v>
      </c>
      <c r="AB502">
        <v>4</v>
      </c>
      <c r="BI502" t="s">
        <v>366</v>
      </c>
      <c r="BJ502" t="s">
        <v>79</v>
      </c>
      <c r="BL502" t="s">
        <v>367</v>
      </c>
      <c r="BM502">
        <v>34668</v>
      </c>
      <c r="BN502" t="s">
        <v>72</v>
      </c>
      <c r="BO502" t="s">
        <v>367</v>
      </c>
    </row>
    <row r="503" spans="1:67" hidden="1" x14ac:dyDescent="0.2">
      <c r="A503" t="s">
        <v>372</v>
      </c>
      <c r="C503" t="s">
        <v>1524</v>
      </c>
      <c r="D503" t="s">
        <v>140</v>
      </c>
      <c r="E503" t="s">
        <v>364</v>
      </c>
      <c r="F503" t="s">
        <v>365</v>
      </c>
      <c r="G503" t="s">
        <v>364</v>
      </c>
      <c r="H503" t="s">
        <v>365</v>
      </c>
      <c r="BA503">
        <v>2.6</v>
      </c>
      <c r="BB503">
        <v>2.25</v>
      </c>
      <c r="BC503">
        <v>2.15</v>
      </c>
      <c r="BD503">
        <v>2.25</v>
      </c>
      <c r="BI503" t="s">
        <v>366</v>
      </c>
      <c r="BJ503" t="s">
        <v>79</v>
      </c>
      <c r="BL503" t="s">
        <v>367</v>
      </c>
      <c r="BM503">
        <v>34668</v>
      </c>
      <c r="BN503" t="s">
        <v>72</v>
      </c>
      <c r="BO503" t="s">
        <v>367</v>
      </c>
    </row>
    <row r="504" spans="1:67" hidden="1" x14ac:dyDescent="0.2">
      <c r="A504" t="s">
        <v>373</v>
      </c>
      <c r="C504" t="s">
        <v>1524</v>
      </c>
      <c r="D504" t="s">
        <v>140</v>
      </c>
      <c r="E504" t="s">
        <v>364</v>
      </c>
      <c r="F504" t="s">
        <v>365</v>
      </c>
      <c r="G504" t="s">
        <v>364</v>
      </c>
      <c r="H504" t="s">
        <v>365</v>
      </c>
      <c r="AG504">
        <v>1.85</v>
      </c>
      <c r="AH504">
        <v>3.2</v>
      </c>
      <c r="AI504">
        <v>2.5</v>
      </c>
      <c r="AJ504">
        <v>3.2</v>
      </c>
      <c r="BI504" t="s">
        <v>366</v>
      </c>
      <c r="BJ504" t="s">
        <v>79</v>
      </c>
      <c r="BL504" t="s">
        <v>367</v>
      </c>
      <c r="BM504">
        <v>34668</v>
      </c>
      <c r="BN504" t="s">
        <v>72</v>
      </c>
      <c r="BO504" t="s">
        <v>367</v>
      </c>
    </row>
    <row r="505" spans="1:67" hidden="1" x14ac:dyDescent="0.2">
      <c r="A505" t="s">
        <v>374</v>
      </c>
      <c r="C505" t="s">
        <v>1524</v>
      </c>
      <c r="D505" t="s">
        <v>140</v>
      </c>
      <c r="E505" t="s">
        <v>364</v>
      </c>
      <c r="F505" t="s">
        <v>365</v>
      </c>
      <c r="G505" t="s">
        <v>364</v>
      </c>
      <c r="H505" t="s">
        <v>365</v>
      </c>
      <c r="AD505">
        <v>4</v>
      </c>
      <c r="AE505">
        <v>4</v>
      </c>
      <c r="AF505">
        <v>4</v>
      </c>
      <c r="BI505" t="s">
        <v>366</v>
      </c>
      <c r="BJ505" t="s">
        <v>79</v>
      </c>
      <c r="BL505" t="s">
        <v>367</v>
      </c>
      <c r="BM505">
        <v>34668</v>
      </c>
      <c r="BN505" t="s">
        <v>72</v>
      </c>
      <c r="BO505" t="s">
        <v>367</v>
      </c>
    </row>
    <row r="506" spans="1:67" hidden="1" x14ac:dyDescent="0.2">
      <c r="A506" t="s">
        <v>375</v>
      </c>
      <c r="C506" t="s">
        <v>1524</v>
      </c>
      <c r="D506" t="s">
        <v>140</v>
      </c>
      <c r="E506" t="s">
        <v>364</v>
      </c>
      <c r="F506" t="s">
        <v>365</v>
      </c>
      <c r="G506" t="s">
        <v>364</v>
      </c>
      <c r="H506" t="s">
        <v>365</v>
      </c>
      <c r="BE506">
        <v>2.8</v>
      </c>
      <c r="BF506">
        <v>1.9</v>
      </c>
      <c r="BG506">
        <v>1.65</v>
      </c>
      <c r="BH506">
        <v>1.9</v>
      </c>
      <c r="BI506" t="s">
        <v>366</v>
      </c>
      <c r="BJ506" t="s">
        <v>79</v>
      </c>
      <c r="BL506" t="s">
        <v>367</v>
      </c>
      <c r="BM506">
        <v>34668</v>
      </c>
      <c r="BN506" t="s">
        <v>72</v>
      </c>
      <c r="BO506" t="s">
        <v>367</v>
      </c>
    </row>
    <row r="507" spans="1:67" hidden="1" x14ac:dyDescent="0.2">
      <c r="A507" s="13" t="s">
        <v>1737</v>
      </c>
      <c r="B507" s="13"/>
      <c r="C507" s="13" t="s">
        <v>1524</v>
      </c>
      <c r="D507" s="13" t="s">
        <v>140</v>
      </c>
      <c r="E507" s="13" t="s">
        <v>364</v>
      </c>
      <c r="F507" s="13"/>
      <c r="G507" s="13" t="s">
        <v>364</v>
      </c>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row>
    <row r="508" spans="1:67" hidden="1" x14ac:dyDescent="0.2">
      <c r="A508" s="13" t="s">
        <v>1737</v>
      </c>
      <c r="B508" s="13"/>
      <c r="C508" s="13" t="s">
        <v>1524</v>
      </c>
      <c r="D508" s="13" t="s">
        <v>140</v>
      </c>
      <c r="E508" s="13" t="s">
        <v>378</v>
      </c>
      <c r="F508" s="13" t="s">
        <v>376</v>
      </c>
      <c r="G508" s="13" t="s">
        <v>378</v>
      </c>
      <c r="H508" s="13" t="s">
        <v>376</v>
      </c>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row>
    <row r="509" spans="1:67" hidden="1" x14ac:dyDescent="0.2">
      <c r="A509" t="s">
        <v>377</v>
      </c>
      <c r="C509" t="s">
        <v>1524</v>
      </c>
      <c r="D509" t="s">
        <v>140</v>
      </c>
      <c r="E509" t="s">
        <v>378</v>
      </c>
      <c r="F509" t="s">
        <v>376</v>
      </c>
      <c r="G509" t="s">
        <v>378</v>
      </c>
      <c r="H509" t="s">
        <v>376</v>
      </c>
      <c r="AW509">
        <v>3.87</v>
      </c>
      <c r="AX509">
        <v>2.78</v>
      </c>
      <c r="AY509">
        <v>2.8</v>
      </c>
      <c r="AZ509">
        <v>2.8</v>
      </c>
      <c r="BA509">
        <v>4.2</v>
      </c>
      <c r="BB509">
        <v>3.71</v>
      </c>
      <c r="BC509">
        <v>3.3</v>
      </c>
      <c r="BD509">
        <v>3.71</v>
      </c>
      <c r="BE509">
        <v>4.29</v>
      </c>
      <c r="BI509" t="s">
        <v>304</v>
      </c>
      <c r="BJ509" t="s">
        <v>79</v>
      </c>
      <c r="BL509" t="s">
        <v>305</v>
      </c>
      <c r="BM509">
        <v>7306</v>
      </c>
    </row>
    <row r="510" spans="1:67" ht="18" hidden="1" x14ac:dyDescent="0.2">
      <c r="A510" s="12" t="s">
        <v>2426</v>
      </c>
      <c r="B510" s="12"/>
      <c r="C510" s="12" t="s">
        <v>1524</v>
      </c>
      <c r="D510" s="12" t="s">
        <v>140</v>
      </c>
      <c r="E510" s="12" t="s">
        <v>378</v>
      </c>
      <c r="F510" s="12" t="s">
        <v>376</v>
      </c>
      <c r="G510" s="12" t="s">
        <v>141</v>
      </c>
      <c r="H510" s="12" t="s">
        <v>376</v>
      </c>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t="s">
        <v>79</v>
      </c>
      <c r="BK510" s="14">
        <v>44820</v>
      </c>
      <c r="BL510" s="12" t="s">
        <v>2413</v>
      </c>
      <c r="BM510" s="36">
        <v>82637</v>
      </c>
      <c r="BN510" s="12" t="s">
        <v>72</v>
      </c>
      <c r="BO510" s="12" t="s">
        <v>2413</v>
      </c>
    </row>
    <row r="511" spans="1:67" hidden="1" x14ac:dyDescent="0.2">
      <c r="A511" t="s">
        <v>379</v>
      </c>
      <c r="C511" t="s">
        <v>1524</v>
      </c>
      <c r="D511" t="s">
        <v>140</v>
      </c>
      <c r="E511" t="s">
        <v>378</v>
      </c>
      <c r="F511" t="s">
        <v>376</v>
      </c>
      <c r="G511" t="s">
        <v>378</v>
      </c>
      <c r="H511" t="s">
        <v>376</v>
      </c>
      <c r="AW511">
        <v>4.1900000000000004</v>
      </c>
      <c r="AX511">
        <v>2.89</v>
      </c>
      <c r="AY511">
        <v>3.02</v>
      </c>
      <c r="AZ511">
        <v>3.02</v>
      </c>
      <c r="BA511">
        <v>4.41</v>
      </c>
      <c r="BB511">
        <v>3.65</v>
      </c>
      <c r="BC511">
        <v>3.51</v>
      </c>
      <c r="BD511">
        <v>3.65</v>
      </c>
      <c r="BE511">
        <v>4.22</v>
      </c>
      <c r="BI511" t="s">
        <v>304</v>
      </c>
      <c r="BJ511" t="s">
        <v>79</v>
      </c>
      <c r="BL511" t="s">
        <v>305</v>
      </c>
      <c r="BM511">
        <v>7306</v>
      </c>
    </row>
    <row r="512" spans="1:67" hidden="1" x14ac:dyDescent="0.2">
      <c r="A512" s="13" t="s">
        <v>1737</v>
      </c>
      <c r="B512" s="13"/>
      <c r="C512" s="13" t="s">
        <v>1524</v>
      </c>
      <c r="D512" s="13" t="s">
        <v>140</v>
      </c>
      <c r="E512" s="13" t="s">
        <v>378</v>
      </c>
      <c r="F512" s="13"/>
      <c r="G512" s="13" t="s">
        <v>378</v>
      </c>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row>
    <row r="513" spans="1:67" hidden="1" x14ac:dyDescent="0.2">
      <c r="A513" s="13" t="s">
        <v>1737</v>
      </c>
      <c r="B513" s="13"/>
      <c r="C513" s="13" t="s">
        <v>1518</v>
      </c>
      <c r="D513" s="13" t="s">
        <v>76</v>
      </c>
      <c r="E513" s="13" t="s">
        <v>359</v>
      </c>
      <c r="F513" s="13" t="s">
        <v>380</v>
      </c>
      <c r="G513" s="13" t="s">
        <v>359</v>
      </c>
      <c r="H513" s="13" t="s">
        <v>380</v>
      </c>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row>
    <row r="514" spans="1:67" hidden="1" x14ac:dyDescent="0.2">
      <c r="A514" t="s">
        <v>108</v>
      </c>
      <c r="C514" t="s">
        <v>1518</v>
      </c>
      <c r="D514" t="s">
        <v>76</v>
      </c>
      <c r="E514" t="s">
        <v>359</v>
      </c>
      <c r="F514" t="s">
        <v>380</v>
      </c>
      <c r="G514" t="s">
        <v>359</v>
      </c>
      <c r="H514" t="s">
        <v>380</v>
      </c>
      <c r="U514">
        <v>4.7</v>
      </c>
      <c r="X514">
        <v>4.3</v>
      </c>
      <c r="AO514">
        <v>5.0999999999999996</v>
      </c>
      <c r="AR514">
        <v>2.5</v>
      </c>
      <c r="AS514">
        <v>5.6</v>
      </c>
      <c r="AV514">
        <v>2.7</v>
      </c>
      <c r="AW514">
        <v>5.3</v>
      </c>
      <c r="AZ514">
        <v>3.4</v>
      </c>
      <c r="BJ514" t="s">
        <v>79</v>
      </c>
      <c r="BL514" t="s">
        <v>284</v>
      </c>
      <c r="BM514">
        <v>1657</v>
      </c>
    </row>
    <row r="515" spans="1:67" hidden="1" x14ac:dyDescent="0.2">
      <c r="A515" t="s">
        <v>381</v>
      </c>
      <c r="C515" t="s">
        <v>1518</v>
      </c>
      <c r="D515" t="s">
        <v>76</v>
      </c>
      <c r="E515" t="s">
        <v>359</v>
      </c>
      <c r="F515" t="s">
        <v>380</v>
      </c>
      <c r="G515" t="s">
        <v>359</v>
      </c>
      <c r="H515" t="s">
        <v>380</v>
      </c>
      <c r="AB515">
        <v>5.5</v>
      </c>
      <c r="BJ515" t="s">
        <v>79</v>
      </c>
      <c r="BL515" t="s">
        <v>284</v>
      </c>
      <c r="BM515">
        <v>1657</v>
      </c>
    </row>
    <row r="516" spans="1:67" hidden="1" x14ac:dyDescent="0.2">
      <c r="A516" t="s">
        <v>382</v>
      </c>
      <c r="C516" t="s">
        <v>1518</v>
      </c>
      <c r="D516" t="s">
        <v>76</v>
      </c>
      <c r="E516" t="s">
        <v>359</v>
      </c>
      <c r="F516" t="s">
        <v>380</v>
      </c>
      <c r="G516" t="s">
        <v>359</v>
      </c>
      <c r="H516" t="s">
        <v>380</v>
      </c>
      <c r="Y516">
        <v>5.7</v>
      </c>
      <c r="AB516">
        <v>5.9</v>
      </c>
      <c r="BJ516" t="s">
        <v>79</v>
      </c>
      <c r="BL516" t="s">
        <v>284</v>
      </c>
      <c r="BM516">
        <v>1657</v>
      </c>
    </row>
    <row r="517" spans="1:67" hidden="1" x14ac:dyDescent="0.2">
      <c r="A517" s="13" t="s">
        <v>1737</v>
      </c>
      <c r="B517" s="13"/>
      <c r="C517" s="13" t="s">
        <v>1518</v>
      </c>
      <c r="D517" s="13" t="s">
        <v>76</v>
      </c>
      <c r="E517" s="13" t="s">
        <v>359</v>
      </c>
      <c r="F517" s="13" t="s">
        <v>383</v>
      </c>
      <c r="G517" s="13" t="s">
        <v>359</v>
      </c>
      <c r="H517" s="13" t="s">
        <v>383</v>
      </c>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row>
    <row r="518" spans="1:67" hidden="1" x14ac:dyDescent="0.2">
      <c r="A518" s="13" t="s">
        <v>1737</v>
      </c>
      <c r="B518" s="13"/>
      <c r="C518" s="13" t="s">
        <v>1518</v>
      </c>
      <c r="D518" s="13" t="s">
        <v>76</v>
      </c>
      <c r="E518" s="13" t="s">
        <v>359</v>
      </c>
      <c r="F518" s="13" t="s">
        <v>383</v>
      </c>
      <c r="G518" s="13" t="s">
        <v>359</v>
      </c>
      <c r="H518" s="13" t="s">
        <v>1574</v>
      </c>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row>
    <row r="519" spans="1:67" hidden="1" x14ac:dyDescent="0.2">
      <c r="A519" s="13" t="s">
        <v>1737</v>
      </c>
      <c r="B519" s="13"/>
      <c r="C519" s="13" t="s">
        <v>1518</v>
      </c>
      <c r="D519" s="13" t="s">
        <v>76</v>
      </c>
      <c r="E519" s="13" t="s">
        <v>359</v>
      </c>
      <c r="F519" s="13" t="s">
        <v>383</v>
      </c>
      <c r="G519" s="13" t="s">
        <v>384</v>
      </c>
      <c r="H519" s="13" t="s">
        <v>385</v>
      </c>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row>
    <row r="520" spans="1:67" hidden="1" x14ac:dyDescent="0.2">
      <c r="A520" s="13" t="s">
        <v>1737</v>
      </c>
      <c r="B520" s="13"/>
      <c r="C520" s="13" t="s">
        <v>1518</v>
      </c>
      <c r="D520" s="13" t="s">
        <v>76</v>
      </c>
      <c r="E520" s="13" t="s">
        <v>359</v>
      </c>
      <c r="F520" s="13" t="s">
        <v>383</v>
      </c>
      <c r="G520" s="13" t="s">
        <v>1045</v>
      </c>
      <c r="H520" s="13" t="s">
        <v>1572</v>
      </c>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row>
    <row r="521" spans="1:67" hidden="1" x14ac:dyDescent="0.2">
      <c r="A521" s="13" t="s">
        <v>1737</v>
      </c>
      <c r="B521" s="13"/>
      <c r="C521" s="13" t="s">
        <v>1518</v>
      </c>
      <c r="D521" s="13" t="s">
        <v>76</v>
      </c>
      <c r="E521" s="13" t="s">
        <v>359</v>
      </c>
      <c r="F521" s="13" t="s">
        <v>383</v>
      </c>
      <c r="G521" s="13" t="s">
        <v>390</v>
      </c>
      <c r="H521" s="13" t="s">
        <v>391</v>
      </c>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row>
    <row r="522" spans="1:67" hidden="1" x14ac:dyDescent="0.2">
      <c r="A522" s="13" t="s">
        <v>1737</v>
      </c>
      <c r="B522" s="13"/>
      <c r="C522" s="13" t="s">
        <v>1518</v>
      </c>
      <c r="D522" s="13" t="s">
        <v>76</v>
      </c>
      <c r="E522" s="13" t="s">
        <v>359</v>
      </c>
      <c r="F522" s="13" t="s">
        <v>383</v>
      </c>
      <c r="G522" s="13" t="s">
        <v>975</v>
      </c>
      <c r="H522" s="13" t="s">
        <v>1573</v>
      </c>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row>
    <row r="523" spans="1:67" ht="18" hidden="1" x14ac:dyDescent="0.2">
      <c r="A523" s="8" t="s">
        <v>2419</v>
      </c>
      <c r="B523" s="8"/>
      <c r="C523" s="8" t="s">
        <v>1518</v>
      </c>
      <c r="D523" s="8" t="s">
        <v>76</v>
      </c>
      <c r="E523" s="8" t="s">
        <v>359</v>
      </c>
      <c r="F523" s="8" t="s">
        <v>383</v>
      </c>
      <c r="G523" s="8" t="s">
        <v>359</v>
      </c>
      <c r="H523" s="8" t="s">
        <v>383</v>
      </c>
      <c r="I523" s="8"/>
      <c r="J523" s="8"/>
      <c r="K523" s="8"/>
      <c r="L523" s="8"/>
      <c r="M523" s="8"/>
      <c r="N523" s="8"/>
      <c r="O523" s="8"/>
      <c r="P523" s="8"/>
      <c r="Q523" s="8"/>
      <c r="R523" s="8"/>
      <c r="S523" s="8"/>
      <c r="T523" s="8"/>
      <c r="U523" s="8"/>
      <c r="V523" s="8"/>
      <c r="W523" s="8"/>
      <c r="X523" s="8"/>
      <c r="Y523" s="8"/>
      <c r="Z523" s="8"/>
      <c r="AA523" s="8"/>
      <c r="AB523" s="8"/>
      <c r="AC523" s="8">
        <f>0.0082*1000</f>
        <v>8.2000000000000011</v>
      </c>
      <c r="AD523" s="8"/>
      <c r="AE523" s="8"/>
      <c r="AF523" s="8">
        <f>0.0071*1000</f>
        <v>7.1000000000000005</v>
      </c>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t="s">
        <v>79</v>
      </c>
      <c r="BK523" s="9">
        <v>44820</v>
      </c>
      <c r="BL523" s="8" t="s">
        <v>2413</v>
      </c>
      <c r="BM523" s="36">
        <v>82637</v>
      </c>
      <c r="BN523" s="8" t="s">
        <v>72</v>
      </c>
      <c r="BO523" s="8" t="s">
        <v>2413</v>
      </c>
    </row>
    <row r="524" spans="1:67" hidden="1" x14ac:dyDescent="0.2">
      <c r="A524" s="12" t="s">
        <v>2347</v>
      </c>
      <c r="B524" s="12"/>
      <c r="C524" s="12" t="s">
        <v>1518</v>
      </c>
      <c r="D524" s="12" t="s">
        <v>76</v>
      </c>
      <c r="E524" s="12" t="s">
        <v>359</v>
      </c>
      <c r="F524" s="12" t="s">
        <v>383</v>
      </c>
      <c r="G524" s="12" t="s">
        <v>359</v>
      </c>
      <c r="H524" s="12" t="s">
        <v>383</v>
      </c>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t="s">
        <v>79</v>
      </c>
      <c r="BK524" s="14">
        <v>44819</v>
      </c>
      <c r="BL524" s="12" t="s">
        <v>2348</v>
      </c>
      <c r="BM524" s="12">
        <v>3649</v>
      </c>
      <c r="BN524" s="12" t="s">
        <v>72</v>
      </c>
      <c r="BO524" s="12" t="s">
        <v>2348</v>
      </c>
    </row>
    <row r="525" spans="1:67" hidden="1" x14ac:dyDescent="0.2">
      <c r="A525" t="s">
        <v>108</v>
      </c>
      <c r="C525" t="s">
        <v>1518</v>
      </c>
      <c r="D525" t="s">
        <v>76</v>
      </c>
      <c r="E525" t="s">
        <v>359</v>
      </c>
      <c r="F525" t="s">
        <v>383</v>
      </c>
      <c r="G525" t="s">
        <v>384</v>
      </c>
      <c r="H525" t="s">
        <v>385</v>
      </c>
      <c r="U525">
        <v>4.8</v>
      </c>
      <c r="X525">
        <v>4.8</v>
      </c>
      <c r="Y525">
        <v>5.18</v>
      </c>
      <c r="AB525">
        <v>6.3</v>
      </c>
      <c r="AC525">
        <v>5.67</v>
      </c>
      <c r="AF525">
        <v>7.57</v>
      </c>
      <c r="AG525">
        <v>4.55</v>
      </c>
      <c r="AJ525">
        <v>6.15</v>
      </c>
      <c r="AS525">
        <v>4.97</v>
      </c>
      <c r="AV525">
        <v>2.9</v>
      </c>
      <c r="AW525">
        <v>5.37</v>
      </c>
      <c r="AZ525">
        <v>4.21</v>
      </c>
      <c r="BA525">
        <v>5.79</v>
      </c>
      <c r="BD525">
        <v>4.91</v>
      </c>
      <c r="BE525">
        <v>6.7</v>
      </c>
      <c r="BH525">
        <v>4.12</v>
      </c>
      <c r="BJ525" t="s">
        <v>79</v>
      </c>
      <c r="BL525" t="s">
        <v>109</v>
      </c>
      <c r="BM525">
        <v>3144</v>
      </c>
      <c r="BN525" t="s">
        <v>81</v>
      </c>
      <c r="BO525" t="s">
        <v>109</v>
      </c>
    </row>
    <row r="526" spans="1:67" hidden="1" x14ac:dyDescent="0.2">
      <c r="A526" t="s">
        <v>386</v>
      </c>
      <c r="C526" t="s">
        <v>1518</v>
      </c>
      <c r="D526" t="s">
        <v>76</v>
      </c>
      <c r="E526" t="s">
        <v>359</v>
      </c>
      <c r="F526" t="s">
        <v>383</v>
      </c>
      <c r="G526" t="s">
        <v>359</v>
      </c>
      <c r="H526" t="s">
        <v>383</v>
      </c>
      <c r="AC526">
        <v>3.75</v>
      </c>
      <c r="AD526">
        <v>5.93</v>
      </c>
      <c r="AF526">
        <v>5.93</v>
      </c>
      <c r="BI526" t="s">
        <v>69</v>
      </c>
      <c r="BJ526" t="s">
        <v>79</v>
      </c>
      <c r="BL526" t="s">
        <v>93</v>
      </c>
      <c r="BM526">
        <v>42805</v>
      </c>
      <c r="BN526" t="s">
        <v>81</v>
      </c>
      <c r="BO526" t="s">
        <v>93</v>
      </c>
    </row>
    <row r="527" spans="1:67" hidden="1" x14ac:dyDescent="0.2">
      <c r="A527" s="8" t="s">
        <v>2439</v>
      </c>
      <c r="B527" s="8" t="s">
        <v>338</v>
      </c>
      <c r="C527" t="s">
        <v>1518</v>
      </c>
      <c r="D527" t="s">
        <v>76</v>
      </c>
      <c r="E527" t="s">
        <v>359</v>
      </c>
      <c r="F527" t="s">
        <v>383</v>
      </c>
      <c r="G527" s="8" t="s">
        <v>1045</v>
      </c>
      <c r="H527" s="8" t="s">
        <v>1572</v>
      </c>
      <c r="I527" s="8"/>
      <c r="BA527">
        <v>5.7</v>
      </c>
      <c r="BD527">
        <v>4.0999999999999996</v>
      </c>
      <c r="BE527">
        <v>6</v>
      </c>
      <c r="BH527">
        <v>3.5</v>
      </c>
      <c r="BJ527" s="8" t="s">
        <v>79</v>
      </c>
      <c r="BK527" s="9">
        <v>44820</v>
      </c>
      <c r="BL527" s="8" t="s">
        <v>2433</v>
      </c>
      <c r="BM527" s="8" t="s">
        <v>2470</v>
      </c>
      <c r="BN527" s="8" t="s">
        <v>72</v>
      </c>
      <c r="BO527" t="s">
        <v>2433</v>
      </c>
    </row>
    <row r="528" spans="1:67" hidden="1" x14ac:dyDescent="0.2">
      <c r="A528" t="s">
        <v>387</v>
      </c>
      <c r="B528" t="s">
        <v>169</v>
      </c>
      <c r="C528" t="s">
        <v>1518</v>
      </c>
      <c r="D528" t="s">
        <v>76</v>
      </c>
      <c r="E528" t="s">
        <v>359</v>
      </c>
      <c r="F528" t="s">
        <v>383</v>
      </c>
      <c r="G528" t="s">
        <v>384</v>
      </c>
      <c r="H528" t="s">
        <v>385</v>
      </c>
      <c r="AS528">
        <v>5</v>
      </c>
      <c r="AV528">
        <v>2.9</v>
      </c>
      <c r="AW528">
        <v>5.5</v>
      </c>
      <c r="AZ528">
        <v>4.0999999999999996</v>
      </c>
      <c r="BA528">
        <v>5.7</v>
      </c>
      <c r="BD528">
        <v>5.2</v>
      </c>
      <c r="BE528">
        <v>6.5</v>
      </c>
      <c r="BH528">
        <v>4</v>
      </c>
      <c r="BJ528" t="s">
        <v>70</v>
      </c>
      <c r="BL528" t="s">
        <v>388</v>
      </c>
      <c r="BM528">
        <v>3140</v>
      </c>
    </row>
    <row r="529" spans="1:67" hidden="1" x14ac:dyDescent="0.2">
      <c r="A529" t="s">
        <v>389</v>
      </c>
      <c r="B529" t="s">
        <v>169</v>
      </c>
      <c r="C529" t="s">
        <v>1518</v>
      </c>
      <c r="D529" t="s">
        <v>76</v>
      </c>
      <c r="E529" t="s">
        <v>359</v>
      </c>
      <c r="F529" t="s">
        <v>383</v>
      </c>
      <c r="G529" t="s">
        <v>390</v>
      </c>
      <c r="H529" t="s">
        <v>391</v>
      </c>
      <c r="AO529">
        <v>3.8</v>
      </c>
      <c r="AR529">
        <v>2.2999999999999998</v>
      </c>
      <c r="AS529">
        <v>5</v>
      </c>
      <c r="AV529">
        <v>2.8</v>
      </c>
      <c r="AW529">
        <v>5.2</v>
      </c>
      <c r="AZ529">
        <v>3.9</v>
      </c>
      <c r="BA529">
        <v>5.8</v>
      </c>
      <c r="BD529">
        <v>4.5</v>
      </c>
      <c r="BJ529" t="s">
        <v>70</v>
      </c>
      <c r="BL529" t="s">
        <v>388</v>
      </c>
      <c r="BM529">
        <v>3140</v>
      </c>
    </row>
    <row r="530" spans="1:67" hidden="1" x14ac:dyDescent="0.2">
      <c r="A530" t="s">
        <v>389</v>
      </c>
      <c r="B530" t="s">
        <v>169</v>
      </c>
      <c r="C530" t="s">
        <v>1518</v>
      </c>
      <c r="D530" t="s">
        <v>76</v>
      </c>
      <c r="E530" t="s">
        <v>359</v>
      </c>
      <c r="F530" t="s">
        <v>383</v>
      </c>
      <c r="G530" t="s">
        <v>390</v>
      </c>
      <c r="H530" t="s">
        <v>391</v>
      </c>
      <c r="I530" t="b">
        <v>0</v>
      </c>
      <c r="AO530">
        <v>3.8</v>
      </c>
      <c r="AR530">
        <v>2.2999999999999998</v>
      </c>
      <c r="AS530">
        <v>5</v>
      </c>
      <c r="AV530">
        <v>2.8</v>
      </c>
      <c r="AW530">
        <v>5.2</v>
      </c>
      <c r="AZ530">
        <v>3.9</v>
      </c>
      <c r="BA530">
        <v>5.8</v>
      </c>
      <c r="BD530">
        <v>4.5</v>
      </c>
      <c r="BJ530" t="s">
        <v>79</v>
      </c>
      <c r="BL530" t="s">
        <v>109</v>
      </c>
      <c r="BM530">
        <v>3144</v>
      </c>
    </row>
    <row r="531" spans="1:67" hidden="1" x14ac:dyDescent="0.2">
      <c r="C531" t="s">
        <v>1518</v>
      </c>
      <c r="D531" t="s">
        <v>76</v>
      </c>
      <c r="E531" t="s">
        <v>359</v>
      </c>
      <c r="F531" t="s">
        <v>383</v>
      </c>
      <c r="G531" s="8" t="s">
        <v>975</v>
      </c>
      <c r="H531" s="8" t="s">
        <v>1573</v>
      </c>
      <c r="I531" s="8"/>
      <c r="U531">
        <f>0.0042*1000</f>
        <v>4.2</v>
      </c>
      <c r="X531">
        <f>0.0042*1000</f>
        <v>4.2</v>
      </c>
      <c r="Y531">
        <f>0.0058*1000</f>
        <v>5.8</v>
      </c>
      <c r="AB531">
        <f>0.005*1000</f>
        <v>5</v>
      </c>
      <c r="AG531">
        <f>0.003*1000</f>
        <v>3</v>
      </c>
      <c r="AJ531">
        <f>0.0048*1000</f>
        <v>4.8</v>
      </c>
      <c r="AS531">
        <f>0.006*1000</f>
        <v>6</v>
      </c>
      <c r="AV531">
        <f>0.0035*1000</f>
        <v>3.5</v>
      </c>
      <c r="BA531">
        <f>0.005*1000</f>
        <v>5</v>
      </c>
      <c r="BD531">
        <f>0.0039*1000</f>
        <v>3.9</v>
      </c>
      <c r="BJ531" s="8" t="s">
        <v>79</v>
      </c>
      <c r="BK531" s="1">
        <v>44826</v>
      </c>
      <c r="BL531" s="8" t="s">
        <v>2689</v>
      </c>
      <c r="BM531">
        <v>53560</v>
      </c>
    </row>
    <row r="532" spans="1:67" ht="18" hidden="1" x14ac:dyDescent="0.2">
      <c r="A532" s="6"/>
      <c r="B532" s="6"/>
      <c r="C532" s="6" t="s">
        <v>1518</v>
      </c>
      <c r="D532" s="6" t="s">
        <v>76</v>
      </c>
      <c r="E532" s="6" t="s">
        <v>359</v>
      </c>
      <c r="F532" s="6" t="s">
        <v>383</v>
      </c>
      <c r="G532" s="6" t="s">
        <v>975</v>
      </c>
      <c r="H532" s="6" t="s">
        <v>1573</v>
      </c>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t="s">
        <v>79</v>
      </c>
      <c r="BK532" s="7">
        <v>44820</v>
      </c>
      <c r="BL532" s="6" t="s">
        <v>2413</v>
      </c>
      <c r="BM532" s="36">
        <v>82637</v>
      </c>
      <c r="BN532" s="6" t="s">
        <v>72</v>
      </c>
      <c r="BO532" s="6" t="s">
        <v>2413</v>
      </c>
    </row>
    <row r="533" spans="1:67" hidden="1" x14ac:dyDescent="0.2">
      <c r="A533" s="13" t="s">
        <v>1737</v>
      </c>
      <c r="B533" s="13"/>
      <c r="C533" s="13" t="s">
        <v>1518</v>
      </c>
      <c r="D533" s="13" t="s">
        <v>76</v>
      </c>
      <c r="E533" s="13" t="s">
        <v>359</v>
      </c>
      <c r="F533" s="13" t="s">
        <v>392</v>
      </c>
      <c r="G533" s="13" t="s">
        <v>359</v>
      </c>
      <c r="H533" s="13" t="s">
        <v>392</v>
      </c>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row>
    <row r="534" spans="1:67" hidden="1" x14ac:dyDescent="0.2">
      <c r="A534" t="s">
        <v>393</v>
      </c>
      <c r="C534" t="s">
        <v>1518</v>
      </c>
      <c r="D534" t="s">
        <v>76</v>
      </c>
      <c r="E534" t="s">
        <v>359</v>
      </c>
      <c r="F534" t="s">
        <v>392</v>
      </c>
      <c r="G534" t="s">
        <v>359</v>
      </c>
      <c r="H534" t="s">
        <v>394</v>
      </c>
      <c r="AC534">
        <v>4.59</v>
      </c>
      <c r="AD534">
        <v>5.74</v>
      </c>
      <c r="AE534">
        <v>5.91</v>
      </c>
      <c r="AF534">
        <v>5.91</v>
      </c>
      <c r="BJ534" t="s">
        <v>79</v>
      </c>
      <c r="BL534" t="s">
        <v>93</v>
      </c>
      <c r="BM534">
        <v>42805</v>
      </c>
      <c r="BN534" t="s">
        <v>81</v>
      </c>
      <c r="BO534" t="s">
        <v>93</v>
      </c>
    </row>
    <row r="535" spans="1:67" hidden="1" x14ac:dyDescent="0.2">
      <c r="A535" t="s">
        <v>395</v>
      </c>
      <c r="B535" t="s">
        <v>2312</v>
      </c>
      <c r="C535" t="s">
        <v>1518</v>
      </c>
      <c r="D535" t="s">
        <v>76</v>
      </c>
      <c r="E535" t="s">
        <v>359</v>
      </c>
      <c r="F535" t="s">
        <v>392</v>
      </c>
      <c r="G535" t="s">
        <v>359</v>
      </c>
      <c r="H535" t="s">
        <v>392</v>
      </c>
      <c r="BA535">
        <v>5.5</v>
      </c>
      <c r="BB535">
        <v>4.5</v>
      </c>
      <c r="BC535">
        <v>4.5</v>
      </c>
      <c r="BD535">
        <v>4.5</v>
      </c>
      <c r="BJ535" t="s">
        <v>70</v>
      </c>
      <c r="BK535" s="1">
        <v>44819</v>
      </c>
      <c r="BL535" t="s">
        <v>71</v>
      </c>
      <c r="BM535">
        <v>3485</v>
      </c>
      <c r="BN535" t="s">
        <v>72</v>
      </c>
      <c r="BO535" t="s">
        <v>71</v>
      </c>
    </row>
    <row r="536" spans="1:67" hidden="1" x14ac:dyDescent="0.2">
      <c r="A536" s="13" t="s">
        <v>1737</v>
      </c>
      <c r="B536" s="13"/>
      <c r="C536" s="13" t="s">
        <v>1518</v>
      </c>
      <c r="D536" s="13" t="s">
        <v>76</v>
      </c>
      <c r="E536" s="13" t="s">
        <v>359</v>
      </c>
      <c r="F536" s="13" t="s">
        <v>397</v>
      </c>
      <c r="G536" s="13" t="s">
        <v>359</v>
      </c>
      <c r="H536" s="13" t="s">
        <v>397</v>
      </c>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row>
    <row r="537" spans="1:67" hidden="1" x14ac:dyDescent="0.2">
      <c r="A537" t="s">
        <v>396</v>
      </c>
      <c r="B537" t="s">
        <v>75</v>
      </c>
      <c r="C537" t="s">
        <v>1518</v>
      </c>
      <c r="D537" t="s">
        <v>76</v>
      </c>
      <c r="E537" t="s">
        <v>359</v>
      </c>
      <c r="F537" t="s">
        <v>397</v>
      </c>
      <c r="G537" t="s">
        <v>359</v>
      </c>
      <c r="H537" t="s">
        <v>397</v>
      </c>
      <c r="BJ537" t="s">
        <v>79</v>
      </c>
      <c r="BL537" t="s">
        <v>80</v>
      </c>
      <c r="BM537">
        <v>2469</v>
      </c>
      <c r="BN537" t="s">
        <v>81</v>
      </c>
      <c r="BO537" t="s">
        <v>80</v>
      </c>
    </row>
    <row r="538" spans="1:67" hidden="1" x14ac:dyDescent="0.2">
      <c r="A538" t="s">
        <v>398</v>
      </c>
      <c r="C538" t="s">
        <v>1518</v>
      </c>
      <c r="D538" t="s">
        <v>76</v>
      </c>
      <c r="E538" t="s">
        <v>359</v>
      </c>
      <c r="F538" t="s">
        <v>397</v>
      </c>
      <c r="G538" t="s">
        <v>399</v>
      </c>
      <c r="H538" t="s">
        <v>397</v>
      </c>
      <c r="AG538">
        <v>5.0999999999999996</v>
      </c>
      <c r="AJ538">
        <v>8.9</v>
      </c>
      <c r="AW538">
        <v>7</v>
      </c>
      <c r="AZ538">
        <v>4.3</v>
      </c>
      <c r="BA538">
        <v>6.5</v>
      </c>
      <c r="BD538">
        <v>4.4249999999999998</v>
      </c>
      <c r="BJ538" t="s">
        <v>79</v>
      </c>
      <c r="BL538" t="s">
        <v>119</v>
      </c>
      <c r="BM538">
        <v>1358</v>
      </c>
      <c r="BN538" t="s">
        <v>72</v>
      </c>
      <c r="BO538" t="s">
        <v>119</v>
      </c>
    </row>
    <row r="539" spans="1:67" hidden="1" x14ac:dyDescent="0.2">
      <c r="A539" t="s">
        <v>400</v>
      </c>
      <c r="C539" t="s">
        <v>1518</v>
      </c>
      <c r="D539" t="s">
        <v>76</v>
      </c>
      <c r="E539" t="s">
        <v>359</v>
      </c>
      <c r="F539" t="s">
        <v>397</v>
      </c>
      <c r="G539" t="s">
        <v>399</v>
      </c>
      <c r="H539" t="s">
        <v>397</v>
      </c>
      <c r="AG539">
        <v>4</v>
      </c>
      <c r="AJ539">
        <v>5.6</v>
      </c>
      <c r="BJ539" t="s">
        <v>79</v>
      </c>
      <c r="BL539" t="s">
        <v>119</v>
      </c>
      <c r="BM539">
        <v>1358</v>
      </c>
      <c r="BN539" t="s">
        <v>72</v>
      </c>
      <c r="BO539" t="s">
        <v>119</v>
      </c>
    </row>
    <row r="540" spans="1:67" hidden="1" x14ac:dyDescent="0.2">
      <c r="A540" t="s">
        <v>401</v>
      </c>
      <c r="C540" t="s">
        <v>1518</v>
      </c>
      <c r="D540" t="s">
        <v>76</v>
      </c>
      <c r="E540" t="s">
        <v>359</v>
      </c>
      <c r="F540" t="s">
        <v>397</v>
      </c>
      <c r="G540" t="s">
        <v>399</v>
      </c>
      <c r="H540" t="s">
        <v>397</v>
      </c>
      <c r="AW540">
        <v>6</v>
      </c>
      <c r="AZ540">
        <v>4</v>
      </c>
      <c r="BJ540" t="s">
        <v>79</v>
      </c>
      <c r="BL540" t="s">
        <v>119</v>
      </c>
      <c r="BM540">
        <v>1358</v>
      </c>
    </row>
    <row r="541" spans="1:67" hidden="1" x14ac:dyDescent="0.2">
      <c r="A541" t="s">
        <v>3125</v>
      </c>
      <c r="C541" t="s">
        <v>1518</v>
      </c>
      <c r="D541" t="s">
        <v>76</v>
      </c>
      <c r="E541" t="s">
        <v>359</v>
      </c>
      <c r="F541" t="s">
        <v>397</v>
      </c>
      <c r="G541" t="s">
        <v>359</v>
      </c>
      <c r="H541" t="s">
        <v>397</v>
      </c>
      <c r="BA541">
        <f>AVERAGE(6.8,7.4)</f>
        <v>7.1</v>
      </c>
      <c r="BB541">
        <f>AVERAGE(4.6,4.7)</f>
        <v>4.6500000000000004</v>
      </c>
      <c r="BC541">
        <v>4.8</v>
      </c>
      <c r="BD541">
        <f>4.8</f>
        <v>4.8</v>
      </c>
      <c r="BJ541" t="s">
        <v>79</v>
      </c>
      <c r="BK541" s="1">
        <v>44832</v>
      </c>
      <c r="BL541" t="s">
        <v>3126</v>
      </c>
      <c r="BM541">
        <v>2528</v>
      </c>
    </row>
    <row r="542" spans="1:67" hidden="1" x14ac:dyDescent="0.2">
      <c r="A542" t="s">
        <v>3123</v>
      </c>
      <c r="C542" t="s">
        <v>1518</v>
      </c>
      <c r="D542" t="s">
        <v>76</v>
      </c>
      <c r="E542" t="s">
        <v>359</v>
      </c>
      <c r="F542" t="s">
        <v>397</v>
      </c>
      <c r="G542" t="s">
        <v>359</v>
      </c>
      <c r="H542" t="s">
        <v>397</v>
      </c>
      <c r="AW542">
        <v>7.7</v>
      </c>
      <c r="AZ542">
        <v>4</v>
      </c>
      <c r="BJ542" t="s">
        <v>79</v>
      </c>
      <c r="BK542" s="1">
        <v>44832</v>
      </c>
      <c r="BL542" t="s">
        <v>3126</v>
      </c>
      <c r="BM542">
        <v>2528</v>
      </c>
    </row>
    <row r="543" spans="1:67" hidden="1" x14ac:dyDescent="0.2">
      <c r="A543" t="s">
        <v>3124</v>
      </c>
      <c r="C543" t="s">
        <v>1518</v>
      </c>
      <c r="D543" t="s">
        <v>76</v>
      </c>
      <c r="E543" t="s">
        <v>359</v>
      </c>
      <c r="F543" t="s">
        <v>397</v>
      </c>
      <c r="G543" t="s">
        <v>359</v>
      </c>
      <c r="H543" t="s">
        <v>397</v>
      </c>
      <c r="BE543">
        <v>7.3</v>
      </c>
      <c r="BF543">
        <v>4.4000000000000004</v>
      </c>
      <c r="BG543">
        <v>4.5999999999999996</v>
      </c>
      <c r="BH543">
        <v>4.5999999999999996</v>
      </c>
      <c r="BJ543" t="s">
        <v>79</v>
      </c>
      <c r="BK543" s="1">
        <v>44832</v>
      </c>
      <c r="BL543" t="s">
        <v>3126</v>
      </c>
      <c r="BM543">
        <v>2528</v>
      </c>
    </row>
    <row r="544" spans="1:67" hidden="1" x14ac:dyDescent="0.2">
      <c r="A544" s="13" t="s">
        <v>1737</v>
      </c>
      <c r="B544" s="13"/>
      <c r="C544" s="13" t="s">
        <v>1518</v>
      </c>
      <c r="D544" s="13" t="s">
        <v>76</v>
      </c>
      <c r="E544" s="13" t="s">
        <v>359</v>
      </c>
      <c r="F544" s="13" t="s">
        <v>402</v>
      </c>
      <c r="G544" s="13" t="s">
        <v>359</v>
      </c>
      <c r="H544" s="13" t="s">
        <v>402</v>
      </c>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row>
    <row r="545" spans="1:67" hidden="1" x14ac:dyDescent="0.2">
      <c r="A545" t="s">
        <v>403</v>
      </c>
      <c r="B545" t="s">
        <v>2312</v>
      </c>
      <c r="C545" t="s">
        <v>1518</v>
      </c>
      <c r="D545" t="s">
        <v>76</v>
      </c>
      <c r="E545" t="s">
        <v>359</v>
      </c>
      <c r="F545" t="s">
        <v>402</v>
      </c>
      <c r="G545" t="s">
        <v>359</v>
      </c>
      <c r="H545" t="s">
        <v>402</v>
      </c>
      <c r="BA545">
        <v>8.1</v>
      </c>
      <c r="BB545">
        <v>5.7</v>
      </c>
      <c r="BC545">
        <v>5.9</v>
      </c>
      <c r="BD545">
        <v>5.9</v>
      </c>
      <c r="BJ545" t="s">
        <v>70</v>
      </c>
      <c r="BK545" s="1">
        <v>44819</v>
      </c>
      <c r="BL545" t="s">
        <v>71</v>
      </c>
      <c r="BM545">
        <v>3485</v>
      </c>
      <c r="BN545" t="s">
        <v>72</v>
      </c>
      <c r="BO545" t="s">
        <v>404</v>
      </c>
    </row>
    <row r="546" spans="1:67" hidden="1" x14ac:dyDescent="0.2">
      <c r="A546" s="13" t="s">
        <v>1737</v>
      </c>
      <c r="B546" s="13"/>
      <c r="C546" s="13" t="s">
        <v>1518</v>
      </c>
      <c r="D546" s="13" t="s">
        <v>76</v>
      </c>
      <c r="E546" s="13" t="s">
        <v>359</v>
      </c>
      <c r="F546" s="13" t="s">
        <v>406</v>
      </c>
      <c r="G546" s="13" t="s">
        <v>359</v>
      </c>
      <c r="H546" s="13" t="s">
        <v>406</v>
      </c>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row>
    <row r="547" spans="1:67" hidden="1" x14ac:dyDescent="0.2">
      <c r="A547" t="s">
        <v>405</v>
      </c>
      <c r="C547" t="s">
        <v>1518</v>
      </c>
      <c r="D547" t="s">
        <v>76</v>
      </c>
      <c r="E547" t="s">
        <v>359</v>
      </c>
      <c r="F547" t="s">
        <v>406</v>
      </c>
      <c r="G547" t="s">
        <v>359</v>
      </c>
      <c r="H547" t="s">
        <v>406</v>
      </c>
      <c r="AC547">
        <v>5.4</v>
      </c>
      <c r="AF547">
        <v>6.8</v>
      </c>
      <c r="BJ547" t="s">
        <v>70</v>
      </c>
      <c r="BK547" s="1">
        <v>44819</v>
      </c>
      <c r="BL547" t="s">
        <v>71</v>
      </c>
      <c r="BM547">
        <v>3485</v>
      </c>
      <c r="BN547" t="s">
        <v>72</v>
      </c>
      <c r="BO547" t="s">
        <v>71</v>
      </c>
    </row>
    <row r="548" spans="1:67" hidden="1" x14ac:dyDescent="0.2">
      <c r="A548" s="13" t="s">
        <v>1737</v>
      </c>
      <c r="B548" s="13"/>
      <c r="C548" s="13" t="s">
        <v>1518</v>
      </c>
      <c r="D548" s="13" t="s">
        <v>76</v>
      </c>
      <c r="E548" s="13" t="s">
        <v>359</v>
      </c>
      <c r="F548" s="13" t="s">
        <v>407</v>
      </c>
      <c r="G548" s="13" t="s">
        <v>359</v>
      </c>
      <c r="H548" s="13" t="s">
        <v>407</v>
      </c>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row>
    <row r="549" spans="1:67" hidden="1" x14ac:dyDescent="0.2">
      <c r="A549" t="s">
        <v>408</v>
      </c>
      <c r="B549" t="s">
        <v>2312</v>
      </c>
      <c r="C549" t="s">
        <v>1518</v>
      </c>
      <c r="D549" t="s">
        <v>76</v>
      </c>
      <c r="E549" t="s">
        <v>359</v>
      </c>
      <c r="F549" t="s">
        <v>407</v>
      </c>
      <c r="G549" t="s">
        <v>359</v>
      </c>
      <c r="H549" t="s">
        <v>407</v>
      </c>
      <c r="BA549">
        <v>7.9</v>
      </c>
      <c r="BB549">
        <v>5.5</v>
      </c>
      <c r="BC549">
        <v>5.8</v>
      </c>
      <c r="BD549">
        <v>5.8</v>
      </c>
      <c r="BJ549" t="s">
        <v>70</v>
      </c>
      <c r="BK549" s="1">
        <v>44819</v>
      </c>
      <c r="BL549" t="s">
        <v>71</v>
      </c>
      <c r="BM549">
        <v>3485</v>
      </c>
      <c r="BN549" t="s">
        <v>72</v>
      </c>
      <c r="BO549" t="s">
        <v>71</v>
      </c>
    </row>
    <row r="550" spans="1:67" hidden="1" x14ac:dyDescent="0.2">
      <c r="A550" s="13" t="s">
        <v>1737</v>
      </c>
      <c r="B550" s="13"/>
      <c r="C550" s="13" t="s">
        <v>1518</v>
      </c>
      <c r="D550" s="13" t="s">
        <v>76</v>
      </c>
      <c r="E550" s="13" t="s">
        <v>359</v>
      </c>
      <c r="F550" s="13" t="s">
        <v>1569</v>
      </c>
      <c r="G550" s="13" t="s">
        <v>359</v>
      </c>
      <c r="H550" s="13" t="s">
        <v>1569</v>
      </c>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row>
    <row r="551" spans="1:67" ht="18" hidden="1" x14ac:dyDescent="0.2">
      <c r="A551" s="6" t="s">
        <v>2332</v>
      </c>
      <c r="B551" s="6"/>
      <c r="C551" s="6" t="s">
        <v>1518</v>
      </c>
      <c r="D551" s="6" t="s">
        <v>76</v>
      </c>
      <c r="E551" s="6" t="s">
        <v>359</v>
      </c>
      <c r="F551" s="6" t="s">
        <v>1569</v>
      </c>
      <c r="G551" s="6" t="s">
        <v>359</v>
      </c>
      <c r="H551" s="6" t="s">
        <v>1569</v>
      </c>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t="s">
        <v>79</v>
      </c>
      <c r="BK551" s="7">
        <v>44820</v>
      </c>
      <c r="BL551" s="6" t="s">
        <v>2413</v>
      </c>
      <c r="BM551" s="36">
        <v>82637</v>
      </c>
      <c r="BN551" s="6"/>
      <c r="BO551" s="6"/>
    </row>
    <row r="552" spans="1:67" ht="18" hidden="1" x14ac:dyDescent="0.2">
      <c r="A552" s="12" t="s">
        <v>2418</v>
      </c>
      <c r="B552" s="12"/>
      <c r="C552" s="12" t="s">
        <v>1518</v>
      </c>
      <c r="D552" s="12" t="s">
        <v>76</v>
      </c>
      <c r="E552" s="12" t="s">
        <v>359</v>
      </c>
      <c r="F552" s="12" t="s">
        <v>1569</v>
      </c>
      <c r="G552" s="12" t="s">
        <v>359</v>
      </c>
      <c r="H552" s="12" t="s">
        <v>1569</v>
      </c>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t="s">
        <v>79</v>
      </c>
      <c r="BK552" s="14">
        <v>44820</v>
      </c>
      <c r="BL552" s="12" t="s">
        <v>2413</v>
      </c>
      <c r="BM552" s="36">
        <v>82637</v>
      </c>
      <c r="BN552" s="12" t="s">
        <v>72</v>
      </c>
      <c r="BO552" s="12" t="s">
        <v>2413</v>
      </c>
    </row>
    <row r="553" spans="1:67" ht="18" hidden="1" x14ac:dyDescent="0.2">
      <c r="A553" s="8" t="s">
        <v>2417</v>
      </c>
      <c r="B553" s="8"/>
      <c r="C553" s="8" t="s">
        <v>1518</v>
      </c>
      <c r="D553" s="8" t="s">
        <v>76</v>
      </c>
      <c r="E553" s="8" t="s">
        <v>359</v>
      </c>
      <c r="F553" s="8" t="s">
        <v>1569</v>
      </c>
      <c r="G553" s="8" t="s">
        <v>359</v>
      </c>
      <c r="H553" s="8" t="s">
        <v>1569</v>
      </c>
      <c r="I553" s="8"/>
      <c r="J553" s="8"/>
      <c r="K553" s="8"/>
      <c r="L553" s="8"/>
      <c r="M553" s="8"/>
      <c r="N553" s="8"/>
      <c r="O553" s="8"/>
      <c r="P553" s="8"/>
      <c r="Q553" s="8"/>
      <c r="R553" s="8"/>
      <c r="S553" s="8"/>
      <c r="T553" s="8"/>
      <c r="U553" s="8"/>
      <c r="V553" s="8"/>
      <c r="W553" s="8"/>
      <c r="X553" s="8"/>
      <c r="Y553" s="8"/>
      <c r="Z553" s="8"/>
      <c r="AA553" s="8"/>
      <c r="AB553" s="8"/>
      <c r="AC553" s="8">
        <f>0.0093*1000</f>
        <v>9.2999999999999989</v>
      </c>
      <c r="AD553" s="8"/>
      <c r="AE553" s="8"/>
      <c r="AF553" s="8">
        <f>0.0095*1000</f>
        <v>9.5</v>
      </c>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t="s">
        <v>79</v>
      </c>
      <c r="BK553" s="9">
        <v>44820</v>
      </c>
      <c r="BL553" s="8" t="s">
        <v>2413</v>
      </c>
      <c r="BM553" s="36">
        <v>82637</v>
      </c>
      <c r="BN553" s="18" t="s">
        <v>72</v>
      </c>
      <c r="BO553" s="8" t="s">
        <v>2413</v>
      </c>
    </row>
    <row r="554" spans="1:67" hidden="1" x14ac:dyDescent="0.2">
      <c r="A554" s="8" t="s">
        <v>108</v>
      </c>
      <c r="B554" s="8"/>
      <c r="C554" s="8" t="s">
        <v>1518</v>
      </c>
      <c r="D554" s="8" t="s">
        <v>76</v>
      </c>
      <c r="E554" s="8" t="s">
        <v>359</v>
      </c>
      <c r="F554" s="8" t="s">
        <v>1569</v>
      </c>
      <c r="G554" s="8" t="s">
        <v>359</v>
      </c>
      <c r="H554" s="8" t="s">
        <v>1569</v>
      </c>
      <c r="I554" s="8"/>
      <c r="J554" s="8"/>
      <c r="K554" s="8"/>
      <c r="L554" s="8"/>
      <c r="M554" s="8"/>
      <c r="N554" s="8"/>
      <c r="O554" s="8"/>
      <c r="P554" s="8"/>
      <c r="Q554" s="8">
        <v>4.95</v>
      </c>
      <c r="R554" s="8"/>
      <c r="S554" s="8"/>
      <c r="T554" s="8">
        <v>4.5</v>
      </c>
      <c r="U554" s="8">
        <v>5.45</v>
      </c>
      <c r="V554" s="8"/>
      <c r="W554" s="8"/>
      <c r="X554" s="8">
        <v>5.86</v>
      </c>
      <c r="Y554" s="8">
        <v>6.54</v>
      </c>
      <c r="Z554" s="8"/>
      <c r="AA554" s="8"/>
      <c r="AB554" s="8">
        <v>7.39</v>
      </c>
      <c r="AC554" s="8">
        <v>6.94</v>
      </c>
      <c r="AD554" s="8"/>
      <c r="AE554" s="8"/>
      <c r="AF554" s="8">
        <v>8.6199999999999992</v>
      </c>
      <c r="AG554" s="8">
        <v>5.08</v>
      </c>
      <c r="AH554" s="8"/>
      <c r="AI554" s="8"/>
      <c r="AJ554" s="8">
        <v>8.4499999999999993</v>
      </c>
      <c r="AK554" s="8">
        <v>3.9</v>
      </c>
      <c r="AL554" s="8"/>
      <c r="AM554" s="8"/>
      <c r="AN554" s="8">
        <v>2.25</v>
      </c>
      <c r="AO554" s="8">
        <v>5.1100000000000003</v>
      </c>
      <c r="AP554" s="8"/>
      <c r="AQ554" s="8"/>
      <c r="AR554" s="8">
        <v>3.07</v>
      </c>
      <c r="AS554" s="8">
        <v>6.31</v>
      </c>
      <c r="AT554" s="8"/>
      <c r="AU554" s="8"/>
      <c r="AV554" s="8">
        <v>3.28</v>
      </c>
      <c r="AW554" s="8">
        <v>7.14</v>
      </c>
      <c r="AX554" s="8">
        <v>4.3899999999999997</v>
      </c>
      <c r="AY554" s="8">
        <v>4.82</v>
      </c>
      <c r="AZ554" s="8">
        <v>4.82</v>
      </c>
      <c r="BA554" s="8">
        <v>7.09</v>
      </c>
      <c r="BB554" s="8">
        <v>4.97</v>
      </c>
      <c r="BC554" s="8">
        <v>5.04</v>
      </c>
      <c r="BD554" s="8">
        <v>5.04</v>
      </c>
      <c r="BE554" s="8">
        <v>7.64</v>
      </c>
      <c r="BF554" s="8"/>
      <c r="BG554" s="8"/>
      <c r="BH554" s="8">
        <v>4.2699999999999996</v>
      </c>
      <c r="BI554" s="8" t="s">
        <v>2354</v>
      </c>
      <c r="BJ554" s="8" t="s">
        <v>79</v>
      </c>
      <c r="BK554" s="9">
        <v>44820</v>
      </c>
      <c r="BL554" s="8" t="s">
        <v>2353</v>
      </c>
      <c r="BM554" s="8">
        <v>2905</v>
      </c>
      <c r="BN554" s="8"/>
      <c r="BO554" s="8"/>
    </row>
    <row r="555" spans="1:67" hidden="1" x14ac:dyDescent="0.2">
      <c r="A555" t="s">
        <v>409</v>
      </c>
      <c r="C555" t="s">
        <v>1518</v>
      </c>
      <c r="D555" t="s">
        <v>76</v>
      </c>
      <c r="E555" t="s">
        <v>359</v>
      </c>
      <c r="F555" t="s">
        <v>1569</v>
      </c>
      <c r="G555" t="s">
        <v>359</v>
      </c>
      <c r="H555" t="s">
        <v>410</v>
      </c>
      <c r="AS555">
        <v>6.1</v>
      </c>
      <c r="AV555">
        <v>3.7</v>
      </c>
      <c r="AW555">
        <v>7.3</v>
      </c>
      <c r="AZ555">
        <v>5.4</v>
      </c>
      <c r="BJ555" t="s">
        <v>79</v>
      </c>
      <c r="BL555" t="s">
        <v>229</v>
      </c>
      <c r="BM555">
        <v>1609</v>
      </c>
      <c r="BN555" t="s">
        <v>72</v>
      </c>
      <c r="BO555" t="s">
        <v>229</v>
      </c>
    </row>
    <row r="556" spans="1:67" hidden="1" x14ac:dyDescent="0.2">
      <c r="A556" t="s">
        <v>411</v>
      </c>
      <c r="C556" t="s">
        <v>1518</v>
      </c>
      <c r="D556" t="s">
        <v>76</v>
      </c>
      <c r="E556" t="s">
        <v>359</v>
      </c>
      <c r="F556" t="s">
        <v>1569</v>
      </c>
      <c r="G556" t="s">
        <v>359</v>
      </c>
      <c r="H556" t="s">
        <v>410</v>
      </c>
      <c r="AC556">
        <v>6.3</v>
      </c>
      <c r="AF556">
        <v>8.8000000000000007</v>
      </c>
      <c r="BJ556" t="s">
        <v>79</v>
      </c>
      <c r="BL556" t="s">
        <v>229</v>
      </c>
      <c r="BM556">
        <v>1609</v>
      </c>
      <c r="BN556" t="s">
        <v>72</v>
      </c>
      <c r="BO556" t="s">
        <v>229</v>
      </c>
    </row>
    <row r="557" spans="1:67" hidden="1" x14ac:dyDescent="0.2">
      <c r="A557" s="13" t="s">
        <v>1737</v>
      </c>
      <c r="B557" s="13"/>
      <c r="C557" s="13" t="s">
        <v>1518</v>
      </c>
      <c r="D557" s="13" t="s">
        <v>76</v>
      </c>
      <c r="E557" s="13" t="s">
        <v>359</v>
      </c>
      <c r="F557" s="13" t="s">
        <v>412</v>
      </c>
      <c r="G557" s="13" t="s">
        <v>359</v>
      </c>
      <c r="H557" s="13" t="s">
        <v>412</v>
      </c>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row>
    <row r="558" spans="1:67" hidden="1" x14ac:dyDescent="0.2">
      <c r="A558" s="13" t="s">
        <v>1737</v>
      </c>
      <c r="B558" s="13"/>
      <c r="C558" s="13" t="s">
        <v>1518</v>
      </c>
      <c r="D558" s="13" t="s">
        <v>76</v>
      </c>
      <c r="E558" s="13" t="s">
        <v>359</v>
      </c>
      <c r="F558" s="13" t="s">
        <v>412</v>
      </c>
      <c r="G558" s="13" t="s">
        <v>359</v>
      </c>
      <c r="H558" s="13" t="s">
        <v>420</v>
      </c>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row>
    <row r="559" spans="1:67" hidden="1" x14ac:dyDescent="0.2">
      <c r="A559" t="s">
        <v>108</v>
      </c>
      <c r="C559" t="s">
        <v>1518</v>
      </c>
      <c r="D559" t="s">
        <v>76</v>
      </c>
      <c r="E559" t="s">
        <v>359</v>
      </c>
      <c r="F559" t="s">
        <v>412</v>
      </c>
      <c r="G559" t="s">
        <v>384</v>
      </c>
      <c r="H559" t="s">
        <v>412</v>
      </c>
      <c r="AS559">
        <v>4.32</v>
      </c>
      <c r="AV559">
        <v>2.72</v>
      </c>
      <c r="AW559">
        <v>4.66</v>
      </c>
      <c r="AZ559">
        <v>3.7</v>
      </c>
      <c r="BA559">
        <v>4.9800000000000004</v>
      </c>
      <c r="BD559">
        <v>4.3099999999999996</v>
      </c>
      <c r="BE559">
        <v>5.72</v>
      </c>
      <c r="BH559">
        <v>3.68</v>
      </c>
      <c r="BJ559" t="s">
        <v>79</v>
      </c>
      <c r="BL559" t="s">
        <v>109</v>
      </c>
      <c r="BM559">
        <v>3144</v>
      </c>
    </row>
    <row r="560" spans="1:67" hidden="1" x14ac:dyDescent="0.2">
      <c r="A560" t="s">
        <v>413</v>
      </c>
      <c r="C560" t="s">
        <v>1518</v>
      </c>
      <c r="D560" t="s">
        <v>76</v>
      </c>
      <c r="E560" t="s">
        <v>359</v>
      </c>
      <c r="F560" t="s">
        <v>412</v>
      </c>
      <c r="G560" t="s">
        <v>359</v>
      </c>
      <c r="H560" t="s">
        <v>412</v>
      </c>
      <c r="AS560">
        <v>4.2</v>
      </c>
      <c r="AV560">
        <v>2.6</v>
      </c>
      <c r="BJ560" t="s">
        <v>79</v>
      </c>
      <c r="BL560" t="s">
        <v>218</v>
      </c>
      <c r="BM560">
        <v>46399</v>
      </c>
    </row>
    <row r="561" spans="1:67" hidden="1" x14ac:dyDescent="0.2">
      <c r="A561" t="s">
        <v>414</v>
      </c>
      <c r="C561" t="s">
        <v>1518</v>
      </c>
      <c r="D561" t="s">
        <v>76</v>
      </c>
      <c r="E561" t="s">
        <v>359</v>
      </c>
      <c r="F561" t="s">
        <v>412</v>
      </c>
      <c r="G561" t="s">
        <v>359</v>
      </c>
      <c r="H561" t="s">
        <v>412</v>
      </c>
      <c r="AW561">
        <v>5.3</v>
      </c>
      <c r="AX561">
        <v>3.1</v>
      </c>
      <c r="AY561">
        <v>3.6</v>
      </c>
      <c r="AZ561">
        <v>3.6</v>
      </c>
      <c r="BJ561" t="s">
        <v>79</v>
      </c>
      <c r="BL561" t="s">
        <v>218</v>
      </c>
      <c r="BM561">
        <v>46399</v>
      </c>
    </row>
    <row r="562" spans="1:67" hidden="1" x14ac:dyDescent="0.2">
      <c r="A562" t="s">
        <v>415</v>
      </c>
      <c r="C562" t="s">
        <v>1518</v>
      </c>
      <c r="D562" t="s">
        <v>76</v>
      </c>
      <c r="E562" t="s">
        <v>359</v>
      </c>
      <c r="F562" t="s">
        <v>412</v>
      </c>
      <c r="G562" t="s">
        <v>359</v>
      </c>
      <c r="H562" t="s">
        <v>412</v>
      </c>
      <c r="AB562">
        <v>6.3</v>
      </c>
      <c r="BI562" t="s">
        <v>416</v>
      </c>
      <c r="BJ562" t="s">
        <v>79</v>
      </c>
      <c r="BL562" t="s">
        <v>218</v>
      </c>
      <c r="BM562">
        <v>46399</v>
      </c>
    </row>
    <row r="563" spans="1:67" hidden="1" x14ac:dyDescent="0.2">
      <c r="A563" t="s">
        <v>417</v>
      </c>
      <c r="C563" t="s">
        <v>1518</v>
      </c>
      <c r="D563" t="s">
        <v>76</v>
      </c>
      <c r="E563" t="s">
        <v>359</v>
      </c>
      <c r="F563" t="s">
        <v>412</v>
      </c>
      <c r="G563" t="s">
        <v>359</v>
      </c>
      <c r="H563" t="s">
        <v>418</v>
      </c>
      <c r="BE563">
        <v>5.35</v>
      </c>
      <c r="BF563">
        <v>3.23</v>
      </c>
      <c r="BG563">
        <v>2.95</v>
      </c>
      <c r="BH563">
        <v>3.23</v>
      </c>
      <c r="BJ563" t="s">
        <v>79</v>
      </c>
      <c r="BL563" t="s">
        <v>93</v>
      </c>
      <c r="BM563">
        <v>42805</v>
      </c>
      <c r="BN563" t="s">
        <v>81</v>
      </c>
      <c r="BO563" t="s">
        <v>93</v>
      </c>
    </row>
    <row r="564" spans="1:67" hidden="1" x14ac:dyDescent="0.2">
      <c r="A564" t="s">
        <v>419</v>
      </c>
      <c r="B564" t="s">
        <v>169</v>
      </c>
      <c r="C564" t="s">
        <v>1518</v>
      </c>
      <c r="D564" t="s">
        <v>76</v>
      </c>
      <c r="E564" t="s">
        <v>359</v>
      </c>
      <c r="F564" t="s">
        <v>412</v>
      </c>
      <c r="G564" t="s">
        <v>359</v>
      </c>
      <c r="H564" t="s">
        <v>420</v>
      </c>
      <c r="I564" t="b">
        <v>0</v>
      </c>
      <c r="AO564">
        <v>3.5</v>
      </c>
      <c r="AR564">
        <v>2</v>
      </c>
      <c r="AS564">
        <v>4.4000000000000004</v>
      </c>
      <c r="AV564">
        <v>2.6</v>
      </c>
      <c r="AW564">
        <v>4.9000000000000004</v>
      </c>
      <c r="AZ564">
        <v>3.7</v>
      </c>
      <c r="BA564">
        <v>5</v>
      </c>
      <c r="BD564">
        <v>4.3</v>
      </c>
      <c r="BJ564" t="s">
        <v>70</v>
      </c>
      <c r="BL564" t="s">
        <v>388</v>
      </c>
      <c r="BM564">
        <v>3140</v>
      </c>
    </row>
    <row r="565" spans="1:67" hidden="1" x14ac:dyDescent="0.2">
      <c r="A565" t="s">
        <v>419</v>
      </c>
      <c r="C565" t="s">
        <v>1518</v>
      </c>
      <c r="D565" t="s">
        <v>76</v>
      </c>
      <c r="E565" t="s">
        <v>359</v>
      </c>
      <c r="F565" t="s">
        <v>412</v>
      </c>
      <c r="G565" t="s">
        <v>384</v>
      </c>
      <c r="H565" t="s">
        <v>412</v>
      </c>
      <c r="AK565">
        <v>2.8</v>
      </c>
      <c r="AN565">
        <v>1.6</v>
      </c>
      <c r="AO565">
        <v>3.5</v>
      </c>
      <c r="AR565">
        <v>2</v>
      </c>
      <c r="AS565">
        <v>4.4000000000000004</v>
      </c>
      <c r="AV565">
        <v>2.6</v>
      </c>
      <c r="AW565">
        <v>4.9000000000000004</v>
      </c>
      <c r="AZ565">
        <v>3.7</v>
      </c>
      <c r="BA565">
        <v>5</v>
      </c>
      <c r="BD565">
        <v>4.3</v>
      </c>
      <c r="BJ565" t="s">
        <v>79</v>
      </c>
      <c r="BL565" t="s">
        <v>109</v>
      </c>
      <c r="BM565">
        <v>3144</v>
      </c>
    </row>
    <row r="566" spans="1:67" hidden="1" x14ac:dyDescent="0.2">
      <c r="A566" t="s">
        <v>421</v>
      </c>
      <c r="C566" t="s">
        <v>1518</v>
      </c>
      <c r="D566" t="s">
        <v>76</v>
      </c>
      <c r="E566" t="s">
        <v>359</v>
      </c>
      <c r="F566" t="s">
        <v>412</v>
      </c>
      <c r="G566" t="s">
        <v>384</v>
      </c>
      <c r="H566" t="s">
        <v>412</v>
      </c>
      <c r="AS566">
        <v>4.0999999999999996</v>
      </c>
      <c r="AV566">
        <v>2.9</v>
      </c>
      <c r="AZ566">
        <v>3.9</v>
      </c>
      <c r="BA566">
        <v>5.2</v>
      </c>
      <c r="BD566">
        <v>4.4000000000000004</v>
      </c>
      <c r="BJ566" t="s">
        <v>79</v>
      </c>
      <c r="BL566" t="s">
        <v>109</v>
      </c>
      <c r="BM566">
        <v>3144</v>
      </c>
    </row>
    <row r="567" spans="1:67" hidden="1" x14ac:dyDescent="0.2">
      <c r="A567" t="s">
        <v>422</v>
      </c>
      <c r="B567" t="s">
        <v>169</v>
      </c>
      <c r="C567" t="s">
        <v>1518</v>
      </c>
      <c r="D567" t="s">
        <v>76</v>
      </c>
      <c r="E567" t="s">
        <v>359</v>
      </c>
      <c r="F567" t="s">
        <v>412</v>
      </c>
      <c r="G567" t="s">
        <v>384</v>
      </c>
      <c r="H567" t="s">
        <v>412</v>
      </c>
      <c r="AW567">
        <v>4.7</v>
      </c>
      <c r="AZ567">
        <v>3.9</v>
      </c>
      <c r="BA567">
        <v>4.9000000000000004</v>
      </c>
      <c r="BD567">
        <v>4.4000000000000004</v>
      </c>
      <c r="BE567">
        <v>6</v>
      </c>
      <c r="BH567">
        <v>3.8</v>
      </c>
      <c r="BJ567" t="s">
        <v>70</v>
      </c>
      <c r="BL567" t="s">
        <v>388</v>
      </c>
      <c r="BM567">
        <v>3140</v>
      </c>
    </row>
    <row r="568" spans="1:67" hidden="1" x14ac:dyDescent="0.2">
      <c r="A568" t="s">
        <v>422</v>
      </c>
      <c r="B568" t="s">
        <v>169</v>
      </c>
      <c r="C568" t="s">
        <v>1518</v>
      </c>
      <c r="D568" t="s">
        <v>76</v>
      </c>
      <c r="E568" t="s">
        <v>359</v>
      </c>
      <c r="F568" t="s">
        <v>412</v>
      </c>
      <c r="G568" t="s">
        <v>384</v>
      </c>
      <c r="H568" t="s">
        <v>412</v>
      </c>
      <c r="I568" t="b">
        <v>0</v>
      </c>
      <c r="AW568">
        <v>4.7</v>
      </c>
      <c r="AZ568">
        <v>3.9</v>
      </c>
      <c r="BA568">
        <v>4.9000000000000004</v>
      </c>
      <c r="BD568">
        <v>4.4000000000000004</v>
      </c>
      <c r="BE568">
        <v>6</v>
      </c>
      <c r="BH568">
        <v>3.8</v>
      </c>
      <c r="BJ568" t="s">
        <v>79</v>
      </c>
      <c r="BL568" t="s">
        <v>109</v>
      </c>
      <c r="BM568">
        <v>3144</v>
      </c>
    </row>
    <row r="569" spans="1:67" hidden="1" x14ac:dyDescent="0.2">
      <c r="A569" s="8" t="s">
        <v>2552</v>
      </c>
      <c r="C569" t="s">
        <v>1518</v>
      </c>
      <c r="D569" t="s">
        <v>76</v>
      </c>
      <c r="E569" t="s">
        <v>359</v>
      </c>
      <c r="F569" t="s">
        <v>283</v>
      </c>
      <c r="G569" s="8" t="s">
        <v>359</v>
      </c>
      <c r="H569" s="8" t="s">
        <v>283</v>
      </c>
      <c r="I569" s="8"/>
      <c r="Y569">
        <v>7.6</v>
      </c>
      <c r="AB569">
        <v>6.05</v>
      </c>
      <c r="BJ569" t="s">
        <v>79</v>
      </c>
      <c r="BK569" s="1">
        <v>44824</v>
      </c>
      <c r="BL569" t="s">
        <v>2492</v>
      </c>
      <c r="BM569">
        <v>2930</v>
      </c>
    </row>
    <row r="570" spans="1:67" hidden="1" x14ac:dyDescent="0.2">
      <c r="A570" s="8" t="s">
        <v>2553</v>
      </c>
      <c r="C570" t="s">
        <v>1518</v>
      </c>
      <c r="D570" t="s">
        <v>76</v>
      </c>
      <c r="E570" t="s">
        <v>359</v>
      </c>
      <c r="F570" t="s">
        <v>283</v>
      </c>
      <c r="G570" s="8" t="s">
        <v>1054</v>
      </c>
      <c r="H570" s="8" t="s">
        <v>283</v>
      </c>
      <c r="I570" s="8"/>
      <c r="AY570">
        <v>3.5</v>
      </c>
      <c r="AZ570">
        <v>3.5</v>
      </c>
      <c r="BB570">
        <v>4.45</v>
      </c>
      <c r="BD570">
        <v>4.45</v>
      </c>
      <c r="BJ570" t="s">
        <v>79</v>
      </c>
      <c r="BK570" s="1">
        <v>44824</v>
      </c>
      <c r="BL570" t="s">
        <v>2492</v>
      </c>
      <c r="BM570">
        <v>2930</v>
      </c>
    </row>
    <row r="571" spans="1:67" hidden="1" x14ac:dyDescent="0.2">
      <c r="A571" t="s">
        <v>423</v>
      </c>
      <c r="C571" t="s">
        <v>1518</v>
      </c>
      <c r="D571" t="s">
        <v>76</v>
      </c>
      <c r="E571" t="s">
        <v>359</v>
      </c>
      <c r="F571" t="s">
        <v>283</v>
      </c>
      <c r="G571" t="s">
        <v>399</v>
      </c>
      <c r="H571" t="s">
        <v>283</v>
      </c>
      <c r="K571" t="s">
        <v>424</v>
      </c>
      <c r="AS571">
        <v>4.8</v>
      </c>
      <c r="AV571">
        <v>2.5</v>
      </c>
      <c r="BJ571" t="s">
        <v>79</v>
      </c>
      <c r="BL571" t="s">
        <v>425</v>
      </c>
      <c r="BM571">
        <v>8868</v>
      </c>
      <c r="BO571" t="s">
        <v>425</v>
      </c>
    </row>
    <row r="572" spans="1:67" hidden="1" x14ac:dyDescent="0.2">
      <c r="A572" t="s">
        <v>2844</v>
      </c>
      <c r="C572" t="s">
        <v>1518</v>
      </c>
      <c r="D572" t="s">
        <v>76</v>
      </c>
      <c r="E572" t="s">
        <v>359</v>
      </c>
      <c r="F572" t="s">
        <v>283</v>
      </c>
      <c r="G572" t="s">
        <v>359</v>
      </c>
      <c r="H572" t="s">
        <v>283</v>
      </c>
      <c r="L572" t="s">
        <v>2880</v>
      </c>
      <c r="AS572">
        <v>5.23</v>
      </c>
      <c r="AV572">
        <v>3.04</v>
      </c>
      <c r="BJ572" s="8" t="s">
        <v>79</v>
      </c>
      <c r="BK572" s="9">
        <v>44830</v>
      </c>
      <c r="BL572" s="8" t="s">
        <v>2857</v>
      </c>
      <c r="BM572">
        <v>63104</v>
      </c>
    </row>
    <row r="573" spans="1:67" hidden="1" x14ac:dyDescent="0.2">
      <c r="A573" t="s">
        <v>2845</v>
      </c>
      <c r="C573" t="s">
        <v>1518</v>
      </c>
      <c r="D573" t="s">
        <v>76</v>
      </c>
      <c r="E573" t="s">
        <v>359</v>
      </c>
      <c r="F573" t="s">
        <v>283</v>
      </c>
      <c r="G573" t="s">
        <v>359</v>
      </c>
      <c r="H573" t="s">
        <v>283</v>
      </c>
      <c r="L573" t="s">
        <v>2881</v>
      </c>
      <c r="AW573" t="s">
        <v>1941</v>
      </c>
      <c r="AZ573">
        <v>3.35</v>
      </c>
      <c r="BJ573" s="8" t="s">
        <v>79</v>
      </c>
      <c r="BK573" s="9">
        <v>44830</v>
      </c>
      <c r="BL573" s="8" t="s">
        <v>2857</v>
      </c>
      <c r="BM573">
        <v>63104</v>
      </c>
    </row>
    <row r="574" spans="1:67" hidden="1" x14ac:dyDescent="0.2">
      <c r="A574" t="s">
        <v>2842</v>
      </c>
      <c r="C574" t="s">
        <v>1518</v>
      </c>
      <c r="D574" t="s">
        <v>76</v>
      </c>
      <c r="E574" t="s">
        <v>359</v>
      </c>
      <c r="F574" t="s">
        <v>283</v>
      </c>
      <c r="G574" t="s">
        <v>359</v>
      </c>
      <c r="H574" t="s">
        <v>283</v>
      </c>
      <c r="L574" t="s">
        <v>2878</v>
      </c>
      <c r="AW574">
        <v>5.62</v>
      </c>
      <c r="AZ574">
        <v>3.73</v>
      </c>
      <c r="BJ574" s="8" t="s">
        <v>79</v>
      </c>
      <c r="BK574" s="9">
        <v>44830</v>
      </c>
      <c r="BL574" s="8" t="s">
        <v>2857</v>
      </c>
      <c r="BM574">
        <v>63104</v>
      </c>
    </row>
    <row r="575" spans="1:67" hidden="1" x14ac:dyDescent="0.2">
      <c r="A575" t="s">
        <v>2843</v>
      </c>
      <c r="C575" t="s">
        <v>1518</v>
      </c>
      <c r="D575" t="s">
        <v>76</v>
      </c>
      <c r="E575" t="s">
        <v>359</v>
      </c>
      <c r="F575" t="s">
        <v>283</v>
      </c>
      <c r="G575" t="s">
        <v>359</v>
      </c>
      <c r="H575" t="s">
        <v>283</v>
      </c>
      <c r="L575" t="s">
        <v>2879</v>
      </c>
      <c r="AS575">
        <v>5.29</v>
      </c>
      <c r="AV575">
        <v>3.12</v>
      </c>
      <c r="AW575">
        <v>6</v>
      </c>
      <c r="AZ575">
        <v>4.2699999999999996</v>
      </c>
      <c r="BD575">
        <v>4.2300000000000004</v>
      </c>
      <c r="BH575">
        <v>3.96</v>
      </c>
      <c r="BJ575" s="8" t="s">
        <v>79</v>
      </c>
      <c r="BK575" s="9">
        <v>44830</v>
      </c>
      <c r="BL575" s="8" t="s">
        <v>2857</v>
      </c>
      <c r="BM575">
        <v>63104</v>
      </c>
      <c r="BN575" t="s">
        <v>72</v>
      </c>
      <c r="BO575" s="8" t="s">
        <v>2857</v>
      </c>
    </row>
    <row r="576" spans="1:67" hidden="1" x14ac:dyDescent="0.2">
      <c r="A576" t="s">
        <v>426</v>
      </c>
      <c r="C576" t="s">
        <v>1518</v>
      </c>
      <c r="D576" t="s">
        <v>76</v>
      </c>
      <c r="E576" t="s">
        <v>359</v>
      </c>
      <c r="F576" t="s">
        <v>283</v>
      </c>
      <c r="G576" t="s">
        <v>359</v>
      </c>
      <c r="H576" t="s">
        <v>283</v>
      </c>
      <c r="AC576">
        <v>5.2</v>
      </c>
      <c r="AF576">
        <v>6.3</v>
      </c>
      <c r="BI576" t="s">
        <v>427</v>
      </c>
      <c r="BJ576" t="s">
        <v>79</v>
      </c>
      <c r="BL576" t="s">
        <v>229</v>
      </c>
      <c r="BM576">
        <v>1609</v>
      </c>
      <c r="BN576" t="s">
        <v>72</v>
      </c>
      <c r="BO576" t="s">
        <v>229</v>
      </c>
    </row>
    <row r="577" spans="1:67" hidden="1" x14ac:dyDescent="0.2">
      <c r="A577" s="13" t="s">
        <v>1737</v>
      </c>
      <c r="B577" s="13"/>
      <c r="C577" s="13" t="s">
        <v>1518</v>
      </c>
      <c r="D577" s="13" t="s">
        <v>76</v>
      </c>
      <c r="E577" s="13" t="s">
        <v>359</v>
      </c>
      <c r="F577" s="13" t="s">
        <v>1575</v>
      </c>
      <c r="G577" s="13" t="s">
        <v>359</v>
      </c>
      <c r="H577" s="13" t="s">
        <v>1575</v>
      </c>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row>
    <row r="578" spans="1:67" hidden="1" x14ac:dyDescent="0.2">
      <c r="A578" s="13" t="s">
        <v>1737</v>
      </c>
      <c r="B578" s="13"/>
      <c r="C578" s="13" t="s">
        <v>1518</v>
      </c>
      <c r="D578" s="13" t="s">
        <v>76</v>
      </c>
      <c r="E578" s="13" t="s">
        <v>359</v>
      </c>
      <c r="F578" s="13" t="s">
        <v>1571</v>
      </c>
      <c r="G578" s="13" t="s">
        <v>359</v>
      </c>
      <c r="H578" s="13" t="s">
        <v>1571</v>
      </c>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row>
    <row r="579" spans="1:67" ht="18" hidden="1" x14ac:dyDescent="0.2">
      <c r="A579" s="12" t="s">
        <v>2420</v>
      </c>
      <c r="B579" s="12"/>
      <c r="C579" s="12" t="s">
        <v>1518</v>
      </c>
      <c r="D579" s="12" t="s">
        <v>76</v>
      </c>
      <c r="E579" s="12" t="s">
        <v>359</v>
      </c>
      <c r="F579" s="12" t="s">
        <v>1571</v>
      </c>
      <c r="G579" s="12" t="s">
        <v>359</v>
      </c>
      <c r="H579" s="12" t="s">
        <v>1571</v>
      </c>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t="s">
        <v>79</v>
      </c>
      <c r="BK579" s="14">
        <v>44820</v>
      </c>
      <c r="BL579" s="12" t="s">
        <v>2413</v>
      </c>
      <c r="BM579" s="36">
        <v>82637</v>
      </c>
      <c r="BN579" s="12" t="s">
        <v>72</v>
      </c>
      <c r="BO579" s="12" t="s">
        <v>2413</v>
      </c>
    </row>
    <row r="580" spans="1:67" hidden="1" x14ac:dyDescent="0.2">
      <c r="A580" s="8" t="s">
        <v>2551</v>
      </c>
      <c r="C580" t="s">
        <v>1518</v>
      </c>
      <c r="D580" t="s">
        <v>76</v>
      </c>
      <c r="E580" t="s">
        <v>359</v>
      </c>
      <c r="F580" t="s">
        <v>1571</v>
      </c>
      <c r="G580" s="8" t="s">
        <v>359</v>
      </c>
      <c r="H580" s="8" t="s">
        <v>1571</v>
      </c>
      <c r="I580" s="8"/>
      <c r="AC580">
        <v>5.3</v>
      </c>
      <c r="AF580">
        <v>6.85</v>
      </c>
      <c r="BJ580" t="s">
        <v>79</v>
      </c>
      <c r="BK580" s="1">
        <v>44824</v>
      </c>
      <c r="BL580" t="s">
        <v>2492</v>
      </c>
      <c r="BM580">
        <v>2930</v>
      </c>
      <c r="BN580" t="s">
        <v>72</v>
      </c>
      <c r="BO580" t="s">
        <v>2492</v>
      </c>
    </row>
    <row r="581" spans="1:67" hidden="1" x14ac:dyDescent="0.2">
      <c r="A581" s="8" t="s">
        <v>2494</v>
      </c>
      <c r="C581" t="s">
        <v>1518</v>
      </c>
      <c r="D581" t="s">
        <v>76</v>
      </c>
      <c r="E581" t="s">
        <v>359</v>
      </c>
      <c r="F581" t="s">
        <v>1571</v>
      </c>
      <c r="G581" s="8" t="s">
        <v>359</v>
      </c>
      <c r="H581" s="8" t="s">
        <v>1571</v>
      </c>
      <c r="I581" s="8"/>
      <c r="AC581">
        <v>5.4</v>
      </c>
      <c r="AF581">
        <v>6.85</v>
      </c>
      <c r="BJ581" s="8" t="s">
        <v>79</v>
      </c>
      <c r="BK581" s="9">
        <v>44824</v>
      </c>
      <c r="BL581" s="8" t="s">
        <v>2492</v>
      </c>
      <c r="BM581">
        <v>2930</v>
      </c>
    </row>
    <row r="582" spans="1:67" hidden="1" x14ac:dyDescent="0.2">
      <c r="A582" s="8"/>
      <c r="C582" t="s">
        <v>1518</v>
      </c>
      <c r="D582" t="s">
        <v>76</v>
      </c>
      <c r="E582" t="s">
        <v>359</v>
      </c>
      <c r="F582" t="s">
        <v>1571</v>
      </c>
      <c r="G582" s="8" t="s">
        <v>359</v>
      </c>
      <c r="H582" s="8" t="s">
        <v>1571</v>
      </c>
      <c r="I582" s="8"/>
      <c r="Q582">
        <f>0.004*1000</f>
        <v>4</v>
      </c>
      <c r="T582">
        <f>0.003*1000</f>
        <v>3</v>
      </c>
      <c r="U582">
        <f>0.004*1000</f>
        <v>4</v>
      </c>
      <c r="X582">
        <f>0.005*1000</f>
        <v>5</v>
      </c>
      <c r="AC582">
        <f>0.005*1000</f>
        <v>5</v>
      </c>
      <c r="AF582">
        <f>0.0064*1000</f>
        <v>6.4</v>
      </c>
      <c r="AG582">
        <f>0.0033*1000</f>
        <v>3.3</v>
      </c>
      <c r="AJ582">
        <f>0.005*1000</f>
        <v>5</v>
      </c>
      <c r="BI582" t="s">
        <v>2691</v>
      </c>
      <c r="BJ582" s="8" t="s">
        <v>79</v>
      </c>
      <c r="BK582" s="1">
        <v>44826</v>
      </c>
      <c r="BL582" s="8" t="s">
        <v>2689</v>
      </c>
      <c r="BM582">
        <v>53560</v>
      </c>
    </row>
    <row r="583" spans="1:67" hidden="1" x14ac:dyDescent="0.2">
      <c r="A583" s="13" t="s">
        <v>1737</v>
      </c>
      <c r="B583" s="13"/>
      <c r="C583" s="13" t="s">
        <v>1518</v>
      </c>
      <c r="D583" s="13" t="s">
        <v>76</v>
      </c>
      <c r="E583" s="13" t="s">
        <v>359</v>
      </c>
      <c r="F583" s="13"/>
      <c r="G583" s="13" t="s">
        <v>359</v>
      </c>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row>
    <row r="584" spans="1:67" hidden="1" x14ac:dyDescent="0.2">
      <c r="A584" s="13" t="s">
        <v>1737</v>
      </c>
      <c r="B584" s="13"/>
      <c r="C584" s="13" t="s">
        <v>1518</v>
      </c>
      <c r="D584" s="13" t="s">
        <v>76</v>
      </c>
      <c r="E584" s="13" t="s">
        <v>359</v>
      </c>
      <c r="F584" s="13"/>
      <c r="G584" s="13" t="s">
        <v>384</v>
      </c>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row>
    <row r="585" spans="1:67" hidden="1" x14ac:dyDescent="0.2">
      <c r="A585" s="13" t="s">
        <v>1737</v>
      </c>
      <c r="B585" s="13"/>
      <c r="C585" s="13" t="s">
        <v>1518</v>
      </c>
      <c r="D585" s="13" t="s">
        <v>76</v>
      </c>
      <c r="E585" s="13" t="s">
        <v>359</v>
      </c>
      <c r="F585" s="13"/>
      <c r="G585" s="13" t="s">
        <v>390</v>
      </c>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row>
    <row r="586" spans="1:67" hidden="1" x14ac:dyDescent="0.2">
      <c r="A586" s="13" t="s">
        <v>1737</v>
      </c>
      <c r="B586" s="13"/>
      <c r="C586" s="13" t="s">
        <v>1518</v>
      </c>
      <c r="D586" s="13" t="s">
        <v>76</v>
      </c>
      <c r="E586" s="13" t="s">
        <v>359</v>
      </c>
      <c r="F586" s="13"/>
      <c r="G586" s="13" t="s">
        <v>975</v>
      </c>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row>
    <row r="587" spans="1:67" hidden="1" x14ac:dyDescent="0.2">
      <c r="A587" s="13" t="s">
        <v>1737</v>
      </c>
      <c r="B587" s="13"/>
      <c r="C587" s="13" t="s">
        <v>1518</v>
      </c>
      <c r="D587" s="13" t="s">
        <v>76</v>
      </c>
      <c r="E587" s="13" t="s">
        <v>144</v>
      </c>
      <c r="F587" s="13" t="s">
        <v>436</v>
      </c>
      <c r="G587" s="13" t="s">
        <v>144</v>
      </c>
      <c r="H587" s="13" t="s">
        <v>436</v>
      </c>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row>
    <row r="588" spans="1:67" hidden="1" x14ac:dyDescent="0.2">
      <c r="A588" t="s">
        <v>435</v>
      </c>
      <c r="C588" t="s">
        <v>1518</v>
      </c>
      <c r="D588" t="s">
        <v>76</v>
      </c>
      <c r="E588" t="s">
        <v>144</v>
      </c>
      <c r="F588" t="s">
        <v>436</v>
      </c>
      <c r="G588" t="s">
        <v>136</v>
      </c>
      <c r="H588" t="s">
        <v>436</v>
      </c>
      <c r="BA588">
        <v>9.6999999999999993</v>
      </c>
      <c r="BD588">
        <v>8.4</v>
      </c>
      <c r="BE588">
        <v>9.6</v>
      </c>
      <c r="BH588">
        <v>7.6</v>
      </c>
      <c r="BI588" t="s">
        <v>437</v>
      </c>
      <c r="BJ588" t="s">
        <v>70</v>
      </c>
      <c r="BL588" t="s">
        <v>139</v>
      </c>
      <c r="BM588">
        <v>3875</v>
      </c>
      <c r="BN588" t="s">
        <v>81</v>
      </c>
      <c r="BO588" t="s">
        <v>139</v>
      </c>
    </row>
    <row r="589" spans="1:67" hidden="1" x14ac:dyDescent="0.2">
      <c r="A589" t="s">
        <v>435</v>
      </c>
      <c r="C589" t="s">
        <v>1518</v>
      </c>
      <c r="D589" t="s">
        <v>76</v>
      </c>
      <c r="E589" t="s">
        <v>144</v>
      </c>
      <c r="F589" t="s">
        <v>436</v>
      </c>
      <c r="G589" t="s">
        <v>144</v>
      </c>
      <c r="H589" t="s">
        <v>436</v>
      </c>
      <c r="BA589">
        <v>9.6999999999999993</v>
      </c>
      <c r="BD589">
        <v>8.4</v>
      </c>
      <c r="BE589">
        <v>9.6</v>
      </c>
      <c r="BH589">
        <v>7.6</v>
      </c>
      <c r="BI589" t="s">
        <v>437</v>
      </c>
      <c r="BJ589" t="s">
        <v>79</v>
      </c>
      <c r="BL589" t="s">
        <v>109</v>
      </c>
      <c r="BM589">
        <v>3144</v>
      </c>
      <c r="BN589" t="s">
        <v>81</v>
      </c>
      <c r="BO589" t="s">
        <v>109</v>
      </c>
    </row>
    <row r="590" spans="1:67" hidden="1" x14ac:dyDescent="0.2">
      <c r="A590" s="13" t="s">
        <v>1737</v>
      </c>
      <c r="B590" s="13"/>
      <c r="C590" s="13" t="s">
        <v>1518</v>
      </c>
      <c r="D590" s="13" t="s">
        <v>76</v>
      </c>
      <c r="E590" s="13" t="s">
        <v>144</v>
      </c>
      <c r="F590" s="13" t="s">
        <v>1542</v>
      </c>
      <c r="G590" s="13" t="s">
        <v>144</v>
      </c>
      <c r="H590" s="13" t="s">
        <v>1542</v>
      </c>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row>
    <row r="591" spans="1:67" hidden="1" x14ac:dyDescent="0.2">
      <c r="A591" s="13" t="s">
        <v>1737</v>
      </c>
      <c r="B591" s="13"/>
      <c r="C591" s="13" t="s">
        <v>1518</v>
      </c>
      <c r="D591" s="13" t="s">
        <v>76</v>
      </c>
      <c r="E591" s="13" t="s">
        <v>144</v>
      </c>
      <c r="F591" s="13" t="s">
        <v>446</v>
      </c>
      <c r="G591" s="13" t="s">
        <v>144</v>
      </c>
      <c r="H591" s="13" t="s">
        <v>446</v>
      </c>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row>
    <row r="592" spans="1:67" hidden="1" x14ac:dyDescent="0.2">
      <c r="A592" t="s">
        <v>445</v>
      </c>
      <c r="C592" t="s">
        <v>1518</v>
      </c>
      <c r="D592" t="s">
        <v>76</v>
      </c>
      <c r="E592" t="s">
        <v>144</v>
      </c>
      <c r="F592" t="s">
        <v>446</v>
      </c>
      <c r="G592" t="s">
        <v>136</v>
      </c>
      <c r="H592" t="s">
        <v>446</v>
      </c>
      <c r="Y592">
        <v>7</v>
      </c>
      <c r="AB592">
        <v>8.8000000000000007</v>
      </c>
      <c r="AC592">
        <v>7.4</v>
      </c>
      <c r="AF592">
        <v>11.5</v>
      </c>
      <c r="AG592">
        <v>5</v>
      </c>
      <c r="AJ592">
        <v>9</v>
      </c>
      <c r="BI592" t="s">
        <v>447</v>
      </c>
      <c r="BJ592" t="s">
        <v>70</v>
      </c>
      <c r="BL592" t="s">
        <v>139</v>
      </c>
      <c r="BM592">
        <v>3875</v>
      </c>
      <c r="BN592" t="s">
        <v>81</v>
      </c>
      <c r="BO592" t="s">
        <v>139</v>
      </c>
    </row>
    <row r="593" spans="1:67" hidden="1" x14ac:dyDescent="0.2">
      <c r="A593" t="s">
        <v>445</v>
      </c>
      <c r="C593" t="s">
        <v>1518</v>
      </c>
      <c r="D593" t="s">
        <v>76</v>
      </c>
      <c r="E593" t="s">
        <v>144</v>
      </c>
      <c r="F593" t="s">
        <v>446</v>
      </c>
      <c r="G593" t="s">
        <v>144</v>
      </c>
      <c r="H593" t="s">
        <v>446</v>
      </c>
      <c r="Y593">
        <v>7</v>
      </c>
      <c r="AB593">
        <v>8.8000000000000007</v>
      </c>
      <c r="AC593">
        <v>7.4</v>
      </c>
      <c r="AF593">
        <v>11.5</v>
      </c>
      <c r="AG593">
        <v>5</v>
      </c>
      <c r="AJ593">
        <v>9</v>
      </c>
      <c r="BI593" t="s">
        <v>448</v>
      </c>
      <c r="BJ593" t="s">
        <v>79</v>
      </c>
      <c r="BL593" t="s">
        <v>109</v>
      </c>
      <c r="BM593">
        <v>3144</v>
      </c>
      <c r="BN593" t="s">
        <v>81</v>
      </c>
      <c r="BO593" t="s">
        <v>109</v>
      </c>
    </row>
    <row r="594" spans="1:67" hidden="1" x14ac:dyDescent="0.2">
      <c r="A594" s="2" t="s">
        <v>449</v>
      </c>
      <c r="B594" s="2"/>
      <c r="C594" s="2" t="s">
        <v>1518</v>
      </c>
      <c r="D594" s="2" t="s">
        <v>76</v>
      </c>
      <c r="E594" s="2" t="s">
        <v>144</v>
      </c>
      <c r="F594" s="2" t="s">
        <v>283</v>
      </c>
      <c r="G594" s="2" t="s">
        <v>450</v>
      </c>
      <c r="H594" s="2" t="s">
        <v>283</v>
      </c>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t="s">
        <v>79</v>
      </c>
      <c r="BK594" s="2"/>
      <c r="BL594" s="2" t="s">
        <v>109</v>
      </c>
      <c r="BM594" s="2">
        <v>3144</v>
      </c>
      <c r="BN594" s="2" t="s">
        <v>81</v>
      </c>
      <c r="BO594" s="2" t="s">
        <v>109</v>
      </c>
    </row>
    <row r="595" spans="1:67" hidden="1" x14ac:dyDescent="0.2">
      <c r="A595" s="13" t="s">
        <v>1737</v>
      </c>
      <c r="B595" s="13"/>
      <c r="C595" s="13" t="s">
        <v>1518</v>
      </c>
      <c r="D595" s="13" t="s">
        <v>76</v>
      </c>
      <c r="E595" s="13" t="s">
        <v>144</v>
      </c>
      <c r="F595" s="13"/>
      <c r="G595" s="13" t="s">
        <v>144</v>
      </c>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row>
    <row r="596" spans="1:67" hidden="1" x14ac:dyDescent="0.2">
      <c r="A596" s="13" t="s">
        <v>1737</v>
      </c>
      <c r="B596" s="13"/>
      <c r="C596" s="13" t="s">
        <v>1518</v>
      </c>
      <c r="D596" s="13" t="s">
        <v>76</v>
      </c>
      <c r="E596" s="13" t="s">
        <v>144</v>
      </c>
      <c r="F596" s="13"/>
      <c r="G596" s="13" t="s">
        <v>136</v>
      </c>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row>
    <row r="597" spans="1:67" hidden="1" x14ac:dyDescent="0.2">
      <c r="A597" s="13" t="s">
        <v>1737</v>
      </c>
      <c r="B597" s="13"/>
      <c r="C597" s="13" t="s">
        <v>1518</v>
      </c>
      <c r="D597" s="13" t="s">
        <v>76</v>
      </c>
      <c r="E597" s="13" t="s">
        <v>451</v>
      </c>
      <c r="F597" s="13" t="s">
        <v>1543</v>
      </c>
      <c r="G597" s="13" t="s">
        <v>451</v>
      </c>
      <c r="H597" s="13" t="s">
        <v>1543</v>
      </c>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row>
    <row r="598" spans="1:67" hidden="1" x14ac:dyDescent="0.2">
      <c r="A598" s="8" t="s">
        <v>1993</v>
      </c>
      <c r="C598" t="s">
        <v>1518</v>
      </c>
      <c r="D598" t="s">
        <v>76</v>
      </c>
      <c r="E598" t="s">
        <v>451</v>
      </c>
      <c r="F598" t="s">
        <v>1543</v>
      </c>
      <c r="G598" s="8" t="s">
        <v>451</v>
      </c>
      <c r="H598" s="8" t="s">
        <v>1543</v>
      </c>
      <c r="I598" s="8"/>
      <c r="AV598">
        <v>4</v>
      </c>
      <c r="BJ598" s="18" t="s">
        <v>79</v>
      </c>
      <c r="BK598" s="9">
        <v>44813</v>
      </c>
      <c r="BL598" t="s">
        <v>1999</v>
      </c>
      <c r="BM598">
        <v>34317</v>
      </c>
      <c r="BN598" t="s">
        <v>72</v>
      </c>
      <c r="BO598" s="11" t="s">
        <v>1999</v>
      </c>
    </row>
    <row r="599" spans="1:67" hidden="1" x14ac:dyDescent="0.2">
      <c r="A599" s="13" t="s">
        <v>1737</v>
      </c>
      <c r="B599" s="13"/>
      <c r="C599" s="13" t="s">
        <v>1518</v>
      </c>
      <c r="D599" s="13" t="s">
        <v>76</v>
      </c>
      <c r="E599" s="13" t="s">
        <v>451</v>
      </c>
      <c r="F599" s="13" t="s">
        <v>452</v>
      </c>
      <c r="G599" s="13" t="s">
        <v>451</v>
      </c>
      <c r="H599" s="13" t="s">
        <v>452</v>
      </c>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row>
    <row r="600" spans="1:67" hidden="1" x14ac:dyDescent="0.2">
      <c r="A600" t="s">
        <v>453</v>
      </c>
      <c r="C600" t="s">
        <v>1518</v>
      </c>
      <c r="D600" t="s">
        <v>76</v>
      </c>
      <c r="E600" t="s">
        <v>451</v>
      </c>
      <c r="F600" t="s">
        <v>452</v>
      </c>
      <c r="G600" t="s">
        <v>451</v>
      </c>
      <c r="H600" t="s">
        <v>454</v>
      </c>
      <c r="BE600">
        <v>8.5</v>
      </c>
      <c r="BF600">
        <v>4.8</v>
      </c>
      <c r="BG600">
        <v>4.5</v>
      </c>
      <c r="BH600">
        <v>4.8</v>
      </c>
      <c r="BJ600" t="s">
        <v>79</v>
      </c>
      <c r="BL600" t="s">
        <v>425</v>
      </c>
      <c r="BM600">
        <v>8868</v>
      </c>
      <c r="BN600" t="s">
        <v>72</v>
      </c>
      <c r="BO600" t="s">
        <v>425</v>
      </c>
    </row>
    <row r="601" spans="1:67" hidden="1" x14ac:dyDescent="0.2">
      <c r="A601" t="s">
        <v>455</v>
      </c>
      <c r="C601" t="s">
        <v>1518</v>
      </c>
      <c r="D601" t="s">
        <v>76</v>
      </c>
      <c r="E601" t="s">
        <v>451</v>
      </c>
      <c r="F601" t="s">
        <v>452</v>
      </c>
      <c r="G601" t="s">
        <v>144</v>
      </c>
      <c r="H601" t="s">
        <v>454</v>
      </c>
      <c r="AW601">
        <v>7.7</v>
      </c>
      <c r="AZ601">
        <v>6.1</v>
      </c>
      <c r="BA601">
        <v>8</v>
      </c>
      <c r="BD601">
        <v>6.7</v>
      </c>
      <c r="BE601">
        <v>8.6999999999999993</v>
      </c>
      <c r="BH601">
        <v>5.6</v>
      </c>
      <c r="BJ601" t="s">
        <v>79</v>
      </c>
      <c r="BL601" t="s">
        <v>229</v>
      </c>
      <c r="BM601">
        <v>1609</v>
      </c>
      <c r="BN601" t="s">
        <v>72</v>
      </c>
      <c r="BO601" t="s">
        <v>229</v>
      </c>
    </row>
    <row r="602" spans="1:67" hidden="1" x14ac:dyDescent="0.2">
      <c r="A602" s="13" t="s">
        <v>1737</v>
      </c>
      <c r="B602" s="13"/>
      <c r="C602" s="13" t="s">
        <v>1518</v>
      </c>
      <c r="D602" s="13" t="s">
        <v>76</v>
      </c>
      <c r="E602" s="13" t="s">
        <v>451</v>
      </c>
      <c r="F602" s="13"/>
      <c r="G602" s="13" t="s">
        <v>451</v>
      </c>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row>
    <row r="603" spans="1:67" hidden="1" x14ac:dyDescent="0.2">
      <c r="A603" s="13" t="s">
        <v>1737</v>
      </c>
      <c r="B603" s="13"/>
      <c r="C603" s="13" t="s">
        <v>1519</v>
      </c>
      <c r="D603" s="13" t="s">
        <v>73</v>
      </c>
      <c r="E603" s="13" t="s">
        <v>456</v>
      </c>
      <c r="F603" s="13" t="s">
        <v>1686</v>
      </c>
      <c r="G603" s="13" t="s">
        <v>456</v>
      </c>
      <c r="H603" s="13" t="s">
        <v>1686</v>
      </c>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row>
    <row r="604" spans="1:67" hidden="1" x14ac:dyDescent="0.2">
      <c r="A604" s="8" t="s">
        <v>1846</v>
      </c>
      <c r="C604" t="s">
        <v>1519</v>
      </c>
      <c r="D604" t="s">
        <v>73</v>
      </c>
      <c r="E604" t="s">
        <v>456</v>
      </c>
      <c r="F604" t="s">
        <v>1686</v>
      </c>
      <c r="G604" s="8" t="s">
        <v>1840</v>
      </c>
      <c r="H604" s="8" t="s">
        <v>1841</v>
      </c>
      <c r="I604" s="8"/>
      <c r="BA604">
        <v>3.0049999999999999</v>
      </c>
      <c r="BB604">
        <v>2.5310000000000001</v>
      </c>
      <c r="BC604">
        <v>2.4849999999999999</v>
      </c>
      <c r="BD604">
        <v>2.5310000000000001</v>
      </c>
      <c r="BJ604" s="8" t="s">
        <v>79</v>
      </c>
      <c r="BK604" s="9">
        <v>44812</v>
      </c>
      <c r="BL604" s="8" t="s">
        <v>1738</v>
      </c>
      <c r="BM604" s="8">
        <v>1420</v>
      </c>
    </row>
    <row r="605" spans="1:67" hidden="1" x14ac:dyDescent="0.2">
      <c r="A605" s="8" t="s">
        <v>1839</v>
      </c>
      <c r="B605" s="8"/>
      <c r="C605" s="8" t="s">
        <v>1519</v>
      </c>
      <c r="D605" s="8" t="s">
        <v>73</v>
      </c>
      <c r="E605" s="8" t="s">
        <v>456</v>
      </c>
      <c r="F605" s="8" t="s">
        <v>1686</v>
      </c>
      <c r="G605" s="8" t="s">
        <v>1840</v>
      </c>
      <c r="H605" s="8" t="s">
        <v>1841</v>
      </c>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v>3.008</v>
      </c>
      <c r="BB605" s="8">
        <v>2.59</v>
      </c>
      <c r="BC605" s="8">
        <v>2.5739999999999998</v>
      </c>
      <c r="BD605" s="8">
        <v>2.59</v>
      </c>
      <c r="BE605" s="8"/>
      <c r="BF605" s="8"/>
      <c r="BG605" s="8"/>
      <c r="BH605" s="8"/>
      <c r="BI605" s="8"/>
      <c r="BJ605" s="8" t="s">
        <v>79</v>
      </c>
      <c r="BK605" s="9">
        <v>44812</v>
      </c>
      <c r="BL605" s="8" t="s">
        <v>1738</v>
      </c>
      <c r="BM605" s="8">
        <v>1420</v>
      </c>
      <c r="BN605" s="8" t="s">
        <v>72</v>
      </c>
      <c r="BO605" s="8" t="s">
        <v>1738</v>
      </c>
    </row>
    <row r="606" spans="1:67" hidden="1" x14ac:dyDescent="0.2">
      <c r="A606" s="8" t="s">
        <v>1847</v>
      </c>
      <c r="C606" t="s">
        <v>1519</v>
      </c>
      <c r="D606" t="s">
        <v>73</v>
      </c>
      <c r="E606" t="s">
        <v>456</v>
      </c>
      <c r="F606" t="s">
        <v>1686</v>
      </c>
      <c r="G606" s="15" t="s">
        <v>1840</v>
      </c>
      <c r="H606" s="15" t="s">
        <v>1841</v>
      </c>
      <c r="I606" s="15"/>
      <c r="L606" t="s">
        <v>1851</v>
      </c>
      <c r="AW606">
        <v>3.1</v>
      </c>
      <c r="AX606">
        <v>2.2000000000000002</v>
      </c>
      <c r="AY606">
        <v>2.4</v>
      </c>
      <c r="AZ606">
        <v>2.4</v>
      </c>
      <c r="BA606">
        <v>3.1230000000000002</v>
      </c>
      <c r="BB606">
        <v>2.556</v>
      </c>
      <c r="BC606">
        <v>2.4260000000000002</v>
      </c>
      <c r="BD606">
        <v>2.556</v>
      </c>
      <c r="BE606">
        <v>3.8210000000000002</v>
      </c>
      <c r="BF606">
        <v>2.496</v>
      </c>
      <c r="BG606">
        <v>2.194</v>
      </c>
      <c r="BH606">
        <v>2.496</v>
      </c>
      <c r="BI606" t="s">
        <v>1850</v>
      </c>
      <c r="BJ606" s="8" t="s">
        <v>79</v>
      </c>
      <c r="BK606" s="9">
        <v>44812</v>
      </c>
      <c r="BL606" s="8" t="s">
        <v>1738</v>
      </c>
      <c r="BM606" s="8">
        <v>1420</v>
      </c>
    </row>
    <row r="607" spans="1:67" hidden="1" x14ac:dyDescent="0.2">
      <c r="C607" t="s">
        <v>1519</v>
      </c>
      <c r="D607" t="s">
        <v>73</v>
      </c>
      <c r="E607" t="s">
        <v>456</v>
      </c>
      <c r="F607" t="s">
        <v>1686</v>
      </c>
      <c r="G607" s="8" t="s">
        <v>89</v>
      </c>
      <c r="H607" s="8" t="s">
        <v>1686</v>
      </c>
      <c r="I607" s="8"/>
      <c r="AO607">
        <f>0.0043*1000</f>
        <v>4.3</v>
      </c>
      <c r="AR607">
        <f>0.0023*1000</f>
        <v>2.2999999999999998</v>
      </c>
      <c r="BA607">
        <f>0.0032*1000</f>
        <v>3.2</v>
      </c>
      <c r="BD607">
        <f>0.003*1000</f>
        <v>3</v>
      </c>
      <c r="BI607" t="s">
        <v>2692</v>
      </c>
      <c r="BJ607" s="8" t="s">
        <v>79</v>
      </c>
      <c r="BK607" s="1">
        <v>44826</v>
      </c>
      <c r="BL607" s="8" t="s">
        <v>2689</v>
      </c>
      <c r="BM607">
        <v>53560</v>
      </c>
    </row>
    <row r="608" spans="1:67" hidden="1" x14ac:dyDescent="0.2">
      <c r="A608" s="13" t="s">
        <v>1737</v>
      </c>
      <c r="B608" s="13"/>
      <c r="C608" s="13" t="s">
        <v>1519</v>
      </c>
      <c r="D608" s="13" t="s">
        <v>73</v>
      </c>
      <c r="E608" s="13" t="s">
        <v>456</v>
      </c>
      <c r="F608" s="13" t="s">
        <v>1681</v>
      </c>
      <c r="G608" s="13" t="s">
        <v>456</v>
      </c>
      <c r="H608" s="13" t="s">
        <v>1681</v>
      </c>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row>
    <row r="609" spans="1:67" hidden="1" x14ac:dyDescent="0.2">
      <c r="A609" s="8" t="s">
        <v>2265</v>
      </c>
      <c r="C609" t="s">
        <v>1519</v>
      </c>
      <c r="D609" t="s">
        <v>73</v>
      </c>
      <c r="E609" t="s">
        <v>456</v>
      </c>
      <c r="F609" t="s">
        <v>1681</v>
      </c>
      <c r="G609" s="8" t="s">
        <v>456</v>
      </c>
      <c r="H609" t="s">
        <v>1681</v>
      </c>
      <c r="U609">
        <v>7.5</v>
      </c>
      <c r="X609">
        <v>6.9</v>
      </c>
      <c r="Y609">
        <v>6.6</v>
      </c>
      <c r="Z609">
        <v>5.7</v>
      </c>
      <c r="AA609" t="s">
        <v>1959</v>
      </c>
      <c r="AB609">
        <v>5.7</v>
      </c>
      <c r="BI609" t="s">
        <v>2007</v>
      </c>
      <c r="BJ609" s="8" t="s">
        <v>79</v>
      </c>
      <c r="BK609" s="1">
        <v>44816</v>
      </c>
      <c r="BL609" t="s">
        <v>2002</v>
      </c>
      <c r="BM609">
        <v>2585</v>
      </c>
    </row>
    <row r="610" spans="1:67" hidden="1" x14ac:dyDescent="0.2">
      <c r="A610" s="8" t="s">
        <v>2266</v>
      </c>
      <c r="C610" t="s">
        <v>1519</v>
      </c>
      <c r="D610" t="s">
        <v>73</v>
      </c>
      <c r="E610" t="s">
        <v>456</v>
      </c>
      <c r="F610" t="s">
        <v>1681</v>
      </c>
      <c r="G610" s="8" t="s">
        <v>456</v>
      </c>
      <c r="H610" t="s">
        <v>1681</v>
      </c>
      <c r="U610" t="s">
        <v>2141</v>
      </c>
      <c r="X610">
        <v>6.1</v>
      </c>
      <c r="BI610" t="s">
        <v>2007</v>
      </c>
      <c r="BJ610" s="8" t="s">
        <v>79</v>
      </c>
      <c r="BK610" s="1">
        <v>44816</v>
      </c>
      <c r="BL610" t="s">
        <v>2002</v>
      </c>
      <c r="BM610">
        <v>2585</v>
      </c>
    </row>
    <row r="611" spans="1:67" hidden="1" x14ac:dyDescent="0.2">
      <c r="A611" s="8" t="s">
        <v>1848</v>
      </c>
      <c r="C611" t="s">
        <v>1519</v>
      </c>
      <c r="D611" t="s">
        <v>73</v>
      </c>
      <c r="E611" t="s">
        <v>456</v>
      </c>
      <c r="F611" t="s">
        <v>1681</v>
      </c>
      <c r="G611" s="8" t="s">
        <v>1840</v>
      </c>
      <c r="H611" s="8" t="s">
        <v>1681</v>
      </c>
      <c r="I611" s="8"/>
      <c r="L611" t="s">
        <v>1852</v>
      </c>
      <c r="AK611">
        <v>6.6849999999999996</v>
      </c>
      <c r="AN611" t="s">
        <v>1937</v>
      </c>
      <c r="AO611">
        <v>7.758</v>
      </c>
      <c r="AR611" t="s">
        <v>1945</v>
      </c>
      <c r="AS611">
        <v>7.6360000000000001</v>
      </c>
      <c r="AV611" t="s">
        <v>1946</v>
      </c>
      <c r="AW611">
        <v>6.532</v>
      </c>
      <c r="AX611" t="s">
        <v>1955</v>
      </c>
      <c r="AY611" t="s">
        <v>1947</v>
      </c>
      <c r="AZ611" t="s">
        <v>1955</v>
      </c>
      <c r="BA611">
        <v>5.7240000000000002</v>
      </c>
      <c r="BB611" t="s">
        <v>1944</v>
      </c>
      <c r="BC611" t="s">
        <v>1955</v>
      </c>
      <c r="BD611" t="s">
        <v>1944</v>
      </c>
      <c r="BE611">
        <v>6.5060000000000002</v>
      </c>
      <c r="BF611" t="s">
        <v>1937</v>
      </c>
      <c r="BG611" t="s">
        <v>1928</v>
      </c>
      <c r="BH611" t="s">
        <v>1937</v>
      </c>
      <c r="BI611" t="s">
        <v>1849</v>
      </c>
      <c r="BJ611" s="8" t="s">
        <v>79</v>
      </c>
      <c r="BK611" s="9">
        <v>44812</v>
      </c>
      <c r="BL611" s="8" t="s">
        <v>1738</v>
      </c>
      <c r="BM611" s="8">
        <v>1420</v>
      </c>
    </row>
    <row r="612" spans="1:67" hidden="1" x14ac:dyDescent="0.2">
      <c r="A612" s="8" t="s">
        <v>1848</v>
      </c>
      <c r="C612" t="s">
        <v>1519</v>
      </c>
      <c r="D612" t="s">
        <v>73</v>
      </c>
      <c r="E612" t="s">
        <v>456</v>
      </c>
      <c r="F612" t="s">
        <v>1681</v>
      </c>
      <c r="G612" s="8" t="s">
        <v>456</v>
      </c>
      <c r="H612" t="s">
        <v>1681</v>
      </c>
      <c r="M612" t="s">
        <v>1948</v>
      </c>
      <c r="P612" t="s">
        <v>1969</v>
      </c>
      <c r="Q612" t="s">
        <v>2161</v>
      </c>
      <c r="T612" t="s">
        <v>2146</v>
      </c>
      <c r="U612">
        <v>7.5</v>
      </c>
      <c r="X612" t="s">
        <v>2103</v>
      </c>
      <c r="Y612">
        <v>6.6</v>
      </c>
      <c r="Z612" t="s">
        <v>1941</v>
      </c>
      <c r="AA612" t="s">
        <v>1945</v>
      </c>
      <c r="AB612" t="s">
        <v>1941</v>
      </c>
      <c r="AC612">
        <v>5.9</v>
      </c>
      <c r="AD612" t="s">
        <v>2142</v>
      </c>
      <c r="AE612" t="s">
        <v>1941</v>
      </c>
      <c r="AF612" t="s">
        <v>2142</v>
      </c>
      <c r="AG612" t="s">
        <v>1967</v>
      </c>
      <c r="AH612">
        <v>4.7</v>
      </c>
      <c r="AI612">
        <v>4.2</v>
      </c>
      <c r="AJ612">
        <v>4.7</v>
      </c>
      <c r="BI612" t="s">
        <v>2007</v>
      </c>
      <c r="BJ612" s="8" t="s">
        <v>79</v>
      </c>
      <c r="BK612" s="1">
        <v>44816</v>
      </c>
      <c r="BL612" t="s">
        <v>2002</v>
      </c>
      <c r="BM612">
        <v>2585</v>
      </c>
    </row>
    <row r="613" spans="1:67" hidden="1" x14ac:dyDescent="0.2">
      <c r="A613" s="8" t="s">
        <v>2267</v>
      </c>
      <c r="C613" t="s">
        <v>1519</v>
      </c>
      <c r="D613" t="s">
        <v>73</v>
      </c>
      <c r="E613" t="s">
        <v>456</v>
      </c>
      <c r="F613" t="s">
        <v>1681</v>
      </c>
      <c r="G613" s="8" t="s">
        <v>456</v>
      </c>
      <c r="H613" t="s">
        <v>1681</v>
      </c>
      <c r="M613">
        <v>6.6</v>
      </c>
      <c r="P613">
        <v>5.3</v>
      </c>
      <c r="U613">
        <v>7.6</v>
      </c>
      <c r="X613">
        <v>6.2</v>
      </c>
      <c r="BI613" t="s">
        <v>2007</v>
      </c>
      <c r="BJ613" s="8" t="s">
        <v>79</v>
      </c>
      <c r="BK613" s="1">
        <v>44816</v>
      </c>
      <c r="BL613" t="s">
        <v>2002</v>
      </c>
      <c r="BM613">
        <v>2585</v>
      </c>
    </row>
    <row r="614" spans="1:67" hidden="1" x14ac:dyDescent="0.2">
      <c r="A614" s="8" t="s">
        <v>2268</v>
      </c>
      <c r="C614" t="s">
        <v>1519</v>
      </c>
      <c r="D614" t="s">
        <v>73</v>
      </c>
      <c r="E614" t="s">
        <v>456</v>
      </c>
      <c r="F614" t="s">
        <v>1681</v>
      </c>
      <c r="G614" s="8" t="s">
        <v>456</v>
      </c>
      <c r="H614" t="s">
        <v>1681</v>
      </c>
      <c r="Y614">
        <v>6.5</v>
      </c>
      <c r="Z614">
        <v>5.5</v>
      </c>
      <c r="AA614">
        <v>5.5</v>
      </c>
      <c r="AB614">
        <v>5.5</v>
      </c>
      <c r="AC614">
        <v>5.7</v>
      </c>
      <c r="AD614">
        <v>5.5</v>
      </c>
      <c r="AE614" t="s">
        <v>1946</v>
      </c>
      <c r="AF614">
        <v>5.5</v>
      </c>
      <c r="AG614">
        <v>6.7</v>
      </c>
      <c r="AH614">
        <v>4.7</v>
      </c>
      <c r="AI614">
        <v>4.2</v>
      </c>
      <c r="AJ614">
        <v>4.7</v>
      </c>
      <c r="BJ614" s="8" t="s">
        <v>79</v>
      </c>
      <c r="BK614" s="1">
        <v>44816</v>
      </c>
      <c r="BL614" t="s">
        <v>2002</v>
      </c>
      <c r="BM614">
        <v>2585</v>
      </c>
    </row>
    <row r="615" spans="1:67" hidden="1" x14ac:dyDescent="0.2">
      <c r="A615" s="8" t="s">
        <v>1853</v>
      </c>
      <c r="C615" t="s">
        <v>1519</v>
      </c>
      <c r="D615" t="s">
        <v>73</v>
      </c>
      <c r="E615" t="s">
        <v>456</v>
      </c>
      <c r="F615" t="s">
        <v>1681</v>
      </c>
      <c r="G615" s="15" t="s">
        <v>1840</v>
      </c>
      <c r="H615" s="15" t="s">
        <v>1681</v>
      </c>
      <c r="I615" s="15"/>
      <c r="L615" t="s">
        <v>1741</v>
      </c>
      <c r="BA615">
        <v>5.9809999999999999</v>
      </c>
      <c r="BB615">
        <v>5.1420000000000003</v>
      </c>
      <c r="BC615">
        <v>5.0469999999999997</v>
      </c>
      <c r="BD615">
        <v>5.1420000000000003</v>
      </c>
      <c r="BJ615" s="8" t="s">
        <v>79</v>
      </c>
      <c r="BK615" s="9">
        <v>44812</v>
      </c>
      <c r="BL615" s="8" t="s">
        <v>1738</v>
      </c>
      <c r="BM615" s="8">
        <v>1420</v>
      </c>
      <c r="BN615" t="s">
        <v>72</v>
      </c>
      <c r="BO615" t="s">
        <v>1738</v>
      </c>
    </row>
    <row r="616" spans="1:67" hidden="1" x14ac:dyDescent="0.2">
      <c r="A616" s="13" t="s">
        <v>1737</v>
      </c>
      <c r="B616" s="13"/>
      <c r="C616" s="13" t="s">
        <v>1519</v>
      </c>
      <c r="D616" s="13" t="s">
        <v>73</v>
      </c>
      <c r="E616" s="13" t="s">
        <v>456</v>
      </c>
      <c r="F616" s="13" t="s">
        <v>1685</v>
      </c>
      <c r="G616" s="13" t="s">
        <v>456</v>
      </c>
      <c r="H616" s="13" t="s">
        <v>1685</v>
      </c>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row>
    <row r="617" spans="1:67" hidden="1" x14ac:dyDescent="0.2">
      <c r="A617" s="8" t="s">
        <v>1934</v>
      </c>
      <c r="C617" t="s">
        <v>1519</v>
      </c>
      <c r="D617" t="s">
        <v>73</v>
      </c>
      <c r="E617" t="s">
        <v>456</v>
      </c>
      <c r="F617" t="s">
        <v>1685</v>
      </c>
      <c r="G617" s="8" t="s">
        <v>456</v>
      </c>
      <c r="H617" s="8" t="s">
        <v>1685</v>
      </c>
      <c r="I617" s="8"/>
      <c r="AW617">
        <v>4.46</v>
      </c>
      <c r="AX617">
        <v>3.5</v>
      </c>
      <c r="AY617">
        <v>3.22</v>
      </c>
      <c r="AZ617">
        <v>3.5</v>
      </c>
      <c r="BA617">
        <v>4.46</v>
      </c>
      <c r="BB617">
        <v>3.87</v>
      </c>
      <c r="BC617">
        <v>3.44</v>
      </c>
      <c r="BD617">
        <v>3.87</v>
      </c>
      <c r="BE617">
        <v>5.0599999999999996</v>
      </c>
      <c r="BF617">
        <v>3.41</v>
      </c>
      <c r="BG617">
        <v>2.8</v>
      </c>
      <c r="BH617">
        <v>3.41</v>
      </c>
      <c r="BI617" t="s">
        <v>1938</v>
      </c>
      <c r="BJ617" s="8" t="s">
        <v>79</v>
      </c>
      <c r="BK617" s="9">
        <v>44813</v>
      </c>
      <c r="BL617" t="s">
        <v>1908</v>
      </c>
      <c r="BM617" s="8">
        <v>77694</v>
      </c>
      <c r="BN617" t="s">
        <v>72</v>
      </c>
      <c r="BO617" t="s">
        <v>1908</v>
      </c>
    </row>
    <row r="618" spans="1:67" hidden="1" x14ac:dyDescent="0.2">
      <c r="A618" s="8" t="s">
        <v>1935</v>
      </c>
      <c r="C618" t="s">
        <v>1519</v>
      </c>
      <c r="D618" t="s">
        <v>73</v>
      </c>
      <c r="E618" t="s">
        <v>456</v>
      </c>
      <c r="F618" t="s">
        <v>1685</v>
      </c>
      <c r="G618" s="8" t="s">
        <v>456</v>
      </c>
      <c r="H618" s="8" t="s">
        <v>1685</v>
      </c>
      <c r="I618" s="8"/>
      <c r="AW618" t="s">
        <v>1937</v>
      </c>
      <c r="AX618" t="s">
        <v>1927</v>
      </c>
      <c r="AY618">
        <v>3.28</v>
      </c>
      <c r="AZ618" t="s">
        <v>1927</v>
      </c>
      <c r="BA618">
        <v>4.22</v>
      </c>
      <c r="BB618">
        <v>3.92</v>
      </c>
      <c r="BC618">
        <v>3.57</v>
      </c>
      <c r="BD618">
        <v>3.92</v>
      </c>
      <c r="BE618">
        <v>4.79</v>
      </c>
      <c r="BF618">
        <v>3.46</v>
      </c>
      <c r="BG618">
        <v>3.16</v>
      </c>
      <c r="BH618">
        <v>3.46</v>
      </c>
      <c r="BI618" t="s">
        <v>1939</v>
      </c>
      <c r="BJ618" s="8" t="s">
        <v>79</v>
      </c>
      <c r="BK618" s="9">
        <v>44813</v>
      </c>
      <c r="BL618" t="s">
        <v>1908</v>
      </c>
      <c r="BM618" s="8">
        <v>77694</v>
      </c>
    </row>
    <row r="619" spans="1:67" hidden="1" x14ac:dyDescent="0.2">
      <c r="A619" s="8" t="s">
        <v>1936</v>
      </c>
      <c r="C619" t="s">
        <v>1519</v>
      </c>
      <c r="D619" t="s">
        <v>73</v>
      </c>
      <c r="E619" t="s">
        <v>456</v>
      </c>
      <c r="F619" t="s">
        <v>1685</v>
      </c>
      <c r="G619" s="8" t="s">
        <v>456</v>
      </c>
      <c r="H619" s="8" t="s">
        <v>1685</v>
      </c>
      <c r="I619" s="8"/>
      <c r="BA619">
        <v>4.55</v>
      </c>
      <c r="BB619">
        <v>4.1900000000000004</v>
      </c>
      <c r="BC619">
        <v>3.91</v>
      </c>
      <c r="BD619">
        <v>4.1900000000000004</v>
      </c>
      <c r="BE619">
        <v>5.0999999999999996</v>
      </c>
      <c r="BF619">
        <v>3.63</v>
      </c>
      <c r="BG619">
        <v>2.96</v>
      </c>
      <c r="BH619">
        <v>3.63</v>
      </c>
      <c r="BJ619" s="8" t="s">
        <v>79</v>
      </c>
      <c r="BK619" s="9">
        <v>44813</v>
      </c>
      <c r="BL619" t="s">
        <v>1908</v>
      </c>
      <c r="BM619" s="8">
        <v>77694</v>
      </c>
    </row>
    <row r="620" spans="1:67" hidden="1" x14ac:dyDescent="0.2">
      <c r="A620" s="8" t="s">
        <v>1854</v>
      </c>
      <c r="B620" t="s">
        <v>338</v>
      </c>
      <c r="C620" t="s">
        <v>1519</v>
      </c>
      <c r="D620" t="s">
        <v>73</v>
      </c>
      <c r="E620" t="s">
        <v>456</v>
      </c>
      <c r="F620" t="s">
        <v>1685</v>
      </c>
      <c r="G620" s="8" t="s">
        <v>1840</v>
      </c>
      <c r="H620" s="8" t="s">
        <v>1685</v>
      </c>
      <c r="I620" s="8"/>
      <c r="AK620">
        <v>4.5010000000000003</v>
      </c>
      <c r="AL620">
        <v>3.4929999999999999</v>
      </c>
      <c r="AN620">
        <v>3.4929999999999999</v>
      </c>
      <c r="AO620">
        <v>4.8949999999999996</v>
      </c>
      <c r="AP620">
        <v>4.0410000000000004</v>
      </c>
      <c r="AR620">
        <v>4.0410000000000004</v>
      </c>
      <c r="AS620">
        <v>4.9009999999999998</v>
      </c>
      <c r="AT620">
        <v>4.165</v>
      </c>
      <c r="AV620">
        <v>4.165</v>
      </c>
      <c r="AW620">
        <v>4.8499999999999996</v>
      </c>
      <c r="AX620">
        <v>3.7490000000000001</v>
      </c>
      <c r="AY620">
        <v>3.8460000000000001</v>
      </c>
      <c r="AZ620">
        <v>3.8460000000000001</v>
      </c>
      <c r="BA620">
        <v>4.7439999999999998</v>
      </c>
      <c r="BB620">
        <v>4.0999999999999996</v>
      </c>
      <c r="BC620">
        <v>4.1210000000000004</v>
      </c>
      <c r="BD620">
        <v>4.1210000000000004</v>
      </c>
      <c r="BE620">
        <v>5.5170000000000003</v>
      </c>
      <c r="BF620">
        <v>3.9279999999999999</v>
      </c>
      <c r="BG620">
        <v>3.5539999999999998</v>
      </c>
      <c r="BH620">
        <v>3.9279999999999999</v>
      </c>
      <c r="BJ620" s="8" t="s">
        <v>79</v>
      </c>
      <c r="BK620" s="9">
        <v>44812</v>
      </c>
      <c r="BL620" s="8" t="s">
        <v>1738</v>
      </c>
      <c r="BM620" s="8">
        <v>1420</v>
      </c>
      <c r="BN620" t="s">
        <v>72</v>
      </c>
      <c r="BO620" t="s">
        <v>1738</v>
      </c>
    </row>
    <row r="621" spans="1:67" hidden="1" x14ac:dyDescent="0.2">
      <c r="A621" s="8" t="s">
        <v>1855</v>
      </c>
      <c r="C621" t="s">
        <v>1519</v>
      </c>
      <c r="D621" t="s">
        <v>73</v>
      </c>
      <c r="E621" t="s">
        <v>456</v>
      </c>
      <c r="F621" t="s">
        <v>1685</v>
      </c>
      <c r="G621" s="15" t="s">
        <v>1840</v>
      </c>
      <c r="H621" s="15" t="s">
        <v>1685</v>
      </c>
      <c r="I621" s="15"/>
      <c r="L621" t="s">
        <v>1741</v>
      </c>
      <c r="AO621">
        <v>4.4720000000000004</v>
      </c>
      <c r="AR621">
        <v>3.9049999999999998</v>
      </c>
      <c r="BJ621" s="8" t="s">
        <v>79</v>
      </c>
      <c r="BK621" s="9">
        <v>44812</v>
      </c>
      <c r="BL621" s="8" t="s">
        <v>1738</v>
      </c>
      <c r="BM621" s="8">
        <v>1420</v>
      </c>
      <c r="BN621" t="s">
        <v>72</v>
      </c>
      <c r="BO621" t="s">
        <v>1738</v>
      </c>
    </row>
    <row r="622" spans="1:67" hidden="1" x14ac:dyDescent="0.2">
      <c r="A622" s="8" t="s">
        <v>1856</v>
      </c>
      <c r="C622" t="s">
        <v>1519</v>
      </c>
      <c r="D622" t="s">
        <v>73</v>
      </c>
      <c r="E622" t="s">
        <v>456</v>
      </c>
      <c r="F622" t="s">
        <v>1685</v>
      </c>
      <c r="G622" s="8" t="s">
        <v>1840</v>
      </c>
      <c r="H622" s="8" t="s">
        <v>1685</v>
      </c>
      <c r="I622" s="8"/>
      <c r="L622" t="s">
        <v>1741</v>
      </c>
      <c r="AS622">
        <v>4.8310000000000004</v>
      </c>
      <c r="AV622">
        <v>3.68</v>
      </c>
      <c r="BJ622" s="8" t="s">
        <v>79</v>
      </c>
      <c r="BK622" s="9">
        <v>44812</v>
      </c>
      <c r="BL622" s="8" t="s">
        <v>1738</v>
      </c>
      <c r="BM622" s="8">
        <v>1420</v>
      </c>
      <c r="BN622" t="s">
        <v>72</v>
      </c>
      <c r="BO622" t="s">
        <v>1738</v>
      </c>
    </row>
    <row r="623" spans="1:67" hidden="1" x14ac:dyDescent="0.2">
      <c r="A623" s="13" t="s">
        <v>1737</v>
      </c>
      <c r="B623" s="13"/>
      <c r="C623" s="13" t="s">
        <v>1519</v>
      </c>
      <c r="D623" s="13" t="s">
        <v>73</v>
      </c>
      <c r="E623" s="13" t="s">
        <v>456</v>
      </c>
      <c r="F623" s="13" t="s">
        <v>1684</v>
      </c>
      <c r="G623" s="13" t="s">
        <v>456</v>
      </c>
      <c r="H623" s="13" t="s">
        <v>1684</v>
      </c>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row>
    <row r="624" spans="1:67" hidden="1" x14ac:dyDescent="0.2">
      <c r="A624" s="8" t="s">
        <v>1932</v>
      </c>
      <c r="B624" t="s">
        <v>338</v>
      </c>
      <c r="C624" t="s">
        <v>1519</v>
      </c>
      <c r="D624" t="s">
        <v>73</v>
      </c>
      <c r="E624" t="s">
        <v>456</v>
      </c>
      <c r="F624" t="s">
        <v>1684</v>
      </c>
      <c r="G624" s="8" t="s">
        <v>456</v>
      </c>
      <c r="H624" s="8" t="s">
        <v>1684</v>
      </c>
      <c r="I624" s="8"/>
      <c r="AO624">
        <v>5.72</v>
      </c>
      <c r="AR624">
        <v>4.7300000000000004</v>
      </c>
      <c r="AS624">
        <f>AVERAGE(5.32,5.27)</f>
        <v>5.2949999999999999</v>
      </c>
      <c r="AV624">
        <f>AVERAGE(4.94,4.88)</f>
        <v>4.91</v>
      </c>
      <c r="AW624">
        <f>AVERAGE(5.48,5.3)</f>
        <v>5.3900000000000006</v>
      </c>
      <c r="AX624">
        <f>AVERAGE(4.2,4.11)</f>
        <v>4.1550000000000002</v>
      </c>
      <c r="AY624">
        <f>AVERAGE(4.25,4.27)</f>
        <v>4.26</v>
      </c>
      <c r="AZ624">
        <f>MAX(AX624:AY624)</f>
        <v>4.26</v>
      </c>
      <c r="BA624">
        <f>AVERAGE(5.31,5.19)</f>
        <v>5.25</v>
      </c>
      <c r="BB624">
        <f>AVERAGE(4.88,4.77)</f>
        <v>4.8249999999999993</v>
      </c>
      <c r="BC624">
        <f>AVERAGE(4.54,4.5)</f>
        <v>4.5199999999999996</v>
      </c>
      <c r="BD624">
        <f>MAX(BB624:BC624)</f>
        <v>4.8249999999999993</v>
      </c>
      <c r="BE624">
        <f>AVERAGE(6.13,6.41)</f>
        <v>6.27</v>
      </c>
      <c r="BF624">
        <f>AVERAGE(4.59,4.57)</f>
        <v>4.58</v>
      </c>
      <c r="BG624">
        <f>AVERAGE(3.98,3.9)</f>
        <v>3.94</v>
      </c>
      <c r="BH624">
        <f>MAX(BF624:BG624)</f>
        <v>4.58</v>
      </c>
      <c r="BI624" t="s">
        <v>1933</v>
      </c>
      <c r="BJ624" s="8" t="s">
        <v>79</v>
      </c>
      <c r="BK624" s="9">
        <v>44813</v>
      </c>
      <c r="BL624" t="s">
        <v>1908</v>
      </c>
      <c r="BM624" s="8">
        <v>77694</v>
      </c>
      <c r="BN624" s="8" t="s">
        <v>72</v>
      </c>
      <c r="BO624" s="8" t="s">
        <v>1908</v>
      </c>
    </row>
    <row r="625" spans="1:67" hidden="1" x14ac:dyDescent="0.2">
      <c r="A625" s="13" t="s">
        <v>1737</v>
      </c>
      <c r="B625" s="13"/>
      <c r="C625" s="13" t="s">
        <v>1519</v>
      </c>
      <c r="D625" s="13" t="s">
        <v>73</v>
      </c>
      <c r="E625" s="13" t="s">
        <v>456</v>
      </c>
      <c r="F625" s="13" t="s">
        <v>1682</v>
      </c>
      <c r="G625" s="13" t="s">
        <v>456</v>
      </c>
      <c r="H625" s="13" t="s">
        <v>1682</v>
      </c>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row>
    <row r="626" spans="1:67" hidden="1" x14ac:dyDescent="0.2">
      <c r="A626" s="13" t="s">
        <v>1737</v>
      </c>
      <c r="B626" s="13"/>
      <c r="C626" s="13" t="s">
        <v>1519</v>
      </c>
      <c r="D626" s="13" t="s">
        <v>73</v>
      </c>
      <c r="E626" s="13" t="s">
        <v>456</v>
      </c>
      <c r="F626" s="13" t="s">
        <v>1682</v>
      </c>
      <c r="G626" s="13" t="s">
        <v>456</v>
      </c>
      <c r="H626" s="13" t="s">
        <v>1683</v>
      </c>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row>
    <row r="627" spans="1:67" hidden="1" x14ac:dyDescent="0.2">
      <c r="A627" t="s">
        <v>2478</v>
      </c>
      <c r="C627" t="s">
        <v>1519</v>
      </c>
      <c r="D627" t="s">
        <v>73</v>
      </c>
      <c r="E627" t="s">
        <v>456</v>
      </c>
      <c r="F627" t="s">
        <v>1682</v>
      </c>
      <c r="G627" t="s">
        <v>456</v>
      </c>
      <c r="H627" t="s">
        <v>1682</v>
      </c>
      <c r="Q627">
        <v>4.3</v>
      </c>
      <c r="T627">
        <v>5.3</v>
      </c>
      <c r="U627">
        <v>4.5</v>
      </c>
      <c r="X627">
        <v>6.8</v>
      </c>
      <c r="Y627" t="s">
        <v>1973</v>
      </c>
      <c r="AC627">
        <v>3.9</v>
      </c>
      <c r="AD627">
        <v>4.8</v>
      </c>
      <c r="AE627">
        <v>6.2</v>
      </c>
      <c r="AF627">
        <v>6.2</v>
      </c>
      <c r="AG627">
        <v>3.3</v>
      </c>
      <c r="AH627">
        <v>4.5</v>
      </c>
      <c r="AI627">
        <v>5</v>
      </c>
      <c r="AJ627">
        <v>5</v>
      </c>
      <c r="BI627" t="s">
        <v>2480</v>
      </c>
      <c r="BJ627" t="s">
        <v>79</v>
      </c>
      <c r="BK627" s="1">
        <v>44824</v>
      </c>
      <c r="BL627" t="s">
        <v>1009</v>
      </c>
      <c r="BM627">
        <v>966</v>
      </c>
    </row>
    <row r="628" spans="1:67" hidden="1" x14ac:dyDescent="0.2">
      <c r="A628" t="s">
        <v>2478</v>
      </c>
      <c r="C628" t="s">
        <v>1519</v>
      </c>
      <c r="D628" t="s">
        <v>73</v>
      </c>
      <c r="E628" t="s">
        <v>456</v>
      </c>
      <c r="F628" t="s">
        <v>1682</v>
      </c>
      <c r="G628" t="s">
        <v>456</v>
      </c>
      <c r="H628" t="s">
        <v>1682</v>
      </c>
      <c r="U628">
        <v>4.5</v>
      </c>
      <c r="X628">
        <v>6.1</v>
      </c>
      <c r="Y628">
        <v>3.8</v>
      </c>
      <c r="Z628">
        <v>4.8</v>
      </c>
      <c r="AA628">
        <v>5.8</v>
      </c>
      <c r="AB628">
        <v>5.8</v>
      </c>
      <c r="AC628">
        <v>3.8</v>
      </c>
      <c r="AD628">
        <v>5.0999999999999996</v>
      </c>
      <c r="AE628">
        <v>6.4</v>
      </c>
      <c r="AF628">
        <v>6.4</v>
      </c>
      <c r="BI628" t="s">
        <v>2481</v>
      </c>
      <c r="BJ628" t="s">
        <v>79</v>
      </c>
      <c r="BK628" s="1">
        <v>44824</v>
      </c>
      <c r="BL628" t="s">
        <v>1009</v>
      </c>
      <c r="BM628">
        <v>966</v>
      </c>
    </row>
    <row r="629" spans="1:67" hidden="1" x14ac:dyDescent="0.2">
      <c r="A629" s="8" t="s">
        <v>2530</v>
      </c>
      <c r="C629" t="s">
        <v>1519</v>
      </c>
      <c r="D629" t="s">
        <v>73</v>
      </c>
      <c r="E629" t="s">
        <v>456</v>
      </c>
      <c r="F629" t="s">
        <v>1682</v>
      </c>
      <c r="G629" s="8" t="s">
        <v>456</v>
      </c>
      <c r="H629" s="8" t="s">
        <v>1683</v>
      </c>
      <c r="I629" s="8"/>
      <c r="BE629" t="s">
        <v>1942</v>
      </c>
      <c r="BF629" t="s">
        <v>1964</v>
      </c>
      <c r="BG629">
        <v>2.75</v>
      </c>
      <c r="BH629" t="s">
        <v>1964</v>
      </c>
      <c r="BJ629" t="s">
        <v>79</v>
      </c>
      <c r="BK629" s="1">
        <v>44824</v>
      </c>
      <c r="BL629" t="s">
        <v>2492</v>
      </c>
      <c r="BM629">
        <v>2930</v>
      </c>
    </row>
    <row r="630" spans="1:67" hidden="1" x14ac:dyDescent="0.2">
      <c r="A630" t="s">
        <v>2479</v>
      </c>
      <c r="C630" t="s">
        <v>1519</v>
      </c>
      <c r="D630" t="s">
        <v>73</v>
      </c>
      <c r="E630" t="s">
        <v>456</v>
      </c>
      <c r="F630" t="s">
        <v>1682</v>
      </c>
      <c r="G630" t="s">
        <v>456</v>
      </c>
      <c r="H630" t="s">
        <v>1682</v>
      </c>
      <c r="U630">
        <v>4.0999999999999996</v>
      </c>
      <c r="X630">
        <v>6</v>
      </c>
      <c r="Y630">
        <v>3.8</v>
      </c>
      <c r="Z630">
        <v>4.7</v>
      </c>
      <c r="AA630">
        <v>5.7</v>
      </c>
      <c r="AB630">
        <v>5.7</v>
      </c>
      <c r="AC630">
        <v>3.8</v>
      </c>
      <c r="AD630">
        <v>4.8</v>
      </c>
      <c r="AE630">
        <v>6.5</v>
      </c>
      <c r="AF630">
        <v>6.5</v>
      </c>
      <c r="BJ630" t="s">
        <v>79</v>
      </c>
      <c r="BK630" s="1">
        <v>44824</v>
      </c>
      <c r="BL630" t="s">
        <v>1009</v>
      </c>
      <c r="BM630">
        <v>966</v>
      </c>
      <c r="BN630" t="s">
        <v>72</v>
      </c>
      <c r="BO630" t="s">
        <v>1009</v>
      </c>
    </row>
    <row r="631" spans="1:67" hidden="1" x14ac:dyDescent="0.2">
      <c r="A631" t="s">
        <v>2477</v>
      </c>
      <c r="C631" t="s">
        <v>1519</v>
      </c>
      <c r="D631" t="s">
        <v>73</v>
      </c>
      <c r="E631" t="s">
        <v>456</v>
      </c>
      <c r="F631" t="s">
        <v>1682</v>
      </c>
      <c r="G631" t="s">
        <v>456</v>
      </c>
      <c r="H631" t="s">
        <v>1682</v>
      </c>
      <c r="AS631">
        <v>4.0999999999999996</v>
      </c>
      <c r="AV631">
        <v>3.4</v>
      </c>
      <c r="AW631">
        <v>4.0999999999999996</v>
      </c>
      <c r="AX631">
        <v>3.2</v>
      </c>
      <c r="AY631">
        <v>3</v>
      </c>
      <c r="AZ631">
        <v>3.2</v>
      </c>
      <c r="BA631">
        <v>3.8</v>
      </c>
      <c r="BB631">
        <v>3.3</v>
      </c>
      <c r="BC631">
        <v>3.2</v>
      </c>
      <c r="BD631">
        <v>3.3</v>
      </c>
      <c r="BE631">
        <v>4.4000000000000004</v>
      </c>
      <c r="BF631">
        <v>3.1</v>
      </c>
      <c r="BG631">
        <v>2.7</v>
      </c>
      <c r="BH631">
        <v>3.1</v>
      </c>
      <c r="BJ631" t="s">
        <v>79</v>
      </c>
      <c r="BK631" s="1">
        <v>44824</v>
      </c>
      <c r="BL631" t="s">
        <v>1009</v>
      </c>
      <c r="BM631">
        <v>966</v>
      </c>
    </row>
    <row r="632" spans="1:67" hidden="1" x14ac:dyDescent="0.2">
      <c r="A632" s="8" t="s">
        <v>2498</v>
      </c>
      <c r="B632" s="8" t="s">
        <v>338</v>
      </c>
      <c r="C632" s="8" t="s">
        <v>1519</v>
      </c>
      <c r="D632" s="8" t="s">
        <v>73</v>
      </c>
      <c r="E632" s="8" t="s">
        <v>456</v>
      </c>
      <c r="F632" s="8" t="s">
        <v>1682</v>
      </c>
      <c r="G632" s="8" t="s">
        <v>456</v>
      </c>
      <c r="H632" s="8" t="s">
        <v>1683</v>
      </c>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v>4.0999999999999996</v>
      </c>
      <c r="AX632" s="8">
        <v>2.75</v>
      </c>
      <c r="AY632" s="8">
        <v>2.8</v>
      </c>
      <c r="AZ632" s="8">
        <v>2.8</v>
      </c>
      <c r="BA632" s="8"/>
      <c r="BB632" s="8"/>
      <c r="BC632" s="8"/>
      <c r="BD632" s="8"/>
      <c r="BE632" s="8"/>
      <c r="BF632" s="8"/>
      <c r="BG632" s="8"/>
      <c r="BH632" s="8"/>
      <c r="BI632" s="8"/>
      <c r="BJ632" s="8" t="s">
        <v>79</v>
      </c>
      <c r="BK632" s="9">
        <v>44824</v>
      </c>
      <c r="BL632" s="8" t="s">
        <v>2492</v>
      </c>
      <c r="BM632">
        <v>2930</v>
      </c>
      <c r="BN632" s="8" t="s">
        <v>72</v>
      </c>
      <c r="BO632" s="8"/>
    </row>
    <row r="633" spans="1:67" hidden="1" x14ac:dyDescent="0.2">
      <c r="A633" s="8" t="s">
        <v>2499</v>
      </c>
      <c r="B633" s="8" t="s">
        <v>336</v>
      </c>
      <c r="C633" s="8" t="s">
        <v>1519</v>
      </c>
      <c r="D633" s="8" t="s">
        <v>73</v>
      </c>
      <c r="E633" s="8" t="s">
        <v>456</v>
      </c>
      <c r="F633" s="8" t="s">
        <v>1682</v>
      </c>
      <c r="G633" s="8" t="s">
        <v>456</v>
      </c>
      <c r="H633" s="8" t="s">
        <v>1683</v>
      </c>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v>3.1</v>
      </c>
      <c r="BD633" s="8">
        <v>3.1</v>
      </c>
      <c r="BE633" s="8" t="s">
        <v>1942</v>
      </c>
      <c r="BF633" s="8">
        <v>2.9</v>
      </c>
      <c r="BG633" s="8">
        <v>2.75</v>
      </c>
      <c r="BH633" s="8">
        <v>2.9</v>
      </c>
      <c r="BI633" s="8"/>
      <c r="BJ633" s="8" t="s">
        <v>79</v>
      </c>
      <c r="BK633" s="9">
        <v>44824</v>
      </c>
      <c r="BL633" s="8" t="s">
        <v>2492</v>
      </c>
      <c r="BM633">
        <v>2930</v>
      </c>
      <c r="BN633" s="8" t="s">
        <v>72</v>
      </c>
      <c r="BO633" s="8"/>
    </row>
    <row r="634" spans="1:67" hidden="1" x14ac:dyDescent="0.2">
      <c r="A634" t="s">
        <v>108</v>
      </c>
      <c r="C634" t="s">
        <v>1519</v>
      </c>
      <c r="D634" t="s">
        <v>73</v>
      </c>
      <c r="E634" t="s">
        <v>456</v>
      </c>
      <c r="F634" t="s">
        <v>1682</v>
      </c>
      <c r="G634" t="s">
        <v>456</v>
      </c>
      <c r="H634" t="s">
        <v>1682</v>
      </c>
      <c r="Q634">
        <v>4.2</v>
      </c>
      <c r="T634">
        <v>4.8</v>
      </c>
      <c r="U634">
        <v>4.3</v>
      </c>
      <c r="X634">
        <v>6.2</v>
      </c>
      <c r="Y634">
        <v>3.8</v>
      </c>
      <c r="Z634">
        <v>4.8</v>
      </c>
      <c r="AA634">
        <v>6</v>
      </c>
      <c r="AB634">
        <v>6</v>
      </c>
      <c r="AC634">
        <v>3.8</v>
      </c>
      <c r="AD634">
        <v>5</v>
      </c>
      <c r="AE634">
        <v>6.5</v>
      </c>
      <c r="AF634">
        <v>6.5</v>
      </c>
      <c r="AS634">
        <v>4.0999999999999996</v>
      </c>
      <c r="AV634">
        <v>3.4</v>
      </c>
      <c r="AW634">
        <v>4.0999999999999996</v>
      </c>
      <c r="AX634">
        <v>3.2</v>
      </c>
      <c r="AY634">
        <v>3</v>
      </c>
      <c r="AZ634">
        <v>3.2</v>
      </c>
      <c r="BA634">
        <v>3.7</v>
      </c>
      <c r="BB634">
        <v>3.3</v>
      </c>
      <c r="BC634">
        <v>3.2</v>
      </c>
      <c r="BD634">
        <v>3.3</v>
      </c>
      <c r="BE634">
        <v>4.3</v>
      </c>
      <c r="BF634">
        <v>3.1</v>
      </c>
      <c r="BG634">
        <v>2.8</v>
      </c>
      <c r="BH634">
        <v>3.1</v>
      </c>
      <c r="BI634" t="s">
        <v>2482</v>
      </c>
      <c r="BJ634" t="s">
        <v>79</v>
      </c>
      <c r="BK634" s="1">
        <v>44824</v>
      </c>
      <c r="BL634" t="s">
        <v>1009</v>
      </c>
      <c r="BM634">
        <v>966</v>
      </c>
    </row>
    <row r="635" spans="1:67" hidden="1" x14ac:dyDescent="0.2">
      <c r="A635" t="s">
        <v>2476</v>
      </c>
      <c r="B635" t="s">
        <v>338</v>
      </c>
      <c r="C635" t="s">
        <v>1519</v>
      </c>
      <c r="D635" t="s">
        <v>73</v>
      </c>
      <c r="E635" t="s">
        <v>456</v>
      </c>
      <c r="F635" t="s">
        <v>1682</v>
      </c>
      <c r="G635" t="s">
        <v>456</v>
      </c>
      <c r="H635" t="s">
        <v>1682</v>
      </c>
      <c r="M635">
        <v>3.7</v>
      </c>
      <c r="P635">
        <v>3.7</v>
      </c>
      <c r="Q635">
        <v>4</v>
      </c>
      <c r="T635">
        <v>4.4000000000000004</v>
      </c>
      <c r="U635">
        <v>4.2</v>
      </c>
      <c r="X635">
        <v>6.2</v>
      </c>
      <c r="Y635">
        <v>3.8</v>
      </c>
      <c r="Z635">
        <v>4.9000000000000004</v>
      </c>
      <c r="AA635">
        <v>6.2</v>
      </c>
      <c r="AB635">
        <v>6.2</v>
      </c>
      <c r="AC635">
        <v>3.7</v>
      </c>
      <c r="AD635">
        <v>5</v>
      </c>
      <c r="AE635">
        <v>6.8</v>
      </c>
      <c r="AF635">
        <v>6.8</v>
      </c>
      <c r="AK635">
        <v>4</v>
      </c>
      <c r="AN635">
        <v>2.8</v>
      </c>
      <c r="AS635">
        <v>4.0999999999999996</v>
      </c>
      <c r="AV635">
        <v>3.4</v>
      </c>
      <c r="AW635">
        <v>4.0999999999999996</v>
      </c>
      <c r="AX635">
        <v>3.1</v>
      </c>
      <c r="AY635">
        <v>2.9</v>
      </c>
      <c r="AZ635">
        <v>3.1</v>
      </c>
      <c r="BA635">
        <v>3.6</v>
      </c>
      <c r="BB635">
        <v>3.2</v>
      </c>
      <c r="BC635">
        <v>3.2</v>
      </c>
      <c r="BD635">
        <v>3.2</v>
      </c>
      <c r="BE635">
        <v>4.0999999999999996</v>
      </c>
      <c r="BF635">
        <v>3.1</v>
      </c>
      <c r="BG635">
        <v>2.8</v>
      </c>
      <c r="BH635">
        <v>3.1</v>
      </c>
      <c r="BI635" t="s">
        <v>2480</v>
      </c>
      <c r="BJ635" t="s">
        <v>79</v>
      </c>
      <c r="BK635" s="1">
        <v>44824</v>
      </c>
      <c r="BL635" t="s">
        <v>1009</v>
      </c>
      <c r="BM635">
        <v>966</v>
      </c>
      <c r="BN635" t="s">
        <v>72</v>
      </c>
      <c r="BO635" t="s">
        <v>1009</v>
      </c>
    </row>
    <row r="636" spans="1:67" hidden="1" x14ac:dyDescent="0.2">
      <c r="A636" t="s">
        <v>2476</v>
      </c>
      <c r="B636" t="s">
        <v>338</v>
      </c>
      <c r="C636" t="s">
        <v>1519</v>
      </c>
      <c r="D636" t="s">
        <v>73</v>
      </c>
      <c r="E636" t="s">
        <v>456</v>
      </c>
      <c r="F636" t="s">
        <v>1682</v>
      </c>
      <c r="G636" t="s">
        <v>456</v>
      </c>
      <c r="H636" t="s">
        <v>1682</v>
      </c>
      <c r="Q636">
        <v>4.2</v>
      </c>
      <c r="T636">
        <v>4.7</v>
      </c>
      <c r="U636">
        <v>4.2</v>
      </c>
      <c r="X636" t="s">
        <v>2300</v>
      </c>
      <c r="Y636">
        <v>3.8</v>
      </c>
      <c r="Z636">
        <v>4.9000000000000004</v>
      </c>
      <c r="AA636">
        <v>6.1</v>
      </c>
      <c r="AB636">
        <v>6.1</v>
      </c>
      <c r="AC636">
        <v>3.6</v>
      </c>
      <c r="AD636">
        <v>5.0999999999999996</v>
      </c>
      <c r="AE636">
        <v>6.7</v>
      </c>
      <c r="AF636">
        <v>6.7</v>
      </c>
      <c r="AO636">
        <v>4.5</v>
      </c>
      <c r="AR636">
        <v>3.2</v>
      </c>
      <c r="AS636">
        <v>4.0999999999999996</v>
      </c>
      <c r="AV636">
        <v>3.4</v>
      </c>
      <c r="AW636">
        <v>4</v>
      </c>
      <c r="AX636">
        <v>3.2</v>
      </c>
      <c r="AY636">
        <v>3</v>
      </c>
      <c r="AZ636">
        <v>3.2</v>
      </c>
      <c r="BI636" t="s">
        <v>2481</v>
      </c>
      <c r="BJ636" t="s">
        <v>79</v>
      </c>
      <c r="BK636" s="1">
        <v>44824</v>
      </c>
      <c r="BL636" t="s">
        <v>1009</v>
      </c>
      <c r="BM636">
        <v>966</v>
      </c>
      <c r="BN636" t="s">
        <v>72</v>
      </c>
      <c r="BO636" t="s">
        <v>1009</v>
      </c>
    </row>
    <row r="637" spans="1:67" hidden="1" x14ac:dyDescent="0.2">
      <c r="A637" s="13" t="s">
        <v>1737</v>
      </c>
      <c r="B637" s="13"/>
      <c r="C637" s="13" t="s">
        <v>1519</v>
      </c>
      <c r="D637" s="13" t="s">
        <v>73</v>
      </c>
      <c r="E637" s="13" t="s">
        <v>456</v>
      </c>
      <c r="F637" s="13" t="s">
        <v>457</v>
      </c>
      <c r="G637" s="13" t="s">
        <v>456</v>
      </c>
      <c r="H637" s="13" t="s">
        <v>457</v>
      </c>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row>
    <row r="638" spans="1:67" hidden="1" x14ac:dyDescent="0.2">
      <c r="A638" t="s">
        <v>458</v>
      </c>
      <c r="C638" t="s">
        <v>1519</v>
      </c>
      <c r="D638" t="s">
        <v>73</v>
      </c>
      <c r="E638" t="s">
        <v>456</v>
      </c>
      <c r="F638" t="s">
        <v>457</v>
      </c>
      <c r="G638" t="s">
        <v>456</v>
      </c>
      <c r="H638" t="s">
        <v>457</v>
      </c>
      <c r="AK638">
        <v>4.5</v>
      </c>
      <c r="AN638">
        <v>3</v>
      </c>
      <c r="AO638">
        <v>5.2</v>
      </c>
      <c r="AR638">
        <v>3.6</v>
      </c>
      <c r="AS638">
        <v>5.5</v>
      </c>
      <c r="AV638">
        <v>4</v>
      </c>
      <c r="AW638">
        <v>6</v>
      </c>
      <c r="AX638">
        <v>3.7</v>
      </c>
      <c r="AY638">
        <v>4</v>
      </c>
      <c r="AZ638">
        <v>4</v>
      </c>
      <c r="BA638">
        <v>5.9</v>
      </c>
      <c r="BB638">
        <v>4.4000000000000004</v>
      </c>
      <c r="BC638">
        <v>4.3</v>
      </c>
      <c r="BD638">
        <v>4.4000000000000004</v>
      </c>
      <c r="BE638">
        <v>5.7</v>
      </c>
      <c r="BF638">
        <v>3.9</v>
      </c>
      <c r="BG638">
        <v>3.3</v>
      </c>
      <c r="BH638">
        <v>3.9</v>
      </c>
      <c r="BI638" t="s">
        <v>459</v>
      </c>
      <c r="BJ638" t="s">
        <v>70</v>
      </c>
      <c r="BL638" t="s">
        <v>277</v>
      </c>
      <c r="BM638">
        <v>19561</v>
      </c>
      <c r="BN638" t="s">
        <v>81</v>
      </c>
      <c r="BO638" t="s">
        <v>277</v>
      </c>
    </row>
    <row r="639" spans="1:67" hidden="1" x14ac:dyDescent="0.2">
      <c r="A639" t="s">
        <v>460</v>
      </c>
      <c r="C639" t="s">
        <v>1519</v>
      </c>
      <c r="D639" t="s">
        <v>73</v>
      </c>
      <c r="E639" t="s">
        <v>456</v>
      </c>
      <c r="F639" t="s">
        <v>457</v>
      </c>
      <c r="G639" t="s">
        <v>456</v>
      </c>
      <c r="H639" t="s">
        <v>457</v>
      </c>
      <c r="AK639">
        <v>4.4000000000000004</v>
      </c>
      <c r="AN639">
        <v>3</v>
      </c>
      <c r="AO639">
        <v>5.3</v>
      </c>
      <c r="AR639">
        <v>4</v>
      </c>
      <c r="AV639">
        <v>4.5</v>
      </c>
      <c r="BA639">
        <v>6.2</v>
      </c>
      <c r="BB639">
        <v>5</v>
      </c>
      <c r="BC639">
        <v>4.4000000000000004</v>
      </c>
      <c r="BD639">
        <v>5</v>
      </c>
      <c r="BE639">
        <v>6.1</v>
      </c>
      <c r="BF639">
        <v>4.2</v>
      </c>
      <c r="BG639">
        <v>3.3</v>
      </c>
      <c r="BH639">
        <v>4.2</v>
      </c>
      <c r="BI639" t="s">
        <v>459</v>
      </c>
      <c r="BJ639" t="s">
        <v>70</v>
      </c>
      <c r="BL639" t="s">
        <v>277</v>
      </c>
      <c r="BM639">
        <v>19561</v>
      </c>
    </row>
    <row r="640" spans="1:67" hidden="1" x14ac:dyDescent="0.2">
      <c r="A640" t="s">
        <v>461</v>
      </c>
      <c r="C640" t="s">
        <v>1519</v>
      </c>
      <c r="D640" t="s">
        <v>73</v>
      </c>
      <c r="E640" t="s">
        <v>456</v>
      </c>
      <c r="F640" t="s">
        <v>457</v>
      </c>
      <c r="G640" t="s">
        <v>456</v>
      </c>
      <c r="H640" t="s">
        <v>457</v>
      </c>
      <c r="AS640">
        <v>6.1</v>
      </c>
      <c r="AV640">
        <v>4.7</v>
      </c>
      <c r="AW640">
        <v>6.3</v>
      </c>
      <c r="AX640">
        <v>4.8</v>
      </c>
      <c r="AY640">
        <v>5.2</v>
      </c>
      <c r="AZ640">
        <v>5.2</v>
      </c>
      <c r="BJ640" t="s">
        <v>70</v>
      </c>
      <c r="BL640" t="s">
        <v>277</v>
      </c>
      <c r="BM640">
        <v>19561</v>
      </c>
    </row>
    <row r="641" spans="1:67" hidden="1" x14ac:dyDescent="0.2">
      <c r="A641" t="s">
        <v>462</v>
      </c>
      <c r="C641" t="s">
        <v>1519</v>
      </c>
      <c r="D641" t="s">
        <v>73</v>
      </c>
      <c r="E641" t="s">
        <v>456</v>
      </c>
      <c r="F641" t="s">
        <v>457</v>
      </c>
      <c r="G641" t="s">
        <v>456</v>
      </c>
      <c r="H641" t="s">
        <v>457</v>
      </c>
      <c r="AS641">
        <v>5.7</v>
      </c>
      <c r="AV641">
        <v>4.2</v>
      </c>
      <c r="BJ641" t="s">
        <v>70</v>
      </c>
      <c r="BL641" t="s">
        <v>277</v>
      </c>
      <c r="BM641">
        <v>19561</v>
      </c>
    </row>
    <row r="642" spans="1:67" hidden="1" x14ac:dyDescent="0.2">
      <c r="A642" t="s">
        <v>463</v>
      </c>
      <c r="C642" t="s">
        <v>1519</v>
      </c>
      <c r="D642" t="s">
        <v>73</v>
      </c>
      <c r="E642" t="s">
        <v>456</v>
      </c>
      <c r="F642" t="s">
        <v>457</v>
      </c>
      <c r="G642" t="s">
        <v>456</v>
      </c>
      <c r="H642" t="s">
        <v>457</v>
      </c>
      <c r="AW642">
        <v>5.9</v>
      </c>
      <c r="AX642">
        <v>4.3</v>
      </c>
      <c r="AY642">
        <v>4.5999999999999996</v>
      </c>
      <c r="AZ642">
        <v>4.5999999999999996</v>
      </c>
      <c r="BJ642" t="s">
        <v>70</v>
      </c>
      <c r="BL642" t="s">
        <v>277</v>
      </c>
      <c r="BM642">
        <v>19561</v>
      </c>
    </row>
    <row r="643" spans="1:67" hidden="1" x14ac:dyDescent="0.2">
      <c r="A643" s="8" t="s">
        <v>2257</v>
      </c>
      <c r="C643" t="s">
        <v>1519</v>
      </c>
      <c r="D643" t="s">
        <v>73</v>
      </c>
      <c r="E643" t="s">
        <v>456</v>
      </c>
      <c r="F643" t="s">
        <v>457</v>
      </c>
      <c r="G643" s="8" t="s">
        <v>456</v>
      </c>
      <c r="H643" t="s">
        <v>457</v>
      </c>
      <c r="AK643" t="s">
        <v>1942</v>
      </c>
      <c r="AN643" t="s">
        <v>1956</v>
      </c>
      <c r="AO643">
        <v>5.2</v>
      </c>
      <c r="AR643" t="s">
        <v>1917</v>
      </c>
      <c r="AS643">
        <v>5.5</v>
      </c>
      <c r="AV643" t="s">
        <v>1918</v>
      </c>
      <c r="AW643">
        <v>6</v>
      </c>
      <c r="AX643" t="s">
        <v>1925</v>
      </c>
      <c r="AY643" t="s">
        <v>1918</v>
      </c>
      <c r="AZ643" t="s">
        <v>1918</v>
      </c>
      <c r="BA643">
        <v>5.9</v>
      </c>
      <c r="BB643" t="s">
        <v>1923</v>
      </c>
      <c r="BC643" t="s">
        <v>2143</v>
      </c>
      <c r="BD643" t="s">
        <v>1923</v>
      </c>
      <c r="BE643" t="s">
        <v>1959</v>
      </c>
      <c r="BF643" t="s">
        <v>1973</v>
      </c>
      <c r="BG643" t="s">
        <v>1940</v>
      </c>
      <c r="BH643" t="s">
        <v>1973</v>
      </c>
      <c r="BI643" t="s">
        <v>2007</v>
      </c>
      <c r="BJ643" s="8" t="s">
        <v>79</v>
      </c>
      <c r="BK643" s="1">
        <v>44816</v>
      </c>
      <c r="BL643" t="s">
        <v>2002</v>
      </c>
      <c r="BM643">
        <v>2585</v>
      </c>
    </row>
    <row r="644" spans="1:67" hidden="1" x14ac:dyDescent="0.2">
      <c r="A644" s="8" t="s">
        <v>2258</v>
      </c>
      <c r="C644" t="s">
        <v>1519</v>
      </c>
      <c r="D644" t="s">
        <v>73</v>
      </c>
      <c r="E644" t="s">
        <v>456</v>
      </c>
      <c r="F644" t="s">
        <v>457</v>
      </c>
      <c r="G644" s="8" t="s">
        <v>456</v>
      </c>
      <c r="H644" t="s">
        <v>457</v>
      </c>
      <c r="AK644" t="s">
        <v>1923</v>
      </c>
      <c r="AN644" t="s">
        <v>1956</v>
      </c>
      <c r="AO644" t="s">
        <v>1945</v>
      </c>
      <c r="AR644" t="s">
        <v>1918</v>
      </c>
      <c r="AV644" t="s">
        <v>1942</v>
      </c>
      <c r="BA644">
        <v>6.2</v>
      </c>
      <c r="BB644" t="s">
        <v>1969</v>
      </c>
      <c r="BC644" t="s">
        <v>1923</v>
      </c>
      <c r="BD644" t="s">
        <v>1969</v>
      </c>
      <c r="BE644" t="s">
        <v>2146</v>
      </c>
      <c r="BF644" t="s">
        <v>1937</v>
      </c>
      <c r="BG644" t="s">
        <v>1940</v>
      </c>
      <c r="BH644" t="s">
        <v>1937</v>
      </c>
      <c r="BI644" t="s">
        <v>2007</v>
      </c>
      <c r="BJ644" s="8" t="s">
        <v>79</v>
      </c>
      <c r="BK644" s="1">
        <v>44816</v>
      </c>
      <c r="BL644" t="s">
        <v>2002</v>
      </c>
      <c r="BM644">
        <v>2585</v>
      </c>
    </row>
    <row r="645" spans="1:67" hidden="1" x14ac:dyDescent="0.2">
      <c r="A645" s="20" t="s">
        <v>2259</v>
      </c>
      <c r="C645" t="s">
        <v>1519</v>
      </c>
      <c r="D645" t="s">
        <v>73</v>
      </c>
      <c r="E645" t="s">
        <v>456</v>
      </c>
      <c r="F645" t="s">
        <v>457</v>
      </c>
      <c r="G645" s="8" t="s">
        <v>456</v>
      </c>
      <c r="H645" t="s">
        <v>457</v>
      </c>
      <c r="AW645">
        <v>5.9</v>
      </c>
      <c r="AX645">
        <v>4.3</v>
      </c>
      <c r="AY645">
        <v>4.5999999999999996</v>
      </c>
      <c r="AZ645">
        <v>4.5999999999999996</v>
      </c>
      <c r="BJ645" s="8" t="s">
        <v>79</v>
      </c>
      <c r="BK645" s="1">
        <v>44816</v>
      </c>
      <c r="BL645" t="s">
        <v>2002</v>
      </c>
      <c r="BM645">
        <v>2585</v>
      </c>
    </row>
    <row r="646" spans="1:67" hidden="1" x14ac:dyDescent="0.2">
      <c r="A646" s="13" t="s">
        <v>1737</v>
      </c>
      <c r="B646" s="13"/>
      <c r="C646" s="13" t="s">
        <v>1519</v>
      </c>
      <c r="D646" s="13" t="s">
        <v>73</v>
      </c>
      <c r="E646" s="13" t="s">
        <v>456</v>
      </c>
      <c r="F646" s="13"/>
      <c r="G646" s="13" t="s">
        <v>456</v>
      </c>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row>
    <row r="647" spans="1:67" hidden="1" x14ac:dyDescent="0.2">
      <c r="A647" s="13" t="s">
        <v>1737</v>
      </c>
      <c r="B647" s="13"/>
      <c r="C647" s="13" t="s">
        <v>1519</v>
      </c>
      <c r="D647" s="13" t="s">
        <v>73</v>
      </c>
      <c r="E647" s="13" t="s">
        <v>1678</v>
      </c>
      <c r="F647" s="13"/>
      <c r="G647" s="13" t="s">
        <v>1678</v>
      </c>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row>
    <row r="648" spans="1:67" hidden="1" x14ac:dyDescent="0.2">
      <c r="A648" s="13" t="s">
        <v>1737</v>
      </c>
      <c r="B648" s="13"/>
      <c r="C648" s="13" t="s">
        <v>1519</v>
      </c>
      <c r="D648" s="13" t="s">
        <v>123</v>
      </c>
      <c r="E648" s="13" t="s">
        <v>465</v>
      </c>
      <c r="F648" s="13" t="s">
        <v>466</v>
      </c>
      <c r="G648" s="13" t="s">
        <v>465</v>
      </c>
      <c r="H648" s="13" t="s">
        <v>466</v>
      </c>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row>
    <row r="649" spans="1:67" hidden="1" x14ac:dyDescent="0.2">
      <c r="A649" t="s">
        <v>464</v>
      </c>
      <c r="C649" t="s">
        <v>1519</v>
      </c>
      <c r="D649" t="s">
        <v>123</v>
      </c>
      <c r="E649" t="s">
        <v>465</v>
      </c>
      <c r="F649" t="s">
        <v>466</v>
      </c>
      <c r="G649" t="s">
        <v>351</v>
      </c>
      <c r="H649" t="s">
        <v>466</v>
      </c>
      <c r="AG649">
        <v>5.05</v>
      </c>
      <c r="AJ649">
        <v>7.15</v>
      </c>
      <c r="BJ649" t="s">
        <v>79</v>
      </c>
      <c r="BL649" t="s">
        <v>119</v>
      </c>
      <c r="BM649">
        <v>1358</v>
      </c>
    </row>
    <row r="650" spans="1:67" hidden="1" x14ac:dyDescent="0.2">
      <c r="A650" t="s">
        <v>467</v>
      </c>
      <c r="C650" t="s">
        <v>1519</v>
      </c>
      <c r="D650" t="s">
        <v>123</v>
      </c>
      <c r="E650" t="s">
        <v>465</v>
      </c>
      <c r="F650" t="s">
        <v>466</v>
      </c>
      <c r="G650" t="s">
        <v>351</v>
      </c>
      <c r="H650" t="s">
        <v>466</v>
      </c>
      <c r="AW650">
        <v>6.3</v>
      </c>
      <c r="AZ650">
        <v>4.95</v>
      </c>
      <c r="BJ650" t="s">
        <v>79</v>
      </c>
      <c r="BL650" t="s">
        <v>119</v>
      </c>
      <c r="BM650">
        <v>1358</v>
      </c>
    </row>
    <row r="651" spans="1:67" hidden="1" x14ac:dyDescent="0.2">
      <c r="A651" t="s">
        <v>468</v>
      </c>
      <c r="C651" t="s">
        <v>1519</v>
      </c>
      <c r="D651" t="s">
        <v>123</v>
      </c>
      <c r="E651" t="s">
        <v>465</v>
      </c>
      <c r="F651" t="s">
        <v>466</v>
      </c>
      <c r="G651" t="s">
        <v>351</v>
      </c>
      <c r="H651" t="s">
        <v>466</v>
      </c>
      <c r="AW651">
        <v>6.6</v>
      </c>
      <c r="AZ651">
        <v>5.25</v>
      </c>
      <c r="BJ651" t="s">
        <v>79</v>
      </c>
      <c r="BL651" t="s">
        <v>119</v>
      </c>
      <c r="BM651">
        <v>1358</v>
      </c>
    </row>
    <row r="652" spans="1:67" hidden="1" x14ac:dyDescent="0.2">
      <c r="A652" t="s">
        <v>469</v>
      </c>
      <c r="C652" t="s">
        <v>1519</v>
      </c>
      <c r="D652" t="s">
        <v>123</v>
      </c>
      <c r="E652" t="s">
        <v>465</v>
      </c>
      <c r="F652" t="s">
        <v>466</v>
      </c>
      <c r="G652" t="s">
        <v>351</v>
      </c>
      <c r="H652" t="s">
        <v>466</v>
      </c>
      <c r="AW652">
        <v>6.5</v>
      </c>
      <c r="AZ652">
        <v>5.35</v>
      </c>
      <c r="BA652">
        <v>6.6</v>
      </c>
      <c r="BD652">
        <v>6</v>
      </c>
      <c r="BJ652" t="s">
        <v>79</v>
      </c>
      <c r="BL652" t="s">
        <v>119</v>
      </c>
      <c r="BM652">
        <v>1358</v>
      </c>
    </row>
    <row r="653" spans="1:67" hidden="1" x14ac:dyDescent="0.2">
      <c r="A653" t="s">
        <v>470</v>
      </c>
      <c r="C653" t="s">
        <v>1519</v>
      </c>
      <c r="D653" t="s">
        <v>123</v>
      </c>
      <c r="E653" t="s">
        <v>465</v>
      </c>
      <c r="F653" t="s">
        <v>466</v>
      </c>
      <c r="G653" t="s">
        <v>351</v>
      </c>
      <c r="H653" t="s">
        <v>466</v>
      </c>
      <c r="AO653">
        <v>7.3</v>
      </c>
      <c r="AR653">
        <v>4.1500000000000004</v>
      </c>
      <c r="AS653">
        <v>7.35</v>
      </c>
      <c r="AV653">
        <v>3.4</v>
      </c>
      <c r="AW653">
        <v>7.1</v>
      </c>
      <c r="AZ653">
        <v>5.5</v>
      </c>
      <c r="BJ653" t="s">
        <v>79</v>
      </c>
      <c r="BL653" t="s">
        <v>119</v>
      </c>
      <c r="BM653">
        <v>1358</v>
      </c>
    </row>
    <row r="654" spans="1:67" ht="18.75" hidden="1" customHeight="1" x14ac:dyDescent="0.2">
      <c r="A654" s="8" t="s">
        <v>2823</v>
      </c>
      <c r="C654" t="s">
        <v>1519</v>
      </c>
      <c r="D654" t="s">
        <v>123</v>
      </c>
      <c r="E654" t="s">
        <v>465</v>
      </c>
      <c r="F654" t="s">
        <v>466</v>
      </c>
      <c r="G654" t="s">
        <v>465</v>
      </c>
      <c r="H654" t="s">
        <v>466</v>
      </c>
      <c r="L654" t="s">
        <v>471</v>
      </c>
      <c r="U654">
        <v>6.6</v>
      </c>
      <c r="X654">
        <v>7</v>
      </c>
      <c r="Y654">
        <v>6.97</v>
      </c>
      <c r="AB654">
        <v>8.52</v>
      </c>
      <c r="AC654">
        <v>7.29</v>
      </c>
      <c r="AF654">
        <v>8.6199999999999992</v>
      </c>
      <c r="AG654">
        <v>6.21</v>
      </c>
      <c r="AJ654">
        <v>6.72</v>
      </c>
      <c r="AO654">
        <v>7.66</v>
      </c>
      <c r="AR654">
        <v>4.03</v>
      </c>
      <c r="AS654">
        <v>8</v>
      </c>
      <c r="AV654">
        <v>4.72</v>
      </c>
      <c r="AW654">
        <v>6.82</v>
      </c>
      <c r="AZ654">
        <v>5.25</v>
      </c>
      <c r="BA654">
        <v>6.87</v>
      </c>
      <c r="BD654">
        <v>5.77</v>
      </c>
      <c r="BE654">
        <v>7.21</v>
      </c>
      <c r="BH654">
        <v>5.01</v>
      </c>
      <c r="BI654" t="s">
        <v>472</v>
      </c>
      <c r="BJ654" t="s">
        <v>79</v>
      </c>
      <c r="BL654" t="s">
        <v>473</v>
      </c>
      <c r="BM654">
        <v>3401</v>
      </c>
    </row>
    <row r="655" spans="1:67" s="2" customFormat="1" hidden="1" x14ac:dyDescent="0.2">
      <c r="A655" s="8" t="s">
        <v>2823</v>
      </c>
      <c r="B655"/>
      <c r="C655" t="s">
        <v>1519</v>
      </c>
      <c r="D655" t="s">
        <v>123</v>
      </c>
      <c r="E655" t="s">
        <v>465</v>
      </c>
      <c r="F655" t="s">
        <v>466</v>
      </c>
      <c r="G655" t="s">
        <v>465</v>
      </c>
      <c r="H655" t="s">
        <v>466</v>
      </c>
      <c r="I655"/>
      <c r="J655"/>
      <c r="K655"/>
      <c r="L655" t="s">
        <v>474</v>
      </c>
      <c r="M655"/>
      <c r="N655"/>
      <c r="O655"/>
      <c r="P655"/>
      <c r="Q655">
        <v>7.43</v>
      </c>
      <c r="R655"/>
      <c r="S655"/>
      <c r="T655">
        <v>5.63</v>
      </c>
      <c r="U655">
        <v>6.82</v>
      </c>
      <c r="V655"/>
      <c r="W655"/>
      <c r="X655">
        <v>7.5</v>
      </c>
      <c r="Y655">
        <v>7.27</v>
      </c>
      <c r="Z655"/>
      <c r="AA655"/>
      <c r="AB655">
        <v>8.26</v>
      </c>
      <c r="AC655">
        <v>7.03</v>
      </c>
      <c r="AD655"/>
      <c r="AE655"/>
      <c r="AF655">
        <v>8.4700000000000006</v>
      </c>
      <c r="AG655">
        <v>6.3</v>
      </c>
      <c r="AH655"/>
      <c r="AI655"/>
      <c r="AJ655">
        <v>6.63</v>
      </c>
      <c r="AK655"/>
      <c r="AL655"/>
      <c r="AM655"/>
      <c r="AN655"/>
      <c r="AO655">
        <v>7.28</v>
      </c>
      <c r="AP655"/>
      <c r="AQ655"/>
      <c r="AR655">
        <v>3.63</v>
      </c>
      <c r="AS655">
        <v>7.72</v>
      </c>
      <c r="AT655"/>
      <c r="AU655"/>
      <c r="AV655">
        <v>4.72</v>
      </c>
      <c r="AW655">
        <v>6.72</v>
      </c>
      <c r="AX655"/>
      <c r="AY655"/>
      <c r="AZ655">
        <v>5.45</v>
      </c>
      <c r="BA655">
        <v>6.71</v>
      </c>
      <c r="BB655"/>
      <c r="BC655"/>
      <c r="BD655">
        <v>5.73</v>
      </c>
      <c r="BE655">
        <v>7.02</v>
      </c>
      <c r="BF655"/>
      <c r="BG655"/>
      <c r="BH655">
        <v>4.91</v>
      </c>
      <c r="BI655" t="s">
        <v>472</v>
      </c>
      <c r="BJ655" t="s">
        <v>79</v>
      </c>
      <c r="BK655"/>
      <c r="BL655" t="s">
        <v>473</v>
      </c>
      <c r="BM655">
        <v>3401</v>
      </c>
      <c r="BN655"/>
      <c r="BO655"/>
    </row>
    <row r="656" spans="1:67" s="2" customFormat="1" hidden="1" x14ac:dyDescent="0.2">
      <c r="A656" s="8" t="s">
        <v>2823</v>
      </c>
      <c r="B656"/>
      <c r="C656" t="s">
        <v>1519</v>
      </c>
      <c r="D656" t="s">
        <v>123</v>
      </c>
      <c r="E656" t="s">
        <v>465</v>
      </c>
      <c r="F656" t="s">
        <v>466</v>
      </c>
      <c r="G656" t="s">
        <v>465</v>
      </c>
      <c r="H656" t="s">
        <v>466</v>
      </c>
      <c r="I656"/>
      <c r="J656"/>
      <c r="K656"/>
      <c r="L656" t="s">
        <v>475</v>
      </c>
      <c r="M656"/>
      <c r="N656"/>
      <c r="O656"/>
      <c r="P656"/>
      <c r="Q656"/>
      <c r="R656"/>
      <c r="S656"/>
      <c r="T656"/>
      <c r="U656">
        <v>6.4</v>
      </c>
      <c r="V656"/>
      <c r="W656"/>
      <c r="X656">
        <v>7.7</v>
      </c>
      <c r="Y656"/>
      <c r="Z656"/>
      <c r="AA656"/>
      <c r="AB656"/>
      <c r="AC656">
        <v>7.27</v>
      </c>
      <c r="AD656"/>
      <c r="AE656"/>
      <c r="AF656">
        <v>8.6999999999999993</v>
      </c>
      <c r="AG656">
        <v>6.48</v>
      </c>
      <c r="AH656"/>
      <c r="AI656"/>
      <c r="AJ656">
        <v>6.8</v>
      </c>
      <c r="AK656"/>
      <c r="AL656"/>
      <c r="AM656"/>
      <c r="AN656"/>
      <c r="AO656">
        <v>7.5</v>
      </c>
      <c r="AP656"/>
      <c r="AQ656"/>
      <c r="AR656">
        <v>4.4000000000000004</v>
      </c>
      <c r="AS656">
        <v>7.87</v>
      </c>
      <c r="AT656"/>
      <c r="AU656"/>
      <c r="AV656">
        <v>5.96</v>
      </c>
      <c r="AW656">
        <v>6.98</v>
      </c>
      <c r="AX656"/>
      <c r="AY656"/>
      <c r="AZ656">
        <v>5.6</v>
      </c>
      <c r="BA656">
        <v>6.93</v>
      </c>
      <c r="BB656"/>
      <c r="BC656"/>
      <c r="BD656">
        <v>5.95</v>
      </c>
      <c r="BE656">
        <v>7.5</v>
      </c>
      <c r="BF656"/>
      <c r="BG656"/>
      <c r="BH656">
        <v>5.07</v>
      </c>
      <c r="BI656" t="s">
        <v>472</v>
      </c>
      <c r="BJ656" t="s">
        <v>79</v>
      </c>
      <c r="BK656"/>
      <c r="BL656" t="s">
        <v>473</v>
      </c>
      <c r="BM656">
        <v>3401</v>
      </c>
      <c r="BN656"/>
      <c r="BO656"/>
    </row>
    <row r="657" spans="1:67" hidden="1" x14ac:dyDescent="0.2">
      <c r="A657" s="8" t="s">
        <v>2823</v>
      </c>
      <c r="C657" t="s">
        <v>1519</v>
      </c>
      <c r="D657" t="s">
        <v>123</v>
      </c>
      <c r="E657" t="s">
        <v>465</v>
      </c>
      <c r="F657" t="s">
        <v>466</v>
      </c>
      <c r="G657" s="8" t="s">
        <v>351</v>
      </c>
      <c r="H657" s="8" t="s">
        <v>466</v>
      </c>
      <c r="I657" s="8"/>
      <c r="L657" t="s">
        <v>2828</v>
      </c>
      <c r="U657">
        <v>6.3</v>
      </c>
      <c r="X657">
        <v>7.07</v>
      </c>
      <c r="Y657">
        <v>6.66</v>
      </c>
      <c r="Z657">
        <v>8.24</v>
      </c>
      <c r="AA657">
        <v>7.96</v>
      </c>
      <c r="AB657">
        <v>8.24</v>
      </c>
      <c r="AC657">
        <v>6.35</v>
      </c>
      <c r="AD657">
        <v>8.59</v>
      </c>
      <c r="AE657">
        <v>7.92</v>
      </c>
      <c r="AF657">
        <v>8.59</v>
      </c>
      <c r="AG657">
        <v>4.95</v>
      </c>
      <c r="AJ657">
        <v>6.93</v>
      </c>
      <c r="AS657">
        <v>7.6</v>
      </c>
      <c r="AT657">
        <v>4.1100000000000003</v>
      </c>
      <c r="AU657">
        <v>4.5199999999999996</v>
      </c>
      <c r="AV657">
        <v>4.5199999999999996</v>
      </c>
      <c r="AW657">
        <v>6.72</v>
      </c>
      <c r="AX657">
        <v>5.34</v>
      </c>
      <c r="AY657">
        <v>5.35</v>
      </c>
      <c r="AZ657">
        <v>5.35</v>
      </c>
      <c r="BA657">
        <v>6.85</v>
      </c>
      <c r="BB657">
        <v>5.65</v>
      </c>
      <c r="BC657">
        <v>5.45</v>
      </c>
      <c r="BD657">
        <v>5.65</v>
      </c>
      <c r="BE657">
        <v>7.09</v>
      </c>
      <c r="BF657" s="8">
        <v>4.79</v>
      </c>
      <c r="BG657" s="8">
        <v>4.3</v>
      </c>
      <c r="BH657" s="8">
        <v>4.79</v>
      </c>
      <c r="BJ657" s="8" t="s">
        <v>79</v>
      </c>
      <c r="BK657" s="9">
        <v>44827</v>
      </c>
      <c r="BL657" s="8" t="s">
        <v>2819</v>
      </c>
      <c r="BM657" s="5">
        <v>3601</v>
      </c>
    </row>
    <row r="658" spans="1:67" hidden="1" x14ac:dyDescent="0.2">
      <c r="A658" s="12" t="s">
        <v>3135</v>
      </c>
      <c r="B658" s="12"/>
      <c r="C658" s="12" t="s">
        <v>1519</v>
      </c>
      <c r="D658" s="12" t="s">
        <v>123</v>
      </c>
      <c r="E658" s="12" t="s">
        <v>465</v>
      </c>
      <c r="F658" s="12" t="s">
        <v>466</v>
      </c>
      <c r="G658" s="12" t="s">
        <v>1157</v>
      </c>
      <c r="H658" s="12" t="s">
        <v>466</v>
      </c>
      <c r="I658" s="12"/>
      <c r="J658" s="12"/>
      <c r="K658" s="12"/>
      <c r="L658" s="12" t="s">
        <v>3136</v>
      </c>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t="s">
        <v>79</v>
      </c>
      <c r="BK658" s="14">
        <v>44832</v>
      </c>
      <c r="BL658" s="12" t="s">
        <v>3126</v>
      </c>
      <c r="BM658" s="12">
        <v>2528</v>
      </c>
      <c r="BN658" s="12" t="s">
        <v>72</v>
      </c>
      <c r="BO658" s="12" t="s">
        <v>3126</v>
      </c>
    </row>
    <row r="659" spans="1:67" hidden="1" x14ac:dyDescent="0.2">
      <c r="A659" s="12" t="s">
        <v>3133</v>
      </c>
      <c r="B659" s="12"/>
      <c r="C659" s="12" t="s">
        <v>1519</v>
      </c>
      <c r="D659" s="12" t="s">
        <v>123</v>
      </c>
      <c r="E659" s="12" t="s">
        <v>465</v>
      </c>
      <c r="F659" s="12" t="s">
        <v>466</v>
      </c>
      <c r="G659" s="12" t="s">
        <v>1157</v>
      </c>
      <c r="H659" s="12" t="s">
        <v>466</v>
      </c>
      <c r="I659" s="12"/>
      <c r="J659" s="12"/>
      <c r="K659" s="12"/>
      <c r="L659" s="12" t="s">
        <v>3134</v>
      </c>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t="s">
        <v>79</v>
      </c>
      <c r="BK659" s="31">
        <v>44832</v>
      </c>
      <c r="BL659" s="12" t="s">
        <v>3126</v>
      </c>
      <c r="BM659" s="12">
        <v>2528</v>
      </c>
      <c r="BN659" s="12" t="s">
        <v>72</v>
      </c>
      <c r="BO659" s="12" t="s">
        <v>3126</v>
      </c>
    </row>
    <row r="660" spans="1:67" hidden="1" x14ac:dyDescent="0.2">
      <c r="A660" s="12" t="s">
        <v>3138</v>
      </c>
      <c r="B660" s="12"/>
      <c r="C660" s="12" t="s">
        <v>1519</v>
      </c>
      <c r="D660" s="12" t="s">
        <v>123</v>
      </c>
      <c r="E660" s="12" t="s">
        <v>465</v>
      </c>
      <c r="F660" s="12" t="s">
        <v>466</v>
      </c>
      <c r="G660" s="12" t="s">
        <v>1157</v>
      </c>
      <c r="H660" s="12" t="s">
        <v>466</v>
      </c>
      <c r="I660" s="12"/>
      <c r="J660" s="12"/>
      <c r="K660" s="12"/>
      <c r="L660" s="12" t="s">
        <v>3136</v>
      </c>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t="s">
        <v>79</v>
      </c>
      <c r="BK660" s="14">
        <v>44832</v>
      </c>
      <c r="BL660" s="12" t="s">
        <v>3126</v>
      </c>
      <c r="BM660" s="12">
        <v>2528</v>
      </c>
      <c r="BN660" s="12" t="s">
        <v>72</v>
      </c>
      <c r="BO660" s="12" t="s">
        <v>3126</v>
      </c>
    </row>
    <row r="661" spans="1:67" hidden="1" x14ac:dyDescent="0.2">
      <c r="A661" s="12" t="s">
        <v>3137</v>
      </c>
      <c r="B661" s="12"/>
      <c r="C661" s="12" t="s">
        <v>1519</v>
      </c>
      <c r="D661" s="12" t="s">
        <v>123</v>
      </c>
      <c r="E661" s="12" t="s">
        <v>465</v>
      </c>
      <c r="F661" s="12" t="s">
        <v>466</v>
      </c>
      <c r="G661" s="12" t="s">
        <v>1157</v>
      </c>
      <c r="H661" s="12" t="s">
        <v>466</v>
      </c>
      <c r="I661" s="12"/>
      <c r="J661" s="12"/>
      <c r="K661" s="12"/>
      <c r="L661" s="12" t="s">
        <v>3136</v>
      </c>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t="s">
        <v>79</v>
      </c>
      <c r="BK661" s="31">
        <v>44832</v>
      </c>
      <c r="BL661" s="12" t="s">
        <v>3126</v>
      </c>
      <c r="BM661" s="12">
        <v>2528</v>
      </c>
      <c r="BN661" s="12" t="s">
        <v>72</v>
      </c>
      <c r="BO661" s="12" t="s">
        <v>3126</v>
      </c>
    </row>
    <row r="662" spans="1:67" hidden="1" x14ac:dyDescent="0.2">
      <c r="A662" t="s">
        <v>476</v>
      </c>
      <c r="C662" t="s">
        <v>1519</v>
      </c>
      <c r="D662" t="s">
        <v>123</v>
      </c>
      <c r="E662" t="s">
        <v>465</v>
      </c>
      <c r="F662" t="s">
        <v>466</v>
      </c>
      <c r="G662" t="s">
        <v>351</v>
      </c>
      <c r="H662" t="s">
        <v>477</v>
      </c>
      <c r="K662" t="s">
        <v>478</v>
      </c>
      <c r="L662" t="s">
        <v>479</v>
      </c>
      <c r="BA662">
        <v>7.3</v>
      </c>
      <c r="BD662">
        <v>5.9</v>
      </c>
      <c r="BJ662" t="s">
        <v>79</v>
      </c>
      <c r="BL662" t="s">
        <v>480</v>
      </c>
      <c r="BM662">
        <v>2672</v>
      </c>
    </row>
    <row r="663" spans="1:67" hidden="1" x14ac:dyDescent="0.2">
      <c r="A663" s="8"/>
      <c r="B663" s="8"/>
      <c r="C663" s="8" t="s">
        <v>1519</v>
      </c>
      <c r="D663" s="8" t="s">
        <v>123</v>
      </c>
      <c r="E663" s="8" t="s">
        <v>465</v>
      </c>
      <c r="F663" s="8" t="s">
        <v>466</v>
      </c>
      <c r="G663" s="8" t="s">
        <v>351</v>
      </c>
      <c r="H663" s="8" t="s">
        <v>466</v>
      </c>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v>7</v>
      </c>
      <c r="AT663" s="8"/>
      <c r="AU663" s="8"/>
      <c r="AV663" s="8"/>
      <c r="AW663" s="8"/>
      <c r="AX663" s="8"/>
      <c r="AY663" s="8"/>
      <c r="AZ663" s="8"/>
      <c r="BA663" s="8"/>
      <c r="BB663" s="8"/>
      <c r="BC663" s="8"/>
      <c r="BD663" s="8"/>
      <c r="BE663" s="8"/>
      <c r="BF663" s="8"/>
      <c r="BG663" s="8"/>
      <c r="BH663" s="8"/>
      <c r="BI663" s="8" t="s">
        <v>1487</v>
      </c>
      <c r="BJ663" s="8" t="s">
        <v>79</v>
      </c>
      <c r="BK663" s="9">
        <v>44806</v>
      </c>
      <c r="BL663" s="8" t="s">
        <v>1478</v>
      </c>
      <c r="BM663" s="8">
        <v>35427</v>
      </c>
      <c r="BN663" s="8"/>
      <c r="BO663" s="8"/>
    </row>
    <row r="664" spans="1:67" hidden="1" x14ac:dyDescent="0.2">
      <c r="C664" t="s">
        <v>1519</v>
      </c>
      <c r="D664" t="s">
        <v>123</v>
      </c>
      <c r="E664" t="s">
        <v>465</v>
      </c>
      <c r="F664" t="s">
        <v>466</v>
      </c>
      <c r="G664" t="s">
        <v>351</v>
      </c>
      <c r="H664" t="s">
        <v>466</v>
      </c>
      <c r="BE664">
        <v>7</v>
      </c>
      <c r="BH664">
        <v>4.5999999999999996</v>
      </c>
      <c r="BJ664" t="s">
        <v>79</v>
      </c>
      <c r="BK664" s="1">
        <v>44797</v>
      </c>
      <c r="BL664" t="s">
        <v>87</v>
      </c>
      <c r="BM664">
        <v>36083</v>
      </c>
      <c r="BN664" t="s">
        <v>72</v>
      </c>
      <c r="BO664" t="s">
        <v>87</v>
      </c>
    </row>
    <row r="665" spans="1:67" hidden="1" x14ac:dyDescent="0.2">
      <c r="A665" s="13" t="s">
        <v>1737</v>
      </c>
      <c r="B665" s="13"/>
      <c r="C665" s="13" t="s">
        <v>1519</v>
      </c>
      <c r="D665" s="13" t="s">
        <v>123</v>
      </c>
      <c r="E665" s="13" t="s">
        <v>465</v>
      </c>
      <c r="F665" s="13" t="s">
        <v>481</v>
      </c>
      <c r="G665" s="13" t="s">
        <v>465</v>
      </c>
      <c r="H665" s="13" t="s">
        <v>481</v>
      </c>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row>
    <row r="666" spans="1:67" hidden="1" x14ac:dyDescent="0.2">
      <c r="A666" s="8" t="s">
        <v>2823</v>
      </c>
      <c r="B666" s="8"/>
      <c r="C666" s="8" t="s">
        <v>1519</v>
      </c>
      <c r="D666" s="8" t="s">
        <v>123</v>
      </c>
      <c r="E666" s="8" t="s">
        <v>465</v>
      </c>
      <c r="F666" s="8" t="s">
        <v>481</v>
      </c>
      <c r="G666" s="8" t="s">
        <v>465</v>
      </c>
      <c r="H666" s="8" t="s">
        <v>481</v>
      </c>
      <c r="I666" s="8"/>
      <c r="J666" s="8"/>
      <c r="K666" s="8"/>
      <c r="L666" s="8" t="s">
        <v>482</v>
      </c>
      <c r="M666" s="8"/>
      <c r="N666" s="8"/>
      <c r="O666" s="8"/>
      <c r="P666" s="8"/>
      <c r="Q666" s="8">
        <v>3.8</v>
      </c>
      <c r="R666" s="8"/>
      <c r="S666" s="8"/>
      <c r="T666" s="8">
        <v>2.2000000000000002</v>
      </c>
      <c r="U666" s="8"/>
      <c r="V666" s="8"/>
      <c r="W666" s="8"/>
      <c r="X666" s="8">
        <v>6.2</v>
      </c>
      <c r="Y666" s="8">
        <v>6.1</v>
      </c>
      <c r="Z666" s="8"/>
      <c r="AA666" s="8"/>
      <c r="AB666" s="8">
        <v>7.07</v>
      </c>
      <c r="AC666" s="8">
        <v>5.96</v>
      </c>
      <c r="AD666" s="8"/>
      <c r="AE666" s="8"/>
      <c r="AF666" s="8">
        <v>6.98</v>
      </c>
      <c r="AG666" s="8">
        <v>4.88</v>
      </c>
      <c r="AH666" s="8"/>
      <c r="AI666" s="8"/>
      <c r="AJ666" s="8">
        <v>5.2</v>
      </c>
      <c r="AK666" s="8"/>
      <c r="AL666" s="8"/>
      <c r="AM666" s="8"/>
      <c r="AN666" s="8"/>
      <c r="AO666" s="8">
        <v>6.6</v>
      </c>
      <c r="AP666" s="8"/>
      <c r="AQ666" s="8"/>
      <c r="AR666" s="8">
        <v>3.15</v>
      </c>
      <c r="AS666" s="8">
        <v>6.15</v>
      </c>
      <c r="AT666" s="8"/>
      <c r="AU666" s="8"/>
      <c r="AV666" s="8">
        <v>3.82</v>
      </c>
      <c r="AW666" s="8">
        <v>5.64</v>
      </c>
      <c r="AX666" s="8"/>
      <c r="AY666" s="8"/>
      <c r="AZ666" s="8">
        <v>4.3600000000000003</v>
      </c>
      <c r="BA666" s="8">
        <v>5.78</v>
      </c>
      <c r="BB666" s="8"/>
      <c r="BC666" s="8"/>
      <c r="BD666" s="8">
        <v>4.79</v>
      </c>
      <c r="BE666" s="8">
        <v>5.57</v>
      </c>
      <c r="BF666" s="8"/>
      <c r="BG666" s="8"/>
      <c r="BH666" s="8">
        <v>4</v>
      </c>
      <c r="BI666" s="8"/>
      <c r="BJ666" s="8" t="s">
        <v>79</v>
      </c>
      <c r="BK666" s="8"/>
      <c r="BL666" s="8" t="s">
        <v>473</v>
      </c>
      <c r="BM666">
        <v>3401</v>
      </c>
      <c r="BN666" s="8"/>
      <c r="BO666" s="8"/>
    </row>
    <row r="667" spans="1:67" hidden="1" x14ac:dyDescent="0.2">
      <c r="A667" s="13" t="s">
        <v>1737</v>
      </c>
      <c r="B667" s="13"/>
      <c r="C667" s="13" t="s">
        <v>1519</v>
      </c>
      <c r="D667" s="13" t="s">
        <v>123</v>
      </c>
      <c r="E667" s="13" t="s">
        <v>465</v>
      </c>
      <c r="F667" s="13"/>
      <c r="G667" s="13" t="s">
        <v>465</v>
      </c>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row>
    <row r="668" spans="1:67" hidden="1" x14ac:dyDescent="0.2">
      <c r="A668" t="s">
        <v>483</v>
      </c>
      <c r="B668" t="s">
        <v>336</v>
      </c>
      <c r="C668" t="s">
        <v>1522</v>
      </c>
      <c r="D668" t="s">
        <v>1523</v>
      </c>
      <c r="E668" t="s">
        <v>484</v>
      </c>
      <c r="F668" t="s">
        <v>485</v>
      </c>
      <c r="G668" t="s">
        <v>484</v>
      </c>
      <c r="H668" t="s">
        <v>485</v>
      </c>
      <c r="AO668">
        <v>3.2</v>
      </c>
      <c r="AR668">
        <v>2.1</v>
      </c>
      <c r="AS668">
        <v>3.1</v>
      </c>
      <c r="AV668">
        <v>2.2999999999999998</v>
      </c>
      <c r="AW668">
        <v>3.7</v>
      </c>
      <c r="AZ668">
        <v>2.8</v>
      </c>
      <c r="BA668">
        <v>3.4</v>
      </c>
      <c r="BD668">
        <v>2.8</v>
      </c>
      <c r="BE668">
        <v>2.9</v>
      </c>
      <c r="BH668">
        <v>2.2000000000000002</v>
      </c>
      <c r="BJ668" t="s">
        <v>79</v>
      </c>
      <c r="BL668" t="s">
        <v>109</v>
      </c>
      <c r="BM668">
        <v>3144</v>
      </c>
    </row>
    <row r="669" spans="1:67" hidden="1" x14ac:dyDescent="0.2">
      <c r="A669" t="s">
        <v>108</v>
      </c>
      <c r="C669" t="s">
        <v>1522</v>
      </c>
      <c r="D669" t="s">
        <v>1523</v>
      </c>
      <c r="E669" t="s">
        <v>484</v>
      </c>
      <c r="F669" t="s">
        <v>486</v>
      </c>
      <c r="G669" t="s">
        <v>484</v>
      </c>
      <c r="H669" t="s">
        <v>486</v>
      </c>
      <c r="AO669">
        <v>2.77</v>
      </c>
      <c r="AR669">
        <v>1.53</v>
      </c>
      <c r="AS669">
        <v>2.4</v>
      </c>
      <c r="AV669">
        <v>1.5</v>
      </c>
      <c r="AW669">
        <v>3.25</v>
      </c>
      <c r="AZ669">
        <v>2.13</v>
      </c>
      <c r="BA669">
        <v>2.72</v>
      </c>
      <c r="BD669">
        <v>2.1800000000000002</v>
      </c>
      <c r="BE669">
        <v>2.6</v>
      </c>
      <c r="BH669">
        <v>1.8</v>
      </c>
      <c r="BJ669" t="s">
        <v>79</v>
      </c>
      <c r="BL669" t="s">
        <v>109</v>
      </c>
      <c r="BM669">
        <v>3144</v>
      </c>
    </row>
    <row r="670" spans="1:67" ht="16" hidden="1" x14ac:dyDescent="0.2">
      <c r="A670" t="s">
        <v>487</v>
      </c>
      <c r="C670" t="s">
        <v>1522</v>
      </c>
      <c r="D670" t="s">
        <v>353</v>
      </c>
      <c r="E670" t="s">
        <v>488</v>
      </c>
      <c r="F670" t="s">
        <v>489</v>
      </c>
      <c r="G670" t="s">
        <v>490</v>
      </c>
      <c r="H670" t="s">
        <v>491</v>
      </c>
      <c r="AG670">
        <v>30</v>
      </c>
      <c r="AJ670">
        <v>40</v>
      </c>
      <c r="BE670">
        <v>39</v>
      </c>
      <c r="BH670">
        <v>26</v>
      </c>
      <c r="BJ670" t="s">
        <v>79</v>
      </c>
      <c r="BL670" t="s">
        <v>3185</v>
      </c>
      <c r="BM670" s="37">
        <v>53224</v>
      </c>
    </row>
    <row r="671" spans="1:67" ht="16" hidden="1" x14ac:dyDescent="0.2">
      <c r="A671" t="s">
        <v>487</v>
      </c>
      <c r="C671" t="s">
        <v>1522</v>
      </c>
      <c r="D671" t="s">
        <v>353</v>
      </c>
      <c r="E671" t="s">
        <v>488</v>
      </c>
      <c r="F671" t="s">
        <v>489</v>
      </c>
      <c r="G671" t="s">
        <v>490</v>
      </c>
      <c r="H671" t="s">
        <v>492</v>
      </c>
      <c r="BE671">
        <v>41</v>
      </c>
      <c r="BF671">
        <v>27</v>
      </c>
      <c r="BG671">
        <v>22</v>
      </c>
      <c r="BH671">
        <v>27</v>
      </c>
      <c r="BI671" t="s">
        <v>493</v>
      </c>
      <c r="BJ671" t="s">
        <v>79</v>
      </c>
      <c r="BL671" t="s">
        <v>3185</v>
      </c>
      <c r="BM671" s="37">
        <v>53224</v>
      </c>
    </row>
    <row r="672" spans="1:67" ht="16" hidden="1" x14ac:dyDescent="0.2">
      <c r="A672" t="s">
        <v>487</v>
      </c>
      <c r="C672" t="s">
        <v>1522</v>
      </c>
      <c r="D672" t="s">
        <v>353</v>
      </c>
      <c r="E672" t="s">
        <v>488</v>
      </c>
      <c r="F672" t="s">
        <v>489</v>
      </c>
      <c r="G672" t="s">
        <v>490</v>
      </c>
      <c r="H672" t="s">
        <v>494</v>
      </c>
      <c r="AG672">
        <v>29</v>
      </c>
      <c r="AH672">
        <v>39</v>
      </c>
      <c r="AJ672">
        <v>39</v>
      </c>
      <c r="BF672">
        <v>23</v>
      </c>
      <c r="BH672">
        <v>23</v>
      </c>
      <c r="BI672" t="s">
        <v>495</v>
      </c>
      <c r="BJ672" t="s">
        <v>79</v>
      </c>
      <c r="BL672" t="s">
        <v>3185</v>
      </c>
      <c r="BM672" s="37">
        <v>53224</v>
      </c>
    </row>
    <row r="673" spans="1:67" ht="16" hidden="1" x14ac:dyDescent="0.2">
      <c r="A673" t="s">
        <v>487</v>
      </c>
      <c r="C673" t="s">
        <v>1522</v>
      </c>
      <c r="D673" t="s">
        <v>353</v>
      </c>
      <c r="E673" t="s">
        <v>488</v>
      </c>
      <c r="F673" t="s">
        <v>489</v>
      </c>
      <c r="G673" t="s">
        <v>490</v>
      </c>
      <c r="H673" t="s">
        <v>496</v>
      </c>
      <c r="AG673">
        <v>32</v>
      </c>
      <c r="AJ673">
        <v>43</v>
      </c>
      <c r="BA673">
        <v>30</v>
      </c>
      <c r="BD673">
        <v>21</v>
      </c>
      <c r="BE673">
        <v>26</v>
      </c>
      <c r="BH673">
        <v>35</v>
      </c>
      <c r="BI673" t="s">
        <v>497</v>
      </c>
      <c r="BJ673" t="s">
        <v>79</v>
      </c>
      <c r="BL673" t="s">
        <v>3185</v>
      </c>
      <c r="BM673" s="37">
        <v>53224</v>
      </c>
    </row>
    <row r="674" spans="1:67" hidden="1" x14ac:dyDescent="0.2">
      <c r="A674" s="13" t="s">
        <v>1737</v>
      </c>
      <c r="B674" s="13"/>
      <c r="C674" s="13" t="s">
        <v>1524</v>
      </c>
      <c r="D674" s="13" t="s">
        <v>140</v>
      </c>
      <c r="E674" s="13" t="s">
        <v>1645</v>
      </c>
      <c r="F674" s="13"/>
      <c r="G674" s="13" t="s">
        <v>1645</v>
      </c>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row>
    <row r="675" spans="1:67" hidden="1" x14ac:dyDescent="0.2">
      <c r="A675" t="s">
        <v>503</v>
      </c>
      <c r="C675" t="s">
        <v>504</v>
      </c>
      <c r="D675" t="s">
        <v>1528</v>
      </c>
      <c r="E675" t="s">
        <v>500</v>
      </c>
      <c r="F675" t="s">
        <v>505</v>
      </c>
      <c r="G675" t="s">
        <v>500</v>
      </c>
      <c r="H675" t="s">
        <v>505</v>
      </c>
      <c r="U675">
        <v>7.4</v>
      </c>
      <c r="X675">
        <v>7.6</v>
      </c>
      <c r="AC675">
        <v>8.6999999999999993</v>
      </c>
      <c r="AF675">
        <v>10</v>
      </c>
      <c r="BI675" t="s">
        <v>506</v>
      </c>
      <c r="BJ675" t="s">
        <v>79</v>
      </c>
      <c r="BL675" t="s">
        <v>216</v>
      </c>
      <c r="BM675">
        <v>7016</v>
      </c>
    </row>
    <row r="676" spans="1:67" hidden="1" x14ac:dyDescent="0.2">
      <c r="A676" s="13" t="s">
        <v>1737</v>
      </c>
      <c r="B676" s="13"/>
      <c r="C676" s="13" t="s">
        <v>1524</v>
      </c>
      <c r="D676" s="13" t="s">
        <v>1528</v>
      </c>
      <c r="E676" s="13" t="s">
        <v>508</v>
      </c>
      <c r="F676" s="13" t="s">
        <v>509</v>
      </c>
      <c r="G676" s="13" t="s">
        <v>508</v>
      </c>
      <c r="H676" s="13" t="s">
        <v>509</v>
      </c>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row>
    <row r="677" spans="1:67" hidden="1" x14ac:dyDescent="0.2">
      <c r="A677" t="s">
        <v>507</v>
      </c>
      <c r="B677" t="s">
        <v>338</v>
      </c>
      <c r="C677" t="s">
        <v>1524</v>
      </c>
      <c r="D677" t="s">
        <v>1528</v>
      </c>
      <c r="E677" t="s">
        <v>508</v>
      </c>
      <c r="F677" t="s">
        <v>509</v>
      </c>
      <c r="G677" t="s">
        <v>508</v>
      </c>
      <c r="H677" t="s">
        <v>509</v>
      </c>
      <c r="AC677">
        <v>5.8</v>
      </c>
      <c r="AF677">
        <v>7</v>
      </c>
      <c r="BI677" t="s">
        <v>2315</v>
      </c>
      <c r="BJ677" t="s">
        <v>70</v>
      </c>
      <c r="BK677" s="1">
        <v>44819</v>
      </c>
      <c r="BL677" t="s">
        <v>71</v>
      </c>
      <c r="BM677">
        <v>3485</v>
      </c>
      <c r="BN677" t="s">
        <v>72</v>
      </c>
      <c r="BO677" t="s">
        <v>71</v>
      </c>
    </row>
    <row r="678" spans="1:67" hidden="1" x14ac:dyDescent="0.2">
      <c r="A678" s="13" t="s">
        <v>1737</v>
      </c>
      <c r="B678" s="13"/>
      <c r="C678" s="13" t="s">
        <v>1524</v>
      </c>
      <c r="D678" s="13" t="s">
        <v>1528</v>
      </c>
      <c r="E678" s="13" t="s">
        <v>508</v>
      </c>
      <c r="F678" s="13" t="s">
        <v>511</v>
      </c>
      <c r="G678" s="13" t="s">
        <v>508</v>
      </c>
      <c r="H678" s="13" t="s">
        <v>511</v>
      </c>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row>
    <row r="679" spans="1:67" s="2" customFormat="1" hidden="1" x14ac:dyDescent="0.2">
      <c r="A679" s="13" t="s">
        <v>1737</v>
      </c>
      <c r="B679" s="13"/>
      <c r="C679" s="13" t="s">
        <v>1524</v>
      </c>
      <c r="D679" s="13" t="s">
        <v>1528</v>
      </c>
      <c r="E679" s="13" t="s">
        <v>508</v>
      </c>
      <c r="F679" s="13" t="s">
        <v>511</v>
      </c>
      <c r="G679" s="13" t="s">
        <v>508</v>
      </c>
      <c r="H679" s="13" t="s">
        <v>1552</v>
      </c>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row>
    <row r="680" spans="1:67" s="2" customFormat="1" hidden="1" x14ac:dyDescent="0.2">
      <c r="A680" s="8" t="s">
        <v>2535</v>
      </c>
      <c r="B680"/>
      <c r="C680" t="s">
        <v>1524</v>
      </c>
      <c r="D680" t="s">
        <v>1528</v>
      </c>
      <c r="E680" t="s">
        <v>508</v>
      </c>
      <c r="F680" t="s">
        <v>511</v>
      </c>
      <c r="G680" s="8" t="s">
        <v>508</v>
      </c>
      <c r="H680" s="8" t="s">
        <v>1552</v>
      </c>
      <c r="I680" s="8"/>
      <c r="J680"/>
      <c r="K680"/>
      <c r="L680"/>
      <c r="M680"/>
      <c r="N680"/>
      <c r="O680"/>
      <c r="P680"/>
      <c r="Q680"/>
      <c r="R680"/>
      <c r="S680"/>
      <c r="T680"/>
      <c r="U680"/>
      <c r="V680"/>
      <c r="W680"/>
      <c r="X680"/>
      <c r="Y680"/>
      <c r="Z680"/>
      <c r="AA680"/>
      <c r="AB680"/>
      <c r="AC680"/>
      <c r="AD680"/>
      <c r="AE680"/>
      <c r="AF680"/>
      <c r="AG680">
        <v>6.1</v>
      </c>
      <c r="AH680"/>
      <c r="AI680"/>
      <c r="AJ680">
        <v>9.5</v>
      </c>
      <c r="AK680"/>
      <c r="AL680"/>
      <c r="AM680"/>
      <c r="AN680"/>
      <c r="AO680"/>
      <c r="AP680"/>
      <c r="AQ680"/>
      <c r="AR680"/>
      <c r="AS680"/>
      <c r="AT680"/>
      <c r="AU680"/>
      <c r="AV680"/>
      <c r="AW680"/>
      <c r="AX680"/>
      <c r="AY680"/>
      <c r="AZ680"/>
      <c r="BA680"/>
      <c r="BB680"/>
      <c r="BC680"/>
      <c r="BD680"/>
      <c r="BE680"/>
      <c r="BF680"/>
      <c r="BG680"/>
      <c r="BH680"/>
      <c r="BI680"/>
      <c r="BJ680" t="s">
        <v>79</v>
      </c>
      <c r="BK680" s="1">
        <v>44824</v>
      </c>
      <c r="BL680" t="s">
        <v>2492</v>
      </c>
      <c r="BM680">
        <v>2930</v>
      </c>
      <c r="BN680"/>
      <c r="BO680"/>
    </row>
    <row r="681" spans="1:67" hidden="1" x14ac:dyDescent="0.2">
      <c r="A681" s="8" t="s">
        <v>2539</v>
      </c>
      <c r="C681" t="s">
        <v>1524</v>
      </c>
      <c r="D681" t="s">
        <v>1528</v>
      </c>
      <c r="E681" t="s">
        <v>508</v>
      </c>
      <c r="F681" t="s">
        <v>511</v>
      </c>
      <c r="G681" s="18" t="s">
        <v>508</v>
      </c>
      <c r="H681" s="8" t="s">
        <v>511</v>
      </c>
      <c r="I681" s="8"/>
      <c r="AS681">
        <v>7.15</v>
      </c>
      <c r="AV681">
        <v>4.8</v>
      </c>
      <c r="BJ681" t="s">
        <v>79</v>
      </c>
      <c r="BK681" s="1">
        <v>44824</v>
      </c>
      <c r="BL681" t="s">
        <v>2492</v>
      </c>
      <c r="BM681">
        <v>2930</v>
      </c>
    </row>
    <row r="682" spans="1:67" hidden="1" x14ac:dyDescent="0.2">
      <c r="A682" s="8" t="s">
        <v>2536</v>
      </c>
      <c r="C682" t="s">
        <v>1524</v>
      </c>
      <c r="D682" t="s">
        <v>1528</v>
      </c>
      <c r="E682" t="s">
        <v>508</v>
      </c>
      <c r="F682" t="s">
        <v>511</v>
      </c>
      <c r="G682" s="8" t="s">
        <v>508</v>
      </c>
      <c r="H682" s="8" t="s">
        <v>511</v>
      </c>
      <c r="I682" s="8"/>
      <c r="Y682" t="s">
        <v>2537</v>
      </c>
      <c r="AB682">
        <v>9.4</v>
      </c>
      <c r="BJ682" t="s">
        <v>79</v>
      </c>
      <c r="BK682" s="1">
        <v>44824</v>
      </c>
      <c r="BL682" t="s">
        <v>2492</v>
      </c>
      <c r="BM682">
        <v>2930</v>
      </c>
    </row>
    <row r="683" spans="1:67" hidden="1" x14ac:dyDescent="0.2">
      <c r="A683" s="8" t="s">
        <v>2531</v>
      </c>
      <c r="C683" t="s">
        <v>1524</v>
      </c>
      <c r="D683" t="s">
        <v>1528</v>
      </c>
      <c r="E683" t="s">
        <v>508</v>
      </c>
      <c r="F683" t="s">
        <v>511</v>
      </c>
      <c r="G683" s="8" t="s">
        <v>508</v>
      </c>
      <c r="H683" s="8" t="s">
        <v>1552</v>
      </c>
      <c r="I683" s="8"/>
      <c r="Y683" t="s">
        <v>2115</v>
      </c>
      <c r="AB683">
        <v>10.9</v>
      </c>
      <c r="BJ683" t="s">
        <v>79</v>
      </c>
      <c r="BK683" s="1">
        <v>44824</v>
      </c>
      <c r="BL683" t="s">
        <v>2492</v>
      </c>
      <c r="BM683">
        <v>2930</v>
      </c>
    </row>
    <row r="684" spans="1:67" hidden="1" x14ac:dyDescent="0.2">
      <c r="A684" s="8" t="s">
        <v>2532</v>
      </c>
      <c r="C684" t="s">
        <v>1524</v>
      </c>
      <c r="D684" t="s">
        <v>1528</v>
      </c>
      <c r="E684" t="s">
        <v>508</v>
      </c>
      <c r="F684" t="s">
        <v>511</v>
      </c>
      <c r="G684" s="8" t="s">
        <v>508</v>
      </c>
      <c r="H684" s="8" t="s">
        <v>1552</v>
      </c>
      <c r="I684" s="8"/>
      <c r="Y684" t="s">
        <v>2533</v>
      </c>
      <c r="AB684">
        <v>9.6999999999999993</v>
      </c>
      <c r="AF684">
        <v>11.8</v>
      </c>
      <c r="BJ684" s="8" t="s">
        <v>79</v>
      </c>
      <c r="BK684" s="9">
        <v>44824</v>
      </c>
      <c r="BL684" s="8" t="s">
        <v>2492</v>
      </c>
      <c r="BM684">
        <v>2930</v>
      </c>
    </row>
    <row r="685" spans="1:67" hidden="1" x14ac:dyDescent="0.2">
      <c r="A685" s="8" t="s">
        <v>2534</v>
      </c>
      <c r="C685" t="s">
        <v>1524</v>
      </c>
      <c r="D685" t="s">
        <v>1528</v>
      </c>
      <c r="E685" t="s">
        <v>508</v>
      </c>
      <c r="F685" t="s">
        <v>511</v>
      </c>
      <c r="G685" s="8" t="s">
        <v>508</v>
      </c>
      <c r="H685" s="8" t="s">
        <v>1552</v>
      </c>
      <c r="I685" s="8"/>
      <c r="Y685">
        <v>8.6</v>
      </c>
      <c r="AB685">
        <v>8.6999999999999993</v>
      </c>
      <c r="BJ685" t="s">
        <v>79</v>
      </c>
      <c r="BK685" s="1">
        <v>44824</v>
      </c>
      <c r="BL685" t="s">
        <v>2492</v>
      </c>
      <c r="BM685">
        <v>2930</v>
      </c>
    </row>
    <row r="686" spans="1:67" hidden="1" x14ac:dyDescent="0.2">
      <c r="A686" s="8" t="s">
        <v>2538</v>
      </c>
      <c r="C686" t="s">
        <v>1524</v>
      </c>
      <c r="D686" t="s">
        <v>1528</v>
      </c>
      <c r="E686" t="s">
        <v>508</v>
      </c>
      <c r="F686" t="s">
        <v>511</v>
      </c>
      <c r="G686" s="8" t="s">
        <v>508</v>
      </c>
      <c r="H686" s="8" t="s">
        <v>511</v>
      </c>
      <c r="I686" s="8"/>
      <c r="Y686">
        <v>8.0500000000000007</v>
      </c>
      <c r="AB686" t="s">
        <v>2204</v>
      </c>
      <c r="BJ686" s="8" t="s">
        <v>79</v>
      </c>
      <c r="BK686" s="9">
        <v>44824</v>
      </c>
      <c r="BL686" s="8" t="s">
        <v>2492</v>
      </c>
      <c r="BM686">
        <v>2930</v>
      </c>
    </row>
    <row r="687" spans="1:67" hidden="1" x14ac:dyDescent="0.2">
      <c r="A687" s="8" t="s">
        <v>2823</v>
      </c>
      <c r="C687" t="s">
        <v>1524</v>
      </c>
      <c r="D687" t="s">
        <v>1528</v>
      </c>
      <c r="E687" t="s">
        <v>508</v>
      </c>
      <c r="F687" t="s">
        <v>511</v>
      </c>
      <c r="G687" s="8" t="s">
        <v>508</v>
      </c>
      <c r="H687" s="8" t="s">
        <v>511</v>
      </c>
      <c r="I687" s="8"/>
      <c r="L687" t="s">
        <v>2822</v>
      </c>
      <c r="U687">
        <v>7.2</v>
      </c>
      <c r="X687">
        <v>7.8</v>
      </c>
      <c r="Y687">
        <v>8.1999999999999993</v>
      </c>
      <c r="Z687">
        <v>10.4</v>
      </c>
      <c r="AA687">
        <v>9.6</v>
      </c>
      <c r="AB687">
        <v>10.4</v>
      </c>
      <c r="AC687">
        <v>7.8</v>
      </c>
      <c r="AD687">
        <v>11.55</v>
      </c>
      <c r="AE687">
        <v>10.15</v>
      </c>
      <c r="AF687">
        <v>11.55</v>
      </c>
      <c r="AG687">
        <v>5.77</v>
      </c>
      <c r="AJ687">
        <v>8.5</v>
      </c>
      <c r="AS687">
        <v>6.8</v>
      </c>
      <c r="AT687">
        <v>4.5</v>
      </c>
      <c r="AU687">
        <v>4.8</v>
      </c>
      <c r="AV687">
        <v>4.8</v>
      </c>
      <c r="AW687">
        <v>8.1</v>
      </c>
      <c r="AX687">
        <v>6.5</v>
      </c>
      <c r="AY687">
        <v>6.7</v>
      </c>
      <c r="AZ687">
        <v>6.7</v>
      </c>
      <c r="BA687">
        <v>9</v>
      </c>
      <c r="BB687">
        <v>8.5</v>
      </c>
      <c r="BC687">
        <v>8.0299999999999994</v>
      </c>
      <c r="BD687">
        <v>8.5</v>
      </c>
      <c r="BE687">
        <v>8.9499999999999993</v>
      </c>
      <c r="BF687" s="8">
        <v>6.42</v>
      </c>
      <c r="BG687" s="8">
        <v>5.31</v>
      </c>
      <c r="BH687" s="8">
        <v>6.42</v>
      </c>
      <c r="BJ687" s="8" t="s">
        <v>79</v>
      </c>
      <c r="BK687" s="9">
        <v>44827</v>
      </c>
      <c r="BL687" s="8" t="s">
        <v>2819</v>
      </c>
      <c r="BM687" s="5">
        <v>3601</v>
      </c>
    </row>
    <row r="688" spans="1:67" hidden="1" x14ac:dyDescent="0.2">
      <c r="A688" t="s">
        <v>510</v>
      </c>
      <c r="C688" t="s">
        <v>1524</v>
      </c>
      <c r="D688" t="s">
        <v>1528</v>
      </c>
      <c r="E688" t="s">
        <v>508</v>
      </c>
      <c r="F688" t="s">
        <v>511</v>
      </c>
      <c r="G688" t="s">
        <v>508</v>
      </c>
      <c r="H688" t="s">
        <v>511</v>
      </c>
      <c r="U688">
        <v>6.5</v>
      </c>
      <c r="Y688">
        <v>7.3</v>
      </c>
      <c r="AB688">
        <v>8.6</v>
      </c>
      <c r="AC688">
        <v>7.35</v>
      </c>
      <c r="AF688">
        <v>11</v>
      </c>
      <c r="AG688">
        <v>6.1</v>
      </c>
      <c r="AJ688">
        <v>8.75</v>
      </c>
      <c r="AW688">
        <v>8.8000000000000007</v>
      </c>
      <c r="AX688">
        <v>7.2</v>
      </c>
      <c r="AY688">
        <v>7.4</v>
      </c>
      <c r="AZ688">
        <v>7.4</v>
      </c>
      <c r="BB688">
        <v>6</v>
      </c>
      <c r="BC688">
        <v>6.4</v>
      </c>
      <c r="BD688">
        <v>6.4</v>
      </c>
      <c r="BG688">
        <v>5.2</v>
      </c>
      <c r="BH688">
        <v>5.2</v>
      </c>
      <c r="BJ688" t="s">
        <v>79</v>
      </c>
      <c r="BL688" t="s">
        <v>104</v>
      </c>
      <c r="BM688">
        <v>1216</v>
      </c>
      <c r="BN688" t="s">
        <v>72</v>
      </c>
      <c r="BO688" t="s">
        <v>104</v>
      </c>
    </row>
    <row r="689" spans="1:67" hidden="1" x14ac:dyDescent="0.2">
      <c r="A689" s="8" t="s">
        <v>2156</v>
      </c>
      <c r="C689" t="s">
        <v>1524</v>
      </c>
      <c r="D689" t="s">
        <v>1528</v>
      </c>
      <c r="E689" t="s">
        <v>508</v>
      </c>
      <c r="F689" t="s">
        <v>511</v>
      </c>
      <c r="G689" s="8" t="s">
        <v>508</v>
      </c>
      <c r="H689" s="8" t="s">
        <v>511</v>
      </c>
      <c r="I689" s="8"/>
      <c r="AG689" t="s">
        <v>2144</v>
      </c>
      <c r="AH689" t="s">
        <v>2160</v>
      </c>
      <c r="AI689" t="s">
        <v>2161</v>
      </c>
      <c r="AJ689" t="s">
        <v>2160</v>
      </c>
      <c r="BI689" s="11" t="s">
        <v>2007</v>
      </c>
      <c r="BJ689" s="8" t="s">
        <v>79</v>
      </c>
      <c r="BK689" s="1">
        <v>44816</v>
      </c>
      <c r="BL689" t="s">
        <v>2002</v>
      </c>
      <c r="BM689">
        <v>2585</v>
      </c>
    </row>
    <row r="690" spans="1:67" hidden="1" x14ac:dyDescent="0.2">
      <c r="A690" s="8" t="s">
        <v>2157</v>
      </c>
      <c r="C690" t="s">
        <v>1524</v>
      </c>
      <c r="D690" t="s">
        <v>1528</v>
      </c>
      <c r="E690" t="s">
        <v>508</v>
      </c>
      <c r="F690" t="s">
        <v>511</v>
      </c>
      <c r="G690" s="8" t="s">
        <v>508</v>
      </c>
      <c r="H690" s="8" t="s">
        <v>511</v>
      </c>
      <c r="I690" s="8"/>
      <c r="AS690">
        <v>7.3</v>
      </c>
      <c r="AV690">
        <v>4.8</v>
      </c>
      <c r="BJ690" s="8" t="s">
        <v>79</v>
      </c>
      <c r="BK690" s="1">
        <v>44816</v>
      </c>
      <c r="BL690" t="s">
        <v>2002</v>
      </c>
      <c r="BM690">
        <v>2585</v>
      </c>
    </row>
    <row r="691" spans="1:67" hidden="1" x14ac:dyDescent="0.2">
      <c r="A691" s="8" t="s">
        <v>2158</v>
      </c>
      <c r="C691" t="s">
        <v>1524</v>
      </c>
      <c r="D691" t="s">
        <v>1528</v>
      </c>
      <c r="E691" t="s">
        <v>508</v>
      </c>
      <c r="F691" t="s">
        <v>511</v>
      </c>
      <c r="G691" s="8" t="s">
        <v>508</v>
      </c>
      <c r="H691" s="8" t="s">
        <v>511</v>
      </c>
      <c r="I691" s="8"/>
      <c r="AW691">
        <v>7</v>
      </c>
      <c r="AY691">
        <v>7.2</v>
      </c>
      <c r="AZ691">
        <v>7.2</v>
      </c>
      <c r="BI691" t="s">
        <v>2159</v>
      </c>
      <c r="BJ691" s="8" t="s">
        <v>79</v>
      </c>
      <c r="BK691" s="1">
        <v>44816</v>
      </c>
      <c r="BL691" t="s">
        <v>2002</v>
      </c>
      <c r="BM691">
        <v>2585</v>
      </c>
    </row>
    <row r="692" spans="1:67" hidden="1" x14ac:dyDescent="0.2">
      <c r="A692" s="8" t="s">
        <v>2450</v>
      </c>
      <c r="C692" t="s">
        <v>1524</v>
      </c>
      <c r="D692" t="s">
        <v>1528</v>
      </c>
      <c r="E692" t="s">
        <v>508</v>
      </c>
      <c r="F692" t="s">
        <v>511</v>
      </c>
      <c r="G692" s="8" t="s">
        <v>508</v>
      </c>
      <c r="H692" s="8" t="s">
        <v>1552</v>
      </c>
      <c r="I692" s="8"/>
      <c r="BJ692" t="s">
        <v>79</v>
      </c>
      <c r="BK692" s="1">
        <v>44820</v>
      </c>
      <c r="BL692" s="8" t="s">
        <v>2433</v>
      </c>
      <c r="BM692" s="8" t="s">
        <v>2470</v>
      </c>
      <c r="BN692" t="s">
        <v>72</v>
      </c>
      <c r="BO692" s="8" t="s">
        <v>2433</v>
      </c>
    </row>
    <row r="693" spans="1:67" hidden="1" x14ac:dyDescent="0.2">
      <c r="A693" s="8" t="s">
        <v>2452</v>
      </c>
      <c r="C693" t="s">
        <v>1524</v>
      </c>
      <c r="D693" t="s">
        <v>1528</v>
      </c>
      <c r="E693" t="s">
        <v>508</v>
      </c>
      <c r="F693" t="s">
        <v>511</v>
      </c>
      <c r="G693" s="8" t="s">
        <v>508</v>
      </c>
      <c r="H693" s="8" t="s">
        <v>1552</v>
      </c>
      <c r="I693" s="8"/>
      <c r="BJ693" t="s">
        <v>79</v>
      </c>
      <c r="BK693" s="1">
        <v>44820</v>
      </c>
      <c r="BL693" s="8" t="s">
        <v>2433</v>
      </c>
      <c r="BM693" s="8" t="s">
        <v>2470</v>
      </c>
      <c r="BN693" t="s">
        <v>72</v>
      </c>
      <c r="BO693" s="8" t="s">
        <v>2433</v>
      </c>
    </row>
    <row r="694" spans="1:67" hidden="1" x14ac:dyDescent="0.2">
      <c r="A694" s="8" t="s">
        <v>2451</v>
      </c>
      <c r="C694" t="s">
        <v>1524</v>
      </c>
      <c r="D694" t="s">
        <v>1528</v>
      </c>
      <c r="E694" t="s">
        <v>508</v>
      </c>
      <c r="F694" t="s">
        <v>511</v>
      </c>
      <c r="G694" s="8" t="s">
        <v>508</v>
      </c>
      <c r="H694" s="8" t="s">
        <v>1552</v>
      </c>
      <c r="I694" s="8"/>
      <c r="BJ694" t="s">
        <v>79</v>
      </c>
      <c r="BK694" s="1">
        <v>44820</v>
      </c>
      <c r="BL694" s="8" t="s">
        <v>2433</v>
      </c>
      <c r="BM694" s="8" t="s">
        <v>2470</v>
      </c>
      <c r="BN694" t="s">
        <v>72</v>
      </c>
      <c r="BO694" s="8" t="s">
        <v>2433</v>
      </c>
    </row>
    <row r="695" spans="1:67" hidden="1" x14ac:dyDescent="0.2">
      <c r="A695" s="8" t="s">
        <v>2449</v>
      </c>
      <c r="B695" t="s">
        <v>338</v>
      </c>
      <c r="C695" t="s">
        <v>1524</v>
      </c>
      <c r="D695" t="s">
        <v>1528</v>
      </c>
      <c r="E695" t="s">
        <v>508</v>
      </c>
      <c r="F695" t="s">
        <v>511</v>
      </c>
      <c r="G695" s="8" t="s">
        <v>508</v>
      </c>
      <c r="H695" s="8" t="s">
        <v>1552</v>
      </c>
      <c r="I695" s="8"/>
      <c r="Y695">
        <v>8.4</v>
      </c>
      <c r="AB695">
        <v>10.5</v>
      </c>
      <c r="AC695">
        <v>8.1</v>
      </c>
      <c r="AF695">
        <v>12</v>
      </c>
      <c r="AG695">
        <v>6.2</v>
      </c>
      <c r="AJ695">
        <v>9.9</v>
      </c>
      <c r="BJ695" t="s">
        <v>79</v>
      </c>
      <c r="BK695" s="1">
        <v>44820</v>
      </c>
      <c r="BL695" s="8" t="s">
        <v>2433</v>
      </c>
      <c r="BM695" s="8" t="s">
        <v>2470</v>
      </c>
      <c r="BN695" t="s">
        <v>72</v>
      </c>
      <c r="BO695" s="8" t="s">
        <v>2433</v>
      </c>
    </row>
    <row r="696" spans="1:67" hidden="1" x14ac:dyDescent="0.2">
      <c r="A696" s="8" t="s">
        <v>2448</v>
      </c>
      <c r="B696" t="s">
        <v>338</v>
      </c>
      <c r="C696" t="s">
        <v>1524</v>
      </c>
      <c r="D696" t="s">
        <v>1528</v>
      </c>
      <c r="E696" t="s">
        <v>508</v>
      </c>
      <c r="F696" t="s">
        <v>511</v>
      </c>
      <c r="G696" s="8" t="s">
        <v>508</v>
      </c>
      <c r="H696" s="8" t="s">
        <v>511</v>
      </c>
      <c r="I696" s="8"/>
      <c r="X696">
        <v>7.8</v>
      </c>
      <c r="AC696">
        <v>7.6</v>
      </c>
      <c r="AF696">
        <v>11</v>
      </c>
      <c r="AG696">
        <v>5.8</v>
      </c>
      <c r="AJ696">
        <v>8.1999999999999993</v>
      </c>
      <c r="AR696">
        <v>4.0999999999999996</v>
      </c>
      <c r="AS696">
        <v>7.1</v>
      </c>
      <c r="AV696">
        <v>4.8</v>
      </c>
      <c r="AW696">
        <v>7.8</v>
      </c>
      <c r="AZ696">
        <v>6.5</v>
      </c>
      <c r="BD696">
        <v>7.7</v>
      </c>
      <c r="BE696">
        <v>8.5</v>
      </c>
      <c r="BH696">
        <v>5.8</v>
      </c>
      <c r="BJ696" t="s">
        <v>79</v>
      </c>
      <c r="BK696" s="1">
        <v>44820</v>
      </c>
      <c r="BL696" s="8" t="s">
        <v>2433</v>
      </c>
      <c r="BM696" s="8" t="s">
        <v>2470</v>
      </c>
      <c r="BN696" t="s">
        <v>72</v>
      </c>
      <c r="BO696" s="8" t="s">
        <v>2433</v>
      </c>
    </row>
    <row r="697" spans="1:67" hidden="1" x14ac:dyDescent="0.2">
      <c r="A697" s="13" t="s">
        <v>1737</v>
      </c>
      <c r="B697" s="13"/>
      <c r="C697" s="13" t="s">
        <v>1524</v>
      </c>
      <c r="D697" s="13" t="s">
        <v>1528</v>
      </c>
      <c r="E697" s="13" t="s">
        <v>508</v>
      </c>
      <c r="F697" s="13" t="s">
        <v>512</v>
      </c>
      <c r="G697" s="13" t="s">
        <v>508</v>
      </c>
      <c r="H697" s="13" t="s">
        <v>512</v>
      </c>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row>
    <row r="698" spans="1:67" hidden="1" x14ac:dyDescent="0.2">
      <c r="A698" t="s">
        <v>513</v>
      </c>
      <c r="B698" t="s">
        <v>338</v>
      </c>
      <c r="C698" t="s">
        <v>1524</v>
      </c>
      <c r="D698" t="s">
        <v>1528</v>
      </c>
      <c r="E698" t="s">
        <v>508</v>
      </c>
      <c r="F698" t="s">
        <v>512</v>
      </c>
      <c r="G698" t="s">
        <v>508</v>
      </c>
      <c r="H698" t="s">
        <v>512</v>
      </c>
      <c r="AC698">
        <v>6</v>
      </c>
      <c r="AF698">
        <v>7.9</v>
      </c>
      <c r="BJ698" t="s">
        <v>70</v>
      </c>
      <c r="BK698" s="1">
        <v>44819</v>
      </c>
      <c r="BL698" t="s">
        <v>71</v>
      </c>
      <c r="BM698">
        <v>3485</v>
      </c>
      <c r="BN698" t="s">
        <v>72</v>
      </c>
      <c r="BO698" t="s">
        <v>71</v>
      </c>
    </row>
    <row r="699" spans="1:67" hidden="1" x14ac:dyDescent="0.2">
      <c r="A699" s="13" t="s">
        <v>1737</v>
      </c>
      <c r="B699" s="13"/>
      <c r="C699" s="13" t="s">
        <v>1524</v>
      </c>
      <c r="D699" s="13" t="s">
        <v>1528</v>
      </c>
      <c r="E699" s="13" t="s">
        <v>508</v>
      </c>
      <c r="F699" s="13" t="s">
        <v>444</v>
      </c>
      <c r="G699" s="13" t="s">
        <v>508</v>
      </c>
      <c r="H699" s="13" t="s">
        <v>444</v>
      </c>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row>
    <row r="700" spans="1:67" hidden="1" x14ac:dyDescent="0.2">
      <c r="A700" t="s">
        <v>108</v>
      </c>
      <c r="C700" t="s">
        <v>1524</v>
      </c>
      <c r="D700" t="s">
        <v>1528</v>
      </c>
      <c r="E700" t="s">
        <v>508</v>
      </c>
      <c r="F700" t="s">
        <v>444</v>
      </c>
      <c r="G700" t="s">
        <v>141</v>
      </c>
      <c r="H700" t="s">
        <v>444</v>
      </c>
      <c r="AC700">
        <v>8</v>
      </c>
      <c r="AF700">
        <v>11</v>
      </c>
      <c r="BJ700" t="s">
        <v>79</v>
      </c>
      <c r="BL700" t="s">
        <v>216</v>
      </c>
      <c r="BM700">
        <v>7016</v>
      </c>
    </row>
    <row r="701" spans="1:67" hidden="1" x14ac:dyDescent="0.2">
      <c r="A701" t="s">
        <v>443</v>
      </c>
      <c r="C701" t="s">
        <v>1524</v>
      </c>
      <c r="D701" t="s">
        <v>1528</v>
      </c>
      <c r="E701" t="s">
        <v>508</v>
      </c>
      <c r="F701" t="s">
        <v>444</v>
      </c>
      <c r="G701" t="s">
        <v>144</v>
      </c>
      <c r="H701" t="s">
        <v>444</v>
      </c>
      <c r="I701" t="b">
        <v>0</v>
      </c>
      <c r="AC701">
        <v>8</v>
      </c>
      <c r="AF701">
        <v>10</v>
      </c>
      <c r="AG701">
        <v>7</v>
      </c>
      <c r="AJ701">
        <v>9</v>
      </c>
      <c r="BJ701" t="s">
        <v>70</v>
      </c>
      <c r="BL701" t="s">
        <v>139</v>
      </c>
      <c r="BM701">
        <v>3875</v>
      </c>
    </row>
    <row r="702" spans="1:67" hidden="1" x14ac:dyDescent="0.2">
      <c r="C702" t="s">
        <v>1524</v>
      </c>
      <c r="D702" t="s">
        <v>1528</v>
      </c>
      <c r="E702" t="s">
        <v>508</v>
      </c>
      <c r="F702" t="s">
        <v>444</v>
      </c>
      <c r="G702" t="s">
        <v>141</v>
      </c>
      <c r="H702" t="s">
        <v>444</v>
      </c>
      <c r="AC702">
        <v>8</v>
      </c>
      <c r="AF702">
        <v>10</v>
      </c>
      <c r="AG702">
        <v>7</v>
      </c>
      <c r="AJ702">
        <v>9</v>
      </c>
      <c r="BJ702" t="s">
        <v>79</v>
      </c>
      <c r="BK702" s="1">
        <v>44797</v>
      </c>
      <c r="BL702" t="s">
        <v>87</v>
      </c>
      <c r="BM702">
        <v>36083</v>
      </c>
      <c r="BN702" t="s">
        <v>72</v>
      </c>
      <c r="BO702" t="s">
        <v>87</v>
      </c>
    </row>
    <row r="703" spans="1:67" hidden="1" x14ac:dyDescent="0.2">
      <c r="A703" t="s">
        <v>514</v>
      </c>
      <c r="C703" t="s">
        <v>1524</v>
      </c>
      <c r="D703" t="s">
        <v>1528</v>
      </c>
      <c r="E703" t="s">
        <v>508</v>
      </c>
      <c r="F703" t="s">
        <v>283</v>
      </c>
      <c r="G703" t="s">
        <v>508</v>
      </c>
      <c r="H703" t="s">
        <v>283</v>
      </c>
      <c r="AW703">
        <v>6</v>
      </c>
      <c r="AX703">
        <v>4.5</v>
      </c>
      <c r="AY703">
        <v>4.9000000000000004</v>
      </c>
      <c r="AZ703">
        <v>4.9000000000000004</v>
      </c>
      <c r="BJ703" t="s">
        <v>79</v>
      </c>
      <c r="BK703" s="1">
        <v>44798</v>
      </c>
      <c r="BL703" t="s">
        <v>515</v>
      </c>
      <c r="BM703">
        <v>831</v>
      </c>
      <c r="BN703" t="s">
        <v>72</v>
      </c>
      <c r="BO703" t="s">
        <v>515</v>
      </c>
    </row>
    <row r="704" spans="1:67" hidden="1" x14ac:dyDescent="0.2">
      <c r="A704" s="13" t="s">
        <v>1737</v>
      </c>
      <c r="B704" s="13"/>
      <c r="C704" s="13" t="s">
        <v>1524</v>
      </c>
      <c r="D704" s="13" t="s">
        <v>1528</v>
      </c>
      <c r="E704" s="13" t="s">
        <v>508</v>
      </c>
      <c r="F704" s="13"/>
      <c r="G704" s="13" t="s">
        <v>508</v>
      </c>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row>
    <row r="705" spans="1:67" hidden="1" x14ac:dyDescent="0.2">
      <c r="A705" s="13" t="s">
        <v>1737</v>
      </c>
      <c r="B705" s="13"/>
      <c r="C705" s="13" t="s">
        <v>1518</v>
      </c>
      <c r="D705" s="13" t="s">
        <v>76</v>
      </c>
      <c r="E705" s="13" t="s">
        <v>516</v>
      </c>
      <c r="F705" s="13" t="s">
        <v>486</v>
      </c>
      <c r="G705" s="13" t="s">
        <v>516</v>
      </c>
      <c r="H705" s="13" t="s">
        <v>486</v>
      </c>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row>
    <row r="706" spans="1:67" hidden="1" x14ac:dyDescent="0.2">
      <c r="A706" t="s">
        <v>517</v>
      </c>
      <c r="B706" t="s">
        <v>169</v>
      </c>
      <c r="C706" t="s">
        <v>1518</v>
      </c>
      <c r="D706" t="s">
        <v>76</v>
      </c>
      <c r="E706" t="s">
        <v>516</v>
      </c>
      <c r="F706" t="s">
        <v>486</v>
      </c>
      <c r="G706" t="s">
        <v>516</v>
      </c>
      <c r="H706" t="s">
        <v>486</v>
      </c>
      <c r="AF706">
        <v>14.6</v>
      </c>
      <c r="AG706">
        <v>10</v>
      </c>
      <c r="BJ706" t="s">
        <v>70</v>
      </c>
      <c r="BL706" t="s">
        <v>388</v>
      </c>
      <c r="BM706">
        <v>3140</v>
      </c>
    </row>
    <row r="707" spans="1:67" hidden="1" x14ac:dyDescent="0.2">
      <c r="A707" t="s">
        <v>517</v>
      </c>
      <c r="C707" t="s">
        <v>1518</v>
      </c>
      <c r="D707" t="s">
        <v>76</v>
      </c>
      <c r="E707" t="s">
        <v>516</v>
      </c>
      <c r="F707" t="s">
        <v>486</v>
      </c>
      <c r="G707" t="s">
        <v>516</v>
      </c>
      <c r="H707" t="s">
        <v>486</v>
      </c>
      <c r="I707" t="b">
        <v>0</v>
      </c>
      <c r="AF707">
        <v>14.6</v>
      </c>
      <c r="AG707">
        <v>10</v>
      </c>
      <c r="BI707" t="s">
        <v>518</v>
      </c>
      <c r="BJ707" t="s">
        <v>79</v>
      </c>
      <c r="BL707" t="s">
        <v>109</v>
      </c>
      <c r="BM707">
        <v>3144</v>
      </c>
      <c r="BN707" t="s">
        <v>81</v>
      </c>
      <c r="BO707" t="s">
        <v>109</v>
      </c>
    </row>
    <row r="708" spans="1:67" hidden="1" x14ac:dyDescent="0.2">
      <c r="A708" t="s">
        <v>519</v>
      </c>
      <c r="C708" t="s">
        <v>1518</v>
      </c>
      <c r="D708" t="s">
        <v>76</v>
      </c>
      <c r="E708" t="s">
        <v>516</v>
      </c>
      <c r="F708" t="s">
        <v>486</v>
      </c>
      <c r="G708" t="s">
        <v>516</v>
      </c>
      <c r="H708" t="s">
        <v>486</v>
      </c>
      <c r="BA708">
        <v>12.6</v>
      </c>
      <c r="BD708">
        <v>10.5</v>
      </c>
      <c r="BJ708" t="s">
        <v>70</v>
      </c>
      <c r="BL708" t="s">
        <v>388</v>
      </c>
      <c r="BM708">
        <v>3140</v>
      </c>
    </row>
    <row r="709" spans="1:67" hidden="1" x14ac:dyDescent="0.2">
      <c r="A709" t="s">
        <v>519</v>
      </c>
      <c r="C709" t="s">
        <v>1518</v>
      </c>
      <c r="D709" t="s">
        <v>76</v>
      </c>
      <c r="E709" t="s">
        <v>516</v>
      </c>
      <c r="F709" t="s">
        <v>486</v>
      </c>
      <c r="G709" t="s">
        <v>516</v>
      </c>
      <c r="H709" t="s">
        <v>486</v>
      </c>
      <c r="I709" t="b">
        <v>0</v>
      </c>
      <c r="BA709">
        <v>12.6</v>
      </c>
      <c r="BD709">
        <v>10.5</v>
      </c>
      <c r="BI709" t="s">
        <v>336</v>
      </c>
      <c r="BJ709" t="s">
        <v>79</v>
      </c>
      <c r="BL709" t="s">
        <v>109</v>
      </c>
      <c r="BM709">
        <v>3144</v>
      </c>
      <c r="BN709" t="s">
        <v>81</v>
      </c>
      <c r="BO709" t="s">
        <v>109</v>
      </c>
    </row>
    <row r="710" spans="1:67" hidden="1" x14ac:dyDescent="0.2">
      <c r="A710" s="13" t="s">
        <v>1737</v>
      </c>
      <c r="B710" s="13"/>
      <c r="C710" s="13" t="s">
        <v>1518</v>
      </c>
      <c r="D710" s="13" t="s">
        <v>76</v>
      </c>
      <c r="E710" s="13" t="s">
        <v>516</v>
      </c>
      <c r="F710" s="13" t="s">
        <v>521</v>
      </c>
      <c r="G710" s="13" t="s">
        <v>516</v>
      </c>
      <c r="H710" s="13" t="s">
        <v>521</v>
      </c>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row>
    <row r="711" spans="1:67" s="23" customFormat="1" hidden="1" x14ac:dyDescent="0.2">
      <c r="A711" t="s">
        <v>520</v>
      </c>
      <c r="B711" t="s">
        <v>338</v>
      </c>
      <c r="C711" t="s">
        <v>1518</v>
      </c>
      <c r="D711" t="s">
        <v>76</v>
      </c>
      <c r="E711" t="s">
        <v>516</v>
      </c>
      <c r="F711" t="s">
        <v>521</v>
      </c>
      <c r="G711" t="s">
        <v>516</v>
      </c>
      <c r="H711" t="s">
        <v>521</v>
      </c>
      <c r="I711"/>
      <c r="J711"/>
      <c r="K711"/>
      <c r="L711"/>
      <c r="M711"/>
      <c r="N711"/>
      <c r="O711"/>
      <c r="P711"/>
      <c r="Q711"/>
      <c r="R711"/>
      <c r="S711"/>
      <c r="T711"/>
      <c r="U711"/>
      <c r="V711"/>
      <c r="W711"/>
      <c r="X711"/>
      <c r="Y711"/>
      <c r="Z711"/>
      <c r="AA711"/>
      <c r="AB711"/>
      <c r="AC711">
        <v>9.5</v>
      </c>
      <c r="AD711"/>
      <c r="AE711"/>
      <c r="AF711">
        <v>13.2</v>
      </c>
      <c r="AG711"/>
      <c r="AH711"/>
      <c r="AI711"/>
      <c r="AJ711"/>
      <c r="AK711"/>
      <c r="AL711"/>
      <c r="AM711"/>
      <c r="AN711"/>
      <c r="AO711"/>
      <c r="AP711"/>
      <c r="AQ711"/>
      <c r="AR711"/>
      <c r="AS711"/>
      <c r="AT711"/>
      <c r="AU711"/>
      <c r="AV711"/>
      <c r="AW711"/>
      <c r="AX711"/>
      <c r="AY711"/>
      <c r="AZ711"/>
      <c r="BA711"/>
      <c r="BB711"/>
      <c r="BC711"/>
      <c r="BD711"/>
      <c r="BE711"/>
      <c r="BF711"/>
      <c r="BG711"/>
      <c r="BH711"/>
      <c r="BI711" t="s">
        <v>2316</v>
      </c>
      <c r="BJ711" t="s">
        <v>70</v>
      </c>
      <c r="BK711" s="1">
        <v>44819</v>
      </c>
      <c r="BL711" t="s">
        <v>71</v>
      </c>
      <c r="BM711">
        <v>3485</v>
      </c>
      <c r="BN711" t="s">
        <v>72</v>
      </c>
      <c r="BO711" t="s">
        <v>71</v>
      </c>
    </row>
    <row r="712" spans="1:67" s="23" customFormat="1" hidden="1" x14ac:dyDescent="0.2">
      <c r="A712" s="13" t="s">
        <v>1737</v>
      </c>
      <c r="B712" s="13"/>
      <c r="C712" s="13" t="s">
        <v>1518</v>
      </c>
      <c r="D712" s="13" t="s">
        <v>76</v>
      </c>
      <c r="E712" s="13" t="s">
        <v>516</v>
      </c>
      <c r="F712" s="13"/>
      <c r="G712" s="13" t="s">
        <v>516</v>
      </c>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row>
    <row r="713" spans="1:67" hidden="1" x14ac:dyDescent="0.2">
      <c r="A713" s="8"/>
      <c r="B713" s="8"/>
      <c r="C713" s="8" t="s">
        <v>1525</v>
      </c>
      <c r="D713" s="8" t="s">
        <v>1526</v>
      </c>
      <c r="E713" s="8" t="s">
        <v>1494</v>
      </c>
      <c r="F713" s="8" t="s">
        <v>1495</v>
      </c>
      <c r="G713" s="8" t="s">
        <v>351</v>
      </c>
      <c r="H713" s="8" t="s">
        <v>1488</v>
      </c>
      <c r="I713" s="8"/>
      <c r="J713" s="8"/>
      <c r="K713" s="8"/>
      <c r="L713" s="8"/>
      <c r="M713" s="8">
        <v>5</v>
      </c>
      <c r="N713" s="8"/>
      <c r="O713" s="8"/>
      <c r="P713" s="8"/>
      <c r="Q713" s="8">
        <v>6</v>
      </c>
      <c r="R713" s="8"/>
      <c r="S713" s="8"/>
      <c r="T713" s="8">
        <v>6</v>
      </c>
      <c r="U713" s="8"/>
      <c r="V713" s="8"/>
      <c r="W713" s="8"/>
      <c r="X713" s="8"/>
      <c r="Y713" s="8"/>
      <c r="Z713" s="8"/>
      <c r="AA713" s="8"/>
      <c r="AB713" s="8"/>
      <c r="AC713" s="8">
        <v>5.5</v>
      </c>
      <c r="AD713" s="8"/>
      <c r="AE713" s="8"/>
      <c r="AF713" s="8">
        <v>8</v>
      </c>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v>6</v>
      </c>
      <c r="BF713" s="8"/>
      <c r="BG713" s="8"/>
      <c r="BH713" s="8"/>
      <c r="BI713" s="8" t="s">
        <v>1490</v>
      </c>
      <c r="BJ713" s="8" t="s">
        <v>79</v>
      </c>
      <c r="BK713" s="9">
        <v>44806</v>
      </c>
      <c r="BL713" s="8" t="s">
        <v>1478</v>
      </c>
      <c r="BM713" s="8">
        <v>35427</v>
      </c>
      <c r="BN713" s="8"/>
      <c r="BO713" s="8"/>
    </row>
    <row r="714" spans="1:67" hidden="1" x14ac:dyDescent="0.2">
      <c r="A714" t="s">
        <v>522</v>
      </c>
      <c r="C714" t="s">
        <v>111</v>
      </c>
      <c r="D714" t="s">
        <v>1521</v>
      </c>
      <c r="E714" t="s">
        <v>114</v>
      </c>
      <c r="F714" t="s">
        <v>523</v>
      </c>
      <c r="G714" t="s">
        <v>114</v>
      </c>
      <c r="H714" t="s">
        <v>523</v>
      </c>
      <c r="BJ714" t="s">
        <v>82</v>
      </c>
      <c r="BL714" t="s">
        <v>80</v>
      </c>
      <c r="BM714">
        <v>2469</v>
      </c>
      <c r="BN714" t="s">
        <v>115</v>
      </c>
    </row>
    <row r="715" spans="1:67" hidden="1" x14ac:dyDescent="0.2">
      <c r="A715" t="s">
        <v>110</v>
      </c>
      <c r="C715" t="s">
        <v>111</v>
      </c>
      <c r="D715" t="s">
        <v>1521</v>
      </c>
      <c r="E715" t="s">
        <v>114</v>
      </c>
      <c r="F715" t="s">
        <v>523</v>
      </c>
      <c r="G715" t="s">
        <v>114</v>
      </c>
      <c r="H715" t="s">
        <v>523</v>
      </c>
      <c r="BJ715" t="s">
        <v>82</v>
      </c>
      <c r="BL715" t="s">
        <v>80</v>
      </c>
      <c r="BM715">
        <v>2469</v>
      </c>
      <c r="BN715" t="s">
        <v>115</v>
      </c>
    </row>
    <row r="716" spans="1:67" hidden="1" x14ac:dyDescent="0.2">
      <c r="A716" s="13" t="s">
        <v>1737</v>
      </c>
      <c r="B716" s="13"/>
      <c r="C716" s="13" t="s">
        <v>1518</v>
      </c>
      <c r="D716" s="13" t="s">
        <v>76</v>
      </c>
      <c r="E716" s="13" t="s">
        <v>1587</v>
      </c>
      <c r="F716" s="13" t="s">
        <v>1588</v>
      </c>
      <c r="G716" s="13" t="s">
        <v>1587</v>
      </c>
      <c r="H716" s="13" t="s">
        <v>1588</v>
      </c>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row>
    <row r="717" spans="1:67" hidden="1" x14ac:dyDescent="0.2">
      <c r="A717" s="12" t="s">
        <v>2326</v>
      </c>
      <c r="B717" s="12" t="s">
        <v>338</v>
      </c>
      <c r="C717" s="12" t="s">
        <v>1518</v>
      </c>
      <c r="D717" s="12" t="s">
        <v>76</v>
      </c>
      <c r="E717" s="12" t="s">
        <v>1587</v>
      </c>
      <c r="F717" s="12" t="s">
        <v>1588</v>
      </c>
      <c r="G717" s="12" t="s">
        <v>1587</v>
      </c>
      <c r="H717" s="12" t="s">
        <v>1588</v>
      </c>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t="s">
        <v>79</v>
      </c>
      <c r="BK717" s="14">
        <v>44819</v>
      </c>
      <c r="BL717" s="12" t="s">
        <v>71</v>
      </c>
      <c r="BM717" s="12">
        <v>3485</v>
      </c>
      <c r="BN717" s="12" t="s">
        <v>72</v>
      </c>
      <c r="BO717" s="12" t="s">
        <v>71</v>
      </c>
    </row>
    <row r="718" spans="1:67" hidden="1" x14ac:dyDescent="0.2">
      <c r="A718" s="13" t="s">
        <v>1737</v>
      </c>
      <c r="B718" s="13"/>
      <c r="C718" s="13" t="s">
        <v>1519</v>
      </c>
      <c r="D718" s="13" t="s">
        <v>123</v>
      </c>
      <c r="E718" s="13" t="s">
        <v>524</v>
      </c>
      <c r="F718" s="13" t="s">
        <v>525</v>
      </c>
      <c r="G718" s="13" t="s">
        <v>524</v>
      </c>
      <c r="H718" s="13" t="s">
        <v>525</v>
      </c>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row>
    <row r="719" spans="1:67" hidden="1" x14ac:dyDescent="0.2">
      <c r="A719" s="8" t="s">
        <v>2823</v>
      </c>
      <c r="C719" t="s">
        <v>1519</v>
      </c>
      <c r="D719" t="s">
        <v>123</v>
      </c>
      <c r="E719" t="s">
        <v>524</v>
      </c>
      <c r="F719" t="s">
        <v>525</v>
      </c>
      <c r="G719" t="s">
        <v>524</v>
      </c>
      <c r="H719" t="s">
        <v>525</v>
      </c>
      <c r="L719" t="s">
        <v>526</v>
      </c>
      <c r="Q719">
        <v>5.43</v>
      </c>
      <c r="T719">
        <v>5.23</v>
      </c>
      <c r="U719">
        <v>5.8</v>
      </c>
      <c r="X719">
        <v>6.77</v>
      </c>
      <c r="Y719">
        <v>6.72</v>
      </c>
      <c r="AB719">
        <v>7.78</v>
      </c>
      <c r="AC719">
        <v>7.3</v>
      </c>
      <c r="AF719">
        <v>8.16</v>
      </c>
      <c r="AG719">
        <v>6.28</v>
      </c>
      <c r="AJ719">
        <v>6.76</v>
      </c>
      <c r="AO719">
        <v>4.96</v>
      </c>
      <c r="AR719">
        <v>3.02</v>
      </c>
      <c r="AS719">
        <v>5.94</v>
      </c>
      <c r="AV719">
        <v>3.96</v>
      </c>
      <c r="AW719">
        <v>6</v>
      </c>
      <c r="AZ719">
        <v>4.45</v>
      </c>
      <c r="BA719">
        <v>6.36</v>
      </c>
      <c r="BD719">
        <v>4.95</v>
      </c>
      <c r="BE719">
        <v>6.9</v>
      </c>
      <c r="BH719">
        <v>4.3099999999999996</v>
      </c>
      <c r="BI719" t="s">
        <v>472</v>
      </c>
      <c r="BJ719" t="s">
        <v>79</v>
      </c>
      <c r="BL719" t="s">
        <v>473</v>
      </c>
      <c r="BM719">
        <v>3401</v>
      </c>
    </row>
    <row r="720" spans="1:67" hidden="1" x14ac:dyDescent="0.2">
      <c r="A720" t="s">
        <v>108</v>
      </c>
      <c r="C720" t="s">
        <v>1519</v>
      </c>
      <c r="D720" t="s">
        <v>123</v>
      </c>
      <c r="E720" t="s">
        <v>524</v>
      </c>
      <c r="F720" t="s">
        <v>525</v>
      </c>
      <c r="G720" t="s">
        <v>524</v>
      </c>
      <c r="H720" t="s">
        <v>525</v>
      </c>
      <c r="I720" t="b">
        <v>0</v>
      </c>
      <c r="U720">
        <v>5.8</v>
      </c>
      <c r="X720">
        <v>6.77</v>
      </c>
      <c r="Y720">
        <v>6.72</v>
      </c>
      <c r="AB720">
        <v>7.78</v>
      </c>
      <c r="AC720">
        <v>7.3</v>
      </c>
      <c r="AF720">
        <v>8.16</v>
      </c>
      <c r="BI720" t="s">
        <v>527</v>
      </c>
      <c r="BJ720" t="s">
        <v>79</v>
      </c>
      <c r="BK720" s="1">
        <v>44795</v>
      </c>
      <c r="BL720" t="s">
        <v>528</v>
      </c>
      <c r="BM720">
        <v>69736</v>
      </c>
    </row>
    <row r="721" spans="1:67" hidden="1" x14ac:dyDescent="0.2">
      <c r="A721" s="13" t="s">
        <v>1737</v>
      </c>
      <c r="B721" s="13"/>
      <c r="C721" s="13" t="s">
        <v>1519</v>
      </c>
      <c r="D721" s="13" t="s">
        <v>123</v>
      </c>
      <c r="E721" s="13" t="s">
        <v>524</v>
      </c>
      <c r="F721" s="13" t="s">
        <v>529</v>
      </c>
      <c r="G721" s="13" t="s">
        <v>524</v>
      </c>
      <c r="H721" s="13" t="s">
        <v>529</v>
      </c>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row>
    <row r="722" spans="1:67" hidden="1" x14ac:dyDescent="0.2">
      <c r="A722" s="13" t="s">
        <v>1737</v>
      </c>
      <c r="B722" s="13"/>
      <c r="C722" s="13" t="s">
        <v>1519</v>
      </c>
      <c r="D722" s="13" t="s">
        <v>123</v>
      </c>
      <c r="E722" s="13" t="s">
        <v>524</v>
      </c>
      <c r="F722" s="13" t="s">
        <v>529</v>
      </c>
      <c r="G722" s="13" t="s">
        <v>536</v>
      </c>
      <c r="H722" s="13" t="s">
        <v>137</v>
      </c>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row>
    <row r="723" spans="1:67" hidden="1" x14ac:dyDescent="0.2">
      <c r="A723" s="13" t="s">
        <v>1737</v>
      </c>
      <c r="B723" s="13"/>
      <c r="C723" s="13" t="s">
        <v>1519</v>
      </c>
      <c r="D723" s="13" t="s">
        <v>123</v>
      </c>
      <c r="E723" s="13" t="s">
        <v>524</v>
      </c>
      <c r="F723" s="13" t="s">
        <v>529</v>
      </c>
      <c r="G723" s="13" t="s">
        <v>536</v>
      </c>
      <c r="H723" s="13" t="s">
        <v>446</v>
      </c>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row>
    <row r="724" spans="1:67" hidden="1" x14ac:dyDescent="0.2">
      <c r="A724" s="13" t="s">
        <v>1737</v>
      </c>
      <c r="B724" s="13"/>
      <c r="C724" s="13" t="s">
        <v>1519</v>
      </c>
      <c r="D724" s="13" t="s">
        <v>123</v>
      </c>
      <c r="E724" s="13" t="s">
        <v>524</v>
      </c>
      <c r="F724" s="13" t="s">
        <v>529</v>
      </c>
      <c r="G724" s="13" t="s">
        <v>536</v>
      </c>
      <c r="H724" s="13" t="s">
        <v>537</v>
      </c>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row>
    <row r="725" spans="1:67" hidden="1" x14ac:dyDescent="0.2">
      <c r="A725" s="13" t="s">
        <v>1737</v>
      </c>
      <c r="B725" s="13"/>
      <c r="C725" s="13" t="s">
        <v>1519</v>
      </c>
      <c r="D725" s="13" t="s">
        <v>123</v>
      </c>
      <c r="E725" s="13" t="s">
        <v>524</v>
      </c>
      <c r="F725" s="13" t="s">
        <v>529</v>
      </c>
      <c r="G725" s="13" t="s">
        <v>910</v>
      </c>
      <c r="H725" s="13" t="s">
        <v>1727</v>
      </c>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row>
    <row r="726" spans="1:67" hidden="1" x14ac:dyDescent="0.2">
      <c r="A726" s="13" t="s">
        <v>1737</v>
      </c>
      <c r="B726" s="13"/>
      <c r="C726" s="13" t="s">
        <v>1519</v>
      </c>
      <c r="D726" s="13" t="s">
        <v>123</v>
      </c>
      <c r="E726" s="13" t="s">
        <v>524</v>
      </c>
      <c r="F726" s="13" t="s">
        <v>529</v>
      </c>
      <c r="G726" s="13" t="s">
        <v>532</v>
      </c>
      <c r="H726" s="13" t="s">
        <v>533</v>
      </c>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row>
    <row r="727" spans="1:67" hidden="1" x14ac:dyDescent="0.2">
      <c r="A727" s="8" t="s">
        <v>2823</v>
      </c>
      <c r="C727" t="s">
        <v>1519</v>
      </c>
      <c r="D727" t="s">
        <v>123</v>
      </c>
      <c r="E727" t="s">
        <v>524</v>
      </c>
      <c r="F727" t="s">
        <v>529</v>
      </c>
      <c r="G727" t="s">
        <v>524</v>
      </c>
      <c r="H727" t="s">
        <v>529</v>
      </c>
      <c r="L727" t="s">
        <v>530</v>
      </c>
      <c r="Q727">
        <v>5.6</v>
      </c>
      <c r="T727">
        <v>5.05</v>
      </c>
      <c r="U727">
        <v>5.83</v>
      </c>
      <c r="X727">
        <v>6.76</v>
      </c>
      <c r="Y727">
        <v>7.21</v>
      </c>
      <c r="AB727">
        <v>8.39</v>
      </c>
      <c r="AC727">
        <v>7.4</v>
      </c>
      <c r="AF727">
        <v>8.36</v>
      </c>
      <c r="AG727">
        <v>6.39</v>
      </c>
      <c r="AJ727">
        <v>7.07</v>
      </c>
      <c r="AO727">
        <v>5.51</v>
      </c>
      <c r="AR727">
        <v>3.29</v>
      </c>
      <c r="AS727">
        <v>6.54</v>
      </c>
      <c r="AV727">
        <v>4.4400000000000004</v>
      </c>
      <c r="AW727">
        <v>6.59</v>
      </c>
      <c r="AZ727">
        <v>5.19</v>
      </c>
      <c r="BA727">
        <v>6.71</v>
      </c>
      <c r="BD727">
        <v>5.59</v>
      </c>
      <c r="BE727">
        <v>7.34</v>
      </c>
      <c r="BH727">
        <v>4.8099999999999996</v>
      </c>
      <c r="BI727" t="s">
        <v>472</v>
      </c>
      <c r="BJ727" t="s">
        <v>79</v>
      </c>
      <c r="BL727" t="s">
        <v>473</v>
      </c>
      <c r="BM727">
        <v>3401</v>
      </c>
    </row>
    <row r="728" spans="1:67" hidden="1" x14ac:dyDescent="0.2">
      <c r="A728" s="8" t="s">
        <v>2823</v>
      </c>
      <c r="C728" t="s">
        <v>1519</v>
      </c>
      <c r="D728" t="s">
        <v>123</v>
      </c>
      <c r="E728" t="s">
        <v>524</v>
      </c>
      <c r="F728" t="s">
        <v>529</v>
      </c>
      <c r="G728" s="8" t="s">
        <v>524</v>
      </c>
      <c r="H728" s="8" t="s">
        <v>137</v>
      </c>
      <c r="I728" s="8"/>
      <c r="L728" t="s">
        <v>2836</v>
      </c>
      <c r="U728">
        <v>5.9</v>
      </c>
      <c r="X728">
        <v>6.87</v>
      </c>
      <c r="Y728">
        <v>6.82</v>
      </c>
      <c r="Z728">
        <v>8.6199999999999992</v>
      </c>
      <c r="AA728">
        <v>7.73</v>
      </c>
      <c r="AB728">
        <v>8.6199999999999992</v>
      </c>
      <c r="AC728">
        <v>6.71</v>
      </c>
      <c r="AD728">
        <v>9.18</v>
      </c>
      <c r="AE728">
        <v>7.8</v>
      </c>
      <c r="AF728">
        <v>9.18</v>
      </c>
      <c r="AG728">
        <v>5.5</v>
      </c>
      <c r="AJ728">
        <v>7.86</v>
      </c>
      <c r="AS728">
        <v>6.66</v>
      </c>
      <c r="AT728">
        <v>4.5</v>
      </c>
      <c r="AU728">
        <v>4.4400000000000004</v>
      </c>
      <c r="AV728">
        <v>4.5</v>
      </c>
      <c r="AW728">
        <v>6.82</v>
      </c>
      <c r="AX728">
        <v>5.2</v>
      </c>
      <c r="AY728">
        <v>5.43</v>
      </c>
      <c r="AZ728">
        <v>5.43</v>
      </c>
      <c r="BA728">
        <v>6.98</v>
      </c>
      <c r="BB728">
        <v>5.83</v>
      </c>
      <c r="BC728">
        <v>5.47</v>
      </c>
      <c r="BD728">
        <v>5.83</v>
      </c>
      <c r="BE728">
        <v>7.35</v>
      </c>
      <c r="BF728" s="8">
        <v>4.87</v>
      </c>
      <c r="BG728" s="8">
        <v>4.13</v>
      </c>
      <c r="BH728" s="8">
        <v>4.87</v>
      </c>
      <c r="BI728" s="11"/>
      <c r="BJ728" s="8" t="s">
        <v>79</v>
      </c>
      <c r="BK728" s="9">
        <v>44827</v>
      </c>
      <c r="BL728" s="8" t="s">
        <v>2819</v>
      </c>
      <c r="BM728" s="5">
        <v>3601</v>
      </c>
    </row>
    <row r="729" spans="1:67" hidden="1" x14ac:dyDescent="0.2">
      <c r="A729" s="8" t="s">
        <v>2823</v>
      </c>
      <c r="C729" t="s">
        <v>1519</v>
      </c>
      <c r="D729" t="s">
        <v>123</v>
      </c>
      <c r="E729" t="s">
        <v>524</v>
      </c>
      <c r="F729" t="s">
        <v>529</v>
      </c>
      <c r="G729" s="8" t="s">
        <v>524</v>
      </c>
      <c r="H729" s="8" t="s">
        <v>537</v>
      </c>
      <c r="I729" s="8"/>
      <c r="L729" t="s">
        <v>2838</v>
      </c>
      <c r="U729">
        <v>6.9</v>
      </c>
      <c r="X729">
        <v>7.6</v>
      </c>
      <c r="Y729">
        <v>7</v>
      </c>
      <c r="Z729">
        <v>9.3000000000000007</v>
      </c>
      <c r="AA729">
        <v>8.9</v>
      </c>
      <c r="AB729">
        <v>9.3000000000000007</v>
      </c>
      <c r="AC729">
        <v>6.45</v>
      </c>
      <c r="AD729">
        <v>9.3000000000000007</v>
      </c>
      <c r="AE729">
        <v>8.15</v>
      </c>
      <c r="AF729">
        <v>9.3000000000000007</v>
      </c>
      <c r="AG729">
        <v>5.0999999999999996</v>
      </c>
      <c r="AJ729">
        <v>7.5</v>
      </c>
      <c r="AS729">
        <v>6.48</v>
      </c>
      <c r="AT729">
        <v>4.4800000000000004</v>
      </c>
      <c r="AU729">
        <v>4.38</v>
      </c>
      <c r="AV729">
        <v>4.4800000000000004</v>
      </c>
      <c r="AW729">
        <v>6.57</v>
      </c>
      <c r="AX729">
        <v>5.07</v>
      </c>
      <c r="AY729">
        <v>5.27</v>
      </c>
      <c r="AZ729">
        <v>5.27</v>
      </c>
      <c r="BA729">
        <v>6.85</v>
      </c>
      <c r="BB729">
        <v>5.48</v>
      </c>
      <c r="BC729">
        <v>5.28</v>
      </c>
      <c r="BD729">
        <v>5.48</v>
      </c>
      <c r="BE729">
        <v>7.45</v>
      </c>
      <c r="BF729" s="8">
        <v>4.9000000000000004</v>
      </c>
      <c r="BG729" s="8">
        <v>4.4000000000000004</v>
      </c>
      <c r="BH729" s="8">
        <v>4.9000000000000004</v>
      </c>
      <c r="BJ729" s="8" t="s">
        <v>79</v>
      </c>
      <c r="BK729" s="9">
        <v>44827</v>
      </c>
      <c r="BL729" s="8" t="s">
        <v>2819</v>
      </c>
      <c r="BM729" s="5">
        <v>3601</v>
      </c>
    </row>
    <row r="730" spans="1:67" hidden="1" x14ac:dyDescent="0.2">
      <c r="A730" s="8" t="s">
        <v>2823</v>
      </c>
      <c r="C730" t="s">
        <v>1519</v>
      </c>
      <c r="D730" t="s">
        <v>123</v>
      </c>
      <c r="E730" t="s">
        <v>524</v>
      </c>
      <c r="F730" t="s">
        <v>529</v>
      </c>
      <c r="G730" s="8" t="s">
        <v>524</v>
      </c>
      <c r="H730" s="8" t="s">
        <v>537</v>
      </c>
      <c r="I730" s="8"/>
      <c r="L730" t="s">
        <v>2837</v>
      </c>
      <c r="U730">
        <v>5.77</v>
      </c>
      <c r="X730">
        <v>6.87</v>
      </c>
      <c r="Y730">
        <v>6.45</v>
      </c>
      <c r="Z730">
        <v>7.9</v>
      </c>
      <c r="AA730">
        <v>7.1</v>
      </c>
      <c r="AB730">
        <v>7.9</v>
      </c>
      <c r="AC730">
        <v>6.6</v>
      </c>
      <c r="AD730">
        <v>8.4</v>
      </c>
      <c r="AE730">
        <v>7.5</v>
      </c>
      <c r="AF730">
        <v>8.4</v>
      </c>
      <c r="AG730">
        <v>5.0999999999999996</v>
      </c>
      <c r="AJ730">
        <v>7.57</v>
      </c>
      <c r="AS730">
        <v>6.3</v>
      </c>
      <c r="AT730">
        <v>3.93</v>
      </c>
      <c r="AU730">
        <v>3.98</v>
      </c>
      <c r="AV730">
        <v>3.98</v>
      </c>
      <c r="AW730">
        <v>6.17</v>
      </c>
      <c r="AX730">
        <v>4.57</v>
      </c>
      <c r="AY730">
        <v>4.88</v>
      </c>
      <c r="AZ730">
        <v>4.88</v>
      </c>
      <c r="BA730">
        <v>6.52</v>
      </c>
      <c r="BB730">
        <v>5.0599999999999996</v>
      </c>
      <c r="BC730">
        <v>4.97</v>
      </c>
      <c r="BD730">
        <v>5.0599999999999996</v>
      </c>
      <c r="BE730">
        <v>7</v>
      </c>
      <c r="BF730">
        <v>4.43</v>
      </c>
      <c r="BG730" s="8">
        <v>4.0999999999999996</v>
      </c>
      <c r="BH730" s="8">
        <v>4.43</v>
      </c>
      <c r="BJ730" s="8" t="s">
        <v>79</v>
      </c>
      <c r="BK730" s="9">
        <v>44827</v>
      </c>
      <c r="BL730" s="8" t="s">
        <v>2819</v>
      </c>
      <c r="BM730" s="5">
        <v>3601</v>
      </c>
    </row>
    <row r="731" spans="1:67" hidden="1" x14ac:dyDescent="0.2">
      <c r="A731" t="s">
        <v>108</v>
      </c>
      <c r="C731" t="s">
        <v>1519</v>
      </c>
      <c r="D731" t="s">
        <v>123</v>
      </c>
      <c r="E731" t="s">
        <v>524</v>
      </c>
      <c r="F731" t="s">
        <v>529</v>
      </c>
      <c r="G731" t="s">
        <v>524</v>
      </c>
      <c r="H731" t="s">
        <v>529</v>
      </c>
      <c r="I731" t="b">
        <v>0</v>
      </c>
      <c r="U731">
        <v>5.83</v>
      </c>
      <c r="X731">
        <v>6.76</v>
      </c>
      <c r="Y731">
        <v>7.21</v>
      </c>
      <c r="AB731">
        <v>8.39</v>
      </c>
      <c r="AC731">
        <v>7.4</v>
      </c>
      <c r="AF731">
        <v>8.36</v>
      </c>
      <c r="BI731" t="s">
        <v>527</v>
      </c>
      <c r="BJ731" t="s">
        <v>79</v>
      </c>
      <c r="BK731" s="1">
        <v>44795</v>
      </c>
      <c r="BL731" t="s">
        <v>528</v>
      </c>
      <c r="BM731">
        <v>69736</v>
      </c>
    </row>
    <row r="732" spans="1:67" hidden="1" x14ac:dyDescent="0.2">
      <c r="A732" t="s">
        <v>531</v>
      </c>
      <c r="B732" t="s">
        <v>169</v>
      </c>
      <c r="C732" t="s">
        <v>1519</v>
      </c>
      <c r="D732" t="s">
        <v>123</v>
      </c>
      <c r="E732" t="s">
        <v>524</v>
      </c>
      <c r="F732" t="s">
        <v>529</v>
      </c>
      <c r="G732" t="s">
        <v>532</v>
      </c>
      <c r="H732" t="s">
        <v>533</v>
      </c>
      <c r="I732" t="b">
        <v>0</v>
      </c>
      <c r="BA732">
        <v>7.7</v>
      </c>
      <c r="BD732">
        <v>6.2</v>
      </c>
      <c r="BJ732" t="s">
        <v>79</v>
      </c>
      <c r="BL732" t="s">
        <v>388</v>
      </c>
      <c r="BM732">
        <v>3140</v>
      </c>
    </row>
    <row r="733" spans="1:67" hidden="1" x14ac:dyDescent="0.2">
      <c r="A733" t="s">
        <v>531</v>
      </c>
      <c r="B733" t="s">
        <v>169</v>
      </c>
      <c r="C733" t="s">
        <v>1519</v>
      </c>
      <c r="D733" t="s">
        <v>123</v>
      </c>
      <c r="E733" t="s">
        <v>524</v>
      </c>
      <c r="F733" t="s">
        <v>529</v>
      </c>
      <c r="G733" t="s">
        <v>534</v>
      </c>
      <c r="H733" t="s">
        <v>533</v>
      </c>
      <c r="BA733">
        <v>7.7</v>
      </c>
      <c r="BB733">
        <v>6.2</v>
      </c>
      <c r="BC733">
        <v>5.5</v>
      </c>
      <c r="BD733">
        <v>6.2</v>
      </c>
      <c r="BJ733" t="s">
        <v>79</v>
      </c>
      <c r="BL733" t="s">
        <v>109</v>
      </c>
      <c r="BM733">
        <v>3144</v>
      </c>
      <c r="BN733" t="s">
        <v>81</v>
      </c>
      <c r="BO733" t="s">
        <v>109</v>
      </c>
    </row>
    <row r="734" spans="1:67" hidden="1" x14ac:dyDescent="0.2">
      <c r="A734" t="s">
        <v>535</v>
      </c>
      <c r="C734" t="s">
        <v>1519</v>
      </c>
      <c r="D734" t="s">
        <v>123</v>
      </c>
      <c r="E734" t="s">
        <v>524</v>
      </c>
      <c r="F734" t="s">
        <v>529</v>
      </c>
      <c r="G734" t="s">
        <v>536</v>
      </c>
      <c r="H734" t="s">
        <v>537</v>
      </c>
      <c r="AO734">
        <v>5.8</v>
      </c>
      <c r="AR734">
        <v>3.5</v>
      </c>
      <c r="AS734">
        <v>6.8</v>
      </c>
      <c r="AV734">
        <v>4.7</v>
      </c>
      <c r="AW734">
        <v>6.5</v>
      </c>
      <c r="AZ734">
        <v>5.2</v>
      </c>
      <c r="BI734" t="s">
        <v>75</v>
      </c>
      <c r="BJ734" t="s">
        <v>79</v>
      </c>
      <c r="BL734" t="s">
        <v>229</v>
      </c>
      <c r="BM734">
        <v>1609</v>
      </c>
      <c r="BN734" t="s">
        <v>72</v>
      </c>
      <c r="BO734" t="s">
        <v>229</v>
      </c>
    </row>
    <row r="735" spans="1:67" hidden="1" x14ac:dyDescent="0.2">
      <c r="A735" t="s">
        <v>538</v>
      </c>
      <c r="C735" t="s">
        <v>1519</v>
      </c>
      <c r="D735" t="s">
        <v>123</v>
      </c>
      <c r="E735" t="s">
        <v>524</v>
      </c>
      <c r="F735" t="s">
        <v>529</v>
      </c>
      <c r="G735" t="s">
        <v>536</v>
      </c>
      <c r="H735" t="s">
        <v>537</v>
      </c>
      <c r="AW735">
        <v>6.6</v>
      </c>
      <c r="AZ735">
        <v>5.2</v>
      </c>
      <c r="BA735">
        <v>6.8</v>
      </c>
      <c r="BD735">
        <v>5.6</v>
      </c>
      <c r="BF735">
        <v>4.8</v>
      </c>
      <c r="BH735">
        <v>4.8</v>
      </c>
      <c r="BJ735" t="s">
        <v>79</v>
      </c>
      <c r="BL735" t="s">
        <v>229</v>
      </c>
      <c r="BM735">
        <v>1609</v>
      </c>
      <c r="BN735" t="s">
        <v>72</v>
      </c>
      <c r="BO735" t="s">
        <v>229</v>
      </c>
    </row>
    <row r="736" spans="1:67" hidden="1" x14ac:dyDescent="0.2">
      <c r="A736" t="s">
        <v>539</v>
      </c>
      <c r="C736" t="s">
        <v>1519</v>
      </c>
      <c r="D736" t="s">
        <v>123</v>
      </c>
      <c r="E736" t="s">
        <v>524</v>
      </c>
      <c r="F736" t="s">
        <v>529</v>
      </c>
      <c r="G736" t="s">
        <v>536</v>
      </c>
      <c r="H736" t="s">
        <v>537</v>
      </c>
      <c r="Y736">
        <v>7.4</v>
      </c>
      <c r="AB736" t="s">
        <v>1983</v>
      </c>
      <c r="AC736">
        <v>7.2</v>
      </c>
      <c r="AF736">
        <v>10.4</v>
      </c>
      <c r="AG736">
        <v>5.7</v>
      </c>
      <c r="AJ736">
        <v>8.4</v>
      </c>
      <c r="BI736" t="s">
        <v>540</v>
      </c>
      <c r="BJ736" t="s">
        <v>79</v>
      </c>
      <c r="BL736" t="s">
        <v>229</v>
      </c>
      <c r="BM736">
        <v>1609</v>
      </c>
      <c r="BN736" t="s">
        <v>72</v>
      </c>
      <c r="BO736" t="s">
        <v>229</v>
      </c>
    </row>
    <row r="737" spans="1:67" hidden="1" x14ac:dyDescent="0.2">
      <c r="A737" t="s">
        <v>541</v>
      </c>
      <c r="B737" t="s">
        <v>169</v>
      </c>
      <c r="C737" t="s">
        <v>1519</v>
      </c>
      <c r="D737" t="s">
        <v>123</v>
      </c>
      <c r="E737" t="s">
        <v>524</v>
      </c>
      <c r="F737" t="s">
        <v>529</v>
      </c>
      <c r="G737" t="s">
        <v>534</v>
      </c>
      <c r="H737" t="s">
        <v>446</v>
      </c>
      <c r="AO737">
        <v>6.7</v>
      </c>
      <c r="AR737">
        <v>3.9</v>
      </c>
      <c r="AS737">
        <v>7.2</v>
      </c>
      <c r="AV737">
        <v>4.7</v>
      </c>
      <c r="AW737">
        <v>7</v>
      </c>
      <c r="AZ737">
        <v>5.4</v>
      </c>
      <c r="BA737">
        <v>7.3</v>
      </c>
      <c r="BD737">
        <v>5.4</v>
      </c>
      <c r="BE737">
        <v>7.3</v>
      </c>
      <c r="BH737">
        <v>4.5999999999999996</v>
      </c>
      <c r="BJ737" t="s">
        <v>79</v>
      </c>
      <c r="BL737" t="s">
        <v>388</v>
      </c>
      <c r="BM737">
        <v>3140</v>
      </c>
    </row>
    <row r="738" spans="1:67" hidden="1" x14ac:dyDescent="0.2">
      <c r="A738" t="s">
        <v>541</v>
      </c>
      <c r="B738" t="s">
        <v>169</v>
      </c>
      <c r="C738" t="s">
        <v>1519</v>
      </c>
      <c r="D738" t="s">
        <v>123</v>
      </c>
      <c r="E738" t="s">
        <v>524</v>
      </c>
      <c r="F738" t="s">
        <v>529</v>
      </c>
      <c r="G738" t="s">
        <v>534</v>
      </c>
      <c r="H738" t="s">
        <v>446</v>
      </c>
      <c r="I738" t="b">
        <v>0</v>
      </c>
      <c r="AO738">
        <v>6.7</v>
      </c>
      <c r="AR738">
        <v>3.9</v>
      </c>
      <c r="AS738">
        <v>7.2</v>
      </c>
      <c r="AV738">
        <v>4.7</v>
      </c>
      <c r="AW738">
        <v>7</v>
      </c>
      <c r="AZ738">
        <v>5.4</v>
      </c>
      <c r="BA738">
        <v>7.3</v>
      </c>
      <c r="BD738">
        <v>5.4</v>
      </c>
      <c r="BE738">
        <v>7.3</v>
      </c>
      <c r="BH738">
        <v>4.5999999999999996</v>
      </c>
      <c r="BJ738" t="s">
        <v>79</v>
      </c>
      <c r="BL738" t="s">
        <v>109</v>
      </c>
      <c r="BM738">
        <v>3144</v>
      </c>
      <c r="BN738" t="s">
        <v>81</v>
      </c>
      <c r="BO738" t="s">
        <v>109</v>
      </c>
    </row>
    <row r="739" spans="1:67" hidden="1" x14ac:dyDescent="0.2">
      <c r="A739" t="s">
        <v>542</v>
      </c>
      <c r="B739" t="s">
        <v>169</v>
      </c>
      <c r="C739" t="s">
        <v>1519</v>
      </c>
      <c r="D739" t="s">
        <v>123</v>
      </c>
      <c r="E739" t="s">
        <v>524</v>
      </c>
      <c r="F739" t="s">
        <v>529</v>
      </c>
      <c r="G739" t="s">
        <v>536</v>
      </c>
      <c r="H739" t="s">
        <v>137</v>
      </c>
      <c r="M739">
        <v>4.5</v>
      </c>
      <c r="P739">
        <v>3.1</v>
      </c>
      <c r="Q739">
        <v>5.9</v>
      </c>
      <c r="T739">
        <v>5.8</v>
      </c>
      <c r="U739">
        <v>5.7</v>
      </c>
      <c r="X739">
        <v>7.2</v>
      </c>
      <c r="Y739">
        <v>7</v>
      </c>
      <c r="AB739">
        <v>9</v>
      </c>
      <c r="AC739">
        <v>6.9</v>
      </c>
      <c r="AF739">
        <v>9.9</v>
      </c>
      <c r="BJ739" t="s">
        <v>79</v>
      </c>
      <c r="BL739" t="s">
        <v>388</v>
      </c>
      <c r="BM739">
        <v>3140</v>
      </c>
    </row>
    <row r="740" spans="1:67" hidden="1" x14ac:dyDescent="0.2">
      <c r="A740" t="s">
        <v>542</v>
      </c>
      <c r="B740" t="s">
        <v>169</v>
      </c>
      <c r="C740" t="s">
        <v>1519</v>
      </c>
      <c r="D740" t="s">
        <v>123</v>
      </c>
      <c r="E740" t="s">
        <v>524</v>
      </c>
      <c r="F740" t="s">
        <v>529</v>
      </c>
      <c r="G740" t="s">
        <v>536</v>
      </c>
      <c r="H740" t="s">
        <v>137</v>
      </c>
      <c r="I740" t="b">
        <v>0</v>
      </c>
      <c r="M740">
        <v>4.5</v>
      </c>
      <c r="P740">
        <v>3.1</v>
      </c>
      <c r="Q740">
        <v>5.9</v>
      </c>
      <c r="T740">
        <v>5.8</v>
      </c>
      <c r="U740">
        <v>5.7</v>
      </c>
      <c r="X740">
        <v>7.2</v>
      </c>
      <c r="Y740">
        <v>7</v>
      </c>
      <c r="AB740">
        <v>9</v>
      </c>
      <c r="AC740">
        <v>6.9</v>
      </c>
      <c r="AF740">
        <v>9.9</v>
      </c>
      <c r="BI740" t="s">
        <v>543</v>
      </c>
      <c r="BJ740" t="s">
        <v>79</v>
      </c>
      <c r="BL740" t="s">
        <v>109</v>
      </c>
      <c r="BM740">
        <v>3144</v>
      </c>
    </row>
    <row r="741" spans="1:67" hidden="1" x14ac:dyDescent="0.2">
      <c r="A741" t="s">
        <v>544</v>
      </c>
      <c r="C741" t="s">
        <v>1519</v>
      </c>
      <c r="D741" t="s">
        <v>123</v>
      </c>
      <c r="E741" t="s">
        <v>524</v>
      </c>
      <c r="F741" t="s">
        <v>529</v>
      </c>
      <c r="G741" t="s">
        <v>536</v>
      </c>
      <c r="H741" t="s">
        <v>545</v>
      </c>
      <c r="AS741">
        <v>7.2</v>
      </c>
      <c r="AV741">
        <v>4.8</v>
      </c>
      <c r="BJ741" t="s">
        <v>79</v>
      </c>
      <c r="BL741" t="s">
        <v>109</v>
      </c>
      <c r="BM741">
        <v>3144</v>
      </c>
    </row>
    <row r="742" spans="1:67" hidden="1" x14ac:dyDescent="0.2">
      <c r="A742" t="s">
        <v>2992</v>
      </c>
      <c r="C742" t="s">
        <v>1519</v>
      </c>
      <c r="D742" t="s">
        <v>123</v>
      </c>
      <c r="E742" t="s">
        <v>524</v>
      </c>
      <c r="F742" t="s">
        <v>529</v>
      </c>
      <c r="G742" t="s">
        <v>524</v>
      </c>
      <c r="H742" t="s">
        <v>529</v>
      </c>
      <c r="L742" t="s">
        <v>2993</v>
      </c>
      <c r="AK742">
        <v>3.65</v>
      </c>
      <c r="AN742">
        <v>3.35</v>
      </c>
      <c r="AO742">
        <v>5.2</v>
      </c>
      <c r="AR742">
        <v>3.35</v>
      </c>
      <c r="AS742">
        <v>7.35</v>
      </c>
      <c r="AV742" t="s">
        <v>1937</v>
      </c>
      <c r="AW742">
        <v>6.35</v>
      </c>
      <c r="AX742">
        <v>5.2</v>
      </c>
      <c r="AZ742">
        <v>5.2</v>
      </c>
      <c r="BA742">
        <v>7.1</v>
      </c>
      <c r="BB742">
        <v>5.95</v>
      </c>
      <c r="BD742">
        <v>5.95</v>
      </c>
      <c r="BE742">
        <v>7.6</v>
      </c>
      <c r="BF742">
        <v>5.15</v>
      </c>
      <c r="BH742">
        <v>5.15</v>
      </c>
      <c r="BJ742" s="8" t="s">
        <v>79</v>
      </c>
      <c r="BK742" s="9">
        <v>44830</v>
      </c>
      <c r="BL742" s="8" t="s">
        <v>2857</v>
      </c>
      <c r="BM742">
        <v>63104</v>
      </c>
    </row>
    <row r="743" spans="1:67" hidden="1" x14ac:dyDescent="0.2">
      <c r="A743" s="13" t="s">
        <v>1737</v>
      </c>
      <c r="B743" s="13"/>
      <c r="C743" s="13" t="s">
        <v>1519</v>
      </c>
      <c r="D743" s="13" t="s">
        <v>123</v>
      </c>
      <c r="E743" s="13" t="s">
        <v>524</v>
      </c>
      <c r="F743" s="13" t="s">
        <v>547</v>
      </c>
      <c r="G743" s="13" t="s">
        <v>524</v>
      </c>
      <c r="H743" s="13" t="s">
        <v>547</v>
      </c>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row>
    <row r="744" spans="1:67" hidden="1" x14ac:dyDescent="0.2">
      <c r="A744" t="s">
        <v>546</v>
      </c>
      <c r="C744" t="s">
        <v>1519</v>
      </c>
      <c r="D744" t="s">
        <v>123</v>
      </c>
      <c r="E744" t="s">
        <v>524</v>
      </c>
      <c r="F744" t="s">
        <v>547</v>
      </c>
      <c r="G744" t="s">
        <v>524</v>
      </c>
      <c r="H744" t="s">
        <v>547</v>
      </c>
      <c r="K744" t="s">
        <v>478</v>
      </c>
      <c r="L744" t="s">
        <v>479</v>
      </c>
      <c r="M744">
        <v>5.77</v>
      </c>
      <c r="P744">
        <v>4.1500000000000004</v>
      </c>
      <c r="Q744">
        <v>7.42</v>
      </c>
      <c r="T744">
        <v>7.39</v>
      </c>
      <c r="U744">
        <v>7.35</v>
      </c>
      <c r="X744">
        <v>8.59</v>
      </c>
      <c r="AC744">
        <v>8.24</v>
      </c>
      <c r="AF744">
        <v>10.96</v>
      </c>
      <c r="AG744">
        <v>7.51</v>
      </c>
      <c r="BJ744" t="s">
        <v>79</v>
      </c>
      <c r="BL744" t="s">
        <v>480</v>
      </c>
      <c r="BM744">
        <v>2672</v>
      </c>
      <c r="BN744" t="s">
        <v>72</v>
      </c>
      <c r="BO744" t="s">
        <v>480</v>
      </c>
    </row>
    <row r="745" spans="1:67" hidden="1" x14ac:dyDescent="0.2">
      <c r="A745" t="s">
        <v>108</v>
      </c>
      <c r="C745" t="s">
        <v>1519</v>
      </c>
      <c r="D745" t="s">
        <v>123</v>
      </c>
      <c r="E745" t="s">
        <v>524</v>
      </c>
      <c r="F745" t="s">
        <v>547</v>
      </c>
      <c r="G745" t="s">
        <v>524</v>
      </c>
      <c r="H745" t="s">
        <v>547</v>
      </c>
      <c r="I745" t="b">
        <v>0</v>
      </c>
      <c r="U745">
        <v>7.35</v>
      </c>
      <c r="X745">
        <v>8.59</v>
      </c>
      <c r="AC745">
        <v>8.15</v>
      </c>
      <c r="AF745">
        <v>11.09</v>
      </c>
      <c r="BI745" t="s">
        <v>548</v>
      </c>
      <c r="BJ745" t="s">
        <v>79</v>
      </c>
      <c r="BK745" s="1">
        <v>44795</v>
      </c>
      <c r="BL745" t="s">
        <v>528</v>
      </c>
      <c r="BM745">
        <v>69736</v>
      </c>
    </row>
    <row r="746" spans="1:67" hidden="1" x14ac:dyDescent="0.2">
      <c r="A746" s="13" t="s">
        <v>1737</v>
      </c>
      <c r="B746" s="13"/>
      <c r="C746" s="13" t="s">
        <v>1519</v>
      </c>
      <c r="D746" s="13" t="s">
        <v>123</v>
      </c>
      <c r="E746" s="13" t="s">
        <v>524</v>
      </c>
      <c r="F746" s="13" t="s">
        <v>549</v>
      </c>
      <c r="G746" s="13" t="s">
        <v>524</v>
      </c>
      <c r="H746" s="13" t="s">
        <v>549</v>
      </c>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row>
    <row r="747" spans="1:67" hidden="1" x14ac:dyDescent="0.2">
      <c r="A747" s="8" t="s">
        <v>2823</v>
      </c>
      <c r="C747" t="s">
        <v>1519</v>
      </c>
      <c r="D747" t="s">
        <v>123</v>
      </c>
      <c r="E747" t="s">
        <v>524</v>
      </c>
      <c r="F747" t="s">
        <v>549</v>
      </c>
      <c r="G747" t="s">
        <v>524</v>
      </c>
      <c r="H747" t="s">
        <v>549</v>
      </c>
      <c r="J747" t="s">
        <v>550</v>
      </c>
      <c r="L747" t="s">
        <v>551</v>
      </c>
      <c r="AO747">
        <v>7.5</v>
      </c>
      <c r="AR747">
        <v>4.5</v>
      </c>
      <c r="AS747">
        <v>8.1999999999999993</v>
      </c>
      <c r="AV747">
        <v>5.85</v>
      </c>
      <c r="AW747">
        <v>8.9</v>
      </c>
      <c r="AZ747">
        <v>7.27</v>
      </c>
      <c r="BA747">
        <v>9.17</v>
      </c>
      <c r="BD747">
        <v>7.5</v>
      </c>
      <c r="BE747">
        <v>9.6999999999999993</v>
      </c>
      <c r="BH747">
        <v>6.5</v>
      </c>
      <c r="BI747" t="s">
        <v>472</v>
      </c>
      <c r="BJ747" t="s">
        <v>79</v>
      </c>
      <c r="BL747" t="s">
        <v>473</v>
      </c>
      <c r="BM747">
        <v>3401</v>
      </c>
    </row>
    <row r="748" spans="1:67" hidden="1" x14ac:dyDescent="0.2">
      <c r="A748" t="s">
        <v>108</v>
      </c>
      <c r="C748" t="s">
        <v>1519</v>
      </c>
      <c r="D748" t="s">
        <v>123</v>
      </c>
      <c r="E748" t="s">
        <v>524</v>
      </c>
      <c r="F748" t="s">
        <v>549</v>
      </c>
      <c r="G748" t="s">
        <v>524</v>
      </c>
      <c r="H748" t="s">
        <v>549</v>
      </c>
      <c r="U748">
        <v>8.1</v>
      </c>
      <c r="X748">
        <v>9.4</v>
      </c>
      <c r="Y748">
        <v>7.5</v>
      </c>
      <c r="AB748">
        <v>10</v>
      </c>
      <c r="AC748">
        <v>7.5</v>
      </c>
      <c r="AF748">
        <v>10</v>
      </c>
      <c r="BI748" t="s">
        <v>552</v>
      </c>
      <c r="BJ748" t="s">
        <v>79</v>
      </c>
      <c r="BK748" s="1">
        <v>44795</v>
      </c>
      <c r="BL748" t="s">
        <v>528</v>
      </c>
      <c r="BM748">
        <v>69736</v>
      </c>
    </row>
    <row r="749" spans="1:67" hidden="1" x14ac:dyDescent="0.2">
      <c r="A749" s="13" t="s">
        <v>1737</v>
      </c>
      <c r="B749" s="13"/>
      <c r="C749" s="13" t="s">
        <v>1519</v>
      </c>
      <c r="D749" s="13" t="s">
        <v>123</v>
      </c>
      <c r="E749" s="13" t="s">
        <v>524</v>
      </c>
      <c r="F749" s="13" t="s">
        <v>553</v>
      </c>
      <c r="G749" s="13" t="s">
        <v>524</v>
      </c>
      <c r="H749" s="13" t="s">
        <v>553</v>
      </c>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row>
    <row r="750" spans="1:67" hidden="1" x14ac:dyDescent="0.2">
      <c r="A750" s="8" t="s">
        <v>2823</v>
      </c>
      <c r="C750" t="s">
        <v>1519</v>
      </c>
      <c r="D750" t="s">
        <v>123</v>
      </c>
      <c r="E750" t="s">
        <v>524</v>
      </c>
      <c r="F750" t="s">
        <v>553</v>
      </c>
      <c r="G750" t="s">
        <v>524</v>
      </c>
      <c r="H750" t="s">
        <v>553</v>
      </c>
      <c r="L750" t="s">
        <v>554</v>
      </c>
      <c r="Q750">
        <v>5.77</v>
      </c>
      <c r="T750">
        <v>5.5</v>
      </c>
      <c r="U750">
        <v>5.91</v>
      </c>
      <c r="X750">
        <v>7.06</v>
      </c>
      <c r="Y750">
        <v>6.94</v>
      </c>
      <c r="AB750">
        <v>8.18</v>
      </c>
      <c r="AC750">
        <v>7.46</v>
      </c>
      <c r="AF750">
        <v>8.2799999999999994</v>
      </c>
      <c r="AG750">
        <v>6.32</v>
      </c>
      <c r="AJ750">
        <v>6.74</v>
      </c>
      <c r="AO750">
        <v>5.7</v>
      </c>
      <c r="AR750">
        <v>3.51</v>
      </c>
      <c r="AS750">
        <v>6.26</v>
      </c>
      <c r="AV750">
        <v>4.37</v>
      </c>
      <c r="AW750">
        <v>6.38</v>
      </c>
      <c r="AZ750">
        <v>5.0599999999999996</v>
      </c>
      <c r="BA750">
        <v>6.57</v>
      </c>
      <c r="BD750">
        <v>5.38</v>
      </c>
      <c r="BE750">
        <v>7.22</v>
      </c>
      <c r="BH750">
        <v>4.58</v>
      </c>
      <c r="BI750" t="s">
        <v>472</v>
      </c>
      <c r="BJ750" t="s">
        <v>79</v>
      </c>
      <c r="BL750" t="s">
        <v>473</v>
      </c>
      <c r="BM750">
        <v>3401</v>
      </c>
    </row>
    <row r="751" spans="1:67" hidden="1" x14ac:dyDescent="0.2">
      <c r="A751" t="s">
        <v>108</v>
      </c>
      <c r="C751" t="s">
        <v>1519</v>
      </c>
      <c r="D751" t="s">
        <v>123</v>
      </c>
      <c r="E751" t="s">
        <v>524</v>
      </c>
      <c r="F751" t="s">
        <v>553</v>
      </c>
      <c r="G751" t="s">
        <v>524</v>
      </c>
      <c r="H751" t="s">
        <v>553</v>
      </c>
      <c r="I751" t="b">
        <v>0</v>
      </c>
      <c r="U751">
        <v>5.91</v>
      </c>
      <c r="X751">
        <v>7.06</v>
      </c>
      <c r="Y751">
        <v>6.94</v>
      </c>
      <c r="AB751">
        <v>8.18</v>
      </c>
      <c r="AC751">
        <v>7.46</v>
      </c>
      <c r="AF751">
        <v>8.2799999999999994</v>
      </c>
      <c r="BI751" t="s">
        <v>527</v>
      </c>
      <c r="BJ751" t="s">
        <v>79</v>
      </c>
      <c r="BK751" s="1">
        <v>44795</v>
      </c>
      <c r="BL751" t="s">
        <v>528</v>
      </c>
      <c r="BM751">
        <v>69736</v>
      </c>
    </row>
    <row r="752" spans="1:67" hidden="1" x14ac:dyDescent="0.2">
      <c r="A752" s="13" t="s">
        <v>1737</v>
      </c>
      <c r="B752" s="13"/>
      <c r="C752" s="13" t="s">
        <v>1519</v>
      </c>
      <c r="D752" s="13" t="s">
        <v>123</v>
      </c>
      <c r="E752" s="13" t="s">
        <v>524</v>
      </c>
      <c r="F752" s="13" t="s">
        <v>556</v>
      </c>
      <c r="G752" s="13" t="s">
        <v>524</v>
      </c>
      <c r="H752" s="13" t="s">
        <v>556</v>
      </c>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row>
    <row r="753" spans="1:67" hidden="1" x14ac:dyDescent="0.2">
      <c r="A753" t="s">
        <v>555</v>
      </c>
      <c r="C753" t="s">
        <v>1519</v>
      </c>
      <c r="D753" t="s">
        <v>123</v>
      </c>
      <c r="E753" t="s">
        <v>524</v>
      </c>
      <c r="F753" t="s">
        <v>556</v>
      </c>
      <c r="G753" t="s">
        <v>524</v>
      </c>
      <c r="H753" t="s">
        <v>556</v>
      </c>
      <c r="Y753">
        <v>4.8499999999999996</v>
      </c>
      <c r="BJ753" t="s">
        <v>79</v>
      </c>
      <c r="BL753" t="s">
        <v>557</v>
      </c>
      <c r="BM753">
        <v>69736</v>
      </c>
      <c r="BN753" t="s">
        <v>72</v>
      </c>
      <c r="BO753" t="s">
        <v>557</v>
      </c>
    </row>
    <row r="754" spans="1:67" hidden="1" x14ac:dyDescent="0.2">
      <c r="A754" t="s">
        <v>108</v>
      </c>
      <c r="C754" t="s">
        <v>1519</v>
      </c>
      <c r="D754" t="s">
        <v>123</v>
      </c>
      <c r="E754" t="s">
        <v>524</v>
      </c>
      <c r="F754" t="s">
        <v>556</v>
      </c>
      <c r="G754" t="s">
        <v>524</v>
      </c>
      <c r="H754" t="s">
        <v>556</v>
      </c>
      <c r="I754" t="b">
        <v>0</v>
      </c>
      <c r="U754">
        <v>4.55</v>
      </c>
      <c r="X754">
        <v>6.05</v>
      </c>
      <c r="BI754" t="s">
        <v>558</v>
      </c>
      <c r="BJ754" t="s">
        <v>79</v>
      </c>
      <c r="BK754" s="1">
        <v>44795</v>
      </c>
      <c r="BL754" t="s">
        <v>528</v>
      </c>
      <c r="BM754">
        <v>69736</v>
      </c>
    </row>
    <row r="755" spans="1:67" hidden="1" x14ac:dyDescent="0.2">
      <c r="A755" t="s">
        <v>559</v>
      </c>
      <c r="C755" t="s">
        <v>1519</v>
      </c>
      <c r="D755" t="s">
        <v>123</v>
      </c>
      <c r="E755" t="s">
        <v>524</v>
      </c>
      <c r="F755" t="s">
        <v>556</v>
      </c>
      <c r="G755" t="s">
        <v>524</v>
      </c>
      <c r="H755" t="s">
        <v>556</v>
      </c>
      <c r="U755">
        <v>4.55</v>
      </c>
      <c r="X755">
        <v>6.05</v>
      </c>
      <c r="BJ755" t="s">
        <v>79</v>
      </c>
      <c r="BL755" t="s">
        <v>557</v>
      </c>
      <c r="BM755">
        <v>69736</v>
      </c>
      <c r="BN755" t="s">
        <v>72</v>
      </c>
      <c r="BO755" t="s">
        <v>557</v>
      </c>
    </row>
    <row r="756" spans="1:67" hidden="1" x14ac:dyDescent="0.2">
      <c r="A756" s="13" t="s">
        <v>1737</v>
      </c>
      <c r="B756" s="13"/>
      <c r="C756" s="13" t="s">
        <v>1519</v>
      </c>
      <c r="D756" s="13" t="s">
        <v>123</v>
      </c>
      <c r="E756" s="13" t="s">
        <v>524</v>
      </c>
      <c r="F756" s="13" t="s">
        <v>561</v>
      </c>
      <c r="G756" s="13" t="s">
        <v>524</v>
      </c>
      <c r="H756" s="13" t="s">
        <v>561</v>
      </c>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row>
    <row r="757" spans="1:67" hidden="1" x14ac:dyDescent="0.2">
      <c r="A757" s="13" t="s">
        <v>1737</v>
      </c>
      <c r="B757" s="13"/>
      <c r="C757" s="13" t="s">
        <v>1519</v>
      </c>
      <c r="D757" s="13" t="s">
        <v>123</v>
      </c>
      <c r="E757" s="13" t="s">
        <v>524</v>
      </c>
      <c r="F757" s="13" t="s">
        <v>561</v>
      </c>
      <c r="G757" s="13" t="s">
        <v>524</v>
      </c>
      <c r="H757" s="13" t="s">
        <v>574</v>
      </c>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row>
    <row r="758" spans="1:67" hidden="1" x14ac:dyDescent="0.2">
      <c r="A758" t="s">
        <v>560</v>
      </c>
      <c r="C758" t="s">
        <v>1519</v>
      </c>
      <c r="D758" t="s">
        <v>123</v>
      </c>
      <c r="E758" t="s">
        <v>524</v>
      </c>
      <c r="F758" t="s">
        <v>561</v>
      </c>
      <c r="G758" t="s">
        <v>524</v>
      </c>
      <c r="H758" t="s">
        <v>561</v>
      </c>
      <c r="BE758">
        <v>8.35</v>
      </c>
      <c r="BH758">
        <v>5.9</v>
      </c>
      <c r="BI758" t="s">
        <v>562</v>
      </c>
      <c r="BJ758" t="s">
        <v>79</v>
      </c>
      <c r="BL758" t="s">
        <v>119</v>
      </c>
      <c r="BM758">
        <v>1358</v>
      </c>
    </row>
    <row r="759" spans="1:67" hidden="1" x14ac:dyDescent="0.2">
      <c r="A759" t="s">
        <v>563</v>
      </c>
      <c r="C759" t="s">
        <v>1519</v>
      </c>
      <c r="D759" t="s">
        <v>123</v>
      </c>
      <c r="E759" t="s">
        <v>524</v>
      </c>
      <c r="F759" t="s">
        <v>561</v>
      </c>
      <c r="G759" t="s">
        <v>524</v>
      </c>
      <c r="H759" t="s">
        <v>561</v>
      </c>
      <c r="Y759">
        <v>7.15</v>
      </c>
      <c r="AB759">
        <v>8.6</v>
      </c>
      <c r="AC759">
        <v>7.4</v>
      </c>
      <c r="AF759">
        <v>9.8000000000000007</v>
      </c>
      <c r="BI759" t="s">
        <v>562</v>
      </c>
      <c r="BJ759" t="s">
        <v>79</v>
      </c>
      <c r="BL759" t="s">
        <v>119</v>
      </c>
      <c r="BM759">
        <v>1358</v>
      </c>
    </row>
    <row r="760" spans="1:67" hidden="1" x14ac:dyDescent="0.2">
      <c r="A760" t="s">
        <v>564</v>
      </c>
      <c r="C760" t="s">
        <v>1519</v>
      </c>
      <c r="D760" t="s">
        <v>123</v>
      </c>
      <c r="E760" t="s">
        <v>524</v>
      </c>
      <c r="F760" t="s">
        <v>561</v>
      </c>
      <c r="G760" t="s">
        <v>524</v>
      </c>
      <c r="H760" t="s">
        <v>561</v>
      </c>
      <c r="AO760">
        <v>6.75</v>
      </c>
      <c r="AR760">
        <v>4.3499999999999996</v>
      </c>
      <c r="AS760">
        <v>7.3</v>
      </c>
      <c r="AV760">
        <v>5.3</v>
      </c>
      <c r="AW760">
        <v>7.1</v>
      </c>
      <c r="AZ760">
        <v>6</v>
      </c>
      <c r="BI760" t="s">
        <v>562</v>
      </c>
      <c r="BJ760" t="s">
        <v>79</v>
      </c>
      <c r="BL760" t="s">
        <v>119</v>
      </c>
      <c r="BM760">
        <v>1358</v>
      </c>
    </row>
    <row r="761" spans="1:67" hidden="1" x14ac:dyDescent="0.2">
      <c r="A761" s="8" t="s">
        <v>2823</v>
      </c>
      <c r="C761" t="s">
        <v>1519</v>
      </c>
      <c r="D761" t="s">
        <v>123</v>
      </c>
      <c r="E761" t="s">
        <v>524</v>
      </c>
      <c r="F761" t="s">
        <v>561</v>
      </c>
      <c r="G761" t="s">
        <v>524</v>
      </c>
      <c r="H761" t="s">
        <v>561</v>
      </c>
      <c r="L761" t="s">
        <v>566</v>
      </c>
      <c r="U761">
        <v>6.54</v>
      </c>
      <c r="X761">
        <v>7.95</v>
      </c>
      <c r="Y761">
        <v>7.36</v>
      </c>
      <c r="AB761">
        <v>8.61</v>
      </c>
      <c r="AC761">
        <v>7.77</v>
      </c>
      <c r="AF761">
        <v>9.02</v>
      </c>
      <c r="AG761">
        <v>6.44</v>
      </c>
      <c r="AJ761">
        <v>7.19</v>
      </c>
      <c r="AO761">
        <v>6.99</v>
      </c>
      <c r="AR761">
        <v>4.03</v>
      </c>
      <c r="AS761">
        <v>7.14</v>
      </c>
      <c r="AV761">
        <v>4.96</v>
      </c>
      <c r="AW761">
        <v>6.78</v>
      </c>
      <c r="AZ761">
        <v>5.57</v>
      </c>
      <c r="BA761">
        <v>6.92</v>
      </c>
      <c r="BD761">
        <v>5.84</v>
      </c>
      <c r="BE761">
        <v>7.44</v>
      </c>
      <c r="BH761">
        <v>4.93</v>
      </c>
      <c r="BI761" t="s">
        <v>472</v>
      </c>
      <c r="BJ761" t="s">
        <v>79</v>
      </c>
      <c r="BL761" t="s">
        <v>473</v>
      </c>
      <c r="BM761">
        <v>3401</v>
      </c>
    </row>
    <row r="762" spans="1:67" hidden="1" x14ac:dyDescent="0.2">
      <c r="A762" s="8" t="s">
        <v>2823</v>
      </c>
      <c r="C762" t="s">
        <v>1519</v>
      </c>
      <c r="D762" t="s">
        <v>123</v>
      </c>
      <c r="E762" t="s">
        <v>524</v>
      </c>
      <c r="F762" t="s">
        <v>561</v>
      </c>
      <c r="G762" t="s">
        <v>524</v>
      </c>
      <c r="H762" t="s">
        <v>561</v>
      </c>
      <c r="L762" t="s">
        <v>567</v>
      </c>
      <c r="Q762">
        <v>6.15</v>
      </c>
      <c r="T762">
        <v>6.16</v>
      </c>
      <c r="U762">
        <v>6.61</v>
      </c>
      <c r="X762">
        <v>7.78</v>
      </c>
      <c r="Y762">
        <v>7.23</v>
      </c>
      <c r="AB762">
        <v>8.74</v>
      </c>
      <c r="AC762">
        <v>7.58</v>
      </c>
      <c r="AF762">
        <v>8.8800000000000008</v>
      </c>
      <c r="AG762">
        <v>6.23</v>
      </c>
      <c r="AJ762">
        <v>7</v>
      </c>
      <c r="AO762">
        <v>6.6</v>
      </c>
      <c r="AR762">
        <v>3.7</v>
      </c>
      <c r="AS762">
        <v>6.7</v>
      </c>
      <c r="AV762">
        <v>4.7</v>
      </c>
      <c r="AW762">
        <v>6.56</v>
      </c>
      <c r="AZ762">
        <v>5.2</v>
      </c>
      <c r="BA762">
        <v>6.7</v>
      </c>
      <c r="BD762">
        <v>5.56</v>
      </c>
      <c r="BE762">
        <v>7.21</v>
      </c>
      <c r="BH762">
        <v>4.7699999999999996</v>
      </c>
      <c r="BI762" t="s">
        <v>472</v>
      </c>
      <c r="BJ762" t="s">
        <v>79</v>
      </c>
      <c r="BL762" t="s">
        <v>473</v>
      </c>
      <c r="BM762">
        <v>3401</v>
      </c>
    </row>
    <row r="763" spans="1:67" hidden="1" x14ac:dyDescent="0.2">
      <c r="A763" s="8" t="s">
        <v>2823</v>
      </c>
      <c r="C763" t="s">
        <v>1519</v>
      </c>
      <c r="D763" t="s">
        <v>123</v>
      </c>
      <c r="E763" t="s">
        <v>524</v>
      </c>
      <c r="F763" t="s">
        <v>561</v>
      </c>
      <c r="G763" t="s">
        <v>524</v>
      </c>
      <c r="H763" t="s">
        <v>561</v>
      </c>
      <c r="L763" t="s">
        <v>568</v>
      </c>
      <c r="Q763">
        <v>6.29</v>
      </c>
      <c r="T763">
        <v>6.28</v>
      </c>
      <c r="U763">
        <v>6.72</v>
      </c>
      <c r="X763">
        <v>8.0500000000000007</v>
      </c>
      <c r="Y763">
        <v>7.36</v>
      </c>
      <c r="AB763">
        <v>8.8699999999999992</v>
      </c>
      <c r="AC763">
        <v>7.66</v>
      </c>
      <c r="AF763">
        <v>8.86</v>
      </c>
      <c r="AG763">
        <v>6.36</v>
      </c>
      <c r="AJ763">
        <v>7.33</v>
      </c>
      <c r="AO763">
        <v>6.62</v>
      </c>
      <c r="AR763">
        <v>3.93</v>
      </c>
      <c r="AS763">
        <v>6.67</v>
      </c>
      <c r="AV763">
        <v>4.7300000000000004</v>
      </c>
      <c r="AW763">
        <v>6.55</v>
      </c>
      <c r="AZ763">
        <v>5.23</v>
      </c>
      <c r="BA763">
        <v>6.72</v>
      </c>
      <c r="BD763">
        <v>5.63</v>
      </c>
      <c r="BE763">
        <v>7.19</v>
      </c>
      <c r="BH763">
        <v>4.76</v>
      </c>
      <c r="BI763" t="s">
        <v>472</v>
      </c>
      <c r="BJ763" t="s">
        <v>79</v>
      </c>
      <c r="BL763" t="s">
        <v>473</v>
      </c>
      <c r="BM763">
        <v>3401</v>
      </c>
    </row>
    <row r="764" spans="1:67" hidden="1" x14ac:dyDescent="0.2">
      <c r="A764" s="8" t="s">
        <v>2823</v>
      </c>
      <c r="C764" t="s">
        <v>1519</v>
      </c>
      <c r="D764" t="s">
        <v>123</v>
      </c>
      <c r="E764" t="s">
        <v>524</v>
      </c>
      <c r="F764" t="s">
        <v>561</v>
      </c>
      <c r="G764" t="s">
        <v>524</v>
      </c>
      <c r="H764" t="s">
        <v>561</v>
      </c>
      <c r="L764" t="s">
        <v>471</v>
      </c>
      <c r="Q764">
        <v>6.39</v>
      </c>
      <c r="T764">
        <v>6.2</v>
      </c>
      <c r="U764">
        <v>6.56</v>
      </c>
      <c r="X764">
        <v>7.68</v>
      </c>
      <c r="Y764">
        <v>7.23</v>
      </c>
      <c r="AB764">
        <v>8.73</v>
      </c>
      <c r="AC764">
        <v>7.48</v>
      </c>
      <c r="AF764">
        <v>8.83</v>
      </c>
      <c r="AG764">
        <v>6.36</v>
      </c>
      <c r="AJ764">
        <v>7.1</v>
      </c>
      <c r="AO764">
        <v>6.9</v>
      </c>
      <c r="AR764">
        <v>3.82</v>
      </c>
      <c r="AS764">
        <v>6.88</v>
      </c>
      <c r="AV764">
        <v>4.7699999999999996</v>
      </c>
      <c r="AW764">
        <v>6.63</v>
      </c>
      <c r="AZ764">
        <v>5.32</v>
      </c>
      <c r="BA764">
        <v>6.83</v>
      </c>
      <c r="BD764">
        <v>5.7</v>
      </c>
      <c r="BE764">
        <v>7.15</v>
      </c>
      <c r="BH764">
        <v>4.8099999999999996</v>
      </c>
      <c r="BI764" t="s">
        <v>472</v>
      </c>
      <c r="BJ764" t="s">
        <v>79</v>
      </c>
      <c r="BL764" t="s">
        <v>473</v>
      </c>
      <c r="BM764">
        <v>3401</v>
      </c>
    </row>
    <row r="765" spans="1:67" hidden="1" x14ac:dyDescent="0.2">
      <c r="A765" s="8" t="s">
        <v>2823</v>
      </c>
      <c r="C765" t="s">
        <v>1519</v>
      </c>
      <c r="D765" t="s">
        <v>123</v>
      </c>
      <c r="E765" t="s">
        <v>524</v>
      </c>
      <c r="F765" t="s">
        <v>561</v>
      </c>
      <c r="G765" t="s">
        <v>524</v>
      </c>
      <c r="H765" t="s">
        <v>561</v>
      </c>
      <c r="L765" t="s">
        <v>569</v>
      </c>
      <c r="Q765">
        <v>6.48</v>
      </c>
      <c r="T765">
        <v>6.74</v>
      </c>
      <c r="U765">
        <v>6.67</v>
      </c>
      <c r="X765">
        <v>8.0299999999999994</v>
      </c>
      <c r="Y765">
        <v>7.68</v>
      </c>
      <c r="AB765">
        <v>8.86</v>
      </c>
      <c r="AC765">
        <v>7.64</v>
      </c>
      <c r="AF765">
        <v>8.84</v>
      </c>
      <c r="AG765">
        <v>6.75</v>
      </c>
      <c r="AJ765">
        <v>7.75</v>
      </c>
      <c r="AO765">
        <v>6.91</v>
      </c>
      <c r="AR765">
        <v>4.16</v>
      </c>
      <c r="AS765">
        <v>7.15</v>
      </c>
      <c r="AV765">
        <v>5.0199999999999996</v>
      </c>
      <c r="AW765">
        <v>6.9</v>
      </c>
      <c r="AZ765">
        <v>5.63</v>
      </c>
      <c r="BA765">
        <v>7</v>
      </c>
      <c r="BD765">
        <v>5.81</v>
      </c>
      <c r="BE765">
        <v>7.32</v>
      </c>
      <c r="BH765">
        <v>4.93</v>
      </c>
      <c r="BI765" t="s">
        <v>472</v>
      </c>
      <c r="BJ765" t="s">
        <v>79</v>
      </c>
      <c r="BL765" t="s">
        <v>473</v>
      </c>
      <c r="BM765">
        <v>3401</v>
      </c>
    </row>
    <row r="766" spans="1:67" hidden="1" x14ac:dyDescent="0.2">
      <c r="A766" s="8" t="s">
        <v>2823</v>
      </c>
      <c r="C766" t="s">
        <v>1519</v>
      </c>
      <c r="D766" t="s">
        <v>123</v>
      </c>
      <c r="E766" t="s">
        <v>524</v>
      </c>
      <c r="F766" t="s">
        <v>561</v>
      </c>
      <c r="G766" s="8" t="s">
        <v>524</v>
      </c>
      <c r="H766" s="8" t="s">
        <v>2840</v>
      </c>
      <c r="I766" s="8"/>
      <c r="L766" t="s">
        <v>2839</v>
      </c>
      <c r="U766">
        <v>6.35</v>
      </c>
      <c r="X766">
        <v>7.63</v>
      </c>
      <c r="Y766">
        <v>6.65</v>
      </c>
      <c r="Z766">
        <v>8.81</v>
      </c>
      <c r="AA766">
        <v>8.0500000000000007</v>
      </c>
      <c r="AB766">
        <v>8.81</v>
      </c>
      <c r="AC766">
        <v>6.61</v>
      </c>
      <c r="AD766">
        <v>9.3699999999999992</v>
      </c>
      <c r="AE766">
        <v>8.2899999999999991</v>
      </c>
      <c r="AF766">
        <v>9.3699999999999992</v>
      </c>
      <c r="AG766">
        <v>5.23</v>
      </c>
      <c r="AJ766">
        <v>7.65</v>
      </c>
      <c r="AS766">
        <v>6.57</v>
      </c>
      <c r="AT766">
        <v>4.33</v>
      </c>
      <c r="AU766">
        <v>4.4800000000000004</v>
      </c>
      <c r="AV766">
        <v>4.4800000000000004</v>
      </c>
      <c r="AW766">
        <v>6.43</v>
      </c>
      <c r="AX766">
        <v>5.08</v>
      </c>
      <c r="AY766">
        <v>5.22</v>
      </c>
      <c r="AZ766">
        <v>5.22</v>
      </c>
      <c r="BA766">
        <v>6.62</v>
      </c>
      <c r="BB766">
        <v>5.39</v>
      </c>
      <c r="BC766">
        <v>5.15</v>
      </c>
      <c r="BD766">
        <v>5.39</v>
      </c>
      <c r="BE766">
        <v>7.11</v>
      </c>
      <c r="BF766">
        <v>4.63</v>
      </c>
      <c r="BG766" s="8">
        <v>4.12</v>
      </c>
      <c r="BH766" s="8">
        <v>4.63</v>
      </c>
      <c r="BJ766" s="8" t="s">
        <v>79</v>
      </c>
      <c r="BK766" s="9">
        <v>44827</v>
      </c>
      <c r="BL766" s="8" t="s">
        <v>2819</v>
      </c>
      <c r="BM766" s="5">
        <v>3601</v>
      </c>
    </row>
    <row r="767" spans="1:67" hidden="1" x14ac:dyDescent="0.2">
      <c r="A767" s="8" t="s">
        <v>2823</v>
      </c>
      <c r="C767" t="s">
        <v>1519</v>
      </c>
      <c r="D767" t="s">
        <v>123</v>
      </c>
      <c r="E767" t="s">
        <v>524</v>
      </c>
      <c r="F767" t="s">
        <v>561</v>
      </c>
      <c r="G767" s="8" t="s">
        <v>524</v>
      </c>
      <c r="H767" s="8" t="s">
        <v>2840</v>
      </c>
      <c r="I767" s="8"/>
      <c r="L767" t="s">
        <v>2841</v>
      </c>
      <c r="U767">
        <v>6.48</v>
      </c>
      <c r="X767">
        <v>7.65</v>
      </c>
      <c r="Y767">
        <v>6.73</v>
      </c>
      <c r="Z767">
        <v>8.84</v>
      </c>
      <c r="AA767">
        <v>8.31</v>
      </c>
      <c r="AB767">
        <v>8.84</v>
      </c>
      <c r="AC767">
        <v>6.67</v>
      </c>
      <c r="AD767">
        <v>9.5299999999999994</v>
      </c>
      <c r="AE767">
        <v>8.5399999999999991</v>
      </c>
      <c r="AF767">
        <v>9.5299999999999994</v>
      </c>
      <c r="AG767">
        <v>5.55</v>
      </c>
      <c r="AJ767">
        <v>8.08</v>
      </c>
      <c r="AS767">
        <v>6.99</v>
      </c>
      <c r="AT767">
        <v>4.5999999999999996</v>
      </c>
      <c r="AU767">
        <v>4.78</v>
      </c>
      <c r="AV767">
        <v>4.78</v>
      </c>
      <c r="AW767">
        <v>6.77</v>
      </c>
      <c r="AX767">
        <v>5.39</v>
      </c>
      <c r="AY767">
        <v>5.42</v>
      </c>
      <c r="AZ767">
        <v>5.42</v>
      </c>
      <c r="BA767">
        <v>6.87</v>
      </c>
      <c r="BB767">
        <v>5.72</v>
      </c>
      <c r="BC767">
        <v>5.44</v>
      </c>
      <c r="BD767">
        <v>5.72</v>
      </c>
      <c r="BE767">
        <v>7.32</v>
      </c>
      <c r="BF767">
        <v>4.91</v>
      </c>
      <c r="BG767" s="8">
        <v>4.42</v>
      </c>
      <c r="BH767" s="8">
        <v>4.91</v>
      </c>
      <c r="BJ767" s="8" t="s">
        <v>79</v>
      </c>
      <c r="BK767" s="9">
        <v>44827</v>
      </c>
      <c r="BL767" s="8" t="s">
        <v>2819</v>
      </c>
      <c r="BM767" s="5">
        <v>3601</v>
      </c>
    </row>
    <row r="768" spans="1:67" hidden="1" x14ac:dyDescent="0.2">
      <c r="A768" t="s">
        <v>108</v>
      </c>
      <c r="C768" t="s">
        <v>1519</v>
      </c>
      <c r="D768" t="s">
        <v>123</v>
      </c>
      <c r="E768" t="s">
        <v>524</v>
      </c>
      <c r="F768" t="s">
        <v>561</v>
      </c>
      <c r="G768" t="s">
        <v>524</v>
      </c>
      <c r="H768" t="s">
        <v>561</v>
      </c>
      <c r="I768" t="b">
        <v>0</v>
      </c>
      <c r="U768">
        <v>6.72</v>
      </c>
      <c r="X768">
        <v>8.0500000000000007</v>
      </c>
      <c r="Y768">
        <v>7.36</v>
      </c>
      <c r="AB768">
        <v>8.8699999999999992</v>
      </c>
      <c r="AC768">
        <v>7.66</v>
      </c>
      <c r="AF768">
        <v>8.86</v>
      </c>
      <c r="AG768">
        <v>6.36</v>
      </c>
      <c r="AJ768">
        <v>7.33</v>
      </c>
      <c r="BI768" t="s">
        <v>565</v>
      </c>
      <c r="BJ768" t="s">
        <v>79</v>
      </c>
      <c r="BL768" t="s">
        <v>528</v>
      </c>
      <c r="BM768">
        <v>69736</v>
      </c>
      <c r="BN768" t="s">
        <v>72</v>
      </c>
      <c r="BO768" t="s">
        <v>528</v>
      </c>
    </row>
    <row r="769" spans="1:67" hidden="1" x14ac:dyDescent="0.2">
      <c r="A769" s="8" t="s">
        <v>3145</v>
      </c>
      <c r="B769" s="8"/>
      <c r="C769" s="8" t="s">
        <v>1519</v>
      </c>
      <c r="D769" s="8" t="s">
        <v>123</v>
      </c>
      <c r="E769" s="8" t="s">
        <v>524</v>
      </c>
      <c r="F769" s="8" t="s">
        <v>561</v>
      </c>
      <c r="G769" s="8" t="s">
        <v>524</v>
      </c>
      <c r="H769" s="8" t="s">
        <v>3142</v>
      </c>
      <c r="I769" s="8"/>
      <c r="J769" s="8"/>
      <c r="K769" s="8"/>
      <c r="L769" s="8" t="s">
        <v>3146</v>
      </c>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v>7.3</v>
      </c>
      <c r="BF769" s="8"/>
      <c r="BG769" s="8"/>
      <c r="BH769" s="8">
        <v>4.5999999999999996</v>
      </c>
      <c r="BI769" s="8"/>
      <c r="BJ769" s="8" t="s">
        <v>79</v>
      </c>
      <c r="BK769" s="9">
        <v>44832</v>
      </c>
      <c r="BL769" s="8" t="s">
        <v>3126</v>
      </c>
      <c r="BM769" s="8">
        <v>2528</v>
      </c>
      <c r="BN769" s="8"/>
      <c r="BO769" s="8"/>
    </row>
    <row r="770" spans="1:67" hidden="1" x14ac:dyDescent="0.2">
      <c r="A770" s="8" t="s">
        <v>3143</v>
      </c>
      <c r="B770" s="8"/>
      <c r="C770" s="8" t="s">
        <v>1519</v>
      </c>
      <c r="D770" s="8" t="s">
        <v>123</v>
      </c>
      <c r="E770" s="8" t="s">
        <v>524</v>
      </c>
      <c r="F770" s="8" t="s">
        <v>561</v>
      </c>
      <c r="G770" s="8" t="s">
        <v>524</v>
      </c>
      <c r="H770" s="8" t="s">
        <v>3142</v>
      </c>
      <c r="I770" s="8"/>
      <c r="J770" s="8"/>
      <c r="K770" s="8"/>
      <c r="L770" s="8" t="s">
        <v>3144</v>
      </c>
      <c r="M770" s="8"/>
      <c r="N770" s="8"/>
      <c r="O770" s="8"/>
      <c r="P770" s="8"/>
      <c r="Q770" s="8"/>
      <c r="R770" s="8"/>
      <c r="S770" s="8"/>
      <c r="T770" s="8"/>
      <c r="U770" s="8"/>
      <c r="V770" s="8"/>
      <c r="W770" s="8"/>
      <c r="X770" s="8"/>
      <c r="Y770" s="8"/>
      <c r="Z770" s="8"/>
      <c r="AA770" s="8"/>
      <c r="AB770" s="8"/>
      <c r="AC770" s="8"/>
      <c r="AD770" s="8"/>
      <c r="AE770" s="8"/>
      <c r="AF770" s="8"/>
      <c r="AG770" s="8">
        <v>5.4</v>
      </c>
      <c r="AH770" s="8"/>
      <c r="AI770" s="8"/>
      <c r="AJ770" s="8">
        <v>8.4</v>
      </c>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t="s">
        <v>79</v>
      </c>
      <c r="BK770" s="32">
        <v>44832</v>
      </c>
      <c r="BL770" s="8" t="s">
        <v>3126</v>
      </c>
      <c r="BM770" s="8">
        <v>2528</v>
      </c>
      <c r="BN770" s="8" t="s">
        <v>72</v>
      </c>
      <c r="BO770" s="8" t="s">
        <v>3126</v>
      </c>
    </row>
    <row r="771" spans="1:67" hidden="1" x14ac:dyDescent="0.2">
      <c r="A771" t="s">
        <v>570</v>
      </c>
      <c r="C771" t="s">
        <v>1519</v>
      </c>
      <c r="D771" t="s">
        <v>123</v>
      </c>
      <c r="E771" t="s">
        <v>524</v>
      </c>
      <c r="F771" t="s">
        <v>561</v>
      </c>
      <c r="G771" t="s">
        <v>524</v>
      </c>
      <c r="H771" t="s">
        <v>561</v>
      </c>
      <c r="BE771">
        <v>7.3</v>
      </c>
      <c r="BH771">
        <v>4.5999999999999996</v>
      </c>
      <c r="BI771" t="s">
        <v>562</v>
      </c>
      <c r="BJ771" t="s">
        <v>79</v>
      </c>
      <c r="BL771" t="s">
        <v>119</v>
      </c>
      <c r="BM771">
        <v>1358</v>
      </c>
    </row>
    <row r="772" spans="1:67" hidden="1" x14ac:dyDescent="0.2">
      <c r="A772" t="s">
        <v>3002</v>
      </c>
      <c r="C772" t="s">
        <v>1519</v>
      </c>
      <c r="D772" t="s">
        <v>123</v>
      </c>
      <c r="E772" t="s">
        <v>524</v>
      </c>
      <c r="F772" t="s">
        <v>561</v>
      </c>
      <c r="G772" t="s">
        <v>524</v>
      </c>
      <c r="H772" t="s">
        <v>561</v>
      </c>
      <c r="L772" t="s">
        <v>3009</v>
      </c>
      <c r="AO772">
        <v>6.75</v>
      </c>
      <c r="AR772">
        <v>3.95</v>
      </c>
      <c r="BJ772" s="8" t="s">
        <v>79</v>
      </c>
      <c r="BK772" s="9">
        <v>44830</v>
      </c>
      <c r="BL772" s="8" t="s">
        <v>2857</v>
      </c>
      <c r="BM772">
        <v>63104</v>
      </c>
    </row>
    <row r="773" spans="1:67" hidden="1" x14ac:dyDescent="0.2">
      <c r="A773" t="s">
        <v>3001</v>
      </c>
      <c r="C773" t="s">
        <v>1519</v>
      </c>
      <c r="D773" t="s">
        <v>123</v>
      </c>
      <c r="E773" t="s">
        <v>524</v>
      </c>
      <c r="F773" t="s">
        <v>561</v>
      </c>
      <c r="G773" t="s">
        <v>524</v>
      </c>
      <c r="H773" t="s">
        <v>561</v>
      </c>
      <c r="L773" t="s">
        <v>3010</v>
      </c>
      <c r="AO773">
        <v>7.25</v>
      </c>
      <c r="AR773">
        <v>4.3</v>
      </c>
      <c r="BJ773" s="8" t="s">
        <v>79</v>
      </c>
      <c r="BK773" s="9">
        <v>44830</v>
      </c>
      <c r="BL773" s="8" t="s">
        <v>2857</v>
      </c>
      <c r="BM773">
        <v>63104</v>
      </c>
    </row>
    <row r="774" spans="1:67" hidden="1" x14ac:dyDescent="0.2">
      <c r="A774" t="s">
        <v>2995</v>
      </c>
      <c r="C774" t="s">
        <v>1519</v>
      </c>
      <c r="D774" t="s">
        <v>123</v>
      </c>
      <c r="E774" t="s">
        <v>524</v>
      </c>
      <c r="F774" t="s">
        <v>561</v>
      </c>
      <c r="G774" t="s">
        <v>524</v>
      </c>
      <c r="H774" t="s">
        <v>561</v>
      </c>
      <c r="L774" t="s">
        <v>2986</v>
      </c>
      <c r="AO774">
        <v>6.95</v>
      </c>
      <c r="AR774">
        <v>4.0999999999999996</v>
      </c>
      <c r="BJ774" s="8" t="s">
        <v>79</v>
      </c>
      <c r="BK774" s="9">
        <v>44830</v>
      </c>
      <c r="BL774" s="8" t="s">
        <v>2857</v>
      </c>
      <c r="BM774">
        <v>63104</v>
      </c>
    </row>
    <row r="775" spans="1:67" hidden="1" x14ac:dyDescent="0.2">
      <c r="A775" t="s">
        <v>2998</v>
      </c>
      <c r="C775" t="s">
        <v>1519</v>
      </c>
      <c r="D775" t="s">
        <v>123</v>
      </c>
      <c r="E775" t="s">
        <v>524</v>
      </c>
      <c r="F775" t="s">
        <v>561</v>
      </c>
      <c r="G775" t="s">
        <v>524</v>
      </c>
      <c r="H775" t="s">
        <v>561</v>
      </c>
      <c r="L775" t="s">
        <v>3012</v>
      </c>
      <c r="AO775">
        <v>7.25</v>
      </c>
      <c r="AR775">
        <v>4.55</v>
      </c>
      <c r="BJ775" s="8" t="s">
        <v>79</v>
      </c>
      <c r="BK775" s="9">
        <v>44830</v>
      </c>
      <c r="BL775" s="8" t="s">
        <v>2857</v>
      </c>
      <c r="BM775">
        <v>63104</v>
      </c>
    </row>
    <row r="776" spans="1:67" hidden="1" x14ac:dyDescent="0.2">
      <c r="A776" t="s">
        <v>2999</v>
      </c>
      <c r="C776" t="s">
        <v>1519</v>
      </c>
      <c r="D776" t="s">
        <v>123</v>
      </c>
      <c r="E776" t="s">
        <v>524</v>
      </c>
      <c r="F776" t="s">
        <v>561</v>
      </c>
      <c r="G776" t="s">
        <v>524</v>
      </c>
      <c r="H776" t="s">
        <v>561</v>
      </c>
      <c r="L776" t="s">
        <v>3012</v>
      </c>
      <c r="AO776">
        <v>6.7</v>
      </c>
      <c r="AR776">
        <v>4</v>
      </c>
      <c r="BJ776" s="8" t="s">
        <v>79</v>
      </c>
      <c r="BK776" s="9">
        <v>44830</v>
      </c>
      <c r="BL776" s="8" t="s">
        <v>2857</v>
      </c>
      <c r="BM776">
        <v>63104</v>
      </c>
    </row>
    <row r="777" spans="1:67" hidden="1" x14ac:dyDescent="0.2">
      <c r="A777" t="s">
        <v>3004</v>
      </c>
      <c r="C777" t="s">
        <v>1519</v>
      </c>
      <c r="D777" t="s">
        <v>123</v>
      </c>
      <c r="E777" t="s">
        <v>524</v>
      </c>
      <c r="F777" t="s">
        <v>561</v>
      </c>
      <c r="G777" t="s">
        <v>524</v>
      </c>
      <c r="H777" t="s">
        <v>561</v>
      </c>
      <c r="L777" t="s">
        <v>3006</v>
      </c>
      <c r="AO777">
        <v>6.45</v>
      </c>
      <c r="AR777">
        <v>3.95</v>
      </c>
      <c r="BJ777" s="8" t="s">
        <v>79</v>
      </c>
      <c r="BK777" s="9">
        <v>44830</v>
      </c>
      <c r="BL777" s="8" t="s">
        <v>2857</v>
      </c>
      <c r="BM777">
        <v>63104</v>
      </c>
    </row>
    <row r="778" spans="1:67" hidden="1" x14ac:dyDescent="0.2">
      <c r="A778" t="s">
        <v>2996</v>
      </c>
      <c r="C778" t="s">
        <v>1519</v>
      </c>
      <c r="D778" t="s">
        <v>123</v>
      </c>
      <c r="E778" t="s">
        <v>524</v>
      </c>
      <c r="F778" t="s">
        <v>561</v>
      </c>
      <c r="G778" t="s">
        <v>524</v>
      </c>
      <c r="H778" t="s">
        <v>561</v>
      </c>
      <c r="L778" t="s">
        <v>2986</v>
      </c>
      <c r="AO778">
        <v>7.05</v>
      </c>
      <c r="AR778">
        <v>4.05</v>
      </c>
      <c r="BJ778" s="8" t="s">
        <v>79</v>
      </c>
      <c r="BK778" s="9">
        <v>44830</v>
      </c>
      <c r="BL778" s="8" t="s">
        <v>2857</v>
      </c>
      <c r="BM778">
        <v>63104</v>
      </c>
    </row>
    <row r="779" spans="1:67" hidden="1" x14ac:dyDescent="0.2">
      <c r="A779" t="s">
        <v>2997</v>
      </c>
      <c r="C779" t="s">
        <v>1519</v>
      </c>
      <c r="D779" t="s">
        <v>123</v>
      </c>
      <c r="E779" t="s">
        <v>524</v>
      </c>
      <c r="F779" t="s">
        <v>561</v>
      </c>
      <c r="G779" t="s">
        <v>524</v>
      </c>
      <c r="H779" t="s">
        <v>561</v>
      </c>
      <c r="L779" t="s">
        <v>2986</v>
      </c>
      <c r="AO779">
        <v>6.95</v>
      </c>
      <c r="AR779">
        <v>4.3</v>
      </c>
      <c r="BJ779" s="8" t="s">
        <v>79</v>
      </c>
      <c r="BK779" s="9">
        <v>44830</v>
      </c>
      <c r="BL779" s="8" t="s">
        <v>2857</v>
      </c>
      <c r="BM779">
        <v>63104</v>
      </c>
    </row>
    <row r="780" spans="1:67" hidden="1" x14ac:dyDescent="0.2">
      <c r="A780" t="s">
        <v>3005</v>
      </c>
      <c r="C780" t="s">
        <v>1519</v>
      </c>
      <c r="D780" t="s">
        <v>123</v>
      </c>
      <c r="E780" t="s">
        <v>524</v>
      </c>
      <c r="F780" t="s">
        <v>561</v>
      </c>
      <c r="G780" t="s">
        <v>524</v>
      </c>
      <c r="H780" t="s">
        <v>561</v>
      </c>
      <c r="L780" t="s">
        <v>3007</v>
      </c>
      <c r="AO780">
        <v>6.7</v>
      </c>
      <c r="AR780">
        <v>3.95</v>
      </c>
      <c r="BJ780" s="8" t="s">
        <v>79</v>
      </c>
      <c r="BK780" s="9">
        <v>44830</v>
      </c>
      <c r="BL780" s="8" t="s">
        <v>2857</v>
      </c>
      <c r="BM780">
        <v>63104</v>
      </c>
    </row>
    <row r="781" spans="1:67" hidden="1" x14ac:dyDescent="0.2">
      <c r="A781" t="s">
        <v>3000</v>
      </c>
      <c r="C781" t="s">
        <v>1519</v>
      </c>
      <c r="D781" t="s">
        <v>123</v>
      </c>
      <c r="E781" t="s">
        <v>524</v>
      </c>
      <c r="F781" t="s">
        <v>561</v>
      </c>
      <c r="G781" t="s">
        <v>524</v>
      </c>
      <c r="H781" t="s">
        <v>561</v>
      </c>
      <c r="L781" t="s">
        <v>3011</v>
      </c>
      <c r="AO781">
        <v>6.65</v>
      </c>
      <c r="AR781">
        <v>4.1500000000000004</v>
      </c>
      <c r="BJ781" s="8" t="s">
        <v>79</v>
      </c>
      <c r="BK781" s="9">
        <v>44830</v>
      </c>
      <c r="BL781" s="8" t="s">
        <v>2857</v>
      </c>
      <c r="BM781">
        <v>63104</v>
      </c>
    </row>
    <row r="782" spans="1:67" hidden="1" x14ac:dyDescent="0.2">
      <c r="A782" t="s">
        <v>2994</v>
      </c>
      <c r="C782" t="s">
        <v>1519</v>
      </c>
      <c r="D782" t="s">
        <v>123</v>
      </c>
      <c r="E782" t="s">
        <v>524</v>
      </c>
      <c r="F782" t="s">
        <v>561</v>
      </c>
      <c r="G782" t="s">
        <v>524</v>
      </c>
      <c r="H782" t="s">
        <v>561</v>
      </c>
      <c r="L782" t="s">
        <v>2986</v>
      </c>
      <c r="AO782">
        <v>7.15</v>
      </c>
      <c r="AR782">
        <v>4.2</v>
      </c>
      <c r="BJ782" s="8" t="s">
        <v>79</v>
      </c>
      <c r="BK782" s="9">
        <v>44830</v>
      </c>
      <c r="BL782" s="8" t="s">
        <v>2857</v>
      </c>
      <c r="BM782">
        <v>63104</v>
      </c>
    </row>
    <row r="783" spans="1:67" s="2" customFormat="1" hidden="1" x14ac:dyDescent="0.2">
      <c r="A783" t="s">
        <v>3003</v>
      </c>
      <c r="B783"/>
      <c r="C783" t="s">
        <v>1519</v>
      </c>
      <c r="D783" t="s">
        <v>123</v>
      </c>
      <c r="E783" t="s">
        <v>524</v>
      </c>
      <c r="F783" t="s">
        <v>561</v>
      </c>
      <c r="G783" t="s">
        <v>524</v>
      </c>
      <c r="H783" t="s">
        <v>561</v>
      </c>
      <c r="I783"/>
      <c r="J783"/>
      <c r="K783"/>
      <c r="L783" t="s">
        <v>3008</v>
      </c>
      <c r="M783"/>
      <c r="N783"/>
      <c r="O783"/>
      <c r="P783"/>
      <c r="Q783"/>
      <c r="R783"/>
      <c r="S783"/>
      <c r="T783"/>
      <c r="U783"/>
      <c r="V783"/>
      <c r="W783"/>
      <c r="X783"/>
      <c r="Y783"/>
      <c r="Z783"/>
      <c r="AA783"/>
      <c r="AB783"/>
      <c r="AC783"/>
      <c r="AD783"/>
      <c r="AE783"/>
      <c r="AF783"/>
      <c r="AG783"/>
      <c r="AH783"/>
      <c r="AI783"/>
      <c r="AJ783"/>
      <c r="AK783"/>
      <c r="AL783"/>
      <c r="AM783"/>
      <c r="AN783"/>
      <c r="AO783">
        <v>7.65</v>
      </c>
      <c r="AP783"/>
      <c r="AQ783"/>
      <c r="AR783">
        <v>4.6500000000000004</v>
      </c>
      <c r="AS783"/>
      <c r="AT783"/>
      <c r="AU783"/>
      <c r="AV783"/>
      <c r="AW783"/>
      <c r="AX783"/>
      <c r="AY783"/>
      <c r="AZ783"/>
      <c r="BA783"/>
      <c r="BB783"/>
      <c r="BC783"/>
      <c r="BD783"/>
      <c r="BE783"/>
      <c r="BF783"/>
      <c r="BG783"/>
      <c r="BH783"/>
      <c r="BI783"/>
      <c r="BJ783" s="8" t="s">
        <v>79</v>
      </c>
      <c r="BK783" s="9">
        <v>44830</v>
      </c>
      <c r="BL783" s="8" t="s">
        <v>2857</v>
      </c>
      <c r="BM783">
        <v>63104</v>
      </c>
      <c r="BN783"/>
      <c r="BO783"/>
    </row>
    <row r="784" spans="1:67" hidden="1" x14ac:dyDescent="0.2">
      <c r="A784" t="s">
        <v>571</v>
      </c>
      <c r="C784" t="s">
        <v>1519</v>
      </c>
      <c r="D784" t="s">
        <v>123</v>
      </c>
      <c r="E784" t="s">
        <v>524</v>
      </c>
      <c r="F784" t="s">
        <v>561</v>
      </c>
      <c r="G784" t="s">
        <v>524</v>
      </c>
      <c r="H784" t="s">
        <v>572</v>
      </c>
      <c r="AS784">
        <v>7.5</v>
      </c>
      <c r="AV784">
        <v>5.0999999999999996</v>
      </c>
      <c r="AW784">
        <v>6.8</v>
      </c>
      <c r="AZ784">
        <v>5.9</v>
      </c>
      <c r="BA784">
        <v>7.1</v>
      </c>
      <c r="BD784">
        <v>6.5</v>
      </c>
      <c r="BJ784" t="s">
        <v>79</v>
      </c>
      <c r="BL784" t="s">
        <v>229</v>
      </c>
      <c r="BM784">
        <v>4269</v>
      </c>
    </row>
    <row r="785" spans="1:67" hidden="1" x14ac:dyDescent="0.2">
      <c r="A785" t="s">
        <v>573</v>
      </c>
      <c r="C785" t="s">
        <v>1519</v>
      </c>
      <c r="D785" t="s">
        <v>123</v>
      </c>
      <c r="E785" t="s">
        <v>524</v>
      </c>
      <c r="F785" t="s">
        <v>561</v>
      </c>
      <c r="G785" t="s">
        <v>524</v>
      </c>
      <c r="H785" t="s">
        <v>574</v>
      </c>
      <c r="M785">
        <v>4</v>
      </c>
      <c r="P785">
        <v>2.2000000000000002</v>
      </c>
      <c r="Q785">
        <v>5.7</v>
      </c>
      <c r="T785">
        <v>5.5</v>
      </c>
      <c r="U785">
        <v>6</v>
      </c>
      <c r="X785">
        <v>7.3</v>
      </c>
      <c r="Y785">
        <v>6.2</v>
      </c>
      <c r="AB785">
        <v>8.5</v>
      </c>
      <c r="AC785">
        <v>6.2</v>
      </c>
      <c r="AF785">
        <v>9.1</v>
      </c>
      <c r="AG785">
        <v>4.9000000000000004</v>
      </c>
      <c r="AJ785">
        <v>7.5</v>
      </c>
      <c r="AO785">
        <v>5.5</v>
      </c>
      <c r="AR785">
        <v>3.2</v>
      </c>
      <c r="AS785">
        <v>6.7</v>
      </c>
      <c r="AV785">
        <v>4.0999999999999996</v>
      </c>
      <c r="AW785">
        <v>6.5</v>
      </c>
      <c r="AZ785">
        <v>5.0999999999999996</v>
      </c>
      <c r="BA785">
        <v>6.5</v>
      </c>
      <c r="BD785">
        <v>5.4</v>
      </c>
      <c r="BE785">
        <v>6.7</v>
      </c>
      <c r="BH785">
        <v>4.5</v>
      </c>
      <c r="BJ785" t="s">
        <v>79</v>
      </c>
      <c r="BL785" t="s">
        <v>229</v>
      </c>
      <c r="BM785">
        <v>4269</v>
      </c>
    </row>
    <row r="786" spans="1:67" hidden="1" x14ac:dyDescent="0.2">
      <c r="A786" s="8"/>
      <c r="B786" s="8"/>
      <c r="C786" s="8" t="s">
        <v>1519</v>
      </c>
      <c r="D786" s="8" t="s">
        <v>123</v>
      </c>
      <c r="E786" s="8" t="s">
        <v>524</v>
      </c>
      <c r="F786" s="8" t="s">
        <v>561</v>
      </c>
      <c r="G786" s="8" t="s">
        <v>1492</v>
      </c>
      <c r="H786" s="8" t="s">
        <v>561</v>
      </c>
      <c r="I786" s="8"/>
      <c r="J786" s="8"/>
      <c r="K786" s="8"/>
      <c r="L786" s="8"/>
      <c r="M786" s="8"/>
      <c r="N786" s="8"/>
      <c r="O786" s="8"/>
      <c r="P786" s="8"/>
      <c r="Q786" s="8"/>
      <c r="R786" s="8"/>
      <c r="S786" s="8"/>
      <c r="T786" s="8"/>
      <c r="U786" s="8">
        <v>8.5</v>
      </c>
      <c r="V786" s="8"/>
      <c r="W786" s="8"/>
      <c r="X786" s="8">
        <v>8.5</v>
      </c>
      <c r="Y786" s="8"/>
      <c r="Z786" s="8"/>
      <c r="AA786" s="8"/>
      <c r="AB786" s="8"/>
      <c r="AC786" s="8">
        <v>8</v>
      </c>
      <c r="AD786" s="8"/>
      <c r="AE786" s="8"/>
      <c r="AF786" s="8">
        <v>9.6999999999999993</v>
      </c>
      <c r="AG786" s="8"/>
      <c r="AH786" s="8"/>
      <c r="AI786" s="8"/>
      <c r="AJ786" s="8"/>
      <c r="AK786" s="8"/>
      <c r="AL786" s="8"/>
      <c r="AM786" s="8"/>
      <c r="AN786" s="8"/>
      <c r="AO786" s="8"/>
      <c r="AP786" s="8"/>
      <c r="AQ786" s="8"/>
      <c r="AR786" s="8"/>
      <c r="AS786" s="8">
        <v>8</v>
      </c>
      <c r="AT786" s="8"/>
      <c r="AU786" s="8"/>
      <c r="AV786" s="8">
        <v>5</v>
      </c>
      <c r="AW786" s="8"/>
      <c r="AX786" s="8"/>
      <c r="AY786" s="8"/>
      <c r="AZ786" s="8"/>
      <c r="BA786" s="8">
        <v>7.5</v>
      </c>
      <c r="BB786" s="8"/>
      <c r="BC786" s="8"/>
      <c r="BD786" s="8">
        <v>6</v>
      </c>
      <c r="BE786" s="8"/>
      <c r="BF786" s="8"/>
      <c r="BG786" s="8"/>
      <c r="BH786" s="8"/>
      <c r="BI786" s="8" t="s">
        <v>1493</v>
      </c>
      <c r="BJ786" s="8" t="s">
        <v>79</v>
      </c>
      <c r="BK786" s="9">
        <v>44806</v>
      </c>
      <c r="BL786" s="8" t="s">
        <v>1478</v>
      </c>
      <c r="BM786" s="8">
        <v>35427</v>
      </c>
      <c r="BN786" s="8"/>
      <c r="BO786" s="8"/>
    </row>
    <row r="787" spans="1:67" hidden="1" x14ac:dyDescent="0.2">
      <c r="A787" s="13" t="s">
        <v>1737</v>
      </c>
      <c r="B787" s="13"/>
      <c r="C787" s="13" t="s">
        <v>1519</v>
      </c>
      <c r="D787" s="13" t="s">
        <v>123</v>
      </c>
      <c r="E787" s="13" t="s">
        <v>524</v>
      </c>
      <c r="F787" s="13" t="s">
        <v>575</v>
      </c>
      <c r="G787" s="13" t="s">
        <v>524</v>
      </c>
      <c r="H787" s="13" t="s">
        <v>575</v>
      </c>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row>
    <row r="788" spans="1:67" hidden="1" x14ac:dyDescent="0.2">
      <c r="A788" s="8" t="s">
        <v>2823</v>
      </c>
      <c r="C788" t="s">
        <v>1519</v>
      </c>
      <c r="D788" t="s">
        <v>123</v>
      </c>
      <c r="E788" t="s">
        <v>524</v>
      </c>
      <c r="F788" t="s">
        <v>575</v>
      </c>
      <c r="G788" t="s">
        <v>524</v>
      </c>
      <c r="H788" t="s">
        <v>575</v>
      </c>
      <c r="L788" t="s">
        <v>482</v>
      </c>
      <c r="Q788">
        <v>5.2</v>
      </c>
      <c r="T788">
        <v>5.15</v>
      </c>
      <c r="U788">
        <v>5.6</v>
      </c>
      <c r="X788">
        <v>6.55</v>
      </c>
      <c r="Y788">
        <v>5.67</v>
      </c>
      <c r="AB788">
        <v>7.37</v>
      </c>
      <c r="AC788">
        <v>6.33</v>
      </c>
      <c r="AF788">
        <v>7.3</v>
      </c>
      <c r="AG788">
        <v>5.2</v>
      </c>
      <c r="AJ788">
        <v>6.06</v>
      </c>
      <c r="AO788">
        <v>5.77</v>
      </c>
      <c r="AR788">
        <v>3.05</v>
      </c>
      <c r="AS788">
        <v>5.78</v>
      </c>
      <c r="AV788">
        <v>3.77</v>
      </c>
      <c r="AW788">
        <v>5.47</v>
      </c>
      <c r="AZ788">
        <v>4.3600000000000003</v>
      </c>
      <c r="BA788">
        <v>5.48</v>
      </c>
      <c r="BD788">
        <v>4.6399999999999997</v>
      </c>
      <c r="BE788">
        <v>5.88</v>
      </c>
      <c r="BH788">
        <v>3.83</v>
      </c>
      <c r="BI788" t="s">
        <v>472</v>
      </c>
      <c r="BJ788" t="s">
        <v>79</v>
      </c>
      <c r="BL788" t="s">
        <v>473</v>
      </c>
      <c r="BM788">
        <v>3401</v>
      </c>
    </row>
    <row r="789" spans="1:67" s="2" customFormat="1" hidden="1" x14ac:dyDescent="0.2">
      <c r="A789" t="s">
        <v>108</v>
      </c>
      <c r="B789"/>
      <c r="C789" t="s">
        <v>1519</v>
      </c>
      <c r="D789" t="s">
        <v>123</v>
      </c>
      <c r="E789" t="s">
        <v>524</v>
      </c>
      <c r="F789" t="s">
        <v>575</v>
      </c>
      <c r="G789" t="s">
        <v>524</v>
      </c>
      <c r="H789" t="s">
        <v>575</v>
      </c>
      <c r="I789" t="b">
        <v>0</v>
      </c>
      <c r="J789"/>
      <c r="K789"/>
      <c r="L789"/>
      <c r="M789"/>
      <c r="N789"/>
      <c r="O789"/>
      <c r="P789"/>
      <c r="Q789"/>
      <c r="R789"/>
      <c r="S789"/>
      <c r="T789"/>
      <c r="U789">
        <v>5.6</v>
      </c>
      <c r="V789"/>
      <c r="W789"/>
      <c r="X789">
        <v>6.55</v>
      </c>
      <c r="Y789">
        <v>5.67</v>
      </c>
      <c r="Z789"/>
      <c r="AA789"/>
      <c r="AB789">
        <v>7.37</v>
      </c>
      <c r="AC789">
        <v>6.33</v>
      </c>
      <c r="AD789"/>
      <c r="AE789"/>
      <c r="AF789">
        <v>7.3</v>
      </c>
      <c r="AG789">
        <v>5.2</v>
      </c>
      <c r="AH789"/>
      <c r="AI789"/>
      <c r="AJ789">
        <v>6.06</v>
      </c>
      <c r="AK789"/>
      <c r="AL789"/>
      <c r="AM789"/>
      <c r="AN789"/>
      <c r="AO789"/>
      <c r="AP789"/>
      <c r="AQ789"/>
      <c r="AR789"/>
      <c r="AS789"/>
      <c r="AT789"/>
      <c r="AU789"/>
      <c r="AV789"/>
      <c r="AW789"/>
      <c r="AX789"/>
      <c r="AY789"/>
      <c r="AZ789"/>
      <c r="BA789"/>
      <c r="BB789"/>
      <c r="BC789"/>
      <c r="BD789"/>
      <c r="BE789"/>
      <c r="BF789"/>
      <c r="BG789"/>
      <c r="BH789"/>
      <c r="BI789" t="s">
        <v>565</v>
      </c>
      <c r="BJ789" t="s">
        <v>79</v>
      </c>
      <c r="BK789"/>
      <c r="BL789" t="s">
        <v>528</v>
      </c>
      <c r="BM789">
        <v>69736</v>
      </c>
      <c r="BN789"/>
      <c r="BO789"/>
    </row>
    <row r="790" spans="1:67" hidden="1" x14ac:dyDescent="0.2">
      <c r="A790" t="s">
        <v>3014</v>
      </c>
      <c r="C790" t="s">
        <v>1519</v>
      </c>
      <c r="D790" t="s">
        <v>123</v>
      </c>
      <c r="E790" t="s">
        <v>524</v>
      </c>
      <c r="F790" t="s">
        <v>283</v>
      </c>
      <c r="G790" t="s">
        <v>3013</v>
      </c>
      <c r="H790" t="s">
        <v>283</v>
      </c>
      <c r="AS790">
        <v>6.85</v>
      </c>
      <c r="AV790">
        <v>4.55</v>
      </c>
      <c r="AW790">
        <v>6.73</v>
      </c>
      <c r="AX790">
        <v>5.3</v>
      </c>
      <c r="AZ790">
        <v>5.3</v>
      </c>
      <c r="BA790">
        <v>7</v>
      </c>
      <c r="BB790">
        <v>5.9</v>
      </c>
      <c r="BD790">
        <v>5.9</v>
      </c>
      <c r="BJ790" s="8" t="s">
        <v>79</v>
      </c>
      <c r="BK790" s="9">
        <v>44830</v>
      </c>
      <c r="BL790" s="8" t="s">
        <v>2857</v>
      </c>
      <c r="BM790">
        <v>63104</v>
      </c>
    </row>
    <row r="791" spans="1:67" hidden="1" x14ac:dyDescent="0.2">
      <c r="A791" t="s">
        <v>576</v>
      </c>
      <c r="C791" t="s">
        <v>1519</v>
      </c>
      <c r="D791" t="s">
        <v>123</v>
      </c>
      <c r="E791" t="s">
        <v>524</v>
      </c>
      <c r="F791" t="s">
        <v>283</v>
      </c>
      <c r="G791" t="s">
        <v>524</v>
      </c>
      <c r="H791" t="s">
        <v>283</v>
      </c>
      <c r="K791" t="s">
        <v>478</v>
      </c>
      <c r="L791" t="s">
        <v>479</v>
      </c>
      <c r="BA791">
        <v>7</v>
      </c>
      <c r="BD791">
        <v>6</v>
      </c>
      <c r="BJ791" t="s">
        <v>79</v>
      </c>
      <c r="BL791" t="s">
        <v>480</v>
      </c>
      <c r="BM791">
        <v>2672</v>
      </c>
    </row>
    <row r="792" spans="1:67" hidden="1" x14ac:dyDescent="0.2">
      <c r="A792" t="s">
        <v>3015</v>
      </c>
      <c r="C792" t="s">
        <v>1519</v>
      </c>
      <c r="D792" t="s">
        <v>123</v>
      </c>
      <c r="E792" t="s">
        <v>524</v>
      </c>
      <c r="F792" t="s">
        <v>283</v>
      </c>
      <c r="G792" t="s">
        <v>3013</v>
      </c>
      <c r="H792" t="s">
        <v>283</v>
      </c>
      <c r="BA792" s="29">
        <v>7.6</v>
      </c>
      <c r="BB792">
        <v>5.9</v>
      </c>
      <c r="BD792">
        <v>5.9</v>
      </c>
      <c r="BJ792" s="8" t="s">
        <v>79</v>
      </c>
      <c r="BK792" s="9">
        <v>44830</v>
      </c>
      <c r="BL792" s="8" t="s">
        <v>2857</v>
      </c>
      <c r="BM792">
        <v>63104</v>
      </c>
    </row>
    <row r="793" spans="1:67" hidden="1" x14ac:dyDescent="0.2">
      <c r="A793" t="s">
        <v>577</v>
      </c>
      <c r="C793" t="s">
        <v>1519</v>
      </c>
      <c r="D793" t="s">
        <v>123</v>
      </c>
      <c r="E793" t="s">
        <v>524</v>
      </c>
      <c r="F793" t="s">
        <v>283</v>
      </c>
      <c r="G793" t="s">
        <v>524</v>
      </c>
      <c r="H793" t="s">
        <v>283</v>
      </c>
      <c r="AC793">
        <v>8.6999999999999993</v>
      </c>
      <c r="AF793">
        <v>9.85</v>
      </c>
      <c r="AG793">
        <v>6.65</v>
      </c>
      <c r="AJ793">
        <v>7.45</v>
      </c>
      <c r="BI793" s="5" t="s">
        <v>578</v>
      </c>
      <c r="BJ793" t="s">
        <v>79</v>
      </c>
      <c r="BL793" t="s">
        <v>130</v>
      </c>
      <c r="BM793">
        <v>3096</v>
      </c>
    </row>
    <row r="794" spans="1:67" hidden="1" x14ac:dyDescent="0.2">
      <c r="A794" t="s">
        <v>579</v>
      </c>
      <c r="C794" t="s">
        <v>1519</v>
      </c>
      <c r="D794" t="s">
        <v>123</v>
      </c>
      <c r="E794" t="s">
        <v>524</v>
      </c>
      <c r="F794" t="s">
        <v>283</v>
      </c>
      <c r="G794" t="s">
        <v>524</v>
      </c>
      <c r="H794" t="s">
        <v>283</v>
      </c>
      <c r="AC794">
        <v>8.0500000000000007</v>
      </c>
      <c r="AF794">
        <v>8.66</v>
      </c>
      <c r="BJ794" t="s">
        <v>79</v>
      </c>
      <c r="BL794" t="s">
        <v>130</v>
      </c>
      <c r="BM794">
        <v>3096</v>
      </c>
    </row>
    <row r="795" spans="1:67" hidden="1" x14ac:dyDescent="0.2">
      <c r="A795" s="13" t="s">
        <v>1737</v>
      </c>
      <c r="B795" s="13"/>
      <c r="C795" s="13" t="s">
        <v>1519</v>
      </c>
      <c r="D795" s="13" t="s">
        <v>123</v>
      </c>
      <c r="E795" s="13" t="s">
        <v>524</v>
      </c>
      <c r="F795" s="13" t="s">
        <v>580</v>
      </c>
      <c r="G795" s="13" t="s">
        <v>524</v>
      </c>
      <c r="H795" s="13" t="s">
        <v>580</v>
      </c>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row>
    <row r="796" spans="1:67" hidden="1" x14ac:dyDescent="0.2">
      <c r="A796" s="8" t="s">
        <v>2823</v>
      </c>
      <c r="C796" t="s">
        <v>1519</v>
      </c>
      <c r="D796" t="s">
        <v>123</v>
      </c>
      <c r="E796" t="s">
        <v>524</v>
      </c>
      <c r="F796" t="s">
        <v>580</v>
      </c>
      <c r="G796" t="s">
        <v>524</v>
      </c>
      <c r="H796" t="s">
        <v>580</v>
      </c>
      <c r="L796" t="s">
        <v>581</v>
      </c>
      <c r="U796">
        <v>7</v>
      </c>
      <c r="X796">
        <v>8.4</v>
      </c>
      <c r="Y796">
        <v>7.85</v>
      </c>
      <c r="AB796">
        <v>10.1</v>
      </c>
      <c r="AC796">
        <v>8.3000000000000007</v>
      </c>
      <c r="AF796">
        <v>10.199999999999999</v>
      </c>
      <c r="AG796">
        <v>8.1</v>
      </c>
      <c r="AJ796">
        <v>8.73</v>
      </c>
      <c r="AO796">
        <v>7.8</v>
      </c>
      <c r="AR796">
        <v>4.95</v>
      </c>
      <c r="AS796">
        <v>8</v>
      </c>
      <c r="AV796">
        <v>5.57</v>
      </c>
      <c r="AW796">
        <v>8.1999999999999993</v>
      </c>
      <c r="AZ796">
        <v>6.77</v>
      </c>
      <c r="BA796">
        <v>8.0500000000000007</v>
      </c>
      <c r="BD796">
        <v>6.97</v>
      </c>
      <c r="BE796">
        <v>9.8000000000000007</v>
      </c>
      <c r="BH796">
        <v>7.1</v>
      </c>
      <c r="BI796" t="s">
        <v>472</v>
      </c>
      <c r="BJ796" t="s">
        <v>79</v>
      </c>
      <c r="BL796" t="s">
        <v>473</v>
      </c>
      <c r="BM796">
        <v>3401</v>
      </c>
    </row>
    <row r="797" spans="1:67" hidden="1" x14ac:dyDescent="0.2">
      <c r="A797" t="s">
        <v>108</v>
      </c>
      <c r="C797" t="s">
        <v>1519</v>
      </c>
      <c r="D797" t="s">
        <v>123</v>
      </c>
      <c r="E797" t="s">
        <v>524</v>
      </c>
      <c r="F797" t="s">
        <v>580</v>
      </c>
      <c r="G797" t="s">
        <v>524</v>
      </c>
      <c r="H797" t="s">
        <v>580</v>
      </c>
      <c r="I797" t="b">
        <v>0</v>
      </c>
      <c r="U797">
        <v>7</v>
      </c>
      <c r="X797">
        <v>8.4</v>
      </c>
      <c r="Y797">
        <v>7.85</v>
      </c>
      <c r="AB797">
        <v>10.1</v>
      </c>
      <c r="AC797">
        <v>8.3000000000000007</v>
      </c>
      <c r="AF797">
        <v>10.199999999999999</v>
      </c>
      <c r="BI797" t="s">
        <v>527</v>
      </c>
      <c r="BJ797" t="s">
        <v>79</v>
      </c>
      <c r="BK797" s="1">
        <v>44795</v>
      </c>
      <c r="BL797" t="s">
        <v>528</v>
      </c>
      <c r="BM797">
        <v>69736</v>
      </c>
    </row>
    <row r="798" spans="1:67" hidden="1" x14ac:dyDescent="0.2">
      <c r="A798" s="13" t="s">
        <v>1737</v>
      </c>
      <c r="B798" s="13"/>
      <c r="C798" s="13" t="s">
        <v>1519</v>
      </c>
      <c r="D798" s="13" t="s">
        <v>123</v>
      </c>
      <c r="E798" s="13" t="s">
        <v>524</v>
      </c>
      <c r="F798" s="13"/>
      <c r="G798" s="13" t="s">
        <v>524</v>
      </c>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row>
    <row r="799" spans="1:67" hidden="1" x14ac:dyDescent="0.2">
      <c r="A799" s="13" t="s">
        <v>1737</v>
      </c>
      <c r="B799" s="13"/>
      <c r="C799" s="13" t="s">
        <v>1519</v>
      </c>
      <c r="D799" s="13" t="s">
        <v>123</v>
      </c>
      <c r="E799" s="13" t="s">
        <v>524</v>
      </c>
      <c r="F799" s="13"/>
      <c r="G799" s="13" t="s">
        <v>536</v>
      </c>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row>
    <row r="800" spans="1:67" hidden="1" x14ac:dyDescent="0.2">
      <c r="A800" s="13" t="s">
        <v>1737</v>
      </c>
      <c r="B800" s="13"/>
      <c r="C800" s="13" t="s">
        <v>1519</v>
      </c>
      <c r="D800" s="13" t="s">
        <v>123</v>
      </c>
      <c r="E800" s="13" t="s">
        <v>524</v>
      </c>
      <c r="F800" s="13"/>
      <c r="G800" s="13" t="s">
        <v>1728</v>
      </c>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row>
    <row r="801" spans="1:67" hidden="1" x14ac:dyDescent="0.2">
      <c r="A801" s="13" t="s">
        <v>1737</v>
      </c>
      <c r="B801" s="13"/>
      <c r="C801" s="13" t="s">
        <v>1519</v>
      </c>
      <c r="D801" s="13" t="s">
        <v>73</v>
      </c>
      <c r="E801" s="13" t="s">
        <v>582</v>
      </c>
      <c r="F801" s="13" t="s">
        <v>1696</v>
      </c>
      <c r="G801" s="13" t="s">
        <v>582</v>
      </c>
      <c r="H801" s="13" t="s">
        <v>1696</v>
      </c>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row>
    <row r="802" spans="1:67" hidden="1" x14ac:dyDescent="0.2">
      <c r="A802" s="8" t="s">
        <v>1865</v>
      </c>
      <c r="B802" t="s">
        <v>338</v>
      </c>
      <c r="C802" t="s">
        <v>1519</v>
      </c>
      <c r="D802" t="s">
        <v>73</v>
      </c>
      <c r="E802" t="s">
        <v>582</v>
      </c>
      <c r="F802" t="s">
        <v>1696</v>
      </c>
      <c r="G802" s="15" t="s">
        <v>582</v>
      </c>
      <c r="H802" s="15" t="s">
        <v>1696</v>
      </c>
      <c r="I802" s="15"/>
      <c r="L802" t="s">
        <v>1779</v>
      </c>
      <c r="AG802">
        <v>6.9539999999999997</v>
      </c>
      <c r="BJ802" s="8" t="s">
        <v>79</v>
      </c>
      <c r="BK802" s="9">
        <v>44812</v>
      </c>
      <c r="BL802" s="8" t="s">
        <v>1738</v>
      </c>
      <c r="BM802" s="8">
        <v>1420</v>
      </c>
      <c r="BN802" s="8" t="s">
        <v>72</v>
      </c>
      <c r="BO802" s="8" t="s">
        <v>1738</v>
      </c>
    </row>
    <row r="803" spans="1:67" s="39" customFormat="1" hidden="1" x14ac:dyDescent="0.2">
      <c r="A803" s="39" t="s">
        <v>1864</v>
      </c>
      <c r="C803" s="39" t="s">
        <v>1519</v>
      </c>
      <c r="D803" s="39" t="s">
        <v>73</v>
      </c>
      <c r="E803" s="39" t="s">
        <v>582</v>
      </c>
      <c r="F803" s="39" t="s">
        <v>1696</v>
      </c>
      <c r="G803" s="39" t="s">
        <v>582</v>
      </c>
      <c r="H803" s="39" t="s">
        <v>1696</v>
      </c>
      <c r="L803" s="39" t="s">
        <v>1779</v>
      </c>
      <c r="BI803" s="39" t="s">
        <v>1866</v>
      </c>
      <c r="BJ803" s="39" t="s">
        <v>79</v>
      </c>
      <c r="BK803" s="40">
        <v>44812</v>
      </c>
      <c r="BL803" s="39" t="s">
        <v>1738</v>
      </c>
      <c r="BM803" s="39">
        <v>1420</v>
      </c>
      <c r="BN803" s="39" t="s">
        <v>72</v>
      </c>
      <c r="BO803" s="39" t="s">
        <v>1738</v>
      </c>
    </row>
    <row r="804" spans="1:67" hidden="1" x14ac:dyDescent="0.2">
      <c r="A804" s="12" t="s">
        <v>1867</v>
      </c>
      <c r="B804" s="12"/>
      <c r="C804" s="12" t="s">
        <v>1519</v>
      </c>
      <c r="D804" s="12" t="s">
        <v>73</v>
      </c>
      <c r="E804" s="12" t="s">
        <v>582</v>
      </c>
      <c r="F804" s="12" t="s">
        <v>1696</v>
      </c>
      <c r="G804" s="12" t="s">
        <v>582</v>
      </c>
      <c r="H804" s="12" t="s">
        <v>1696</v>
      </c>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t="s">
        <v>79</v>
      </c>
      <c r="BK804" s="14">
        <v>44812</v>
      </c>
      <c r="BL804" s="12" t="s">
        <v>1738</v>
      </c>
      <c r="BM804" s="12">
        <v>1420</v>
      </c>
      <c r="BN804" s="12" t="s">
        <v>72</v>
      </c>
      <c r="BO804" s="12" t="s">
        <v>1738</v>
      </c>
    </row>
    <row r="805" spans="1:67" hidden="1" x14ac:dyDescent="0.2">
      <c r="A805" s="13" t="s">
        <v>1737</v>
      </c>
      <c r="B805" s="13"/>
      <c r="C805" s="13" t="s">
        <v>1519</v>
      </c>
      <c r="D805" s="13" t="s">
        <v>73</v>
      </c>
      <c r="E805" s="13" t="s">
        <v>582</v>
      </c>
      <c r="F805" s="13" t="s">
        <v>583</v>
      </c>
      <c r="G805" s="13" t="s">
        <v>582</v>
      </c>
      <c r="H805" s="13" t="s">
        <v>583</v>
      </c>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row>
    <row r="806" spans="1:67" hidden="1" x14ac:dyDescent="0.2">
      <c r="A806" s="13" t="s">
        <v>1737</v>
      </c>
      <c r="B806" s="13"/>
      <c r="C806" s="13" t="s">
        <v>1519</v>
      </c>
      <c r="D806" s="13" t="s">
        <v>73</v>
      </c>
      <c r="E806" s="13" t="s">
        <v>582</v>
      </c>
      <c r="F806" s="13" t="s">
        <v>583</v>
      </c>
      <c r="G806" s="13" t="s">
        <v>582</v>
      </c>
      <c r="H806" s="13" t="s">
        <v>1697</v>
      </c>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row>
    <row r="807" spans="1:67" hidden="1" x14ac:dyDescent="0.2">
      <c r="A807" t="s">
        <v>585</v>
      </c>
      <c r="C807" t="s">
        <v>1519</v>
      </c>
      <c r="D807" t="s">
        <v>73</v>
      </c>
      <c r="E807" t="s">
        <v>582</v>
      </c>
      <c r="F807" t="s">
        <v>583</v>
      </c>
      <c r="G807" t="s">
        <v>582</v>
      </c>
      <c r="H807" t="s">
        <v>583</v>
      </c>
      <c r="BE807">
        <v>14.6</v>
      </c>
      <c r="BH807">
        <v>9.4</v>
      </c>
      <c r="BJ807" t="s">
        <v>79</v>
      </c>
      <c r="BL807" t="s">
        <v>291</v>
      </c>
      <c r="BM807">
        <v>17228</v>
      </c>
      <c r="BN807" t="s">
        <v>72</v>
      </c>
      <c r="BO807" t="s">
        <v>291</v>
      </c>
    </row>
    <row r="808" spans="1:67" hidden="1" x14ac:dyDescent="0.2">
      <c r="A808" t="s">
        <v>586</v>
      </c>
      <c r="C808" t="s">
        <v>1519</v>
      </c>
      <c r="D808" t="s">
        <v>73</v>
      </c>
      <c r="E808" t="s">
        <v>582</v>
      </c>
      <c r="F808" t="s">
        <v>583</v>
      </c>
      <c r="G808" t="s">
        <v>582</v>
      </c>
      <c r="H808" t="s">
        <v>583</v>
      </c>
      <c r="U808">
        <v>9.1999999999999993</v>
      </c>
      <c r="X808">
        <v>11.7</v>
      </c>
      <c r="BJ808" t="s">
        <v>79</v>
      </c>
      <c r="BL808" t="s">
        <v>291</v>
      </c>
      <c r="BM808">
        <v>17228</v>
      </c>
      <c r="BN808" t="s">
        <v>72</v>
      </c>
      <c r="BO808" t="s">
        <v>291</v>
      </c>
    </row>
    <row r="809" spans="1:67" hidden="1" x14ac:dyDescent="0.2">
      <c r="A809" t="s">
        <v>587</v>
      </c>
      <c r="C809" t="s">
        <v>1519</v>
      </c>
      <c r="D809" t="s">
        <v>73</v>
      </c>
      <c r="E809" t="s">
        <v>582</v>
      </c>
      <c r="F809" t="s">
        <v>583</v>
      </c>
      <c r="G809" t="s">
        <v>582</v>
      </c>
      <c r="H809" t="s">
        <v>583</v>
      </c>
      <c r="Y809">
        <v>9.6</v>
      </c>
      <c r="AB809">
        <v>13.5</v>
      </c>
      <c r="BI809" t="s">
        <v>588</v>
      </c>
      <c r="BJ809" t="s">
        <v>79</v>
      </c>
      <c r="BL809" t="s">
        <v>104</v>
      </c>
      <c r="BM809">
        <v>1216</v>
      </c>
      <c r="BN809" t="s">
        <v>72</v>
      </c>
      <c r="BO809" t="s">
        <v>104</v>
      </c>
    </row>
    <row r="810" spans="1:67" hidden="1" x14ac:dyDescent="0.2">
      <c r="A810" t="s">
        <v>108</v>
      </c>
      <c r="C810" t="s">
        <v>1519</v>
      </c>
      <c r="D810" t="s">
        <v>73</v>
      </c>
      <c r="E810" t="s">
        <v>582</v>
      </c>
      <c r="F810" t="s">
        <v>583</v>
      </c>
      <c r="G810" t="s">
        <v>582</v>
      </c>
      <c r="H810" t="s">
        <v>583</v>
      </c>
      <c r="Y810">
        <v>9.4499999999999993</v>
      </c>
      <c r="AB810">
        <v>13</v>
      </c>
      <c r="AC810">
        <v>10.15</v>
      </c>
      <c r="AF810">
        <v>13.25</v>
      </c>
      <c r="AG810">
        <v>8.43</v>
      </c>
      <c r="AJ810">
        <v>11</v>
      </c>
      <c r="AS810">
        <v>8.6999999999999993</v>
      </c>
      <c r="AV810">
        <v>7.8</v>
      </c>
      <c r="AW810">
        <v>10.02</v>
      </c>
      <c r="AZ810">
        <v>9.1300000000000008</v>
      </c>
      <c r="BA810">
        <v>12.15</v>
      </c>
      <c r="BD810">
        <v>10.4</v>
      </c>
      <c r="BE810">
        <v>13.43</v>
      </c>
      <c r="BH810">
        <v>9.3000000000000007</v>
      </c>
      <c r="BJ810" t="s">
        <v>79</v>
      </c>
      <c r="BK810" s="1">
        <v>44824</v>
      </c>
      <c r="BL810" t="s">
        <v>2492</v>
      </c>
      <c r="BM810">
        <v>2930</v>
      </c>
      <c r="BN810" t="s">
        <v>72</v>
      </c>
      <c r="BO810" t="s">
        <v>2492</v>
      </c>
    </row>
    <row r="811" spans="1:67" hidden="1" x14ac:dyDescent="0.2">
      <c r="A811" s="8" t="s">
        <v>2191</v>
      </c>
      <c r="C811" t="s">
        <v>1519</v>
      </c>
      <c r="D811" t="s">
        <v>73</v>
      </c>
      <c r="E811" t="s">
        <v>582</v>
      </c>
      <c r="F811" t="s">
        <v>583</v>
      </c>
      <c r="G811" s="8" t="s">
        <v>582</v>
      </c>
      <c r="H811" t="s">
        <v>583</v>
      </c>
      <c r="AK811">
        <v>7.4</v>
      </c>
      <c r="AN811">
        <v>6.5</v>
      </c>
      <c r="AO811">
        <v>8.9</v>
      </c>
      <c r="AR811" t="s">
        <v>2113</v>
      </c>
      <c r="AS811">
        <v>8.4</v>
      </c>
      <c r="AV811">
        <v>9.4</v>
      </c>
      <c r="AW811">
        <v>10.4</v>
      </c>
      <c r="AX811">
        <v>10.7</v>
      </c>
      <c r="AY811">
        <f>AVERAGE(9.2,9.3)</f>
        <v>9.25</v>
      </c>
      <c r="AZ811">
        <v>10.7</v>
      </c>
      <c r="BA811">
        <v>10.199999999999999</v>
      </c>
      <c r="BB811">
        <v>10.6</v>
      </c>
      <c r="BC811">
        <f>AVERAGE(9.6,9.7)</f>
        <v>9.6499999999999986</v>
      </c>
      <c r="BD811">
        <v>10.6</v>
      </c>
      <c r="BE811">
        <v>11.7</v>
      </c>
      <c r="BF811">
        <v>9.1999999999999993</v>
      </c>
      <c r="BG811">
        <v>8.3000000000000007</v>
      </c>
      <c r="BH811">
        <v>9.1999999999999993</v>
      </c>
      <c r="BI811" s="11" t="s">
        <v>2007</v>
      </c>
      <c r="BJ811" s="8" t="s">
        <v>79</v>
      </c>
      <c r="BK811" s="1">
        <v>44816</v>
      </c>
      <c r="BL811" t="s">
        <v>2002</v>
      </c>
      <c r="BM811">
        <v>2585</v>
      </c>
    </row>
    <row r="812" spans="1:67" hidden="1" x14ac:dyDescent="0.2">
      <c r="A812" s="8" t="s">
        <v>2194</v>
      </c>
      <c r="C812" t="s">
        <v>1519</v>
      </c>
      <c r="D812" t="s">
        <v>73</v>
      </c>
      <c r="E812" t="s">
        <v>582</v>
      </c>
      <c r="F812" t="s">
        <v>583</v>
      </c>
      <c r="G812" s="8" t="s">
        <v>582</v>
      </c>
      <c r="H812" t="s">
        <v>583</v>
      </c>
      <c r="BF812">
        <v>9.4</v>
      </c>
      <c r="BG812">
        <v>8.6</v>
      </c>
      <c r="BH812">
        <v>9.4</v>
      </c>
      <c r="BJ812" s="8" t="s">
        <v>79</v>
      </c>
      <c r="BK812" s="1">
        <v>44816</v>
      </c>
      <c r="BL812" t="s">
        <v>2002</v>
      </c>
      <c r="BM812">
        <v>2585</v>
      </c>
    </row>
    <row r="813" spans="1:67" hidden="1" x14ac:dyDescent="0.2">
      <c r="A813" s="8" t="s">
        <v>2193</v>
      </c>
      <c r="C813" t="s">
        <v>1519</v>
      </c>
      <c r="D813" t="s">
        <v>73</v>
      </c>
      <c r="E813" t="s">
        <v>582</v>
      </c>
      <c r="F813" t="s">
        <v>583</v>
      </c>
      <c r="G813" s="8" t="s">
        <v>582</v>
      </c>
      <c r="H813" s="20" t="s">
        <v>583</v>
      </c>
      <c r="I813" s="20"/>
      <c r="Q813">
        <v>9</v>
      </c>
      <c r="T813">
        <v>11.9</v>
      </c>
      <c r="AC813">
        <v>10.8</v>
      </c>
      <c r="AD813">
        <v>15.6</v>
      </c>
      <c r="AE813">
        <v>15</v>
      </c>
      <c r="AF813">
        <v>15.6</v>
      </c>
      <c r="BJ813" s="8" t="s">
        <v>79</v>
      </c>
      <c r="BK813" s="1">
        <v>44816</v>
      </c>
      <c r="BL813" t="s">
        <v>2002</v>
      </c>
      <c r="BM813">
        <v>2585</v>
      </c>
    </row>
    <row r="814" spans="1:67" hidden="1" x14ac:dyDescent="0.2">
      <c r="A814" s="8" t="s">
        <v>2192</v>
      </c>
      <c r="C814" t="s">
        <v>1519</v>
      </c>
      <c r="D814" t="s">
        <v>73</v>
      </c>
      <c r="E814" t="s">
        <v>582</v>
      </c>
      <c r="F814" t="s">
        <v>583</v>
      </c>
      <c r="G814" s="8" t="s">
        <v>582</v>
      </c>
      <c r="H814" t="s">
        <v>583</v>
      </c>
      <c r="Q814">
        <v>8.1999999999999993</v>
      </c>
      <c r="T814">
        <v>10.6</v>
      </c>
      <c r="U814">
        <v>8.5</v>
      </c>
      <c r="X814">
        <v>12.3</v>
      </c>
      <c r="Y814">
        <v>9.9</v>
      </c>
      <c r="Z814">
        <v>12.3</v>
      </c>
      <c r="AA814">
        <v>12.6</v>
      </c>
      <c r="AB814">
        <v>12.6</v>
      </c>
      <c r="AC814">
        <v>10.5</v>
      </c>
      <c r="AD814">
        <v>13.8</v>
      </c>
      <c r="AE814">
        <v>12.9</v>
      </c>
      <c r="AF814">
        <v>13.8</v>
      </c>
      <c r="AG814">
        <v>8.5</v>
      </c>
      <c r="AH814">
        <v>12.5</v>
      </c>
      <c r="AI814">
        <v>10.4</v>
      </c>
      <c r="AJ814">
        <v>12.5</v>
      </c>
      <c r="BJ814" s="8" t="s">
        <v>79</v>
      </c>
      <c r="BK814" s="1">
        <v>44816</v>
      </c>
      <c r="BL814" t="s">
        <v>2002</v>
      </c>
      <c r="BM814">
        <v>2585</v>
      </c>
    </row>
    <row r="815" spans="1:67" hidden="1" x14ac:dyDescent="0.2">
      <c r="A815" s="8" t="s">
        <v>1860</v>
      </c>
      <c r="C815" t="s">
        <v>1519</v>
      </c>
      <c r="D815" t="s">
        <v>73</v>
      </c>
      <c r="E815" t="s">
        <v>582</v>
      </c>
      <c r="F815" t="s">
        <v>583</v>
      </c>
      <c r="G815" s="8" t="s">
        <v>582</v>
      </c>
      <c r="H815" s="8" t="s">
        <v>583</v>
      </c>
      <c r="I815" s="8"/>
      <c r="L815" t="s">
        <v>1742</v>
      </c>
      <c r="BE815">
        <v>14.03</v>
      </c>
      <c r="BF815" t="s">
        <v>1953</v>
      </c>
      <c r="BG815" t="s">
        <v>1954</v>
      </c>
      <c r="BH815" t="s">
        <v>1953</v>
      </c>
      <c r="BI815" t="s">
        <v>1862</v>
      </c>
      <c r="BJ815" s="8" t="s">
        <v>79</v>
      </c>
      <c r="BK815" s="9">
        <v>44812</v>
      </c>
      <c r="BL815" s="8" t="s">
        <v>1738</v>
      </c>
      <c r="BM815" s="8">
        <v>1420</v>
      </c>
    </row>
    <row r="816" spans="1:67" hidden="1" x14ac:dyDescent="0.2">
      <c r="A816" s="8" t="s">
        <v>1859</v>
      </c>
      <c r="C816" t="s">
        <v>1519</v>
      </c>
      <c r="D816" t="s">
        <v>73</v>
      </c>
      <c r="E816" t="s">
        <v>582</v>
      </c>
      <c r="F816" t="s">
        <v>583</v>
      </c>
      <c r="G816" s="15" t="s">
        <v>582</v>
      </c>
      <c r="H816" s="15" t="s">
        <v>583</v>
      </c>
      <c r="I816" s="15"/>
      <c r="L816" t="s">
        <v>1861</v>
      </c>
      <c r="AO816">
        <v>9.3219999999999992</v>
      </c>
      <c r="AR816" t="s">
        <v>1952</v>
      </c>
      <c r="AS816">
        <v>9.9309999999999992</v>
      </c>
      <c r="AV816">
        <v>8.8439999999999994</v>
      </c>
      <c r="AW816">
        <v>10.250999999999999</v>
      </c>
      <c r="AX816">
        <v>8.2799999999999994</v>
      </c>
      <c r="AY816">
        <v>8.1379999999999999</v>
      </c>
      <c r="AZ816">
        <v>8.2799999999999994</v>
      </c>
      <c r="BI816" t="s">
        <v>1863</v>
      </c>
      <c r="BJ816" s="8" t="s">
        <v>79</v>
      </c>
      <c r="BK816" s="9">
        <v>44812</v>
      </c>
      <c r="BL816" s="8" t="s">
        <v>1738</v>
      </c>
      <c r="BM816" s="8">
        <v>1420</v>
      </c>
      <c r="BN816" s="8" t="s">
        <v>72</v>
      </c>
      <c r="BO816" s="8" t="s">
        <v>1738</v>
      </c>
    </row>
    <row r="817" spans="1:67" hidden="1" x14ac:dyDescent="0.2">
      <c r="C817" t="s">
        <v>1519</v>
      </c>
      <c r="D817" t="s">
        <v>73</v>
      </c>
      <c r="E817" t="s">
        <v>582</v>
      </c>
      <c r="F817" t="s">
        <v>583</v>
      </c>
      <c r="G817" t="s">
        <v>584</v>
      </c>
      <c r="H817" t="s">
        <v>583</v>
      </c>
      <c r="BA817">
        <v>11</v>
      </c>
      <c r="BD817">
        <v>10</v>
      </c>
      <c r="BJ817" t="s">
        <v>79</v>
      </c>
      <c r="BK817" s="1">
        <v>44797</v>
      </c>
      <c r="BL817" t="s">
        <v>87</v>
      </c>
      <c r="BM817">
        <v>36083</v>
      </c>
      <c r="BN817" t="s">
        <v>72</v>
      </c>
      <c r="BO817" t="s">
        <v>87</v>
      </c>
    </row>
    <row r="818" spans="1:67" hidden="1" x14ac:dyDescent="0.2">
      <c r="A818" t="s">
        <v>2493</v>
      </c>
      <c r="C818" t="s">
        <v>1519</v>
      </c>
      <c r="D818" t="s">
        <v>73</v>
      </c>
      <c r="E818" t="s">
        <v>582</v>
      </c>
      <c r="F818" t="s">
        <v>283</v>
      </c>
      <c r="G818" t="s">
        <v>582</v>
      </c>
      <c r="H818" t="s">
        <v>283</v>
      </c>
      <c r="AK818">
        <v>7.1</v>
      </c>
      <c r="AN818">
        <v>6</v>
      </c>
      <c r="BJ818" t="s">
        <v>79</v>
      </c>
      <c r="BK818" s="1">
        <v>44824</v>
      </c>
      <c r="BL818" t="s">
        <v>2492</v>
      </c>
      <c r="BM818">
        <v>2930</v>
      </c>
    </row>
    <row r="819" spans="1:67" s="2" customFormat="1" hidden="1" x14ac:dyDescent="0.2">
      <c r="A819" s="8" t="s">
        <v>1869</v>
      </c>
      <c r="B819"/>
      <c r="C819" t="s">
        <v>1519</v>
      </c>
      <c r="D819" t="s">
        <v>73</v>
      </c>
      <c r="E819" t="s">
        <v>582</v>
      </c>
      <c r="F819" t="s">
        <v>283</v>
      </c>
      <c r="G819" t="s">
        <v>582</v>
      </c>
      <c r="H819" t="s">
        <v>283</v>
      </c>
      <c r="I819"/>
      <c r="J819"/>
      <c r="K819"/>
      <c r="L819" t="s">
        <v>1741</v>
      </c>
      <c r="M819">
        <v>5.08</v>
      </c>
      <c r="N819"/>
      <c r="O819"/>
      <c r="P819">
        <v>7.6559999999999997</v>
      </c>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c r="BE819"/>
      <c r="BF819"/>
      <c r="BG819"/>
      <c r="BH819"/>
      <c r="BI819"/>
      <c r="BJ819" s="8" t="s">
        <v>79</v>
      </c>
      <c r="BK819" s="9">
        <v>44812</v>
      </c>
      <c r="BL819" s="8" t="s">
        <v>1738</v>
      </c>
      <c r="BM819" s="8">
        <v>1420</v>
      </c>
      <c r="BN819"/>
      <c r="BO819"/>
    </row>
    <row r="820" spans="1:67" s="2" customFormat="1" hidden="1" x14ac:dyDescent="0.2">
      <c r="A820" s="8" t="s">
        <v>1868</v>
      </c>
      <c r="B820"/>
      <c r="C820" t="s">
        <v>1519</v>
      </c>
      <c r="D820" t="s">
        <v>73</v>
      </c>
      <c r="E820" t="s">
        <v>582</v>
      </c>
      <c r="F820" t="s">
        <v>283</v>
      </c>
      <c r="G820" t="s">
        <v>582</v>
      </c>
      <c r="H820" t="s">
        <v>283</v>
      </c>
      <c r="I820"/>
      <c r="J820"/>
      <c r="K820"/>
      <c r="L820" t="s">
        <v>1741</v>
      </c>
      <c r="M820"/>
      <c r="N820"/>
      <c r="O820"/>
      <c r="P820"/>
      <c r="Q820"/>
      <c r="R820"/>
      <c r="S820"/>
      <c r="T820"/>
      <c r="U820"/>
      <c r="V820"/>
      <c r="W820"/>
      <c r="X820"/>
      <c r="Y820" t="s">
        <v>1870</v>
      </c>
      <c r="Z820"/>
      <c r="AA820"/>
      <c r="AB820" t="s">
        <v>1871</v>
      </c>
      <c r="AC820"/>
      <c r="AD820"/>
      <c r="AE820"/>
      <c r="AF820"/>
      <c r="AG820"/>
      <c r="AH820"/>
      <c r="AI820"/>
      <c r="AJ820"/>
      <c r="AK820"/>
      <c r="AL820"/>
      <c r="AM820"/>
      <c r="AN820"/>
      <c r="AO820"/>
      <c r="AP820"/>
      <c r="AQ820"/>
      <c r="AR820"/>
      <c r="AS820"/>
      <c r="AT820"/>
      <c r="AU820"/>
      <c r="AV820"/>
      <c r="AW820"/>
      <c r="AX820"/>
      <c r="AY820"/>
      <c r="AZ820"/>
      <c r="BA820"/>
      <c r="BB820"/>
      <c r="BC820"/>
      <c r="BD820"/>
      <c r="BE820"/>
      <c r="BF820"/>
      <c r="BG820"/>
      <c r="BH820"/>
      <c r="BI820" t="s">
        <v>1872</v>
      </c>
      <c r="BJ820" s="8" t="s">
        <v>79</v>
      </c>
      <c r="BK820" s="9">
        <v>44812</v>
      </c>
      <c r="BL820" s="8" t="s">
        <v>1738</v>
      </c>
      <c r="BM820" s="8">
        <v>1420</v>
      </c>
      <c r="BN820" s="8" t="s">
        <v>72</v>
      </c>
      <c r="BO820" s="8" t="s">
        <v>1738</v>
      </c>
    </row>
    <row r="821" spans="1:67" hidden="1" x14ac:dyDescent="0.2">
      <c r="A821" s="13" t="s">
        <v>1737</v>
      </c>
      <c r="B821" s="13"/>
      <c r="C821" s="13" t="s">
        <v>1519</v>
      </c>
      <c r="D821" s="13" t="s">
        <v>73</v>
      </c>
      <c r="E821" s="13" t="s">
        <v>582</v>
      </c>
      <c r="F821" s="13" t="s">
        <v>1695</v>
      </c>
      <c r="G821" s="13" t="s">
        <v>582</v>
      </c>
      <c r="H821" s="13" t="s">
        <v>1695</v>
      </c>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row>
    <row r="822" spans="1:67" hidden="1" x14ac:dyDescent="0.2">
      <c r="A822" t="s">
        <v>108</v>
      </c>
      <c r="C822" t="s">
        <v>1519</v>
      </c>
      <c r="D822" t="s">
        <v>73</v>
      </c>
      <c r="E822" t="s">
        <v>582</v>
      </c>
      <c r="F822" t="s">
        <v>1695</v>
      </c>
      <c r="G822" t="s">
        <v>582</v>
      </c>
      <c r="H822" t="s">
        <v>1695</v>
      </c>
      <c r="AC822">
        <v>9.1</v>
      </c>
      <c r="AF822">
        <v>11.9</v>
      </c>
      <c r="AO822">
        <v>7.5</v>
      </c>
      <c r="AR822">
        <v>6.5</v>
      </c>
      <c r="AS822">
        <v>7.45</v>
      </c>
      <c r="AV822">
        <v>7.22</v>
      </c>
      <c r="AW822">
        <v>8.65</v>
      </c>
      <c r="AZ822">
        <v>8.0299999999999994</v>
      </c>
      <c r="BA822">
        <v>9.6300000000000008</v>
      </c>
      <c r="BD822">
        <v>8.31</v>
      </c>
      <c r="BE822">
        <v>11.2</v>
      </c>
      <c r="BH822">
        <v>8.8000000000000007</v>
      </c>
      <c r="BJ822" t="s">
        <v>79</v>
      </c>
      <c r="BK822" s="1">
        <v>44824</v>
      </c>
      <c r="BL822" t="s">
        <v>2492</v>
      </c>
      <c r="BM822">
        <v>2930</v>
      </c>
      <c r="BN822" t="s">
        <v>72</v>
      </c>
      <c r="BO822" t="s">
        <v>2492</v>
      </c>
    </row>
    <row r="823" spans="1:67" hidden="1" x14ac:dyDescent="0.2">
      <c r="A823" s="8" t="s">
        <v>2454</v>
      </c>
      <c r="C823" t="s">
        <v>1519</v>
      </c>
      <c r="D823" t="s">
        <v>73</v>
      </c>
      <c r="E823" t="s">
        <v>582</v>
      </c>
      <c r="F823" t="s">
        <v>1695</v>
      </c>
      <c r="G823" s="8" t="s">
        <v>582</v>
      </c>
      <c r="H823" s="8" t="s">
        <v>1695</v>
      </c>
      <c r="I823" s="8"/>
      <c r="U823">
        <v>6.8</v>
      </c>
      <c r="X823">
        <v>10</v>
      </c>
      <c r="Y823">
        <v>8.4</v>
      </c>
      <c r="AB823">
        <v>10</v>
      </c>
      <c r="BJ823" t="s">
        <v>79</v>
      </c>
      <c r="BK823" s="1">
        <v>44820</v>
      </c>
      <c r="BL823" s="8" t="s">
        <v>2433</v>
      </c>
      <c r="BM823" s="8" t="s">
        <v>2470</v>
      </c>
      <c r="BN823" t="s">
        <v>72</v>
      </c>
      <c r="BO823" s="8" t="s">
        <v>2433</v>
      </c>
    </row>
    <row r="824" spans="1:67" hidden="1" x14ac:dyDescent="0.2">
      <c r="A824" s="8" t="s">
        <v>2453</v>
      </c>
      <c r="B824" t="s">
        <v>338</v>
      </c>
      <c r="C824" t="s">
        <v>1519</v>
      </c>
      <c r="D824" t="s">
        <v>73</v>
      </c>
      <c r="E824" t="s">
        <v>582</v>
      </c>
      <c r="F824" t="s">
        <v>1695</v>
      </c>
      <c r="G824" s="8" t="s">
        <v>582</v>
      </c>
      <c r="H824" s="8" t="s">
        <v>1695</v>
      </c>
      <c r="I824" s="8"/>
      <c r="Y824">
        <v>8.1</v>
      </c>
      <c r="AB824">
        <v>10.5</v>
      </c>
      <c r="AC824">
        <v>8.6999999999999993</v>
      </c>
      <c r="AF824">
        <v>12.5</v>
      </c>
      <c r="BJ824" t="s">
        <v>79</v>
      </c>
      <c r="BK824" s="1">
        <v>44820</v>
      </c>
      <c r="BL824" s="8" t="s">
        <v>2433</v>
      </c>
      <c r="BM824" s="8" t="s">
        <v>2470</v>
      </c>
      <c r="BN824" t="s">
        <v>72</v>
      </c>
      <c r="BO824" s="8" t="s">
        <v>2433</v>
      </c>
    </row>
    <row r="825" spans="1:67" s="2" customFormat="1" hidden="1" x14ac:dyDescent="0.2">
      <c r="A825" s="8" t="s">
        <v>2455</v>
      </c>
      <c r="B825"/>
      <c r="C825" t="s">
        <v>1519</v>
      </c>
      <c r="D825" t="s">
        <v>73</v>
      </c>
      <c r="E825" t="s">
        <v>582</v>
      </c>
      <c r="F825" t="s">
        <v>1695</v>
      </c>
      <c r="G825" s="8" t="s">
        <v>582</v>
      </c>
      <c r="H825" s="8" t="s">
        <v>1695</v>
      </c>
      <c r="I825" s="8"/>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v>9.6</v>
      </c>
      <c r="BB825"/>
      <c r="BC825"/>
      <c r="BD825">
        <v>8.8000000000000007</v>
      </c>
      <c r="BE825">
        <v>10.6</v>
      </c>
      <c r="BF825"/>
      <c r="BG825"/>
      <c r="BH825">
        <v>8.1999999999999993</v>
      </c>
      <c r="BI825"/>
      <c r="BJ825" t="s">
        <v>79</v>
      </c>
      <c r="BK825" s="1">
        <v>44820</v>
      </c>
      <c r="BL825" s="8" t="s">
        <v>2433</v>
      </c>
      <c r="BM825" s="8" t="s">
        <v>2470</v>
      </c>
      <c r="BN825" t="s">
        <v>72</v>
      </c>
      <c r="BO825" s="8" t="s">
        <v>2433</v>
      </c>
    </row>
    <row r="826" spans="1:67" s="2" customFormat="1" hidden="1" x14ac:dyDescent="0.2">
      <c r="A826" s="13" t="s">
        <v>1737</v>
      </c>
      <c r="B826" s="13"/>
      <c r="C826" s="13" t="s">
        <v>1519</v>
      </c>
      <c r="D826" s="13" t="s">
        <v>73</v>
      </c>
      <c r="E826" s="13" t="s">
        <v>582</v>
      </c>
      <c r="F826" s="13"/>
      <c r="G826" s="13" t="s">
        <v>582</v>
      </c>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row>
    <row r="827" spans="1:67" s="2" customFormat="1" hidden="1" x14ac:dyDescent="0.2">
      <c r="A827" s="13" t="s">
        <v>1737</v>
      </c>
      <c r="B827" s="13"/>
      <c r="C827" s="13" t="s">
        <v>1524</v>
      </c>
      <c r="D827" s="13" t="s">
        <v>140</v>
      </c>
      <c r="E827" s="13" t="s">
        <v>590</v>
      </c>
      <c r="F827" s="13" t="s">
        <v>591</v>
      </c>
      <c r="G827" s="13" t="s">
        <v>590</v>
      </c>
      <c r="H827" s="13" t="s">
        <v>591</v>
      </c>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row>
    <row r="828" spans="1:67" s="2" customFormat="1" hidden="1" x14ac:dyDescent="0.2">
      <c r="A828" s="13" t="s">
        <v>1737</v>
      </c>
      <c r="B828" s="13"/>
      <c r="C828" s="13" t="s">
        <v>1524</v>
      </c>
      <c r="D828" s="13" t="s">
        <v>140</v>
      </c>
      <c r="E828" s="13" t="s">
        <v>590</v>
      </c>
      <c r="F828" s="13" t="s">
        <v>591</v>
      </c>
      <c r="G828" s="13" t="s">
        <v>590</v>
      </c>
      <c r="H828" s="13" t="s">
        <v>592</v>
      </c>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row>
    <row r="829" spans="1:67" s="2" customFormat="1" hidden="1" x14ac:dyDescent="0.2">
      <c r="A829" t="s">
        <v>589</v>
      </c>
      <c r="B829" t="s">
        <v>338</v>
      </c>
      <c r="C829" t="s">
        <v>1524</v>
      </c>
      <c r="D829" t="s">
        <v>140</v>
      </c>
      <c r="E829" t="s">
        <v>590</v>
      </c>
      <c r="F829" t="s">
        <v>591</v>
      </c>
      <c r="G829" t="s">
        <v>590</v>
      </c>
      <c r="H829" t="s">
        <v>592</v>
      </c>
      <c r="I829"/>
      <c r="J829"/>
      <c r="K829"/>
      <c r="L829"/>
      <c r="M829"/>
      <c r="N829"/>
      <c r="O829"/>
      <c r="P829"/>
      <c r="Q829"/>
      <c r="R829"/>
      <c r="S829"/>
      <c r="T829"/>
      <c r="U829"/>
      <c r="V829"/>
      <c r="W829"/>
      <c r="X829"/>
      <c r="Y829"/>
      <c r="Z829"/>
      <c r="AA829"/>
      <c r="AB829"/>
      <c r="AC829">
        <v>4.9000000000000004</v>
      </c>
      <c r="AD829"/>
      <c r="AE829"/>
      <c r="AF829">
        <v>8.1999999999999993</v>
      </c>
      <c r="AG829"/>
      <c r="AH829"/>
      <c r="AI829"/>
      <c r="AJ829"/>
      <c r="AK829"/>
      <c r="AL829"/>
      <c r="AM829"/>
      <c r="AN829"/>
      <c r="AO829"/>
      <c r="AP829"/>
      <c r="AQ829"/>
      <c r="AR829"/>
      <c r="AS829"/>
      <c r="AT829"/>
      <c r="AU829"/>
      <c r="AV829"/>
      <c r="AW829"/>
      <c r="AX829"/>
      <c r="AY829"/>
      <c r="AZ829"/>
      <c r="BA829"/>
      <c r="BB829"/>
      <c r="BC829"/>
      <c r="BD829"/>
      <c r="BE829"/>
      <c r="BF829"/>
      <c r="BG829"/>
      <c r="BH829"/>
      <c r="BI829"/>
      <c r="BJ829" t="s">
        <v>70</v>
      </c>
      <c r="BK829" s="1">
        <v>44819</v>
      </c>
      <c r="BL829" t="s">
        <v>71</v>
      </c>
      <c r="BM829">
        <v>3485</v>
      </c>
      <c r="BN829" t="s">
        <v>72</v>
      </c>
      <c r="BO829" t="s">
        <v>71</v>
      </c>
    </row>
    <row r="830" spans="1:67" s="2" customFormat="1" hidden="1" x14ac:dyDescent="0.2">
      <c r="A830" s="8" t="s">
        <v>2574</v>
      </c>
      <c r="B830"/>
      <c r="C830" t="s">
        <v>1524</v>
      </c>
      <c r="D830" t="s">
        <v>140</v>
      </c>
      <c r="E830" t="s">
        <v>590</v>
      </c>
      <c r="F830" t="s">
        <v>591</v>
      </c>
      <c r="G830" s="8" t="s">
        <v>590</v>
      </c>
      <c r="H830" s="8" t="s">
        <v>591</v>
      </c>
      <c r="I830" s="8"/>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v>5.4</v>
      </c>
      <c r="BB830">
        <v>4.6500000000000004</v>
      </c>
      <c r="BC830">
        <v>4.0999999999999996</v>
      </c>
      <c r="BD830">
        <v>4.6500000000000004</v>
      </c>
      <c r="BE830"/>
      <c r="BF830"/>
      <c r="BG830"/>
      <c r="BH830"/>
      <c r="BI830"/>
      <c r="BJ830" t="s">
        <v>79</v>
      </c>
      <c r="BK830" s="1">
        <v>44824</v>
      </c>
      <c r="BL830" t="s">
        <v>2492</v>
      </c>
      <c r="BM830">
        <v>2930</v>
      </c>
      <c r="BN830"/>
      <c r="BO830"/>
    </row>
    <row r="831" spans="1:67" hidden="1" x14ac:dyDescent="0.2">
      <c r="A831" t="s">
        <v>593</v>
      </c>
      <c r="C831" t="s">
        <v>1524</v>
      </c>
      <c r="D831" t="s">
        <v>140</v>
      </c>
      <c r="E831" t="s">
        <v>590</v>
      </c>
      <c r="F831" t="s">
        <v>591</v>
      </c>
      <c r="G831" t="s">
        <v>590</v>
      </c>
      <c r="H831" t="s">
        <v>591</v>
      </c>
      <c r="AW831">
        <v>4.7</v>
      </c>
      <c r="AZ831">
        <v>4</v>
      </c>
      <c r="BA831">
        <v>5.2</v>
      </c>
      <c r="BB831">
        <v>4.7</v>
      </c>
      <c r="BD831">
        <v>4.7</v>
      </c>
      <c r="BE831">
        <v>4.2</v>
      </c>
      <c r="BF831">
        <v>2.9</v>
      </c>
      <c r="BH831">
        <v>2.9</v>
      </c>
      <c r="BI831" s="5" t="s">
        <v>594</v>
      </c>
      <c r="BJ831" t="s">
        <v>70</v>
      </c>
      <c r="BL831" t="s">
        <v>332</v>
      </c>
      <c r="BM831">
        <v>42804</v>
      </c>
    </row>
    <row r="832" spans="1:67" s="2" customFormat="1" hidden="1" x14ac:dyDescent="0.2">
      <c r="A832" t="s">
        <v>595</v>
      </c>
      <c r="B832"/>
      <c r="C832" t="s">
        <v>1524</v>
      </c>
      <c r="D832" t="s">
        <v>140</v>
      </c>
      <c r="E832" t="s">
        <v>590</v>
      </c>
      <c r="F832" t="s">
        <v>591</v>
      </c>
      <c r="G832" t="s">
        <v>590</v>
      </c>
      <c r="H832" t="s">
        <v>591</v>
      </c>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v>5.5</v>
      </c>
      <c r="BB832">
        <v>4.8</v>
      </c>
      <c r="BC832">
        <v>4.3</v>
      </c>
      <c r="BD832">
        <v>4.8</v>
      </c>
      <c r="BE832"/>
      <c r="BF832"/>
      <c r="BG832"/>
      <c r="BH832"/>
      <c r="BI832"/>
      <c r="BJ832" t="s">
        <v>70</v>
      </c>
      <c r="BK832"/>
      <c r="BL832" t="s">
        <v>332</v>
      </c>
      <c r="BM832">
        <v>42804</v>
      </c>
      <c r="BN832"/>
      <c r="BO832"/>
    </row>
    <row r="833" spans="1:67" s="2" customFormat="1" hidden="1" x14ac:dyDescent="0.2">
      <c r="A833" t="s">
        <v>596</v>
      </c>
      <c r="B833"/>
      <c r="C833" t="s">
        <v>1524</v>
      </c>
      <c r="D833" t="s">
        <v>140</v>
      </c>
      <c r="E833" t="s">
        <v>590</v>
      </c>
      <c r="F833" t="s">
        <v>591</v>
      </c>
      <c r="G833" t="s">
        <v>590</v>
      </c>
      <c r="H833" t="s">
        <v>591</v>
      </c>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v>5.2</v>
      </c>
      <c r="BB833">
        <v>4.2</v>
      </c>
      <c r="BC833"/>
      <c r="BD833"/>
      <c r="BE833"/>
      <c r="BF833"/>
      <c r="BG833"/>
      <c r="BH833"/>
      <c r="BI833" s="5" t="s">
        <v>594</v>
      </c>
      <c r="BJ833" t="s">
        <v>70</v>
      </c>
      <c r="BK833"/>
      <c r="BL833" t="s">
        <v>332</v>
      </c>
      <c r="BM833">
        <v>42804</v>
      </c>
      <c r="BN833"/>
      <c r="BO833"/>
    </row>
    <row r="834" spans="1:67" hidden="1" x14ac:dyDescent="0.2">
      <c r="A834" t="s">
        <v>597</v>
      </c>
      <c r="C834" t="s">
        <v>1524</v>
      </c>
      <c r="D834" t="s">
        <v>140</v>
      </c>
      <c r="E834" t="s">
        <v>590</v>
      </c>
      <c r="F834" t="s">
        <v>591</v>
      </c>
      <c r="G834" t="s">
        <v>590</v>
      </c>
      <c r="H834" t="s">
        <v>591</v>
      </c>
      <c r="AK834">
        <v>3.5</v>
      </c>
      <c r="AN834">
        <v>2.2999999999999998</v>
      </c>
      <c r="AO834">
        <v>4</v>
      </c>
      <c r="AR834">
        <v>2.7</v>
      </c>
      <c r="AV834">
        <v>3.2</v>
      </c>
      <c r="AW834">
        <v>4.3</v>
      </c>
      <c r="AX834">
        <v>3.5</v>
      </c>
      <c r="AY834">
        <v>3.7</v>
      </c>
      <c r="AZ834">
        <v>3.7</v>
      </c>
      <c r="BA834">
        <v>5.0999999999999996</v>
      </c>
      <c r="BB834">
        <v>4.5</v>
      </c>
      <c r="BC834">
        <v>4.0999999999999996</v>
      </c>
      <c r="BD834">
        <v>4.5</v>
      </c>
      <c r="BE834">
        <v>4.3</v>
      </c>
      <c r="BF834">
        <v>3.2</v>
      </c>
      <c r="BG834">
        <v>2.5</v>
      </c>
      <c r="BH834">
        <v>3.2</v>
      </c>
      <c r="BJ834" t="s">
        <v>70</v>
      </c>
      <c r="BL834" t="s">
        <v>332</v>
      </c>
      <c r="BM834">
        <v>42804</v>
      </c>
      <c r="BN834" t="s">
        <v>81</v>
      </c>
      <c r="BO834" t="s">
        <v>332</v>
      </c>
    </row>
    <row r="835" spans="1:67" hidden="1" x14ac:dyDescent="0.2">
      <c r="A835" t="s">
        <v>598</v>
      </c>
      <c r="C835" t="s">
        <v>1524</v>
      </c>
      <c r="D835" t="s">
        <v>140</v>
      </c>
      <c r="E835" t="s">
        <v>590</v>
      </c>
      <c r="F835" t="s">
        <v>591</v>
      </c>
      <c r="G835" t="s">
        <v>590</v>
      </c>
      <c r="H835" t="s">
        <v>591</v>
      </c>
      <c r="BA835">
        <v>5.4</v>
      </c>
      <c r="BB835">
        <v>4.4000000000000004</v>
      </c>
      <c r="BD835">
        <v>4.4000000000000004</v>
      </c>
      <c r="BI835" s="5" t="s">
        <v>594</v>
      </c>
      <c r="BJ835" t="s">
        <v>70</v>
      </c>
      <c r="BL835" t="s">
        <v>332</v>
      </c>
      <c r="BM835">
        <v>42804</v>
      </c>
    </row>
    <row r="836" spans="1:67" s="2" customFormat="1" hidden="1" x14ac:dyDescent="0.2">
      <c r="A836" t="s">
        <v>599</v>
      </c>
      <c r="B836"/>
      <c r="C836" t="s">
        <v>1524</v>
      </c>
      <c r="D836" t="s">
        <v>140</v>
      </c>
      <c r="E836" t="s">
        <v>590</v>
      </c>
      <c r="F836" t="s">
        <v>591</v>
      </c>
      <c r="G836" t="s">
        <v>590</v>
      </c>
      <c r="H836" t="s">
        <v>591</v>
      </c>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v>3.8</v>
      </c>
      <c r="AT836"/>
      <c r="AU836"/>
      <c r="AV836">
        <v>3.1</v>
      </c>
      <c r="AW836"/>
      <c r="AX836"/>
      <c r="AY836"/>
      <c r="AZ836"/>
      <c r="BA836"/>
      <c r="BB836"/>
      <c r="BC836"/>
      <c r="BD836"/>
      <c r="BE836"/>
      <c r="BF836"/>
      <c r="BG836"/>
      <c r="BH836"/>
      <c r="BI836"/>
      <c r="BJ836" t="s">
        <v>70</v>
      </c>
      <c r="BK836"/>
      <c r="BL836" t="s">
        <v>332</v>
      </c>
      <c r="BM836">
        <v>42804</v>
      </c>
      <c r="BN836" t="s">
        <v>81</v>
      </c>
      <c r="BO836" t="s">
        <v>332</v>
      </c>
    </row>
    <row r="837" spans="1:67" s="2" customFormat="1" hidden="1" x14ac:dyDescent="0.2">
      <c r="A837" t="s">
        <v>600</v>
      </c>
      <c r="B837"/>
      <c r="C837" t="s">
        <v>1524</v>
      </c>
      <c r="D837" t="s">
        <v>140</v>
      </c>
      <c r="E837" t="s">
        <v>590</v>
      </c>
      <c r="F837" t="s">
        <v>591</v>
      </c>
      <c r="G837" t="s">
        <v>590</v>
      </c>
      <c r="H837" t="s">
        <v>591</v>
      </c>
      <c r="I837"/>
      <c r="J837"/>
      <c r="K837"/>
      <c r="L837"/>
      <c r="M837"/>
      <c r="N837"/>
      <c r="O837"/>
      <c r="P837"/>
      <c r="Q837"/>
      <c r="R837"/>
      <c r="S837"/>
      <c r="T837"/>
      <c r="U837"/>
      <c r="V837"/>
      <c r="W837"/>
      <c r="X837"/>
      <c r="Y837">
        <v>4.7</v>
      </c>
      <c r="Z837"/>
      <c r="AA837"/>
      <c r="AB837"/>
      <c r="AC837">
        <v>4.5</v>
      </c>
      <c r="AD837">
        <v>7.5</v>
      </c>
      <c r="AE837">
        <v>6.4</v>
      </c>
      <c r="AF837">
        <v>7.5</v>
      </c>
      <c r="AG837"/>
      <c r="AH837"/>
      <c r="AI837"/>
      <c r="AJ837"/>
      <c r="AK837"/>
      <c r="AL837"/>
      <c r="AM837"/>
      <c r="AN837"/>
      <c r="AO837"/>
      <c r="AP837"/>
      <c r="AQ837"/>
      <c r="AR837"/>
      <c r="AS837"/>
      <c r="AT837"/>
      <c r="AU837"/>
      <c r="AV837"/>
      <c r="AW837"/>
      <c r="AX837"/>
      <c r="AY837"/>
      <c r="AZ837"/>
      <c r="BA837"/>
      <c r="BB837"/>
      <c r="BC837"/>
      <c r="BD837"/>
      <c r="BE837"/>
      <c r="BF837"/>
      <c r="BG837"/>
      <c r="BH837"/>
      <c r="BI837"/>
      <c r="BJ837" t="s">
        <v>70</v>
      </c>
      <c r="BK837"/>
      <c r="BL837" t="s">
        <v>332</v>
      </c>
      <c r="BM837">
        <v>42804</v>
      </c>
      <c r="BN837"/>
      <c r="BO837"/>
    </row>
    <row r="838" spans="1:67" hidden="1" x14ac:dyDescent="0.2">
      <c r="A838" t="s">
        <v>601</v>
      </c>
      <c r="C838" t="s">
        <v>1524</v>
      </c>
      <c r="D838" t="s">
        <v>140</v>
      </c>
      <c r="E838" t="s">
        <v>590</v>
      </c>
      <c r="F838" t="s">
        <v>591</v>
      </c>
      <c r="G838" t="s">
        <v>590</v>
      </c>
      <c r="H838" t="s">
        <v>591</v>
      </c>
      <c r="Y838">
        <v>4.5999999999999996</v>
      </c>
      <c r="Z838">
        <v>5.3</v>
      </c>
      <c r="AA838">
        <v>5.8</v>
      </c>
      <c r="AB838">
        <v>5.8</v>
      </c>
      <c r="BJ838" t="s">
        <v>70</v>
      </c>
      <c r="BL838" t="s">
        <v>332</v>
      </c>
      <c r="BM838">
        <v>42804</v>
      </c>
    </row>
    <row r="839" spans="1:67" hidden="1" x14ac:dyDescent="0.2">
      <c r="A839" t="s">
        <v>602</v>
      </c>
      <c r="C839" t="s">
        <v>1524</v>
      </c>
      <c r="D839" t="s">
        <v>140</v>
      </c>
      <c r="E839" t="s">
        <v>590</v>
      </c>
      <c r="F839" t="s">
        <v>591</v>
      </c>
      <c r="G839" t="s">
        <v>590</v>
      </c>
      <c r="H839" t="s">
        <v>591</v>
      </c>
      <c r="AW839">
        <v>4.5</v>
      </c>
      <c r="AX839">
        <v>3.6</v>
      </c>
      <c r="AY839">
        <v>3.6</v>
      </c>
      <c r="AZ839">
        <v>3.6</v>
      </c>
      <c r="BA839">
        <v>5</v>
      </c>
      <c r="BB839">
        <v>4.4000000000000004</v>
      </c>
      <c r="BC839">
        <v>4.2</v>
      </c>
      <c r="BD839">
        <v>4.4000000000000004</v>
      </c>
      <c r="BE839">
        <v>3.9</v>
      </c>
      <c r="BF839">
        <v>2.7</v>
      </c>
      <c r="BG839">
        <v>2.2000000000000002</v>
      </c>
      <c r="BH839">
        <v>2.7</v>
      </c>
      <c r="BJ839" t="s">
        <v>70</v>
      </c>
      <c r="BL839" t="s">
        <v>332</v>
      </c>
      <c r="BM839">
        <v>42804</v>
      </c>
    </row>
    <row r="840" spans="1:67" hidden="1" x14ac:dyDescent="0.2">
      <c r="A840" t="s">
        <v>603</v>
      </c>
      <c r="C840" t="s">
        <v>1524</v>
      </c>
      <c r="D840" t="s">
        <v>140</v>
      </c>
      <c r="E840" t="s">
        <v>590</v>
      </c>
      <c r="F840" t="s">
        <v>591</v>
      </c>
      <c r="G840" t="s">
        <v>590</v>
      </c>
      <c r="H840" t="s">
        <v>591</v>
      </c>
      <c r="U840">
        <v>3.4</v>
      </c>
      <c r="X840">
        <v>4.5999999999999996</v>
      </c>
      <c r="AC840">
        <v>4.4000000000000004</v>
      </c>
      <c r="AD840">
        <v>7.4</v>
      </c>
      <c r="AE840">
        <v>6</v>
      </c>
      <c r="AF840">
        <v>7.4</v>
      </c>
      <c r="AG840">
        <v>1.8</v>
      </c>
      <c r="AH840">
        <v>2.9</v>
      </c>
      <c r="AI840">
        <v>2.2000000000000002</v>
      </c>
      <c r="AJ840">
        <v>2.9</v>
      </c>
      <c r="BJ840" t="s">
        <v>70</v>
      </c>
      <c r="BL840" t="s">
        <v>332</v>
      </c>
      <c r="BM840">
        <v>42804</v>
      </c>
      <c r="BN840" t="s">
        <v>81</v>
      </c>
      <c r="BO840" t="s">
        <v>332</v>
      </c>
    </row>
    <row r="841" spans="1:67" hidden="1" x14ac:dyDescent="0.2">
      <c r="A841" t="s">
        <v>604</v>
      </c>
      <c r="C841" t="s">
        <v>1524</v>
      </c>
      <c r="D841" t="s">
        <v>140</v>
      </c>
      <c r="E841" t="s">
        <v>590</v>
      </c>
      <c r="F841" t="s">
        <v>591</v>
      </c>
      <c r="G841" t="s">
        <v>590</v>
      </c>
      <c r="H841" t="s">
        <v>591</v>
      </c>
      <c r="AW841">
        <v>4.7</v>
      </c>
      <c r="AZ841">
        <v>4</v>
      </c>
      <c r="BA841">
        <v>5.2</v>
      </c>
      <c r="BD841">
        <v>4.7</v>
      </c>
      <c r="BE841">
        <v>4.2</v>
      </c>
      <c r="BH841">
        <v>2.9</v>
      </c>
      <c r="BJ841" t="s">
        <v>79</v>
      </c>
      <c r="BK841" s="1">
        <v>44798</v>
      </c>
      <c r="BL841" t="s">
        <v>605</v>
      </c>
      <c r="BM841">
        <v>3701</v>
      </c>
      <c r="BN841" t="s">
        <v>72</v>
      </c>
      <c r="BO841" t="s">
        <v>605</v>
      </c>
    </row>
    <row r="842" spans="1:67" hidden="1" x14ac:dyDescent="0.2">
      <c r="A842" t="s">
        <v>606</v>
      </c>
      <c r="C842" t="s">
        <v>1524</v>
      </c>
      <c r="D842" t="s">
        <v>140</v>
      </c>
      <c r="E842" t="s">
        <v>590</v>
      </c>
      <c r="F842" t="s">
        <v>591</v>
      </c>
      <c r="G842" t="s">
        <v>590</v>
      </c>
      <c r="H842" t="s">
        <v>591</v>
      </c>
      <c r="BA842">
        <v>4.8</v>
      </c>
      <c r="BD842">
        <v>4.8</v>
      </c>
      <c r="BE842">
        <v>4.0999999999999996</v>
      </c>
      <c r="BH842">
        <v>3</v>
      </c>
      <c r="BJ842" t="s">
        <v>79</v>
      </c>
      <c r="BK842" s="1">
        <v>44798</v>
      </c>
      <c r="BL842" t="s">
        <v>605</v>
      </c>
      <c r="BM842">
        <v>3701</v>
      </c>
    </row>
    <row r="843" spans="1:67" hidden="1" x14ac:dyDescent="0.2">
      <c r="A843" t="s">
        <v>607</v>
      </c>
      <c r="C843" t="s">
        <v>1524</v>
      </c>
      <c r="D843" t="s">
        <v>140</v>
      </c>
      <c r="E843" t="s">
        <v>590</v>
      </c>
      <c r="F843" t="s">
        <v>591</v>
      </c>
      <c r="G843" t="s">
        <v>590</v>
      </c>
      <c r="H843" t="s">
        <v>591</v>
      </c>
      <c r="BA843">
        <v>5.2</v>
      </c>
      <c r="BD843">
        <v>4.2</v>
      </c>
      <c r="BI843" t="s">
        <v>608</v>
      </c>
      <c r="BJ843" t="s">
        <v>79</v>
      </c>
      <c r="BK843" s="1">
        <v>44798</v>
      </c>
      <c r="BL843" t="s">
        <v>605</v>
      </c>
      <c r="BM843">
        <v>3701</v>
      </c>
    </row>
    <row r="844" spans="1:67" hidden="1" x14ac:dyDescent="0.2">
      <c r="A844" t="s">
        <v>609</v>
      </c>
      <c r="C844" t="s">
        <v>1524</v>
      </c>
      <c r="D844" t="s">
        <v>140</v>
      </c>
      <c r="E844" t="s">
        <v>590</v>
      </c>
      <c r="F844" t="s">
        <v>591</v>
      </c>
      <c r="G844" t="s">
        <v>590</v>
      </c>
      <c r="H844" t="s">
        <v>591</v>
      </c>
      <c r="AV844">
        <v>3.5</v>
      </c>
      <c r="AW844">
        <v>4.3</v>
      </c>
      <c r="AZ844">
        <v>4</v>
      </c>
      <c r="BA844">
        <v>5.0999999999999996</v>
      </c>
      <c r="BD844">
        <v>4.8</v>
      </c>
      <c r="BE844">
        <v>4.2</v>
      </c>
      <c r="BH844">
        <v>3.4</v>
      </c>
      <c r="BI844" t="s">
        <v>610</v>
      </c>
      <c r="BJ844" t="s">
        <v>79</v>
      </c>
      <c r="BK844" s="1">
        <v>44798</v>
      </c>
      <c r="BL844" t="s">
        <v>605</v>
      </c>
      <c r="BM844">
        <v>3701</v>
      </c>
      <c r="BN844" t="s">
        <v>72</v>
      </c>
      <c r="BO844" t="s">
        <v>605</v>
      </c>
    </row>
    <row r="845" spans="1:67" hidden="1" x14ac:dyDescent="0.2">
      <c r="A845" t="s">
        <v>611</v>
      </c>
      <c r="C845" t="s">
        <v>1524</v>
      </c>
      <c r="D845" t="s">
        <v>140</v>
      </c>
      <c r="E845" t="s">
        <v>590</v>
      </c>
      <c r="F845" t="s">
        <v>591</v>
      </c>
      <c r="G845" t="s">
        <v>590</v>
      </c>
      <c r="H845" t="s">
        <v>591</v>
      </c>
      <c r="BA845">
        <v>5.4</v>
      </c>
      <c r="BD845">
        <v>4.4000000000000004</v>
      </c>
      <c r="BJ845" t="s">
        <v>79</v>
      </c>
      <c r="BK845" s="1">
        <v>44798</v>
      </c>
      <c r="BL845" t="s">
        <v>605</v>
      </c>
      <c r="BM845">
        <v>3701</v>
      </c>
    </row>
    <row r="846" spans="1:67" hidden="1" x14ac:dyDescent="0.2">
      <c r="A846" t="s">
        <v>612</v>
      </c>
      <c r="C846" t="s">
        <v>1524</v>
      </c>
      <c r="D846" t="s">
        <v>140</v>
      </c>
      <c r="E846" t="s">
        <v>590</v>
      </c>
      <c r="F846" t="s">
        <v>591</v>
      </c>
      <c r="G846" t="s">
        <v>590</v>
      </c>
      <c r="H846" t="s">
        <v>591</v>
      </c>
      <c r="AS846">
        <v>4</v>
      </c>
      <c r="AV846">
        <v>3.1</v>
      </c>
      <c r="BJ846" t="s">
        <v>79</v>
      </c>
      <c r="BK846" s="1">
        <v>44798</v>
      </c>
      <c r="BL846" t="s">
        <v>605</v>
      </c>
      <c r="BM846">
        <v>3701</v>
      </c>
      <c r="BN846" t="s">
        <v>72</v>
      </c>
      <c r="BO846" t="s">
        <v>605</v>
      </c>
    </row>
    <row r="847" spans="1:67" hidden="1" x14ac:dyDescent="0.2">
      <c r="A847" t="s">
        <v>613</v>
      </c>
      <c r="C847" t="s">
        <v>1524</v>
      </c>
      <c r="D847" t="s">
        <v>140</v>
      </c>
      <c r="E847" t="s">
        <v>590</v>
      </c>
      <c r="F847" t="s">
        <v>591</v>
      </c>
      <c r="G847" t="s">
        <v>590</v>
      </c>
      <c r="H847" t="s">
        <v>591</v>
      </c>
      <c r="AC847">
        <v>4.8</v>
      </c>
      <c r="AF847">
        <v>7.1</v>
      </c>
      <c r="BJ847" t="s">
        <v>79</v>
      </c>
      <c r="BK847" s="1">
        <v>44798</v>
      </c>
      <c r="BL847" t="s">
        <v>605</v>
      </c>
      <c r="BM847">
        <v>3701</v>
      </c>
      <c r="BN847" t="s">
        <v>72</v>
      </c>
      <c r="BO847" t="s">
        <v>605</v>
      </c>
    </row>
    <row r="848" spans="1:67" hidden="1" x14ac:dyDescent="0.2">
      <c r="A848" s="13" t="s">
        <v>1737</v>
      </c>
      <c r="B848" s="13"/>
      <c r="C848" s="13" t="s">
        <v>1524</v>
      </c>
      <c r="D848" s="13" t="s">
        <v>140</v>
      </c>
      <c r="E848" s="13" t="s">
        <v>590</v>
      </c>
      <c r="F848" s="13" t="s">
        <v>615</v>
      </c>
      <c r="G848" s="13" t="s">
        <v>590</v>
      </c>
      <c r="H848" s="13" t="s">
        <v>615</v>
      </c>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row>
    <row r="849" spans="1:67" hidden="1" x14ac:dyDescent="0.2">
      <c r="A849" t="s">
        <v>614</v>
      </c>
      <c r="C849" t="s">
        <v>1524</v>
      </c>
      <c r="D849" t="s">
        <v>140</v>
      </c>
      <c r="E849" t="s">
        <v>590</v>
      </c>
      <c r="F849" t="s">
        <v>615</v>
      </c>
      <c r="G849" t="s">
        <v>590</v>
      </c>
      <c r="H849" t="s">
        <v>615</v>
      </c>
      <c r="Y849">
        <v>4</v>
      </c>
      <c r="Z849">
        <v>5.6</v>
      </c>
      <c r="AB849">
        <v>5.6</v>
      </c>
      <c r="AC849">
        <v>4</v>
      </c>
      <c r="AD849">
        <v>5.4</v>
      </c>
      <c r="AF849">
        <v>5.4</v>
      </c>
      <c r="BJ849" t="s">
        <v>70</v>
      </c>
      <c r="BL849" t="s">
        <v>332</v>
      </c>
      <c r="BM849">
        <v>42804</v>
      </c>
    </row>
    <row r="850" spans="1:67" ht="18" hidden="1" x14ac:dyDescent="0.2">
      <c r="A850" s="12" t="s">
        <v>616</v>
      </c>
      <c r="B850" s="12" t="s">
        <v>338</v>
      </c>
      <c r="C850" s="12" t="s">
        <v>1524</v>
      </c>
      <c r="D850" s="12" t="s">
        <v>140</v>
      </c>
      <c r="E850" s="12" t="s">
        <v>590</v>
      </c>
      <c r="F850" s="12" t="s">
        <v>615</v>
      </c>
      <c r="G850" s="12" t="s">
        <v>141</v>
      </c>
      <c r="H850" s="12" t="s">
        <v>615</v>
      </c>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t="s">
        <v>79</v>
      </c>
      <c r="BK850" s="14">
        <v>44820</v>
      </c>
      <c r="BL850" s="12" t="s">
        <v>2413</v>
      </c>
      <c r="BM850" s="36">
        <v>82637</v>
      </c>
      <c r="BN850" s="12" t="s">
        <v>72</v>
      </c>
      <c r="BO850" s="12" t="s">
        <v>2413</v>
      </c>
    </row>
    <row r="851" spans="1:67" hidden="1" x14ac:dyDescent="0.2">
      <c r="A851" t="s">
        <v>616</v>
      </c>
      <c r="B851" t="s">
        <v>338</v>
      </c>
      <c r="C851" t="s">
        <v>1524</v>
      </c>
      <c r="D851" t="s">
        <v>140</v>
      </c>
      <c r="E851" t="s">
        <v>590</v>
      </c>
      <c r="F851" t="s">
        <v>615</v>
      </c>
      <c r="G851" t="s">
        <v>590</v>
      </c>
      <c r="H851" t="s">
        <v>615</v>
      </c>
      <c r="U851">
        <v>3</v>
      </c>
      <c r="X851">
        <v>4.3</v>
      </c>
      <c r="AC851">
        <v>3.9</v>
      </c>
      <c r="AD851">
        <v>6.2</v>
      </c>
      <c r="AE851">
        <v>5.3</v>
      </c>
      <c r="AF851">
        <v>6.2</v>
      </c>
      <c r="BJ851" t="s">
        <v>70</v>
      </c>
      <c r="BL851" t="s">
        <v>332</v>
      </c>
      <c r="BM851">
        <v>42804</v>
      </c>
      <c r="BN851" t="s">
        <v>72</v>
      </c>
      <c r="BO851" t="s">
        <v>332</v>
      </c>
    </row>
    <row r="852" spans="1:67" hidden="1" x14ac:dyDescent="0.2">
      <c r="A852" t="s">
        <v>617</v>
      </c>
      <c r="C852" t="s">
        <v>1524</v>
      </c>
      <c r="D852" t="s">
        <v>140</v>
      </c>
      <c r="E852" t="s">
        <v>590</v>
      </c>
      <c r="F852" t="s">
        <v>615</v>
      </c>
      <c r="G852" t="s">
        <v>590</v>
      </c>
      <c r="H852" t="s">
        <v>615</v>
      </c>
      <c r="U852">
        <v>3.6</v>
      </c>
      <c r="X852">
        <v>5.0999999999999996</v>
      </c>
      <c r="Y852">
        <v>4.2</v>
      </c>
      <c r="Z852">
        <v>5.8</v>
      </c>
      <c r="AA852">
        <v>5.8</v>
      </c>
      <c r="AB852">
        <v>5.8</v>
      </c>
      <c r="AC852">
        <v>4</v>
      </c>
      <c r="AD852">
        <v>6.5</v>
      </c>
      <c r="AE852">
        <v>5.2</v>
      </c>
      <c r="AF852">
        <v>6.5</v>
      </c>
      <c r="AG852">
        <v>1.9</v>
      </c>
      <c r="AH852">
        <v>2.9</v>
      </c>
      <c r="AI852">
        <v>2.2000000000000002</v>
      </c>
      <c r="AJ852">
        <v>2.9</v>
      </c>
      <c r="BJ852" t="s">
        <v>70</v>
      </c>
      <c r="BL852" t="s">
        <v>332</v>
      </c>
      <c r="BM852">
        <v>42804</v>
      </c>
    </row>
    <row r="853" spans="1:67" hidden="1" x14ac:dyDescent="0.2">
      <c r="A853" t="s">
        <v>618</v>
      </c>
      <c r="C853" t="s">
        <v>1524</v>
      </c>
      <c r="D853" t="s">
        <v>140</v>
      </c>
      <c r="E853" t="s">
        <v>590</v>
      </c>
      <c r="F853" t="s">
        <v>615</v>
      </c>
      <c r="G853" t="s">
        <v>590</v>
      </c>
      <c r="H853" t="s">
        <v>615</v>
      </c>
      <c r="BA853">
        <v>4</v>
      </c>
      <c r="BB853">
        <v>3.6</v>
      </c>
      <c r="BC853">
        <v>3.3</v>
      </c>
      <c r="BD853">
        <v>3.6</v>
      </c>
      <c r="BJ853" t="s">
        <v>70</v>
      </c>
      <c r="BL853" t="s">
        <v>332</v>
      </c>
      <c r="BM853">
        <v>42804</v>
      </c>
    </row>
    <row r="854" spans="1:67" s="23" customFormat="1" ht="18" hidden="1" x14ac:dyDescent="0.2">
      <c r="A854" s="12" t="s">
        <v>619</v>
      </c>
      <c r="B854" s="12"/>
      <c r="C854" s="12" t="s">
        <v>1524</v>
      </c>
      <c r="D854" s="12" t="s">
        <v>140</v>
      </c>
      <c r="E854" s="12" t="s">
        <v>590</v>
      </c>
      <c r="F854" s="12" t="s">
        <v>615</v>
      </c>
      <c r="G854" s="12" t="s">
        <v>141</v>
      </c>
      <c r="H854" s="12" t="s">
        <v>615</v>
      </c>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t="s">
        <v>79</v>
      </c>
      <c r="BK854" s="14">
        <v>44820</v>
      </c>
      <c r="BL854" s="12" t="s">
        <v>2413</v>
      </c>
      <c r="BM854" s="36">
        <v>82637</v>
      </c>
      <c r="BN854" s="12" t="s">
        <v>72</v>
      </c>
      <c r="BO854" s="12" t="s">
        <v>2413</v>
      </c>
    </row>
    <row r="855" spans="1:67" hidden="1" x14ac:dyDescent="0.2">
      <c r="A855" t="s">
        <v>619</v>
      </c>
      <c r="C855" t="s">
        <v>1524</v>
      </c>
      <c r="D855" t="s">
        <v>140</v>
      </c>
      <c r="E855" t="s">
        <v>590</v>
      </c>
      <c r="F855" t="s">
        <v>615</v>
      </c>
      <c r="G855" t="s">
        <v>590</v>
      </c>
      <c r="H855" t="s">
        <v>615</v>
      </c>
      <c r="Y855">
        <v>4.0999999999999996</v>
      </c>
      <c r="Z855">
        <v>4.7</v>
      </c>
      <c r="AA855">
        <v>4.5999999999999996</v>
      </c>
      <c r="AB855">
        <v>4.7</v>
      </c>
      <c r="AC855">
        <v>4.0999999999999996</v>
      </c>
      <c r="AD855">
        <v>6.2</v>
      </c>
      <c r="AE855">
        <v>6</v>
      </c>
      <c r="AF855">
        <v>6.2</v>
      </c>
      <c r="BA855">
        <v>4.2</v>
      </c>
      <c r="BB855">
        <v>3.8</v>
      </c>
      <c r="BC855">
        <v>3.5</v>
      </c>
      <c r="BD855">
        <v>3.8</v>
      </c>
      <c r="BE855">
        <v>3.9</v>
      </c>
      <c r="BF855">
        <v>2.4</v>
      </c>
      <c r="BG855">
        <v>2.2000000000000002</v>
      </c>
      <c r="BH855">
        <v>2.4</v>
      </c>
      <c r="BJ855" t="s">
        <v>70</v>
      </c>
      <c r="BL855" t="s">
        <v>332</v>
      </c>
      <c r="BM855">
        <v>42804</v>
      </c>
    </row>
    <row r="856" spans="1:67" s="23" customFormat="1" hidden="1" x14ac:dyDescent="0.2">
      <c r="A856" t="s">
        <v>620</v>
      </c>
      <c r="B856"/>
      <c r="C856" t="s">
        <v>1524</v>
      </c>
      <c r="D856" t="s">
        <v>140</v>
      </c>
      <c r="E856" t="s">
        <v>590</v>
      </c>
      <c r="F856" t="s">
        <v>615</v>
      </c>
      <c r="G856" t="s">
        <v>590</v>
      </c>
      <c r="H856" t="s">
        <v>615</v>
      </c>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v>3.3</v>
      </c>
      <c r="AT856"/>
      <c r="AU856"/>
      <c r="AV856">
        <v>2.8</v>
      </c>
      <c r="AW856">
        <v>4</v>
      </c>
      <c r="AX856">
        <v>3.3</v>
      </c>
      <c r="AY856">
        <v>3.6</v>
      </c>
      <c r="AZ856">
        <v>3.6</v>
      </c>
      <c r="BA856">
        <v>5</v>
      </c>
      <c r="BB856">
        <v>3.9</v>
      </c>
      <c r="BC856">
        <v>3.7</v>
      </c>
      <c r="BD856">
        <v>3.9</v>
      </c>
      <c r="BE856"/>
      <c r="BF856"/>
      <c r="BG856"/>
      <c r="BH856"/>
      <c r="BI856"/>
      <c r="BJ856" t="s">
        <v>70</v>
      </c>
      <c r="BK856"/>
      <c r="BL856" t="s">
        <v>332</v>
      </c>
      <c r="BM856">
        <v>42804</v>
      </c>
      <c r="BN856"/>
      <c r="BO856"/>
    </row>
    <row r="857" spans="1:67" s="23" customFormat="1" hidden="1" x14ac:dyDescent="0.2">
      <c r="A857" t="s">
        <v>621</v>
      </c>
      <c r="B857"/>
      <c r="C857" t="s">
        <v>1524</v>
      </c>
      <c r="D857" t="s">
        <v>140</v>
      </c>
      <c r="E857" t="s">
        <v>590</v>
      </c>
      <c r="F857" t="s">
        <v>615</v>
      </c>
      <c r="G857" t="s">
        <v>590</v>
      </c>
      <c r="H857" t="s">
        <v>615</v>
      </c>
      <c r="I857"/>
      <c r="J857"/>
      <c r="K857"/>
      <c r="L857"/>
      <c r="M857">
        <v>2.8</v>
      </c>
      <c r="N857"/>
      <c r="O857"/>
      <c r="P857">
        <v>1.9</v>
      </c>
      <c r="Q857">
        <v>3.1</v>
      </c>
      <c r="R857"/>
      <c r="S857"/>
      <c r="T857">
        <v>2.9</v>
      </c>
      <c r="U857">
        <v>3.1</v>
      </c>
      <c r="V857"/>
      <c r="W857"/>
      <c r="X857">
        <v>4.3</v>
      </c>
      <c r="Y857">
        <v>4.2</v>
      </c>
      <c r="Z857">
        <v>5.4</v>
      </c>
      <c r="AA857">
        <v>5.7</v>
      </c>
      <c r="AB857">
        <v>5.7</v>
      </c>
      <c r="AC857">
        <v>4.4000000000000004</v>
      </c>
      <c r="AD857" t="s">
        <v>1949</v>
      </c>
      <c r="AE857" t="s">
        <v>1944</v>
      </c>
      <c r="AF857" t="s">
        <v>1949</v>
      </c>
      <c r="AG857">
        <v>1.9</v>
      </c>
      <c r="AH857"/>
      <c r="AI857"/>
      <c r="AJ857"/>
      <c r="AK857"/>
      <c r="AL857"/>
      <c r="AM857"/>
      <c r="AN857"/>
      <c r="AO857"/>
      <c r="AP857"/>
      <c r="AQ857"/>
      <c r="AR857"/>
      <c r="AS857"/>
      <c r="AT857"/>
      <c r="AU857"/>
      <c r="AV857"/>
      <c r="AW857"/>
      <c r="AX857"/>
      <c r="AY857"/>
      <c r="AZ857"/>
      <c r="BA857"/>
      <c r="BB857"/>
      <c r="BC857"/>
      <c r="BD857"/>
      <c r="BE857"/>
      <c r="BF857"/>
      <c r="BG857"/>
      <c r="BH857"/>
      <c r="BI857" t="s">
        <v>622</v>
      </c>
      <c r="BJ857" t="s">
        <v>70</v>
      </c>
      <c r="BK857"/>
      <c r="BL857" t="s">
        <v>332</v>
      </c>
      <c r="BM857">
        <v>42804</v>
      </c>
      <c r="BN857" t="s">
        <v>81</v>
      </c>
      <c r="BO857" t="s">
        <v>332</v>
      </c>
    </row>
    <row r="858" spans="1:67" hidden="1" x14ac:dyDescent="0.2">
      <c r="A858" t="s">
        <v>623</v>
      </c>
      <c r="C858" t="s">
        <v>1524</v>
      </c>
      <c r="D858" t="s">
        <v>140</v>
      </c>
      <c r="E858" t="s">
        <v>590</v>
      </c>
      <c r="F858" t="s">
        <v>615</v>
      </c>
      <c r="G858" t="s">
        <v>590</v>
      </c>
      <c r="H858" t="s">
        <v>615</v>
      </c>
      <c r="BB858">
        <v>4.3</v>
      </c>
      <c r="BD858">
        <v>4.3</v>
      </c>
      <c r="BJ858" t="s">
        <v>70</v>
      </c>
      <c r="BL858" t="s">
        <v>332</v>
      </c>
      <c r="BM858">
        <v>42804</v>
      </c>
    </row>
    <row r="859" spans="1:67" hidden="1" x14ac:dyDescent="0.2">
      <c r="A859" t="s">
        <v>624</v>
      </c>
      <c r="C859" t="s">
        <v>1524</v>
      </c>
      <c r="D859" t="s">
        <v>140</v>
      </c>
      <c r="E859" t="s">
        <v>590</v>
      </c>
      <c r="F859" t="s">
        <v>615</v>
      </c>
      <c r="G859" t="s">
        <v>590</v>
      </c>
      <c r="H859" t="s">
        <v>615</v>
      </c>
      <c r="M859">
        <v>2.6</v>
      </c>
      <c r="P859">
        <v>1.9</v>
      </c>
      <c r="Q859">
        <v>3.2</v>
      </c>
      <c r="Y859">
        <v>4</v>
      </c>
      <c r="Z859">
        <v>5</v>
      </c>
      <c r="AA859">
        <v>5</v>
      </c>
      <c r="AB859">
        <v>5</v>
      </c>
      <c r="AC859">
        <v>4.4000000000000004</v>
      </c>
      <c r="AD859">
        <v>6.6</v>
      </c>
      <c r="AE859">
        <v>5.4</v>
      </c>
      <c r="AF859">
        <v>6.6</v>
      </c>
      <c r="BJ859" t="s">
        <v>70</v>
      </c>
      <c r="BL859" t="s">
        <v>332</v>
      </c>
      <c r="BM859">
        <v>42804</v>
      </c>
      <c r="BN859" t="s">
        <v>81</v>
      </c>
      <c r="BO859" t="s">
        <v>332</v>
      </c>
    </row>
    <row r="860" spans="1:67" hidden="1" x14ac:dyDescent="0.2">
      <c r="A860" t="s">
        <v>625</v>
      </c>
      <c r="C860" t="s">
        <v>1524</v>
      </c>
      <c r="D860" t="s">
        <v>140</v>
      </c>
      <c r="E860" t="s">
        <v>590</v>
      </c>
      <c r="F860" t="s">
        <v>615</v>
      </c>
      <c r="G860" t="s">
        <v>590</v>
      </c>
      <c r="H860" t="s">
        <v>615</v>
      </c>
      <c r="U860">
        <v>4.3</v>
      </c>
      <c r="X860">
        <v>4.2</v>
      </c>
      <c r="Y860">
        <v>4</v>
      </c>
      <c r="Z860">
        <v>4.5999999999999996</v>
      </c>
      <c r="AA860">
        <v>4.5999999999999996</v>
      </c>
      <c r="AB860">
        <v>4.5999999999999996</v>
      </c>
      <c r="AC860">
        <v>4.3</v>
      </c>
      <c r="AD860">
        <v>6.6</v>
      </c>
      <c r="AE860">
        <v>5.5</v>
      </c>
      <c r="AF860">
        <v>6.6</v>
      </c>
      <c r="AG860">
        <v>2.1</v>
      </c>
      <c r="BJ860" t="s">
        <v>70</v>
      </c>
      <c r="BL860" t="s">
        <v>332</v>
      </c>
      <c r="BM860">
        <v>42804</v>
      </c>
    </row>
    <row r="861" spans="1:67" hidden="1" x14ac:dyDescent="0.2">
      <c r="A861" t="s">
        <v>626</v>
      </c>
      <c r="C861" t="s">
        <v>1524</v>
      </c>
      <c r="D861" t="s">
        <v>140</v>
      </c>
      <c r="E861" t="s">
        <v>590</v>
      </c>
      <c r="F861" t="s">
        <v>615</v>
      </c>
      <c r="G861" t="s">
        <v>590</v>
      </c>
      <c r="H861" t="s">
        <v>615</v>
      </c>
      <c r="AS861">
        <v>3.7</v>
      </c>
      <c r="AV861">
        <v>3</v>
      </c>
      <c r="BA861">
        <v>4.5</v>
      </c>
      <c r="BB861">
        <v>4.0999999999999996</v>
      </c>
      <c r="BC861">
        <v>4</v>
      </c>
      <c r="BD861">
        <v>4.0999999999999996</v>
      </c>
      <c r="BJ861" t="s">
        <v>70</v>
      </c>
      <c r="BL861" t="s">
        <v>332</v>
      </c>
      <c r="BM861">
        <v>42804</v>
      </c>
    </row>
    <row r="862" spans="1:67" hidden="1" x14ac:dyDescent="0.2">
      <c r="A862" t="s">
        <v>627</v>
      </c>
      <c r="C862" t="s">
        <v>1524</v>
      </c>
      <c r="D862" t="s">
        <v>140</v>
      </c>
      <c r="E862" t="s">
        <v>590</v>
      </c>
      <c r="F862" t="s">
        <v>615</v>
      </c>
      <c r="G862" t="s">
        <v>590</v>
      </c>
      <c r="H862" t="s">
        <v>615</v>
      </c>
      <c r="U862">
        <v>3.5</v>
      </c>
      <c r="X862">
        <v>4.8</v>
      </c>
      <c r="Y862">
        <v>4.2</v>
      </c>
      <c r="Z862">
        <v>5.7</v>
      </c>
      <c r="AA862">
        <v>5.6</v>
      </c>
      <c r="AB862">
        <v>5.7</v>
      </c>
      <c r="BJ862" t="s">
        <v>70</v>
      </c>
      <c r="BL862" t="s">
        <v>332</v>
      </c>
      <c r="BM862">
        <v>42804</v>
      </c>
      <c r="BN862" t="s">
        <v>81</v>
      </c>
      <c r="BO862" t="s">
        <v>332</v>
      </c>
    </row>
    <row r="863" spans="1:67" hidden="1" x14ac:dyDescent="0.2">
      <c r="A863" t="s">
        <v>628</v>
      </c>
      <c r="C863" t="s">
        <v>1524</v>
      </c>
      <c r="D863" t="s">
        <v>140</v>
      </c>
      <c r="E863" t="s">
        <v>590</v>
      </c>
      <c r="F863" t="s">
        <v>615</v>
      </c>
      <c r="G863" t="s">
        <v>590</v>
      </c>
      <c r="H863" t="s">
        <v>615</v>
      </c>
      <c r="AS863">
        <v>3.8</v>
      </c>
      <c r="AV863">
        <v>2.9</v>
      </c>
      <c r="AX863">
        <v>3.5</v>
      </c>
      <c r="AZ863">
        <v>3.5</v>
      </c>
      <c r="BJ863" t="s">
        <v>70</v>
      </c>
      <c r="BL863" t="s">
        <v>332</v>
      </c>
      <c r="BM863">
        <v>42804</v>
      </c>
    </row>
    <row r="864" spans="1:67" hidden="1" x14ac:dyDescent="0.2">
      <c r="A864" t="s">
        <v>629</v>
      </c>
      <c r="C864" t="s">
        <v>1524</v>
      </c>
      <c r="D864" t="s">
        <v>140</v>
      </c>
      <c r="E864" t="s">
        <v>590</v>
      </c>
      <c r="F864" t="s">
        <v>615</v>
      </c>
      <c r="G864" t="s">
        <v>590</v>
      </c>
      <c r="H864" t="s">
        <v>615</v>
      </c>
      <c r="U864">
        <v>3.4</v>
      </c>
      <c r="X864">
        <v>4.7</v>
      </c>
      <c r="Y864">
        <v>4</v>
      </c>
      <c r="Z864">
        <v>5.4</v>
      </c>
      <c r="AA864">
        <v>5.6</v>
      </c>
      <c r="AB864">
        <v>5.6</v>
      </c>
      <c r="AC864">
        <v>4.2</v>
      </c>
      <c r="AD864">
        <v>7.1</v>
      </c>
      <c r="AE864">
        <v>5.8</v>
      </c>
      <c r="AF864">
        <v>7.1</v>
      </c>
      <c r="BJ864" t="s">
        <v>70</v>
      </c>
      <c r="BL864" t="s">
        <v>332</v>
      </c>
      <c r="BM864">
        <v>42804</v>
      </c>
      <c r="BN864" t="s">
        <v>81</v>
      </c>
      <c r="BO864" t="s">
        <v>332</v>
      </c>
    </row>
    <row r="865" spans="1:67" hidden="1" x14ac:dyDescent="0.2">
      <c r="A865" t="s">
        <v>630</v>
      </c>
      <c r="C865" t="s">
        <v>1524</v>
      </c>
      <c r="D865" t="s">
        <v>140</v>
      </c>
      <c r="E865" t="s">
        <v>590</v>
      </c>
      <c r="F865" t="s">
        <v>615</v>
      </c>
      <c r="G865" t="s">
        <v>590</v>
      </c>
      <c r="H865" t="s">
        <v>615</v>
      </c>
      <c r="AS865">
        <v>3.6</v>
      </c>
      <c r="AV865">
        <v>2.9</v>
      </c>
      <c r="AW865">
        <v>4</v>
      </c>
      <c r="AX865">
        <v>3.4</v>
      </c>
      <c r="AY865">
        <v>3.7</v>
      </c>
      <c r="AZ865">
        <v>3.7</v>
      </c>
      <c r="BA865">
        <v>4.5999999999999996</v>
      </c>
      <c r="BB865">
        <v>4</v>
      </c>
      <c r="BC865">
        <v>3.8</v>
      </c>
      <c r="BD865">
        <v>4</v>
      </c>
      <c r="BE865">
        <v>3.9</v>
      </c>
      <c r="BF865">
        <v>2.6</v>
      </c>
      <c r="BG865">
        <v>2.6</v>
      </c>
      <c r="BH865">
        <v>2.6</v>
      </c>
      <c r="BJ865" t="s">
        <v>70</v>
      </c>
      <c r="BL865" t="s">
        <v>332</v>
      </c>
      <c r="BM865">
        <v>42804</v>
      </c>
      <c r="BN865" t="s">
        <v>81</v>
      </c>
      <c r="BO865" t="s">
        <v>332</v>
      </c>
    </row>
    <row r="866" spans="1:67" hidden="1" x14ac:dyDescent="0.2">
      <c r="A866" t="s">
        <v>631</v>
      </c>
      <c r="C866" t="s">
        <v>1524</v>
      </c>
      <c r="D866" t="s">
        <v>140</v>
      </c>
      <c r="E866" t="s">
        <v>590</v>
      </c>
      <c r="F866" t="s">
        <v>615</v>
      </c>
      <c r="G866" t="s">
        <v>590</v>
      </c>
      <c r="H866" t="s">
        <v>615</v>
      </c>
      <c r="AO866">
        <v>3.2</v>
      </c>
      <c r="AP866">
        <v>2.2000000000000002</v>
      </c>
      <c r="AQ866">
        <v>3.9</v>
      </c>
      <c r="AR866">
        <v>3.9</v>
      </c>
      <c r="BJ866" t="s">
        <v>70</v>
      </c>
      <c r="BL866" t="s">
        <v>332</v>
      </c>
      <c r="BM866">
        <v>42804</v>
      </c>
    </row>
    <row r="867" spans="1:67" hidden="1" x14ac:dyDescent="0.2">
      <c r="A867" t="s">
        <v>632</v>
      </c>
      <c r="C867" t="s">
        <v>1524</v>
      </c>
      <c r="D867" t="s">
        <v>140</v>
      </c>
      <c r="E867" t="s">
        <v>590</v>
      </c>
      <c r="F867" t="s">
        <v>615</v>
      </c>
      <c r="G867" t="s">
        <v>590</v>
      </c>
      <c r="H867" t="s">
        <v>615</v>
      </c>
      <c r="BA867">
        <v>4</v>
      </c>
      <c r="BB867">
        <v>3.7</v>
      </c>
      <c r="BC867">
        <v>3.8</v>
      </c>
      <c r="BD867">
        <v>3.8</v>
      </c>
      <c r="BJ867" t="s">
        <v>70</v>
      </c>
      <c r="BL867" t="s">
        <v>332</v>
      </c>
      <c r="BM867">
        <v>42804</v>
      </c>
    </row>
    <row r="868" spans="1:67" hidden="1" x14ac:dyDescent="0.2">
      <c r="C868" t="s">
        <v>1524</v>
      </c>
      <c r="D868" t="s">
        <v>140</v>
      </c>
      <c r="E868" t="s">
        <v>590</v>
      </c>
      <c r="F868" t="s">
        <v>615</v>
      </c>
      <c r="G868" s="8" t="s">
        <v>975</v>
      </c>
      <c r="H868" s="8" t="s">
        <v>615</v>
      </c>
      <c r="I868" s="8"/>
      <c r="Q868">
        <f>0.0028*1000</f>
        <v>2.8</v>
      </c>
      <c r="T868">
        <f>0.0025*1000</f>
        <v>2.5</v>
      </c>
      <c r="U868">
        <f>0.003*1000</f>
        <v>3</v>
      </c>
      <c r="X868">
        <f>0.0042*1000</f>
        <v>4.2</v>
      </c>
      <c r="Y868">
        <f>0.0038*1000</f>
        <v>3.8</v>
      </c>
      <c r="AB868">
        <f>0.0048*1000</f>
        <v>4.8</v>
      </c>
      <c r="AC868">
        <f>0.0039*1000</f>
        <v>3.9</v>
      </c>
      <c r="AF868">
        <f>0.0059*1000</f>
        <v>5.8999999999999995</v>
      </c>
      <c r="AG868">
        <f>0.0015*1000</f>
        <v>1.5</v>
      </c>
      <c r="AJ868">
        <f>0.0024*1000</f>
        <v>2.4</v>
      </c>
      <c r="BJ868" s="8" t="s">
        <v>79</v>
      </c>
      <c r="BK868" s="1">
        <v>44826</v>
      </c>
      <c r="BL868" s="8" t="s">
        <v>2689</v>
      </c>
      <c r="BM868">
        <v>53560</v>
      </c>
    </row>
    <row r="869" spans="1:67" hidden="1" x14ac:dyDescent="0.2">
      <c r="A869" s="8" t="s">
        <v>2446</v>
      </c>
      <c r="C869" t="s">
        <v>1524</v>
      </c>
      <c r="D869" t="s">
        <v>140</v>
      </c>
      <c r="E869" t="s">
        <v>590</v>
      </c>
      <c r="F869" t="s">
        <v>283</v>
      </c>
      <c r="G869" s="8" t="s">
        <v>1472</v>
      </c>
      <c r="H869" s="8" t="s">
        <v>283</v>
      </c>
      <c r="I869" s="8"/>
      <c r="BA869">
        <v>4.5999999999999996</v>
      </c>
      <c r="BD869">
        <v>3.9</v>
      </c>
      <c r="BJ869" t="s">
        <v>79</v>
      </c>
      <c r="BK869" s="1">
        <v>44820</v>
      </c>
      <c r="BL869" s="8" t="s">
        <v>2433</v>
      </c>
      <c r="BM869" s="8" t="s">
        <v>2470</v>
      </c>
    </row>
    <row r="870" spans="1:67" hidden="1" x14ac:dyDescent="0.2">
      <c r="A870" s="8" t="s">
        <v>2447</v>
      </c>
      <c r="C870" t="s">
        <v>1524</v>
      </c>
      <c r="D870" t="s">
        <v>140</v>
      </c>
      <c r="E870" t="s">
        <v>590</v>
      </c>
      <c r="F870" t="s">
        <v>283</v>
      </c>
      <c r="G870" s="8" t="s">
        <v>1472</v>
      </c>
      <c r="H870" s="8" t="s">
        <v>283</v>
      </c>
      <c r="I870" s="8"/>
      <c r="BE870">
        <v>4.2</v>
      </c>
      <c r="BH870">
        <v>3</v>
      </c>
      <c r="BJ870" t="s">
        <v>79</v>
      </c>
      <c r="BK870" s="1">
        <v>44820</v>
      </c>
      <c r="BL870" s="8" t="s">
        <v>2433</v>
      </c>
      <c r="BM870" s="8" t="s">
        <v>2470</v>
      </c>
    </row>
    <row r="871" spans="1:67" hidden="1" x14ac:dyDescent="0.2">
      <c r="A871" t="s">
        <v>633</v>
      </c>
      <c r="C871" t="s">
        <v>1524</v>
      </c>
      <c r="D871" t="s">
        <v>140</v>
      </c>
      <c r="E871" t="s">
        <v>590</v>
      </c>
      <c r="F871" t="s">
        <v>283</v>
      </c>
      <c r="G871" t="s">
        <v>590</v>
      </c>
      <c r="H871" t="s">
        <v>283</v>
      </c>
      <c r="AS871">
        <v>4.2</v>
      </c>
      <c r="AV871">
        <v>2.6</v>
      </c>
      <c r="BJ871" t="s">
        <v>79</v>
      </c>
      <c r="BL871" t="s">
        <v>109</v>
      </c>
      <c r="BM871">
        <v>3144</v>
      </c>
    </row>
    <row r="872" spans="1:67" hidden="1" x14ac:dyDescent="0.2">
      <c r="A872" s="13" t="s">
        <v>1737</v>
      </c>
      <c r="B872" s="13"/>
      <c r="C872" s="13" t="s">
        <v>1524</v>
      </c>
      <c r="D872" s="13" t="s">
        <v>140</v>
      </c>
      <c r="E872" s="13" t="s">
        <v>590</v>
      </c>
      <c r="F872" s="13" t="s">
        <v>634</v>
      </c>
      <c r="G872" s="13" t="s">
        <v>590</v>
      </c>
      <c r="H872" s="13" t="s">
        <v>634</v>
      </c>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row>
    <row r="873" spans="1:67" hidden="1" x14ac:dyDescent="0.2">
      <c r="A873" t="s">
        <v>635</v>
      </c>
      <c r="C873" t="s">
        <v>1524</v>
      </c>
      <c r="D873" t="s">
        <v>140</v>
      </c>
      <c r="E873" t="s">
        <v>590</v>
      </c>
      <c r="F873" t="s">
        <v>634</v>
      </c>
      <c r="G873" t="s">
        <v>636</v>
      </c>
      <c r="H873" t="s">
        <v>637</v>
      </c>
      <c r="AC873">
        <v>3.96</v>
      </c>
      <c r="AD873">
        <v>5.54</v>
      </c>
      <c r="AE873">
        <v>5.48</v>
      </c>
      <c r="AF873">
        <v>5.54</v>
      </c>
      <c r="BJ873" t="s">
        <v>79</v>
      </c>
      <c r="BL873" t="s">
        <v>93</v>
      </c>
      <c r="BM873">
        <v>42805</v>
      </c>
    </row>
    <row r="874" spans="1:67" hidden="1" x14ac:dyDescent="0.2">
      <c r="A874" t="s">
        <v>638</v>
      </c>
      <c r="C874" t="s">
        <v>1524</v>
      </c>
      <c r="D874" t="s">
        <v>140</v>
      </c>
      <c r="E874" t="s">
        <v>590</v>
      </c>
      <c r="F874" t="s">
        <v>634</v>
      </c>
      <c r="G874" t="s">
        <v>636</v>
      </c>
      <c r="H874" t="s">
        <v>637</v>
      </c>
      <c r="AG874">
        <v>2.65</v>
      </c>
      <c r="AH874">
        <v>3.78</v>
      </c>
      <c r="AI874">
        <v>3.45</v>
      </c>
      <c r="AJ874">
        <v>3.78</v>
      </c>
      <c r="BJ874" t="s">
        <v>79</v>
      </c>
      <c r="BL874" t="s">
        <v>93</v>
      </c>
      <c r="BM874">
        <v>42805</v>
      </c>
      <c r="BN874" t="s">
        <v>81</v>
      </c>
      <c r="BO874" t="s">
        <v>93</v>
      </c>
    </row>
    <row r="875" spans="1:67" hidden="1" x14ac:dyDescent="0.2">
      <c r="A875" t="s">
        <v>1473</v>
      </c>
      <c r="B875" t="s">
        <v>75</v>
      </c>
      <c r="C875" t="s">
        <v>1524</v>
      </c>
      <c r="D875" t="s">
        <v>140</v>
      </c>
      <c r="E875" t="s">
        <v>590</v>
      </c>
      <c r="F875" t="s">
        <v>634</v>
      </c>
      <c r="G875" t="s">
        <v>1472</v>
      </c>
      <c r="H875" t="s">
        <v>634</v>
      </c>
      <c r="BD875">
        <v>5</v>
      </c>
      <c r="BE875">
        <v>4.4000000000000004</v>
      </c>
      <c r="BH875">
        <v>3.3</v>
      </c>
      <c r="BJ875" t="s">
        <v>79</v>
      </c>
      <c r="BK875" s="1">
        <v>44806</v>
      </c>
      <c r="BL875" t="s">
        <v>1457</v>
      </c>
      <c r="BM875">
        <v>6619</v>
      </c>
    </row>
    <row r="876" spans="1:67" hidden="1" x14ac:dyDescent="0.2">
      <c r="A876" s="8" t="s">
        <v>1473</v>
      </c>
      <c r="B876" t="s">
        <v>338</v>
      </c>
      <c r="C876" t="s">
        <v>1524</v>
      </c>
      <c r="D876" t="s">
        <v>140</v>
      </c>
      <c r="E876" t="s">
        <v>590</v>
      </c>
      <c r="F876" t="s">
        <v>634</v>
      </c>
      <c r="G876" s="8" t="s">
        <v>1472</v>
      </c>
      <c r="H876" s="8" t="s">
        <v>634</v>
      </c>
      <c r="I876" s="8" t="b">
        <v>0</v>
      </c>
      <c r="BE876">
        <v>4.4000000000000004</v>
      </c>
      <c r="BH876">
        <v>3.3</v>
      </c>
      <c r="BJ876" t="s">
        <v>79</v>
      </c>
      <c r="BK876" s="1">
        <v>44820</v>
      </c>
      <c r="BL876" s="8" t="s">
        <v>2433</v>
      </c>
      <c r="BM876" s="8" t="s">
        <v>2470</v>
      </c>
      <c r="BN876" t="s">
        <v>72</v>
      </c>
      <c r="BO876" s="8" t="s">
        <v>2433</v>
      </c>
    </row>
    <row r="877" spans="1:67" hidden="1" x14ac:dyDescent="0.2">
      <c r="A877" s="13" t="s">
        <v>1737</v>
      </c>
      <c r="B877" s="13"/>
      <c r="C877" s="13" t="s">
        <v>1524</v>
      </c>
      <c r="D877" s="13" t="s">
        <v>140</v>
      </c>
      <c r="E877" s="13" t="s">
        <v>590</v>
      </c>
      <c r="F877" s="13" t="s">
        <v>640</v>
      </c>
      <c r="G877" s="13" t="s">
        <v>590</v>
      </c>
      <c r="H877" s="13" t="s">
        <v>640</v>
      </c>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row>
    <row r="878" spans="1:67" hidden="1" x14ac:dyDescent="0.2">
      <c r="A878" t="s">
        <v>639</v>
      </c>
      <c r="B878" t="s">
        <v>338</v>
      </c>
      <c r="C878" t="s">
        <v>1524</v>
      </c>
      <c r="D878" t="s">
        <v>140</v>
      </c>
      <c r="E878" t="s">
        <v>590</v>
      </c>
      <c r="F878" t="s">
        <v>640</v>
      </c>
      <c r="G878" t="s">
        <v>590</v>
      </c>
      <c r="H878" t="s">
        <v>640</v>
      </c>
      <c r="AC878">
        <v>4.9000000000000004</v>
      </c>
      <c r="AF878">
        <v>8.6</v>
      </c>
      <c r="BJ878" t="s">
        <v>70</v>
      </c>
      <c r="BK878" s="1">
        <v>44819</v>
      </c>
      <c r="BL878" t="s">
        <v>71</v>
      </c>
      <c r="BM878">
        <v>3485</v>
      </c>
      <c r="BN878" t="s">
        <v>72</v>
      </c>
      <c r="BO878" t="s">
        <v>71</v>
      </c>
    </row>
    <row r="879" spans="1:67" hidden="1" x14ac:dyDescent="0.2">
      <c r="A879" t="s">
        <v>639</v>
      </c>
      <c r="C879" t="s">
        <v>1524</v>
      </c>
      <c r="D879" t="s">
        <v>140</v>
      </c>
      <c r="E879" t="s">
        <v>590</v>
      </c>
      <c r="F879" t="s">
        <v>640</v>
      </c>
      <c r="G879" t="s">
        <v>590</v>
      </c>
      <c r="H879" t="s">
        <v>640</v>
      </c>
      <c r="AC879">
        <v>4.7</v>
      </c>
      <c r="AD879">
        <v>8.1999999999999993</v>
      </c>
      <c r="AE879">
        <v>7.5</v>
      </c>
      <c r="AF879">
        <v>8.1999999999999993</v>
      </c>
      <c r="BJ879" t="s">
        <v>70</v>
      </c>
      <c r="BL879" t="s">
        <v>332</v>
      </c>
      <c r="BM879">
        <v>42804</v>
      </c>
      <c r="BN879" t="s">
        <v>81</v>
      </c>
      <c r="BO879" t="s">
        <v>332</v>
      </c>
    </row>
    <row r="880" spans="1:67" hidden="1" x14ac:dyDescent="0.2">
      <c r="A880" t="s">
        <v>589</v>
      </c>
      <c r="C880" t="s">
        <v>1524</v>
      </c>
      <c r="D880" t="s">
        <v>140</v>
      </c>
      <c r="E880" t="s">
        <v>590</v>
      </c>
      <c r="F880" t="s">
        <v>640</v>
      </c>
      <c r="G880" t="s">
        <v>590</v>
      </c>
      <c r="H880" t="s">
        <v>640</v>
      </c>
      <c r="U880">
        <v>4.0999999999999996</v>
      </c>
      <c r="X880">
        <v>5.3</v>
      </c>
      <c r="Y880">
        <v>4.7</v>
      </c>
      <c r="Z880">
        <v>6.2</v>
      </c>
      <c r="AA880">
        <v>6.2</v>
      </c>
      <c r="AB880">
        <v>6.2</v>
      </c>
      <c r="AC880">
        <v>5.3</v>
      </c>
      <c r="AD880">
        <v>7.9</v>
      </c>
      <c r="AE880">
        <v>6.9</v>
      </c>
      <c r="AF880">
        <v>7.9</v>
      </c>
      <c r="BJ880" t="s">
        <v>70</v>
      </c>
      <c r="BL880" t="s">
        <v>332</v>
      </c>
      <c r="BM880">
        <v>42804</v>
      </c>
    </row>
    <row r="881" spans="1:67" hidden="1" x14ac:dyDescent="0.2">
      <c r="A881" t="s">
        <v>641</v>
      </c>
      <c r="C881" t="s">
        <v>1524</v>
      </c>
      <c r="D881" t="s">
        <v>140</v>
      </c>
      <c r="E881" t="s">
        <v>590</v>
      </c>
      <c r="F881" t="s">
        <v>640</v>
      </c>
      <c r="G881" t="s">
        <v>590</v>
      </c>
      <c r="H881" t="s">
        <v>640</v>
      </c>
      <c r="AW881">
        <v>4.4000000000000004</v>
      </c>
      <c r="AX881">
        <v>3.7</v>
      </c>
      <c r="AY881">
        <v>4.4000000000000004</v>
      </c>
      <c r="AZ881">
        <v>4.4000000000000004</v>
      </c>
      <c r="BA881">
        <v>5.9</v>
      </c>
      <c r="BB881">
        <v>4.8</v>
      </c>
      <c r="BC881">
        <v>4.3</v>
      </c>
      <c r="BD881">
        <v>4.8</v>
      </c>
      <c r="BJ881" t="s">
        <v>70</v>
      </c>
      <c r="BL881" t="s">
        <v>332</v>
      </c>
      <c r="BM881">
        <v>42804</v>
      </c>
    </row>
    <row r="882" spans="1:67" hidden="1" x14ac:dyDescent="0.2">
      <c r="A882" t="s">
        <v>642</v>
      </c>
      <c r="C882" t="s">
        <v>1524</v>
      </c>
      <c r="D882" t="s">
        <v>140</v>
      </c>
      <c r="E882" t="s">
        <v>590</v>
      </c>
      <c r="F882" t="s">
        <v>640</v>
      </c>
      <c r="G882" t="s">
        <v>590</v>
      </c>
      <c r="H882" t="s">
        <v>640</v>
      </c>
      <c r="AX882">
        <v>4.5999999999999996</v>
      </c>
      <c r="BJ882" t="s">
        <v>70</v>
      </c>
      <c r="BL882" t="s">
        <v>332</v>
      </c>
      <c r="BM882">
        <v>42804</v>
      </c>
    </row>
    <row r="883" spans="1:67" hidden="1" x14ac:dyDescent="0.2">
      <c r="A883" t="s">
        <v>643</v>
      </c>
      <c r="C883" t="s">
        <v>1524</v>
      </c>
      <c r="D883" t="s">
        <v>140</v>
      </c>
      <c r="E883" t="s">
        <v>590</v>
      </c>
      <c r="F883" t="s">
        <v>640</v>
      </c>
      <c r="G883" t="s">
        <v>590</v>
      </c>
      <c r="H883" t="s">
        <v>640</v>
      </c>
      <c r="AW883">
        <v>4.7</v>
      </c>
      <c r="AX883">
        <v>4</v>
      </c>
      <c r="AY883">
        <v>4.2</v>
      </c>
      <c r="AZ883">
        <v>4.2</v>
      </c>
      <c r="BA883">
        <v>5.2</v>
      </c>
      <c r="BB883">
        <v>4.8</v>
      </c>
      <c r="BC883">
        <v>4.4000000000000004</v>
      </c>
      <c r="BD883">
        <v>4.8</v>
      </c>
      <c r="BJ883" t="s">
        <v>70</v>
      </c>
      <c r="BL883" t="s">
        <v>332</v>
      </c>
      <c r="BM883">
        <v>42804</v>
      </c>
    </row>
    <row r="884" spans="1:67" hidden="1" x14ac:dyDescent="0.2">
      <c r="A884" t="s">
        <v>644</v>
      </c>
      <c r="C884" t="s">
        <v>1524</v>
      </c>
      <c r="D884" t="s">
        <v>140</v>
      </c>
      <c r="E884" t="s">
        <v>590</v>
      </c>
      <c r="F884" t="s">
        <v>640</v>
      </c>
      <c r="G884" t="s">
        <v>590</v>
      </c>
      <c r="H884" t="s">
        <v>640</v>
      </c>
      <c r="BA884">
        <v>5.0999999999999996</v>
      </c>
      <c r="BB884">
        <v>4.4000000000000004</v>
      </c>
      <c r="BC884">
        <v>4.4000000000000004</v>
      </c>
      <c r="BD884">
        <v>4.4000000000000004</v>
      </c>
      <c r="BJ884" t="s">
        <v>70</v>
      </c>
      <c r="BL884" t="s">
        <v>332</v>
      </c>
      <c r="BM884">
        <v>42804</v>
      </c>
    </row>
    <row r="885" spans="1:67" hidden="1" x14ac:dyDescent="0.2">
      <c r="A885" t="s">
        <v>645</v>
      </c>
      <c r="C885" t="s">
        <v>1524</v>
      </c>
      <c r="D885" t="s">
        <v>140</v>
      </c>
      <c r="E885" t="s">
        <v>590</v>
      </c>
      <c r="F885" t="s">
        <v>640</v>
      </c>
      <c r="G885" t="s">
        <v>590</v>
      </c>
      <c r="H885" t="s">
        <v>640</v>
      </c>
      <c r="BA885">
        <v>5.6</v>
      </c>
      <c r="BB885">
        <v>5.0999999999999996</v>
      </c>
      <c r="BC885">
        <v>4.7</v>
      </c>
      <c r="BD885">
        <v>5.0999999999999996</v>
      </c>
      <c r="BE885">
        <v>5</v>
      </c>
      <c r="BF885">
        <v>3.4</v>
      </c>
      <c r="BG885">
        <v>2.9</v>
      </c>
      <c r="BH885">
        <v>3.4</v>
      </c>
      <c r="BJ885" t="s">
        <v>70</v>
      </c>
      <c r="BL885" t="s">
        <v>332</v>
      </c>
      <c r="BM885">
        <v>42804</v>
      </c>
    </row>
    <row r="886" spans="1:67" hidden="1" x14ac:dyDescent="0.2">
      <c r="A886" t="s">
        <v>646</v>
      </c>
      <c r="C886" t="s">
        <v>1524</v>
      </c>
      <c r="D886" t="s">
        <v>140</v>
      </c>
      <c r="E886" t="s">
        <v>590</v>
      </c>
      <c r="F886" t="s">
        <v>640</v>
      </c>
      <c r="G886" t="s">
        <v>590</v>
      </c>
      <c r="H886" t="s">
        <v>640</v>
      </c>
      <c r="BA886">
        <v>5.5</v>
      </c>
      <c r="BB886">
        <v>4.7</v>
      </c>
      <c r="BC886">
        <v>4.3</v>
      </c>
      <c r="BD886">
        <v>4.7</v>
      </c>
      <c r="BE886">
        <v>5</v>
      </c>
      <c r="BF886">
        <v>3.4</v>
      </c>
      <c r="BG886">
        <v>2.9</v>
      </c>
      <c r="BH886">
        <v>3.4</v>
      </c>
      <c r="BJ886" t="s">
        <v>70</v>
      </c>
      <c r="BL886" t="s">
        <v>332</v>
      </c>
      <c r="BM886">
        <v>42804</v>
      </c>
    </row>
    <row r="887" spans="1:67" hidden="1" x14ac:dyDescent="0.2">
      <c r="A887" t="s">
        <v>647</v>
      </c>
      <c r="C887" t="s">
        <v>1524</v>
      </c>
      <c r="D887" t="s">
        <v>140</v>
      </c>
      <c r="E887" t="s">
        <v>590</v>
      </c>
      <c r="F887" t="s">
        <v>640</v>
      </c>
      <c r="G887" t="s">
        <v>590</v>
      </c>
      <c r="H887" t="s">
        <v>640</v>
      </c>
      <c r="BA887">
        <v>4.9000000000000004</v>
      </c>
      <c r="BB887">
        <v>4.5</v>
      </c>
      <c r="BC887">
        <v>4.5</v>
      </c>
      <c r="BD887">
        <v>4.5</v>
      </c>
      <c r="BJ887" t="s">
        <v>70</v>
      </c>
      <c r="BL887" t="s">
        <v>332</v>
      </c>
      <c r="BM887">
        <v>42804</v>
      </c>
    </row>
    <row r="888" spans="1:67" hidden="1" x14ac:dyDescent="0.2">
      <c r="A888" t="s">
        <v>648</v>
      </c>
      <c r="C888" t="s">
        <v>1524</v>
      </c>
      <c r="D888" t="s">
        <v>140</v>
      </c>
      <c r="E888" t="s">
        <v>590</v>
      </c>
      <c r="F888" t="s">
        <v>640</v>
      </c>
      <c r="G888" t="s">
        <v>590</v>
      </c>
      <c r="H888" t="s">
        <v>640</v>
      </c>
      <c r="AV888">
        <v>3.7</v>
      </c>
      <c r="AW888">
        <v>5.2</v>
      </c>
      <c r="AX888">
        <v>4.2</v>
      </c>
      <c r="AY888">
        <v>4.5</v>
      </c>
      <c r="AZ888">
        <v>4.5</v>
      </c>
      <c r="BA888">
        <v>5.7</v>
      </c>
      <c r="BB888">
        <v>4.8</v>
      </c>
      <c r="BC888">
        <v>4.5999999999999996</v>
      </c>
      <c r="BD888">
        <v>4.8</v>
      </c>
      <c r="BJ888" t="s">
        <v>70</v>
      </c>
      <c r="BL888" t="s">
        <v>332</v>
      </c>
      <c r="BM888">
        <v>42804</v>
      </c>
    </row>
    <row r="889" spans="1:67" hidden="1" x14ac:dyDescent="0.2">
      <c r="A889" t="s">
        <v>649</v>
      </c>
      <c r="C889" t="s">
        <v>1524</v>
      </c>
      <c r="D889" t="s">
        <v>140</v>
      </c>
      <c r="E889" t="s">
        <v>590</v>
      </c>
      <c r="F889" t="s">
        <v>640</v>
      </c>
      <c r="G889" t="s">
        <v>590</v>
      </c>
      <c r="H889" t="s">
        <v>640</v>
      </c>
      <c r="AW889">
        <v>4.5</v>
      </c>
      <c r="AX889">
        <v>4.0999999999999996</v>
      </c>
      <c r="AY889">
        <v>4.4000000000000004</v>
      </c>
      <c r="AZ889">
        <v>4.4000000000000004</v>
      </c>
      <c r="BA889">
        <v>5.2</v>
      </c>
      <c r="BB889">
        <v>4.5</v>
      </c>
      <c r="BC889">
        <v>4.3</v>
      </c>
      <c r="BD889">
        <v>4.5</v>
      </c>
      <c r="BJ889" t="s">
        <v>70</v>
      </c>
      <c r="BL889" t="s">
        <v>332</v>
      </c>
      <c r="BM889">
        <v>42804</v>
      </c>
      <c r="BN889" t="s">
        <v>81</v>
      </c>
      <c r="BO889" t="s">
        <v>332</v>
      </c>
    </row>
    <row r="890" spans="1:67" hidden="1" x14ac:dyDescent="0.2">
      <c r="A890" t="s">
        <v>650</v>
      </c>
      <c r="C890" t="s">
        <v>1524</v>
      </c>
      <c r="D890" t="s">
        <v>140</v>
      </c>
      <c r="E890" t="s">
        <v>590</v>
      </c>
      <c r="F890" t="s">
        <v>640</v>
      </c>
      <c r="G890" t="s">
        <v>590</v>
      </c>
      <c r="H890" t="s">
        <v>640</v>
      </c>
      <c r="BA890">
        <v>5.4</v>
      </c>
      <c r="BB890">
        <v>4.4000000000000004</v>
      </c>
      <c r="BC890">
        <v>3.9</v>
      </c>
      <c r="BD890">
        <v>4.4000000000000004</v>
      </c>
      <c r="BJ890" t="s">
        <v>70</v>
      </c>
      <c r="BL890" t="s">
        <v>332</v>
      </c>
      <c r="BM890">
        <v>42804</v>
      </c>
    </row>
    <row r="891" spans="1:67" hidden="1" x14ac:dyDescent="0.2">
      <c r="A891" s="13" t="s">
        <v>1737</v>
      </c>
      <c r="B891" s="13"/>
      <c r="C891" s="13" t="s">
        <v>1524</v>
      </c>
      <c r="D891" s="13" t="s">
        <v>140</v>
      </c>
      <c r="E891" s="13" t="s">
        <v>590</v>
      </c>
      <c r="F891" s="13"/>
      <c r="G891" s="13" t="s">
        <v>590</v>
      </c>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row>
    <row r="892" spans="1:67" hidden="1" x14ac:dyDescent="0.2">
      <c r="A892" t="s">
        <v>651</v>
      </c>
      <c r="B892" t="s">
        <v>338</v>
      </c>
      <c r="C892" t="s">
        <v>111</v>
      </c>
      <c r="D892" t="s">
        <v>652</v>
      </c>
      <c r="E892" t="s">
        <v>653</v>
      </c>
      <c r="F892" t="s">
        <v>654</v>
      </c>
      <c r="G892" t="s">
        <v>653</v>
      </c>
      <c r="H892" t="s">
        <v>654</v>
      </c>
      <c r="AW892">
        <v>10.4</v>
      </c>
      <c r="AX892">
        <v>5.6</v>
      </c>
      <c r="AY892">
        <v>5.4</v>
      </c>
      <c r="AZ892">
        <v>5.6</v>
      </c>
      <c r="BI892" t="s">
        <v>2317</v>
      </c>
      <c r="BJ892" t="s">
        <v>70</v>
      </c>
      <c r="BK892" s="1">
        <v>44819</v>
      </c>
      <c r="BL892" t="s">
        <v>71</v>
      </c>
      <c r="BM892">
        <v>3485</v>
      </c>
      <c r="BN892" t="s">
        <v>72</v>
      </c>
      <c r="BO892" t="s">
        <v>71</v>
      </c>
    </row>
    <row r="893" spans="1:67" s="23" customFormat="1" hidden="1" x14ac:dyDescent="0.2">
      <c r="A893" t="s">
        <v>2787</v>
      </c>
      <c r="B893"/>
      <c r="C893" t="s">
        <v>111</v>
      </c>
      <c r="D893" t="s">
        <v>652</v>
      </c>
      <c r="E893" t="s">
        <v>653</v>
      </c>
      <c r="F893" t="s">
        <v>656</v>
      </c>
      <c r="G893" s="8" t="s">
        <v>653</v>
      </c>
      <c r="H893" s="8" t="s">
        <v>2789</v>
      </c>
      <c r="I893" s="8"/>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c r="AV893"/>
      <c r="AW893">
        <v>6.9</v>
      </c>
      <c r="AX893">
        <v>4.2</v>
      </c>
      <c r="AY893">
        <v>4.5999999999999996</v>
      </c>
      <c r="AZ893">
        <v>4.5999999999999996</v>
      </c>
      <c r="BA893"/>
      <c r="BB893"/>
      <c r="BC893"/>
      <c r="BD893"/>
      <c r="BE893"/>
      <c r="BF893"/>
      <c r="BG893"/>
      <c r="BH893"/>
      <c r="BI893"/>
      <c r="BJ893" s="8" t="s">
        <v>79</v>
      </c>
      <c r="BK893" s="1">
        <v>44827</v>
      </c>
      <c r="BL893" s="8" t="s">
        <v>2790</v>
      </c>
      <c r="BM893" s="8">
        <v>1985</v>
      </c>
      <c r="BN893" t="s">
        <v>72</v>
      </c>
      <c r="BO893"/>
    </row>
    <row r="894" spans="1:67" hidden="1" x14ac:dyDescent="0.2">
      <c r="A894" t="s">
        <v>655</v>
      </c>
      <c r="B894" t="s">
        <v>338</v>
      </c>
      <c r="C894" t="s">
        <v>111</v>
      </c>
      <c r="D894" t="s">
        <v>652</v>
      </c>
      <c r="E894" t="s">
        <v>653</v>
      </c>
      <c r="F894" t="s">
        <v>656</v>
      </c>
      <c r="G894" t="s">
        <v>653</v>
      </c>
      <c r="H894" t="s">
        <v>656</v>
      </c>
      <c r="BE894">
        <v>7.4</v>
      </c>
      <c r="BF894">
        <v>4.4000000000000004</v>
      </c>
      <c r="BG894">
        <v>3.7</v>
      </c>
      <c r="BH894">
        <v>4.4000000000000004</v>
      </c>
      <c r="BI894" t="s">
        <v>2318</v>
      </c>
      <c r="BJ894" t="s">
        <v>70</v>
      </c>
      <c r="BK894" s="1">
        <v>44819</v>
      </c>
      <c r="BL894" t="s">
        <v>71</v>
      </c>
      <c r="BM894">
        <v>3485</v>
      </c>
      <c r="BN894" t="s">
        <v>72</v>
      </c>
      <c r="BO894" t="s">
        <v>71</v>
      </c>
    </row>
    <row r="895" spans="1:67" hidden="1" x14ac:dyDescent="0.2">
      <c r="A895" s="8" t="s">
        <v>1892</v>
      </c>
      <c r="B895" s="8"/>
      <c r="C895" s="8" t="s">
        <v>111</v>
      </c>
      <c r="D895" s="8" t="s">
        <v>652</v>
      </c>
      <c r="E895" s="8" t="s">
        <v>653</v>
      </c>
      <c r="F895" s="8" t="s">
        <v>283</v>
      </c>
      <c r="G895" s="8" t="s">
        <v>653</v>
      </c>
      <c r="H895" s="8" t="s">
        <v>283</v>
      </c>
      <c r="I895" s="8"/>
      <c r="J895" s="8"/>
      <c r="K895" s="8"/>
      <c r="L895" s="8"/>
      <c r="M895" s="8"/>
      <c r="N895" s="8"/>
      <c r="O895" s="8"/>
      <c r="P895" s="8"/>
      <c r="Q895" s="8"/>
      <c r="R895" s="8"/>
      <c r="S895" s="8"/>
      <c r="T895" s="8"/>
      <c r="U895" s="8"/>
      <c r="V895" s="8"/>
      <c r="W895" s="8"/>
      <c r="X895" s="8"/>
      <c r="Y895" s="8"/>
      <c r="Z895" s="8"/>
      <c r="AA895" s="8"/>
      <c r="AB895" s="8"/>
      <c r="AC895" s="8">
        <v>5.2610000000000001</v>
      </c>
      <c r="AD895" s="8"/>
      <c r="AE895" s="8"/>
      <c r="AF895" s="8">
        <v>7.173</v>
      </c>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t="s">
        <v>79</v>
      </c>
      <c r="BK895" s="9">
        <v>44812</v>
      </c>
      <c r="BL895" s="8" t="s">
        <v>1738</v>
      </c>
      <c r="BM895" s="8">
        <v>1420</v>
      </c>
      <c r="BN895" s="8"/>
      <c r="BO895" s="8"/>
    </row>
    <row r="896" spans="1:67" hidden="1" x14ac:dyDescent="0.2">
      <c r="A896" s="23" t="s">
        <v>1737</v>
      </c>
      <c r="B896" s="23"/>
      <c r="C896" s="23" t="s">
        <v>1519</v>
      </c>
      <c r="D896" s="23" t="s">
        <v>123</v>
      </c>
      <c r="E896" s="23" t="s">
        <v>1729</v>
      </c>
      <c r="F896" s="23" t="s">
        <v>1730</v>
      </c>
      <c r="G896" s="23" t="s">
        <v>1729</v>
      </c>
      <c r="H896" s="23" t="s">
        <v>1730</v>
      </c>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3"/>
      <c r="BF896" s="23"/>
      <c r="BG896" s="23"/>
      <c r="BH896" s="23"/>
      <c r="BI896" s="23"/>
      <c r="BJ896" s="23"/>
      <c r="BK896" s="23"/>
      <c r="BL896" s="23"/>
      <c r="BM896" s="23"/>
      <c r="BN896" s="23"/>
      <c r="BO896" s="23"/>
    </row>
    <row r="897" spans="1:67" hidden="1" x14ac:dyDescent="0.2">
      <c r="A897" s="23" t="s">
        <v>1737</v>
      </c>
      <c r="B897" s="23"/>
      <c r="C897" s="23" t="s">
        <v>1519</v>
      </c>
      <c r="D897" s="23" t="s">
        <v>123</v>
      </c>
      <c r="E897" s="23" t="s">
        <v>1729</v>
      </c>
      <c r="F897" s="23"/>
      <c r="G897" s="23" t="s">
        <v>1729</v>
      </c>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3"/>
      <c r="BF897" s="23"/>
      <c r="BG897" s="23"/>
      <c r="BH897" s="23"/>
      <c r="BI897" s="23"/>
      <c r="BJ897" s="23"/>
      <c r="BK897" s="23"/>
      <c r="BL897" s="23"/>
      <c r="BM897" s="23"/>
      <c r="BN897" s="23"/>
      <c r="BO897" s="23"/>
    </row>
    <row r="898" spans="1:67" hidden="1" x14ac:dyDescent="0.2">
      <c r="A898" s="13" t="s">
        <v>1737</v>
      </c>
      <c r="B898" s="13"/>
      <c r="C898" s="13" t="s">
        <v>1519</v>
      </c>
      <c r="D898" s="13" t="s">
        <v>73</v>
      </c>
      <c r="E898" s="13" t="s">
        <v>1711</v>
      </c>
      <c r="F898" s="13" t="s">
        <v>1712</v>
      </c>
      <c r="G898" s="13" t="s">
        <v>1711</v>
      </c>
      <c r="H898" s="13" t="s">
        <v>1712</v>
      </c>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row>
    <row r="899" spans="1:67" hidden="1" x14ac:dyDescent="0.2">
      <c r="A899" t="s">
        <v>2484</v>
      </c>
      <c r="C899" t="s">
        <v>1519</v>
      </c>
      <c r="D899" t="s">
        <v>73</v>
      </c>
      <c r="E899" t="s">
        <v>1711</v>
      </c>
      <c r="F899" t="s">
        <v>1712</v>
      </c>
      <c r="G899" t="s">
        <v>1711</v>
      </c>
      <c r="H899" t="s">
        <v>1712</v>
      </c>
      <c r="M899">
        <v>4</v>
      </c>
      <c r="P899">
        <v>1.1000000000000001</v>
      </c>
      <c r="Q899">
        <v>3.6</v>
      </c>
      <c r="T899">
        <v>2.5</v>
      </c>
      <c r="U899">
        <v>4</v>
      </c>
      <c r="X899">
        <v>3.6</v>
      </c>
      <c r="Y899">
        <v>4</v>
      </c>
      <c r="AB899">
        <v>3.6</v>
      </c>
      <c r="AC899">
        <v>3.6</v>
      </c>
      <c r="BJ899" t="s">
        <v>79</v>
      </c>
      <c r="BK899" s="1">
        <v>44824</v>
      </c>
      <c r="BL899" t="s">
        <v>2483</v>
      </c>
      <c r="BM899">
        <v>2895</v>
      </c>
      <c r="BN899" t="s">
        <v>72</v>
      </c>
      <c r="BO899" t="s">
        <v>2483</v>
      </c>
    </row>
    <row r="900" spans="1:67" hidden="1" x14ac:dyDescent="0.2">
      <c r="A900" s="13" t="s">
        <v>1737</v>
      </c>
      <c r="B900" s="13"/>
      <c r="C900" s="13" t="s">
        <v>1519</v>
      </c>
      <c r="D900" s="13" t="s">
        <v>73</v>
      </c>
      <c r="E900" s="13" t="s">
        <v>1711</v>
      </c>
      <c r="F900" s="13"/>
      <c r="G900" s="13" t="s">
        <v>1711</v>
      </c>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row>
    <row r="901" spans="1:67" ht="16" hidden="1" x14ac:dyDescent="0.2">
      <c r="A901" t="s">
        <v>487</v>
      </c>
      <c r="C901" t="s">
        <v>1522</v>
      </c>
      <c r="D901" t="s">
        <v>281</v>
      </c>
      <c r="E901" t="s">
        <v>657</v>
      </c>
      <c r="F901" t="s">
        <v>658</v>
      </c>
      <c r="G901" t="s">
        <v>657</v>
      </c>
      <c r="H901" t="s">
        <v>659</v>
      </c>
      <c r="AS901">
        <v>9</v>
      </c>
      <c r="AW901">
        <v>7</v>
      </c>
      <c r="BA901">
        <v>8</v>
      </c>
      <c r="BD901">
        <v>5</v>
      </c>
      <c r="BE901">
        <v>11</v>
      </c>
      <c r="BH901">
        <v>5</v>
      </c>
      <c r="BI901" t="s">
        <v>660</v>
      </c>
      <c r="BJ901" t="s">
        <v>79</v>
      </c>
      <c r="BL901" t="s">
        <v>3185</v>
      </c>
      <c r="BM901" s="37">
        <v>53224</v>
      </c>
    </row>
    <row r="902" spans="1:67" ht="16" hidden="1" x14ac:dyDescent="0.2">
      <c r="A902" t="s">
        <v>487</v>
      </c>
      <c r="C902" t="s">
        <v>1522</v>
      </c>
      <c r="D902" t="s">
        <v>281</v>
      </c>
      <c r="E902" t="s">
        <v>657</v>
      </c>
      <c r="F902" t="s">
        <v>658</v>
      </c>
      <c r="G902" t="s">
        <v>657</v>
      </c>
      <c r="H902" t="s">
        <v>658</v>
      </c>
      <c r="AW902">
        <v>5.4</v>
      </c>
      <c r="BA902">
        <v>8.4</v>
      </c>
      <c r="BD902">
        <v>6.2</v>
      </c>
      <c r="BE902">
        <v>11.2</v>
      </c>
      <c r="BH902">
        <v>7</v>
      </c>
      <c r="BI902" t="s">
        <v>661</v>
      </c>
      <c r="BJ902" t="s">
        <v>79</v>
      </c>
      <c r="BL902" t="s">
        <v>3185</v>
      </c>
      <c r="BM902" s="37">
        <v>53224</v>
      </c>
    </row>
    <row r="903" spans="1:67" s="23" customFormat="1" ht="16" hidden="1" x14ac:dyDescent="0.2">
      <c r="A903" t="s">
        <v>487</v>
      </c>
      <c r="B903"/>
      <c r="C903" t="s">
        <v>1522</v>
      </c>
      <c r="D903" t="s">
        <v>281</v>
      </c>
      <c r="E903" t="s">
        <v>657</v>
      </c>
      <c r="F903" t="s">
        <v>658</v>
      </c>
      <c r="G903" t="s">
        <v>657</v>
      </c>
      <c r="H903" t="s">
        <v>662</v>
      </c>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c r="BB903"/>
      <c r="BC903"/>
      <c r="BD903"/>
      <c r="BE903">
        <v>9</v>
      </c>
      <c r="BF903">
        <v>5</v>
      </c>
      <c r="BG903">
        <v>2.5</v>
      </c>
      <c r="BH903">
        <v>5</v>
      </c>
      <c r="BI903" t="s">
        <v>663</v>
      </c>
      <c r="BJ903" t="s">
        <v>79</v>
      </c>
      <c r="BK903"/>
      <c r="BL903" t="s">
        <v>3185</v>
      </c>
      <c r="BM903" s="37">
        <v>53224</v>
      </c>
      <c r="BN903"/>
      <c r="BO903"/>
    </row>
    <row r="904" spans="1:67" s="23" customFormat="1" hidden="1" x14ac:dyDescent="0.2">
      <c r="A904"/>
      <c r="B904"/>
      <c r="C904" t="s">
        <v>1522</v>
      </c>
      <c r="D904" t="s">
        <v>281</v>
      </c>
      <c r="E904" t="s">
        <v>657</v>
      </c>
      <c r="F904" t="s">
        <v>658</v>
      </c>
      <c r="G904" t="s">
        <v>657</v>
      </c>
      <c r="H904" t="s">
        <v>658</v>
      </c>
      <c r="I904"/>
      <c r="J904"/>
      <c r="K904"/>
      <c r="L904" t="s">
        <v>664</v>
      </c>
      <c r="M904"/>
      <c r="N904"/>
      <c r="O904"/>
      <c r="P904"/>
      <c r="Q904"/>
      <c r="R904"/>
      <c r="S904"/>
      <c r="T904"/>
      <c r="U904"/>
      <c r="V904"/>
      <c r="W904"/>
      <c r="X904"/>
      <c r="Y904">
        <v>6.53</v>
      </c>
      <c r="Z904"/>
      <c r="AA904"/>
      <c r="AB904">
        <v>10.4</v>
      </c>
      <c r="AC904">
        <v>6.9</v>
      </c>
      <c r="AD904"/>
      <c r="AE904"/>
      <c r="AF904">
        <v>11.6</v>
      </c>
      <c r="AG904"/>
      <c r="AH904"/>
      <c r="AI904"/>
      <c r="AJ904"/>
      <c r="AK904"/>
      <c r="AL904"/>
      <c r="AM904"/>
      <c r="AN904"/>
      <c r="AO904">
        <v>5.78</v>
      </c>
      <c r="AP904"/>
      <c r="AQ904"/>
      <c r="AR904">
        <v>3.8</v>
      </c>
      <c r="AS904">
        <v>7.04</v>
      </c>
      <c r="AT904"/>
      <c r="AU904"/>
      <c r="AV904">
        <v>5.17</v>
      </c>
      <c r="AW904">
        <v>7.56</v>
      </c>
      <c r="AX904"/>
      <c r="AY904"/>
      <c r="AZ904">
        <v>6.08</v>
      </c>
      <c r="BA904">
        <v>8.0399999999999991</v>
      </c>
      <c r="BB904"/>
      <c r="BC904"/>
      <c r="BD904">
        <v>6.25</v>
      </c>
      <c r="BE904">
        <v>9.25</v>
      </c>
      <c r="BF904"/>
      <c r="BG904"/>
      <c r="BH904">
        <v>5.08</v>
      </c>
      <c r="BI904"/>
      <c r="BJ904" t="s">
        <v>79</v>
      </c>
      <c r="BK904"/>
      <c r="BL904" t="s">
        <v>119</v>
      </c>
      <c r="BM904">
        <v>1358</v>
      </c>
      <c r="BN904"/>
      <c r="BO904"/>
    </row>
    <row r="905" spans="1:67" s="23" customFormat="1" hidden="1" x14ac:dyDescent="0.2">
      <c r="A905"/>
      <c r="B905"/>
      <c r="C905" t="s">
        <v>1522</v>
      </c>
      <c r="D905" t="s">
        <v>281</v>
      </c>
      <c r="E905" t="s">
        <v>657</v>
      </c>
      <c r="F905" t="s">
        <v>658</v>
      </c>
      <c r="G905" t="s">
        <v>657</v>
      </c>
      <c r="H905" t="s">
        <v>658</v>
      </c>
      <c r="I905"/>
      <c r="J905"/>
      <c r="K905"/>
      <c r="L905" t="s">
        <v>665</v>
      </c>
      <c r="M905"/>
      <c r="N905"/>
      <c r="O905"/>
      <c r="P905"/>
      <c r="Q905"/>
      <c r="R905"/>
      <c r="S905"/>
      <c r="T905"/>
      <c r="U905">
        <v>7.5</v>
      </c>
      <c r="V905"/>
      <c r="W905"/>
      <c r="X905">
        <v>9.6</v>
      </c>
      <c r="Y905">
        <v>8.06</v>
      </c>
      <c r="Z905"/>
      <c r="AA905"/>
      <c r="AB905">
        <v>11</v>
      </c>
      <c r="AC905">
        <v>8.3699999999999992</v>
      </c>
      <c r="AD905"/>
      <c r="AE905"/>
      <c r="AF905">
        <v>12.2</v>
      </c>
      <c r="AG905">
        <v>7.37</v>
      </c>
      <c r="AH905"/>
      <c r="AI905"/>
      <c r="AJ905">
        <v>12.57</v>
      </c>
      <c r="AK905"/>
      <c r="AL905"/>
      <c r="AM905"/>
      <c r="AN905"/>
      <c r="AO905">
        <v>6.33</v>
      </c>
      <c r="AP905"/>
      <c r="AQ905"/>
      <c r="AR905">
        <v>3.83</v>
      </c>
      <c r="AS905">
        <v>7.67</v>
      </c>
      <c r="AT905"/>
      <c r="AU905"/>
      <c r="AV905">
        <v>4.91</v>
      </c>
      <c r="AW905">
        <v>8.0399999999999991</v>
      </c>
      <c r="AX905"/>
      <c r="AY905"/>
      <c r="AZ905">
        <v>5.84</v>
      </c>
      <c r="BA905">
        <v>8.35</v>
      </c>
      <c r="BB905"/>
      <c r="BC905"/>
      <c r="BD905">
        <v>6.28</v>
      </c>
      <c r="BE905">
        <v>9.8800000000000008</v>
      </c>
      <c r="BF905"/>
      <c r="BG905"/>
      <c r="BH905">
        <v>5.37</v>
      </c>
      <c r="BI905"/>
      <c r="BJ905" t="s">
        <v>79</v>
      </c>
      <c r="BK905"/>
      <c r="BL905" t="s">
        <v>119</v>
      </c>
      <c r="BM905">
        <v>1358</v>
      </c>
      <c r="BN905"/>
      <c r="BO905"/>
    </row>
    <row r="906" spans="1:67" s="23" customFormat="1" hidden="1" x14ac:dyDescent="0.2">
      <c r="A906"/>
      <c r="B906"/>
      <c r="C906" t="s">
        <v>1522</v>
      </c>
      <c r="D906" t="s">
        <v>281</v>
      </c>
      <c r="E906" t="s">
        <v>657</v>
      </c>
      <c r="F906" t="s">
        <v>658</v>
      </c>
      <c r="G906" t="s">
        <v>657</v>
      </c>
      <c r="H906" t="s">
        <v>658</v>
      </c>
      <c r="I906"/>
      <c r="J906"/>
      <c r="K906"/>
      <c r="L906" t="s">
        <v>666</v>
      </c>
      <c r="M906"/>
      <c r="N906"/>
      <c r="O906"/>
      <c r="P906"/>
      <c r="Q906"/>
      <c r="R906"/>
      <c r="S906"/>
      <c r="T906"/>
      <c r="U906">
        <v>6</v>
      </c>
      <c r="V906"/>
      <c r="W906"/>
      <c r="X906">
        <v>7.5</v>
      </c>
      <c r="Y906"/>
      <c r="Z906"/>
      <c r="AA906"/>
      <c r="AB906"/>
      <c r="AC906"/>
      <c r="AD906"/>
      <c r="AE906"/>
      <c r="AF906">
        <v>6.6</v>
      </c>
      <c r="AG906">
        <v>6.2</v>
      </c>
      <c r="AH906"/>
      <c r="AI906"/>
      <c r="AJ906">
        <v>11.3</v>
      </c>
      <c r="AK906"/>
      <c r="AL906"/>
      <c r="AM906"/>
      <c r="AN906"/>
      <c r="AO906"/>
      <c r="AP906"/>
      <c r="AQ906"/>
      <c r="AR906"/>
      <c r="AS906">
        <v>6.95</v>
      </c>
      <c r="AT906"/>
      <c r="AU906"/>
      <c r="AV906">
        <v>4</v>
      </c>
      <c r="AW906">
        <v>7.5</v>
      </c>
      <c r="AX906"/>
      <c r="AY906"/>
      <c r="AZ906">
        <v>5.6</v>
      </c>
      <c r="BA906">
        <v>8.3000000000000007</v>
      </c>
      <c r="BB906"/>
      <c r="BC906"/>
      <c r="BD906">
        <v>6.35</v>
      </c>
      <c r="BE906">
        <v>8.4499999999999993</v>
      </c>
      <c r="BF906"/>
      <c r="BG906"/>
      <c r="BH906">
        <v>4.5</v>
      </c>
      <c r="BI906"/>
      <c r="BJ906" t="s">
        <v>79</v>
      </c>
      <c r="BK906"/>
      <c r="BL906" t="s">
        <v>119</v>
      </c>
      <c r="BM906">
        <v>1358</v>
      </c>
      <c r="BN906"/>
      <c r="BO906"/>
    </row>
    <row r="907" spans="1:67" hidden="1" x14ac:dyDescent="0.2">
      <c r="A907" t="s">
        <v>108</v>
      </c>
      <c r="C907" t="s">
        <v>1522</v>
      </c>
      <c r="D907" t="s">
        <v>281</v>
      </c>
      <c r="E907" t="s">
        <v>657</v>
      </c>
      <c r="F907" t="s">
        <v>667</v>
      </c>
      <c r="G907" t="s">
        <v>282</v>
      </c>
      <c r="H907" t="s">
        <v>667</v>
      </c>
      <c r="M907">
        <v>5.6</v>
      </c>
      <c r="P907">
        <v>3.7</v>
      </c>
      <c r="Q907">
        <v>8.1999999999999993</v>
      </c>
      <c r="T907">
        <v>8.4</v>
      </c>
      <c r="AC907">
        <v>8.1999999999999993</v>
      </c>
      <c r="AF907">
        <v>12.5</v>
      </c>
      <c r="AG907">
        <v>5.7</v>
      </c>
      <c r="AJ907">
        <v>9.9</v>
      </c>
      <c r="AK907">
        <v>4.5999999999999996</v>
      </c>
      <c r="AN907">
        <v>3.5</v>
      </c>
      <c r="AO907">
        <v>6.45</v>
      </c>
      <c r="AR907">
        <v>5.45</v>
      </c>
      <c r="AS907">
        <v>8.1999999999999993</v>
      </c>
      <c r="AV907">
        <v>7.2</v>
      </c>
      <c r="AZ907">
        <v>7.95</v>
      </c>
      <c r="BA907">
        <v>9.1</v>
      </c>
      <c r="BD907">
        <v>8.35</v>
      </c>
      <c r="BI907" t="s">
        <v>108</v>
      </c>
      <c r="BJ907" t="s">
        <v>79</v>
      </c>
      <c r="BL907" t="s">
        <v>284</v>
      </c>
      <c r="BM907">
        <v>1657</v>
      </c>
    </row>
    <row r="908" spans="1:67" hidden="1" x14ac:dyDescent="0.2">
      <c r="A908" s="2" t="s">
        <v>668</v>
      </c>
      <c r="B908" s="2"/>
      <c r="C908" s="2" t="s">
        <v>1522</v>
      </c>
      <c r="D908" s="2" t="s">
        <v>281</v>
      </c>
      <c r="E908" s="2" t="s">
        <v>657</v>
      </c>
      <c r="F908" s="2" t="s">
        <v>667</v>
      </c>
      <c r="G908" s="2" t="s">
        <v>282</v>
      </c>
      <c r="H908" s="2" t="s">
        <v>667</v>
      </c>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t="s">
        <v>79</v>
      </c>
      <c r="BK908" s="2"/>
      <c r="BL908" s="2" t="s">
        <v>284</v>
      </c>
      <c r="BM908" s="2">
        <v>1657</v>
      </c>
      <c r="BN908" s="2" t="s">
        <v>72</v>
      </c>
      <c r="BO908" s="2" t="s">
        <v>284</v>
      </c>
    </row>
    <row r="909" spans="1:67" hidden="1" x14ac:dyDescent="0.2">
      <c r="A909" t="s">
        <v>669</v>
      </c>
      <c r="C909" t="s">
        <v>1522</v>
      </c>
      <c r="D909" t="s">
        <v>281</v>
      </c>
      <c r="E909" t="s">
        <v>657</v>
      </c>
      <c r="F909" t="s">
        <v>670</v>
      </c>
      <c r="G909" t="s">
        <v>657</v>
      </c>
      <c r="H909" t="s">
        <v>670</v>
      </c>
      <c r="BE909">
        <v>8.1999999999999993</v>
      </c>
      <c r="BH909">
        <v>4.9000000000000004</v>
      </c>
      <c r="BJ909" t="s">
        <v>79</v>
      </c>
      <c r="BL909" t="s">
        <v>284</v>
      </c>
      <c r="BM909">
        <v>1657</v>
      </c>
    </row>
    <row r="910" spans="1:67" hidden="1" x14ac:dyDescent="0.2">
      <c r="A910" s="8" t="s">
        <v>1991</v>
      </c>
      <c r="C910" t="s">
        <v>1522</v>
      </c>
      <c r="D910" t="s">
        <v>2277</v>
      </c>
      <c r="E910" t="s">
        <v>1996</v>
      </c>
      <c r="F910" t="s">
        <v>1997</v>
      </c>
      <c r="G910" s="8" t="s">
        <v>1996</v>
      </c>
      <c r="H910" s="8" t="s">
        <v>1997</v>
      </c>
      <c r="I910" s="8"/>
      <c r="Y910">
        <v>3.1</v>
      </c>
      <c r="AB910">
        <v>4.78</v>
      </c>
      <c r="BJ910" s="8" t="s">
        <v>79</v>
      </c>
      <c r="BK910" s="9">
        <v>44813</v>
      </c>
      <c r="BL910" t="s">
        <v>1999</v>
      </c>
      <c r="BM910">
        <v>34317</v>
      </c>
      <c r="BN910" t="s">
        <v>72</v>
      </c>
      <c r="BO910" s="11" t="s">
        <v>1999</v>
      </c>
    </row>
    <row r="911" spans="1:67" s="23" customFormat="1" hidden="1" x14ac:dyDescent="0.2">
      <c r="A911" t="s">
        <v>671</v>
      </c>
      <c r="B911"/>
      <c r="C911" t="s">
        <v>65</v>
      </c>
      <c r="D911" t="s">
        <v>66</v>
      </c>
      <c r="E911" t="s">
        <v>672</v>
      </c>
      <c r="F911" t="s">
        <v>673</v>
      </c>
      <c r="G911" t="s">
        <v>672</v>
      </c>
      <c r="H911" t="s">
        <v>673</v>
      </c>
      <c r="I911"/>
      <c r="J911"/>
      <c r="K911"/>
      <c r="L911" t="s">
        <v>674</v>
      </c>
      <c r="M911"/>
      <c r="N911"/>
      <c r="O911"/>
      <c r="P911"/>
      <c r="Q911"/>
      <c r="R911"/>
      <c r="S911"/>
      <c r="T911"/>
      <c r="U911"/>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v>2.5</v>
      </c>
      <c r="BB911">
        <v>2.15</v>
      </c>
      <c r="BC911">
        <v>2.1</v>
      </c>
      <c r="BD911">
        <v>2.15</v>
      </c>
      <c r="BE911"/>
      <c r="BF911"/>
      <c r="BG911"/>
      <c r="BH911"/>
      <c r="BI911"/>
      <c r="BJ911" t="s">
        <v>79</v>
      </c>
      <c r="BK911"/>
      <c r="BL911" t="s">
        <v>675</v>
      </c>
      <c r="BM911">
        <v>42892</v>
      </c>
      <c r="BN911"/>
      <c r="BO911"/>
    </row>
    <row r="912" spans="1:67" s="23" customFormat="1" hidden="1" x14ac:dyDescent="0.2">
      <c r="A912" t="s">
        <v>676</v>
      </c>
      <c r="B912"/>
      <c r="C912" t="s">
        <v>65</v>
      </c>
      <c r="D912" t="s">
        <v>66</v>
      </c>
      <c r="E912" t="s">
        <v>672</v>
      </c>
      <c r="F912" t="s">
        <v>673</v>
      </c>
      <c r="G912" t="s">
        <v>672</v>
      </c>
      <c r="H912" t="s">
        <v>673</v>
      </c>
      <c r="I912"/>
      <c r="J912"/>
      <c r="K912"/>
      <c r="L912" t="s">
        <v>674</v>
      </c>
      <c r="M912"/>
      <c r="N912"/>
      <c r="O912"/>
      <c r="P912"/>
      <c r="Q912"/>
      <c r="R912"/>
      <c r="S912"/>
      <c r="T912"/>
      <c r="U912"/>
      <c r="V912"/>
      <c r="W912"/>
      <c r="X912"/>
      <c r="Y912">
        <v>1.7</v>
      </c>
      <c r="Z912"/>
      <c r="AA912"/>
      <c r="AB912">
        <v>2.8</v>
      </c>
      <c r="AC912"/>
      <c r="AD912"/>
      <c r="AE912"/>
      <c r="AF912"/>
      <c r="AG912"/>
      <c r="AH912"/>
      <c r="AI912"/>
      <c r="AJ912"/>
      <c r="AK912"/>
      <c r="AL912"/>
      <c r="AM912"/>
      <c r="AN912"/>
      <c r="AO912"/>
      <c r="AP912"/>
      <c r="AQ912"/>
      <c r="AR912"/>
      <c r="AS912"/>
      <c r="AT912"/>
      <c r="AU912"/>
      <c r="AV912"/>
      <c r="AW912"/>
      <c r="AX912"/>
      <c r="AY912"/>
      <c r="AZ912"/>
      <c r="BA912"/>
      <c r="BB912"/>
      <c r="BC912"/>
      <c r="BD912"/>
      <c r="BE912"/>
      <c r="BF912"/>
      <c r="BG912"/>
      <c r="BH912"/>
      <c r="BI912" s="5" t="s">
        <v>677</v>
      </c>
      <c r="BJ912" t="s">
        <v>79</v>
      </c>
      <c r="BK912"/>
      <c r="BL912" t="s">
        <v>675</v>
      </c>
      <c r="BM912">
        <v>42892</v>
      </c>
      <c r="BN912" t="s">
        <v>72</v>
      </c>
      <c r="BO912" t="s">
        <v>675</v>
      </c>
    </row>
    <row r="913" spans="1:67" s="23" customFormat="1" hidden="1" x14ac:dyDescent="0.2">
      <c r="A913" t="s">
        <v>678</v>
      </c>
      <c r="B913"/>
      <c r="C913" t="s">
        <v>65</v>
      </c>
      <c r="D913" t="s">
        <v>66</v>
      </c>
      <c r="E913" t="s">
        <v>672</v>
      </c>
      <c r="F913" t="s">
        <v>673</v>
      </c>
      <c r="G913" t="s">
        <v>672</v>
      </c>
      <c r="H913" t="s">
        <v>673</v>
      </c>
      <c r="I913"/>
      <c r="J913"/>
      <c r="K913"/>
      <c r="L913" t="s">
        <v>679</v>
      </c>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v>2.8</v>
      </c>
      <c r="AT913"/>
      <c r="AU913"/>
      <c r="AV913">
        <v>1.8</v>
      </c>
      <c r="AW913"/>
      <c r="AX913"/>
      <c r="AY913"/>
      <c r="AZ913"/>
      <c r="BA913"/>
      <c r="BB913"/>
      <c r="BC913"/>
      <c r="BD913"/>
      <c r="BE913"/>
      <c r="BF913"/>
      <c r="BG913"/>
      <c r="BH913"/>
      <c r="BI913"/>
      <c r="BJ913" t="s">
        <v>79</v>
      </c>
      <c r="BK913"/>
      <c r="BL913" t="s">
        <v>675</v>
      </c>
      <c r="BM913">
        <v>42892</v>
      </c>
      <c r="BN913" t="s">
        <v>72</v>
      </c>
      <c r="BO913" t="s">
        <v>675</v>
      </c>
    </row>
    <row r="914" spans="1:67" s="23" customFormat="1" hidden="1" x14ac:dyDescent="0.2">
      <c r="A914" t="s">
        <v>680</v>
      </c>
      <c r="B914"/>
      <c r="C914" t="s">
        <v>65</v>
      </c>
      <c r="D914" t="s">
        <v>66</v>
      </c>
      <c r="E914" t="s">
        <v>672</v>
      </c>
      <c r="F914" t="s">
        <v>673</v>
      </c>
      <c r="G914" t="s">
        <v>672</v>
      </c>
      <c r="H914" t="s">
        <v>673</v>
      </c>
      <c r="I914"/>
      <c r="J914"/>
      <c r="K914"/>
      <c r="L914" t="s">
        <v>679</v>
      </c>
      <c r="M914"/>
      <c r="N914"/>
      <c r="O914"/>
      <c r="P914"/>
      <c r="Q914"/>
      <c r="R914"/>
      <c r="S914"/>
      <c r="T914"/>
      <c r="U914">
        <v>2.65</v>
      </c>
      <c r="V914"/>
      <c r="W914"/>
      <c r="X914">
        <v>3</v>
      </c>
      <c r="Y914"/>
      <c r="Z914"/>
      <c r="AA914"/>
      <c r="AB914"/>
      <c r="AC914"/>
      <c r="AD914"/>
      <c r="AE914"/>
      <c r="AF914"/>
      <c r="AG914"/>
      <c r="AH914"/>
      <c r="AI914"/>
      <c r="AJ914"/>
      <c r="AK914"/>
      <c r="AL914"/>
      <c r="AM914"/>
      <c r="AN914"/>
      <c r="AO914"/>
      <c r="AP914"/>
      <c r="AQ914"/>
      <c r="AR914"/>
      <c r="AS914"/>
      <c r="AT914"/>
      <c r="AU914"/>
      <c r="AV914"/>
      <c r="AW914"/>
      <c r="AX914"/>
      <c r="AY914"/>
      <c r="AZ914"/>
      <c r="BA914"/>
      <c r="BB914"/>
      <c r="BC914"/>
      <c r="BD914"/>
      <c r="BE914"/>
      <c r="BF914"/>
      <c r="BG914"/>
      <c r="BH914"/>
      <c r="BI914" t="s">
        <v>69</v>
      </c>
      <c r="BJ914" t="s">
        <v>79</v>
      </c>
      <c r="BK914"/>
      <c r="BL914" t="s">
        <v>675</v>
      </c>
      <c r="BM914">
        <v>42892</v>
      </c>
      <c r="BN914" t="s">
        <v>72</v>
      </c>
      <c r="BO914" t="s">
        <v>675</v>
      </c>
    </row>
    <row r="915" spans="1:67" hidden="1" x14ac:dyDescent="0.2">
      <c r="A915" t="s">
        <v>681</v>
      </c>
      <c r="C915" t="s">
        <v>65</v>
      </c>
      <c r="D915" t="s">
        <v>66</v>
      </c>
      <c r="E915" t="s">
        <v>672</v>
      </c>
      <c r="F915" t="s">
        <v>673</v>
      </c>
      <c r="G915" t="s">
        <v>672</v>
      </c>
      <c r="H915" t="s">
        <v>673</v>
      </c>
      <c r="L915" t="s">
        <v>679</v>
      </c>
      <c r="Y915">
        <v>2.2000000000000002</v>
      </c>
      <c r="AB915">
        <v>3</v>
      </c>
      <c r="BI915" t="s">
        <v>69</v>
      </c>
      <c r="BJ915" t="s">
        <v>79</v>
      </c>
      <c r="BL915" t="s">
        <v>675</v>
      </c>
      <c r="BM915">
        <v>42892</v>
      </c>
      <c r="BN915" t="s">
        <v>72</v>
      </c>
      <c r="BO915" t="s">
        <v>675</v>
      </c>
    </row>
    <row r="916" spans="1:67" s="23" customFormat="1" hidden="1" x14ac:dyDescent="0.2">
      <c r="A916" t="s">
        <v>682</v>
      </c>
      <c r="B916"/>
      <c r="C916" t="s">
        <v>65</v>
      </c>
      <c r="D916" t="s">
        <v>66</v>
      </c>
      <c r="E916" t="s">
        <v>672</v>
      </c>
      <c r="F916" t="s">
        <v>673</v>
      </c>
      <c r="G916" t="s">
        <v>672</v>
      </c>
      <c r="H916" t="s">
        <v>673</v>
      </c>
      <c r="I916"/>
      <c r="J916"/>
      <c r="K916"/>
      <c r="L916" t="s">
        <v>679</v>
      </c>
      <c r="M916"/>
      <c r="N916"/>
      <c r="O916"/>
      <c r="P916"/>
      <c r="Q916"/>
      <c r="R916"/>
      <c r="S916"/>
      <c r="T916"/>
      <c r="U916">
        <v>2.5</v>
      </c>
      <c r="V916"/>
      <c r="W916"/>
      <c r="X916">
        <v>2.8</v>
      </c>
      <c r="Y916"/>
      <c r="Z916"/>
      <c r="AA916"/>
      <c r="AB916"/>
      <c r="AC916"/>
      <c r="AD916"/>
      <c r="AE916"/>
      <c r="AF916"/>
      <c r="AG916"/>
      <c r="AH916"/>
      <c r="AI916"/>
      <c r="AJ916"/>
      <c r="AK916"/>
      <c r="AL916"/>
      <c r="AM916"/>
      <c r="AN916"/>
      <c r="AO916"/>
      <c r="AP916"/>
      <c r="AQ916"/>
      <c r="AR916"/>
      <c r="AS916"/>
      <c r="AT916"/>
      <c r="AU916"/>
      <c r="AV916"/>
      <c r="AW916"/>
      <c r="AX916"/>
      <c r="AY916"/>
      <c r="AZ916"/>
      <c r="BA916"/>
      <c r="BB916"/>
      <c r="BC916"/>
      <c r="BD916"/>
      <c r="BE916"/>
      <c r="BF916"/>
      <c r="BG916"/>
      <c r="BH916"/>
      <c r="BI916" t="s">
        <v>69</v>
      </c>
      <c r="BJ916" t="s">
        <v>79</v>
      </c>
      <c r="BK916"/>
      <c r="BL916" t="s">
        <v>675</v>
      </c>
      <c r="BM916">
        <v>42892</v>
      </c>
      <c r="BN916"/>
      <c r="BO916"/>
    </row>
    <row r="917" spans="1:67" s="23" customFormat="1" hidden="1" x14ac:dyDescent="0.2">
      <c r="A917" t="s">
        <v>683</v>
      </c>
      <c r="B917"/>
      <c r="C917" t="s">
        <v>65</v>
      </c>
      <c r="D917" t="s">
        <v>66</v>
      </c>
      <c r="E917" t="s">
        <v>672</v>
      </c>
      <c r="F917" t="s">
        <v>673</v>
      </c>
      <c r="G917" t="s">
        <v>672</v>
      </c>
      <c r="H917" t="s">
        <v>673</v>
      </c>
      <c r="I917"/>
      <c r="J917"/>
      <c r="K917"/>
      <c r="L917" t="s">
        <v>679</v>
      </c>
      <c r="M917"/>
      <c r="N917"/>
      <c r="O917"/>
      <c r="P917"/>
      <c r="Q917"/>
      <c r="R917"/>
      <c r="S917"/>
      <c r="T917"/>
      <c r="U917">
        <v>2.6</v>
      </c>
      <c r="V917"/>
      <c r="W917"/>
      <c r="X917">
        <v>2.7</v>
      </c>
      <c r="Y917"/>
      <c r="Z917"/>
      <c r="AA917"/>
      <c r="AB917"/>
      <c r="AC917"/>
      <c r="AD917"/>
      <c r="AE917"/>
      <c r="AF917"/>
      <c r="AG917"/>
      <c r="AH917"/>
      <c r="AI917"/>
      <c r="AJ917"/>
      <c r="AK917"/>
      <c r="AL917"/>
      <c r="AM917"/>
      <c r="AN917"/>
      <c r="AO917"/>
      <c r="AP917"/>
      <c r="AQ917"/>
      <c r="AR917"/>
      <c r="AS917"/>
      <c r="AT917"/>
      <c r="AU917"/>
      <c r="AV917"/>
      <c r="AW917"/>
      <c r="AX917"/>
      <c r="AY917"/>
      <c r="AZ917"/>
      <c r="BA917"/>
      <c r="BB917"/>
      <c r="BC917"/>
      <c r="BD917"/>
      <c r="BE917"/>
      <c r="BF917"/>
      <c r="BG917"/>
      <c r="BH917"/>
      <c r="BI917" t="s">
        <v>69</v>
      </c>
      <c r="BJ917" t="s">
        <v>79</v>
      </c>
      <c r="BK917"/>
      <c r="BL917" t="s">
        <v>675</v>
      </c>
      <c r="BM917">
        <v>42892</v>
      </c>
      <c r="BN917"/>
      <c r="BO917"/>
    </row>
    <row r="918" spans="1:67" s="23" customFormat="1" hidden="1" x14ac:dyDescent="0.2">
      <c r="A918" t="s">
        <v>684</v>
      </c>
      <c r="B918"/>
      <c r="C918" t="s">
        <v>65</v>
      </c>
      <c r="D918" t="s">
        <v>66</v>
      </c>
      <c r="E918" t="s">
        <v>672</v>
      </c>
      <c r="F918" t="s">
        <v>673</v>
      </c>
      <c r="G918" t="s">
        <v>672</v>
      </c>
      <c r="H918" t="s">
        <v>673</v>
      </c>
      <c r="I918"/>
      <c r="J918"/>
      <c r="K918"/>
      <c r="L918" t="s">
        <v>674</v>
      </c>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v>2.95</v>
      </c>
      <c r="AT918"/>
      <c r="AU918"/>
      <c r="AV918">
        <v>1.75</v>
      </c>
      <c r="AW918">
        <v>2.25</v>
      </c>
      <c r="AX918">
        <v>1.6</v>
      </c>
      <c r="AY918">
        <v>1.7</v>
      </c>
      <c r="AZ918">
        <v>1.7</v>
      </c>
      <c r="BA918">
        <v>2.7</v>
      </c>
      <c r="BB918">
        <v>2</v>
      </c>
      <c r="BC918">
        <v>1.9</v>
      </c>
      <c r="BD918">
        <v>2</v>
      </c>
      <c r="BE918">
        <v>2.6</v>
      </c>
      <c r="BF918">
        <v>1.6</v>
      </c>
      <c r="BG918">
        <v>1.35</v>
      </c>
      <c r="BH918">
        <v>1.6</v>
      </c>
      <c r="BI918"/>
      <c r="BJ918" t="s">
        <v>79</v>
      </c>
      <c r="BK918"/>
      <c r="BL918" t="s">
        <v>675</v>
      </c>
      <c r="BM918">
        <v>42892</v>
      </c>
      <c r="BN918" t="s">
        <v>72</v>
      </c>
      <c r="BO918" t="s">
        <v>675</v>
      </c>
    </row>
    <row r="919" spans="1:67" s="23" customFormat="1" hidden="1" x14ac:dyDescent="0.2">
      <c r="A919" t="s">
        <v>685</v>
      </c>
      <c r="B919" t="s">
        <v>338</v>
      </c>
      <c r="C919" t="s">
        <v>65</v>
      </c>
      <c r="D919" t="s">
        <v>66</v>
      </c>
      <c r="E919" t="s">
        <v>672</v>
      </c>
      <c r="F919" t="s">
        <v>673</v>
      </c>
      <c r="G919" t="s">
        <v>672</v>
      </c>
      <c r="H919" t="s">
        <v>673</v>
      </c>
      <c r="I919"/>
      <c r="J919"/>
      <c r="K919"/>
      <c r="L919" t="s">
        <v>674</v>
      </c>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v>2.8</v>
      </c>
      <c r="AT919"/>
      <c r="AU919"/>
      <c r="AV919">
        <v>1.8</v>
      </c>
      <c r="AW919">
        <v>2.2999999999999998</v>
      </c>
      <c r="AX919">
        <v>1.7</v>
      </c>
      <c r="AY919">
        <v>1.8</v>
      </c>
      <c r="AZ919">
        <v>1.8</v>
      </c>
      <c r="BA919">
        <v>2.2999999999999998</v>
      </c>
      <c r="BB919">
        <v>2.0499999999999998</v>
      </c>
      <c r="BC919">
        <v>1.95</v>
      </c>
      <c r="BD919">
        <v>2.0499999999999998</v>
      </c>
      <c r="BE919">
        <v>2.5</v>
      </c>
      <c r="BF919">
        <v>1.7</v>
      </c>
      <c r="BG919">
        <v>1.4</v>
      </c>
      <c r="BH919">
        <v>1.7</v>
      </c>
      <c r="BI919"/>
      <c r="BJ919" t="s">
        <v>79</v>
      </c>
      <c r="BK919"/>
      <c r="BL919" t="s">
        <v>675</v>
      </c>
      <c r="BM919">
        <v>42892</v>
      </c>
      <c r="BN919"/>
      <c r="BO919"/>
    </row>
    <row r="920" spans="1:67" hidden="1" x14ac:dyDescent="0.2">
      <c r="A920" t="s">
        <v>686</v>
      </c>
      <c r="C920" t="s">
        <v>65</v>
      </c>
      <c r="D920" t="s">
        <v>66</v>
      </c>
      <c r="E920" t="s">
        <v>672</v>
      </c>
      <c r="F920" t="s">
        <v>673</v>
      </c>
      <c r="G920" t="s">
        <v>672</v>
      </c>
      <c r="H920" t="s">
        <v>673</v>
      </c>
      <c r="L920" t="s">
        <v>674</v>
      </c>
      <c r="AS920">
        <v>2.9</v>
      </c>
      <c r="AV920">
        <v>1.7</v>
      </c>
      <c r="BJ920" t="s">
        <v>79</v>
      </c>
      <c r="BL920" t="s">
        <v>675</v>
      </c>
      <c r="BM920">
        <v>42892</v>
      </c>
    </row>
    <row r="921" spans="1:67" hidden="1" x14ac:dyDescent="0.2">
      <c r="A921" t="s">
        <v>687</v>
      </c>
      <c r="C921" t="s">
        <v>65</v>
      </c>
      <c r="D921" t="s">
        <v>66</v>
      </c>
      <c r="E921" t="s">
        <v>672</v>
      </c>
      <c r="F921" t="s">
        <v>673</v>
      </c>
      <c r="G921" t="s">
        <v>672</v>
      </c>
      <c r="H921" t="s">
        <v>673</v>
      </c>
      <c r="L921" t="s">
        <v>674</v>
      </c>
      <c r="BA921">
        <v>2.4500000000000002</v>
      </c>
      <c r="BB921">
        <v>1.95</v>
      </c>
      <c r="BC921">
        <v>1.9</v>
      </c>
      <c r="BD921">
        <v>1.95</v>
      </c>
      <c r="BJ921" t="s">
        <v>79</v>
      </c>
      <c r="BL921" t="s">
        <v>675</v>
      </c>
      <c r="BM921">
        <v>42892</v>
      </c>
    </row>
    <row r="922" spans="1:67" hidden="1" x14ac:dyDescent="0.2">
      <c r="A922" t="s">
        <v>688</v>
      </c>
      <c r="C922" t="s">
        <v>65</v>
      </c>
      <c r="D922" t="s">
        <v>66</v>
      </c>
      <c r="E922" t="s">
        <v>672</v>
      </c>
      <c r="F922" t="s">
        <v>673</v>
      </c>
      <c r="G922" t="s">
        <v>672</v>
      </c>
      <c r="H922" t="s">
        <v>673</v>
      </c>
      <c r="L922" t="s">
        <v>674</v>
      </c>
      <c r="BA922">
        <v>2.4</v>
      </c>
      <c r="BB922">
        <v>2</v>
      </c>
      <c r="BC922">
        <v>2</v>
      </c>
      <c r="BD922">
        <v>2</v>
      </c>
      <c r="BJ922" t="s">
        <v>79</v>
      </c>
      <c r="BL922" t="s">
        <v>675</v>
      </c>
      <c r="BM922">
        <v>42892</v>
      </c>
    </row>
    <row r="923" spans="1:67" hidden="1" x14ac:dyDescent="0.2">
      <c r="A923" t="s">
        <v>689</v>
      </c>
      <c r="C923" t="s">
        <v>65</v>
      </c>
      <c r="D923" t="s">
        <v>66</v>
      </c>
      <c r="E923" t="s">
        <v>672</v>
      </c>
      <c r="F923" t="s">
        <v>673</v>
      </c>
      <c r="G923" t="s">
        <v>672</v>
      </c>
      <c r="H923" t="s">
        <v>673</v>
      </c>
      <c r="L923" t="s">
        <v>674</v>
      </c>
      <c r="AO923">
        <v>1.8</v>
      </c>
      <c r="AR923">
        <v>1.1499999999999999</v>
      </c>
      <c r="BI923" t="s">
        <v>690</v>
      </c>
      <c r="BJ923" t="s">
        <v>79</v>
      </c>
      <c r="BL923" t="s">
        <v>675</v>
      </c>
      <c r="BM923">
        <v>42892</v>
      </c>
    </row>
    <row r="924" spans="1:67" hidden="1" x14ac:dyDescent="0.2">
      <c r="A924" t="s">
        <v>691</v>
      </c>
      <c r="C924" t="s">
        <v>65</v>
      </c>
      <c r="D924" t="s">
        <v>66</v>
      </c>
      <c r="E924" t="s">
        <v>672</v>
      </c>
      <c r="F924" t="s">
        <v>673</v>
      </c>
      <c r="G924" t="s">
        <v>672</v>
      </c>
      <c r="H924" t="s">
        <v>673</v>
      </c>
      <c r="L924" t="s">
        <v>674</v>
      </c>
      <c r="AW924">
        <v>2.2000000000000002</v>
      </c>
      <c r="AX924">
        <v>1.5</v>
      </c>
      <c r="AY924">
        <v>1.6</v>
      </c>
      <c r="AZ924">
        <v>1.6</v>
      </c>
      <c r="BJ924" t="s">
        <v>79</v>
      </c>
      <c r="BL924" t="s">
        <v>675</v>
      </c>
      <c r="BM924">
        <v>42892</v>
      </c>
    </row>
    <row r="925" spans="1:67" hidden="1" x14ac:dyDescent="0.2">
      <c r="A925" t="s">
        <v>692</v>
      </c>
      <c r="C925" t="s">
        <v>65</v>
      </c>
      <c r="D925" t="s">
        <v>66</v>
      </c>
      <c r="E925" t="s">
        <v>672</v>
      </c>
      <c r="F925" t="s">
        <v>673</v>
      </c>
      <c r="G925" t="s">
        <v>672</v>
      </c>
      <c r="H925" t="s">
        <v>673</v>
      </c>
      <c r="L925" t="s">
        <v>674</v>
      </c>
      <c r="BA925">
        <v>2.4500000000000002</v>
      </c>
      <c r="BB925">
        <v>1.95</v>
      </c>
      <c r="BC925">
        <v>1.95</v>
      </c>
      <c r="BD925">
        <v>1.95</v>
      </c>
      <c r="BE925">
        <v>2.5</v>
      </c>
      <c r="BF925">
        <v>1.7</v>
      </c>
      <c r="BG925">
        <v>1.4</v>
      </c>
      <c r="BH925">
        <v>1.7</v>
      </c>
      <c r="BJ925" t="s">
        <v>79</v>
      </c>
      <c r="BL925" t="s">
        <v>675</v>
      </c>
      <c r="BM925">
        <v>42892</v>
      </c>
    </row>
    <row r="926" spans="1:67" hidden="1" x14ac:dyDescent="0.2">
      <c r="A926" t="s">
        <v>693</v>
      </c>
      <c r="C926" t="s">
        <v>65</v>
      </c>
      <c r="D926" t="s">
        <v>66</v>
      </c>
      <c r="E926" t="s">
        <v>672</v>
      </c>
      <c r="F926" t="s">
        <v>673</v>
      </c>
      <c r="G926" t="s">
        <v>672</v>
      </c>
      <c r="H926" t="s">
        <v>673</v>
      </c>
      <c r="L926" t="s">
        <v>674</v>
      </c>
      <c r="AS926">
        <v>3</v>
      </c>
      <c r="AV926">
        <v>1.85</v>
      </c>
      <c r="AW926">
        <v>2.35</v>
      </c>
      <c r="AX926">
        <v>1.65</v>
      </c>
      <c r="AY926">
        <v>1.7</v>
      </c>
      <c r="AZ926">
        <v>1.7</v>
      </c>
      <c r="BA926">
        <v>2.4</v>
      </c>
      <c r="BB926">
        <v>2.15</v>
      </c>
      <c r="BC926">
        <v>2.1</v>
      </c>
      <c r="BD926">
        <v>2.15</v>
      </c>
      <c r="BE926">
        <v>2.5</v>
      </c>
      <c r="BF926">
        <v>1.6</v>
      </c>
      <c r="BG926">
        <v>1.4</v>
      </c>
      <c r="BH926">
        <v>1.6</v>
      </c>
      <c r="BJ926" t="s">
        <v>79</v>
      </c>
      <c r="BL926" t="s">
        <v>675</v>
      </c>
      <c r="BM926">
        <v>42892</v>
      </c>
      <c r="BN926" t="s">
        <v>72</v>
      </c>
      <c r="BO926" t="s">
        <v>675</v>
      </c>
    </row>
    <row r="927" spans="1:67" hidden="1" x14ac:dyDescent="0.2">
      <c r="A927" t="s">
        <v>694</v>
      </c>
      <c r="C927" t="s">
        <v>65</v>
      </c>
      <c r="D927" t="s">
        <v>66</v>
      </c>
      <c r="E927" t="s">
        <v>672</v>
      </c>
      <c r="F927" t="s">
        <v>673</v>
      </c>
      <c r="G927" t="s">
        <v>672</v>
      </c>
      <c r="H927" t="s">
        <v>673</v>
      </c>
      <c r="L927" t="s">
        <v>674</v>
      </c>
      <c r="BA927">
        <v>2.4</v>
      </c>
      <c r="BB927">
        <v>1.9</v>
      </c>
      <c r="BC927">
        <v>1.95</v>
      </c>
      <c r="BD927">
        <v>1.95</v>
      </c>
      <c r="BJ927" t="s">
        <v>79</v>
      </c>
      <c r="BL927" t="s">
        <v>675</v>
      </c>
      <c r="BM927">
        <v>42892</v>
      </c>
      <c r="BN927" t="s">
        <v>72</v>
      </c>
      <c r="BO927" t="s">
        <v>675</v>
      </c>
    </row>
    <row r="928" spans="1:67" hidden="1" x14ac:dyDescent="0.2">
      <c r="A928" t="s">
        <v>695</v>
      </c>
      <c r="C928" t="s">
        <v>65</v>
      </c>
      <c r="D928" t="s">
        <v>66</v>
      </c>
      <c r="E928" t="s">
        <v>672</v>
      </c>
      <c r="F928" t="s">
        <v>673</v>
      </c>
      <c r="G928" t="s">
        <v>672</v>
      </c>
      <c r="H928" t="s">
        <v>673</v>
      </c>
      <c r="L928" t="s">
        <v>674</v>
      </c>
      <c r="Y928">
        <v>2.0499999999999998</v>
      </c>
      <c r="AB928">
        <v>3.35</v>
      </c>
      <c r="BI928" s="5" t="s">
        <v>677</v>
      </c>
      <c r="BJ928" t="s">
        <v>79</v>
      </c>
      <c r="BL928" t="s">
        <v>675</v>
      </c>
      <c r="BM928">
        <v>42892</v>
      </c>
    </row>
    <row r="929" spans="1:67" hidden="1" x14ac:dyDescent="0.2">
      <c r="A929" t="s">
        <v>696</v>
      </c>
      <c r="C929" t="s">
        <v>65</v>
      </c>
      <c r="D929" t="s">
        <v>66</v>
      </c>
      <c r="E929" t="s">
        <v>672</v>
      </c>
      <c r="F929" t="s">
        <v>697</v>
      </c>
      <c r="G929" t="s">
        <v>672</v>
      </c>
      <c r="H929" t="s">
        <v>697</v>
      </c>
      <c r="L929" t="s">
        <v>698</v>
      </c>
      <c r="Y929">
        <v>2.2999999999999998</v>
      </c>
      <c r="AB929">
        <v>3.55</v>
      </c>
      <c r="BI929" t="s">
        <v>69</v>
      </c>
      <c r="BJ929" t="s">
        <v>79</v>
      </c>
      <c r="BL929" t="s">
        <v>675</v>
      </c>
      <c r="BM929">
        <v>42892</v>
      </c>
    </row>
    <row r="930" spans="1:67" hidden="1" x14ac:dyDescent="0.2">
      <c r="A930" t="s">
        <v>699</v>
      </c>
      <c r="C930" t="s">
        <v>65</v>
      </c>
      <c r="D930" t="s">
        <v>66</v>
      </c>
      <c r="E930" t="s">
        <v>672</v>
      </c>
      <c r="F930" t="s">
        <v>697</v>
      </c>
      <c r="G930" t="s">
        <v>672</v>
      </c>
      <c r="H930" t="s">
        <v>697</v>
      </c>
      <c r="L930" t="s">
        <v>698</v>
      </c>
      <c r="AS930">
        <v>2.7</v>
      </c>
      <c r="AV930">
        <v>1.4</v>
      </c>
      <c r="BJ930" t="s">
        <v>79</v>
      </c>
      <c r="BL930" t="s">
        <v>675</v>
      </c>
      <c r="BM930">
        <v>42892</v>
      </c>
    </row>
    <row r="931" spans="1:67" hidden="1" x14ac:dyDescent="0.2">
      <c r="A931" t="s">
        <v>700</v>
      </c>
      <c r="C931" t="s">
        <v>65</v>
      </c>
      <c r="D931" t="s">
        <v>66</v>
      </c>
      <c r="E931" t="s">
        <v>672</v>
      </c>
      <c r="F931" t="s">
        <v>697</v>
      </c>
      <c r="G931" t="s">
        <v>672</v>
      </c>
      <c r="H931" t="s">
        <v>697</v>
      </c>
      <c r="L931" t="s">
        <v>698</v>
      </c>
      <c r="BA931">
        <v>2.5</v>
      </c>
      <c r="BB931">
        <v>2.1</v>
      </c>
      <c r="BC931">
        <v>1.95</v>
      </c>
      <c r="BD931">
        <v>2.1</v>
      </c>
      <c r="BJ931" t="s">
        <v>79</v>
      </c>
      <c r="BL931" t="s">
        <v>675</v>
      </c>
      <c r="BM931">
        <v>42892</v>
      </c>
    </row>
    <row r="932" spans="1:67" hidden="1" x14ac:dyDescent="0.2">
      <c r="A932" t="s">
        <v>701</v>
      </c>
      <c r="C932" t="s">
        <v>65</v>
      </c>
      <c r="D932" t="s">
        <v>66</v>
      </c>
      <c r="E932" t="s">
        <v>672</v>
      </c>
      <c r="F932" t="s">
        <v>697</v>
      </c>
      <c r="G932" t="s">
        <v>672</v>
      </c>
      <c r="H932" t="s">
        <v>697</v>
      </c>
      <c r="L932" t="s">
        <v>698</v>
      </c>
      <c r="Y932">
        <v>2.2999999999999998</v>
      </c>
      <c r="AB932">
        <v>3.55</v>
      </c>
      <c r="BI932" t="s">
        <v>69</v>
      </c>
      <c r="BJ932" t="s">
        <v>79</v>
      </c>
      <c r="BL932" t="s">
        <v>675</v>
      </c>
      <c r="BM932">
        <v>42892</v>
      </c>
    </row>
    <row r="933" spans="1:67" hidden="1" x14ac:dyDescent="0.2">
      <c r="A933" t="s">
        <v>702</v>
      </c>
      <c r="C933" t="s">
        <v>65</v>
      </c>
      <c r="D933" t="s">
        <v>66</v>
      </c>
      <c r="E933" t="s">
        <v>672</v>
      </c>
      <c r="F933" t="s">
        <v>697</v>
      </c>
      <c r="G933" t="s">
        <v>672</v>
      </c>
      <c r="H933" t="s">
        <v>697</v>
      </c>
      <c r="L933" t="s">
        <v>698</v>
      </c>
      <c r="U933">
        <v>2.4500000000000002</v>
      </c>
      <c r="X933">
        <v>2.95</v>
      </c>
      <c r="BJ933" t="s">
        <v>79</v>
      </c>
      <c r="BL933" t="s">
        <v>675</v>
      </c>
      <c r="BM933">
        <v>42892</v>
      </c>
    </row>
    <row r="934" spans="1:67" hidden="1" x14ac:dyDescent="0.2">
      <c r="A934" t="s">
        <v>703</v>
      </c>
      <c r="C934" t="s">
        <v>65</v>
      </c>
      <c r="D934" t="s">
        <v>66</v>
      </c>
      <c r="E934" t="s">
        <v>672</v>
      </c>
      <c r="F934" t="s">
        <v>697</v>
      </c>
      <c r="G934" t="s">
        <v>672</v>
      </c>
      <c r="H934" t="s">
        <v>697</v>
      </c>
      <c r="L934" t="s">
        <v>698</v>
      </c>
      <c r="AV934">
        <v>1.55</v>
      </c>
      <c r="BJ934" t="s">
        <v>79</v>
      </c>
      <c r="BL934" t="s">
        <v>675</v>
      </c>
      <c r="BM934">
        <v>42892</v>
      </c>
    </row>
    <row r="935" spans="1:67" hidden="1" x14ac:dyDescent="0.2">
      <c r="A935" t="s">
        <v>704</v>
      </c>
      <c r="C935" t="s">
        <v>65</v>
      </c>
      <c r="D935" t="s">
        <v>66</v>
      </c>
      <c r="E935" t="s">
        <v>672</v>
      </c>
      <c r="F935" t="s">
        <v>697</v>
      </c>
      <c r="G935" t="s">
        <v>672</v>
      </c>
      <c r="H935" t="s">
        <v>697</v>
      </c>
      <c r="L935" t="s">
        <v>698</v>
      </c>
      <c r="AS935">
        <v>2.5</v>
      </c>
      <c r="AV935">
        <v>1.5</v>
      </c>
      <c r="BJ935" t="s">
        <v>79</v>
      </c>
      <c r="BL935" t="s">
        <v>675</v>
      </c>
      <c r="BM935">
        <v>42892</v>
      </c>
      <c r="BN935" t="s">
        <v>72</v>
      </c>
      <c r="BO935" t="s">
        <v>675</v>
      </c>
    </row>
    <row r="936" spans="1:67" s="8" customFormat="1" hidden="1" x14ac:dyDescent="0.2">
      <c r="A936" t="s">
        <v>705</v>
      </c>
      <c r="B936"/>
      <c r="C936" t="s">
        <v>65</v>
      </c>
      <c r="D936" t="s">
        <v>66</v>
      </c>
      <c r="E936" t="s">
        <v>672</v>
      </c>
      <c r="F936" t="s">
        <v>697</v>
      </c>
      <c r="G936" t="s">
        <v>672</v>
      </c>
      <c r="H936" t="s">
        <v>697</v>
      </c>
      <c r="I936"/>
      <c r="J936"/>
      <c r="K936"/>
      <c r="L936" t="s">
        <v>698</v>
      </c>
      <c r="M936"/>
      <c r="N936"/>
      <c r="O936"/>
      <c r="P936"/>
      <c r="Q936"/>
      <c r="R936"/>
      <c r="S936"/>
      <c r="T936"/>
      <c r="U936"/>
      <c r="V936"/>
      <c r="W936"/>
      <c r="X936"/>
      <c r="Y936">
        <v>2.2999999999999998</v>
      </c>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t="s">
        <v>69</v>
      </c>
      <c r="BJ936" t="s">
        <v>79</v>
      </c>
      <c r="BK936"/>
      <c r="BL936" t="s">
        <v>675</v>
      </c>
      <c r="BM936">
        <v>42892</v>
      </c>
      <c r="BN936" t="s">
        <v>72</v>
      </c>
      <c r="BO936" t="s">
        <v>675</v>
      </c>
    </row>
    <row r="937" spans="1:67" s="4" customFormat="1" hidden="1" x14ac:dyDescent="0.2">
      <c r="A937" t="s">
        <v>706</v>
      </c>
      <c r="B937"/>
      <c r="C937" t="s">
        <v>65</v>
      </c>
      <c r="D937" t="s">
        <v>66</v>
      </c>
      <c r="E937" t="s">
        <v>672</v>
      </c>
      <c r="F937" t="s">
        <v>697</v>
      </c>
      <c r="G937" t="s">
        <v>672</v>
      </c>
      <c r="H937" t="s">
        <v>697</v>
      </c>
      <c r="I937"/>
      <c r="J937"/>
      <c r="K937"/>
      <c r="L937" t="s">
        <v>698</v>
      </c>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v>1.65</v>
      </c>
      <c r="AW937"/>
      <c r="AX937"/>
      <c r="AY937"/>
      <c r="AZ937"/>
      <c r="BA937"/>
      <c r="BB937"/>
      <c r="BC937"/>
      <c r="BD937"/>
      <c r="BE937"/>
      <c r="BF937"/>
      <c r="BG937"/>
      <c r="BH937"/>
      <c r="BI937"/>
      <c r="BJ937" t="s">
        <v>79</v>
      </c>
      <c r="BK937"/>
      <c r="BL937" t="s">
        <v>675</v>
      </c>
      <c r="BM937">
        <v>42892</v>
      </c>
      <c r="BN937"/>
      <c r="BO937"/>
    </row>
    <row r="938" spans="1:67" s="4" customFormat="1" hidden="1" x14ac:dyDescent="0.2">
      <c r="A938" t="s">
        <v>707</v>
      </c>
      <c r="B938"/>
      <c r="C938" t="s">
        <v>65</v>
      </c>
      <c r="D938" t="s">
        <v>66</v>
      </c>
      <c r="E938" t="s">
        <v>672</v>
      </c>
      <c r="F938" t="s">
        <v>697</v>
      </c>
      <c r="G938" t="s">
        <v>672</v>
      </c>
      <c r="H938" t="s">
        <v>697</v>
      </c>
      <c r="I938"/>
      <c r="J938"/>
      <c r="K938"/>
      <c r="L938" t="s">
        <v>698</v>
      </c>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v>1.5</v>
      </c>
      <c r="AY938"/>
      <c r="AZ938">
        <v>1.5</v>
      </c>
      <c r="BA938"/>
      <c r="BB938"/>
      <c r="BC938"/>
      <c r="BD938"/>
      <c r="BE938"/>
      <c r="BF938"/>
      <c r="BG938"/>
      <c r="BH938"/>
      <c r="BI938"/>
      <c r="BJ938" t="s">
        <v>79</v>
      </c>
      <c r="BK938"/>
      <c r="BL938" t="s">
        <v>675</v>
      </c>
      <c r="BM938">
        <v>42892</v>
      </c>
      <c r="BN938"/>
      <c r="BO938"/>
    </row>
    <row r="939" spans="1:67" s="8" customFormat="1" hidden="1" x14ac:dyDescent="0.2">
      <c r="A939" t="s">
        <v>708</v>
      </c>
      <c r="B939"/>
      <c r="C939" t="s">
        <v>65</v>
      </c>
      <c r="D939" t="s">
        <v>66</v>
      </c>
      <c r="E939" t="s">
        <v>672</v>
      </c>
      <c r="F939" t="s">
        <v>697</v>
      </c>
      <c r="G939" t="s">
        <v>672</v>
      </c>
      <c r="H939" t="s">
        <v>697</v>
      </c>
      <c r="I939"/>
      <c r="J939"/>
      <c r="K939"/>
      <c r="L939" t="s">
        <v>698</v>
      </c>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v>1.4</v>
      </c>
      <c r="BG939"/>
      <c r="BH939">
        <v>1.4</v>
      </c>
      <c r="BI939"/>
      <c r="BJ939" t="s">
        <v>79</v>
      </c>
      <c r="BK939"/>
      <c r="BL939" t="s">
        <v>675</v>
      </c>
      <c r="BM939">
        <v>42892</v>
      </c>
      <c r="BN939"/>
      <c r="BO939"/>
    </row>
    <row r="940" spans="1:67" s="8" customFormat="1" hidden="1" x14ac:dyDescent="0.2">
      <c r="A940" t="s">
        <v>709</v>
      </c>
      <c r="B940"/>
      <c r="C940" t="s">
        <v>65</v>
      </c>
      <c r="D940" t="s">
        <v>66</v>
      </c>
      <c r="E940" t="s">
        <v>672</v>
      </c>
      <c r="F940" t="s">
        <v>697</v>
      </c>
      <c r="G940" t="s">
        <v>672</v>
      </c>
      <c r="H940" t="s">
        <v>697</v>
      </c>
      <c r="I940"/>
      <c r="J940"/>
      <c r="K940"/>
      <c r="L940" t="s">
        <v>698</v>
      </c>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v>2.2999999999999998</v>
      </c>
      <c r="BB940">
        <v>1.9</v>
      </c>
      <c r="BC940">
        <v>1.8</v>
      </c>
      <c r="BD940">
        <v>1.9</v>
      </c>
      <c r="BE940"/>
      <c r="BF940"/>
      <c r="BG940"/>
      <c r="BH940"/>
      <c r="BI940"/>
      <c r="BJ940" t="s">
        <v>79</v>
      </c>
      <c r="BK940"/>
      <c r="BL940" t="s">
        <v>675</v>
      </c>
      <c r="BM940">
        <v>42892</v>
      </c>
      <c r="BN940"/>
      <c r="BO940"/>
    </row>
    <row r="941" spans="1:67" s="8" customFormat="1" hidden="1" x14ac:dyDescent="0.2">
      <c r="A941" t="s">
        <v>710</v>
      </c>
      <c r="B941"/>
      <c r="C941" t="s">
        <v>65</v>
      </c>
      <c r="D941" t="s">
        <v>66</v>
      </c>
      <c r="E941" t="s">
        <v>672</v>
      </c>
      <c r="F941" t="s">
        <v>697</v>
      </c>
      <c r="G941" t="s">
        <v>672</v>
      </c>
      <c r="H941" t="s">
        <v>697</v>
      </c>
      <c r="I941"/>
      <c r="J941"/>
      <c r="K941"/>
      <c r="L941" t="s">
        <v>698</v>
      </c>
      <c r="M941"/>
      <c r="N941"/>
      <c r="O941"/>
      <c r="P941"/>
      <c r="Q941"/>
      <c r="R941"/>
      <c r="S941"/>
      <c r="T941"/>
      <c r="U941">
        <v>2.15</v>
      </c>
      <c r="V941"/>
      <c r="W941"/>
      <c r="X941">
        <v>2.5499999999999998</v>
      </c>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t="s">
        <v>79</v>
      </c>
      <c r="BK941"/>
      <c r="BL941" t="s">
        <v>675</v>
      </c>
      <c r="BM941">
        <v>42892</v>
      </c>
      <c r="BN941"/>
      <c r="BO941"/>
    </row>
    <row r="942" spans="1:67" s="8" customFormat="1" hidden="1" x14ac:dyDescent="0.2">
      <c r="A942" t="s">
        <v>711</v>
      </c>
      <c r="B942"/>
      <c r="C942" t="s">
        <v>65</v>
      </c>
      <c r="D942" t="s">
        <v>66</v>
      </c>
      <c r="E942" t="s">
        <v>672</v>
      </c>
      <c r="F942" t="s">
        <v>697</v>
      </c>
      <c r="G942" t="s">
        <v>672</v>
      </c>
      <c r="H942" t="s">
        <v>697</v>
      </c>
      <c r="I942"/>
      <c r="J942"/>
      <c r="K942"/>
      <c r="L942" t="s">
        <v>698</v>
      </c>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c r="BB942"/>
      <c r="BC942"/>
      <c r="BD942"/>
      <c r="BE942"/>
      <c r="BF942">
        <v>1.4</v>
      </c>
      <c r="BG942"/>
      <c r="BH942">
        <v>1.4</v>
      </c>
      <c r="BI942"/>
      <c r="BJ942" t="s">
        <v>79</v>
      </c>
      <c r="BK942"/>
      <c r="BL942" t="s">
        <v>675</v>
      </c>
      <c r="BM942">
        <v>42892</v>
      </c>
      <c r="BN942"/>
      <c r="BO942"/>
    </row>
    <row r="943" spans="1:67" s="8" customFormat="1" hidden="1" x14ac:dyDescent="0.2">
      <c r="A943" t="s">
        <v>712</v>
      </c>
      <c r="B943"/>
      <c r="C943" t="s">
        <v>65</v>
      </c>
      <c r="D943" t="s">
        <v>66</v>
      </c>
      <c r="E943" t="s">
        <v>672</v>
      </c>
      <c r="F943" t="s">
        <v>697</v>
      </c>
      <c r="G943" t="s">
        <v>672</v>
      </c>
      <c r="H943" t="s">
        <v>697</v>
      </c>
      <c r="I943"/>
      <c r="J943"/>
      <c r="K943"/>
      <c r="L943" t="s">
        <v>698</v>
      </c>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v>2.75</v>
      </c>
      <c r="AT943"/>
      <c r="AU943"/>
      <c r="AV943">
        <v>1.55</v>
      </c>
      <c r="AW943"/>
      <c r="AX943"/>
      <c r="AY943"/>
      <c r="AZ943"/>
      <c r="BA943"/>
      <c r="BB943"/>
      <c r="BC943"/>
      <c r="BD943"/>
      <c r="BE943"/>
      <c r="BF943"/>
      <c r="BG943"/>
      <c r="BH943"/>
      <c r="BI943"/>
      <c r="BJ943" t="s">
        <v>79</v>
      </c>
      <c r="BK943"/>
      <c r="BL943" t="s">
        <v>675</v>
      </c>
      <c r="BM943">
        <v>42892</v>
      </c>
      <c r="BN943"/>
      <c r="BO943"/>
    </row>
    <row r="944" spans="1:67" s="8" customFormat="1" hidden="1" x14ac:dyDescent="0.2">
      <c r="A944" t="s">
        <v>713</v>
      </c>
      <c r="B944"/>
      <c r="C944" t="s">
        <v>65</v>
      </c>
      <c r="D944" t="s">
        <v>66</v>
      </c>
      <c r="E944" t="s">
        <v>672</v>
      </c>
      <c r="F944" t="s">
        <v>697</v>
      </c>
      <c r="G944" t="s">
        <v>672</v>
      </c>
      <c r="H944" t="s">
        <v>697</v>
      </c>
      <c r="I944"/>
      <c r="J944"/>
      <c r="K944"/>
      <c r="L944" t="s">
        <v>698</v>
      </c>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v>2.5499999999999998</v>
      </c>
      <c r="BB944">
        <v>2</v>
      </c>
      <c r="BC944">
        <v>1.9</v>
      </c>
      <c r="BD944">
        <v>2</v>
      </c>
      <c r="BE944"/>
      <c r="BF944"/>
      <c r="BG944"/>
      <c r="BH944"/>
      <c r="BI944"/>
      <c r="BJ944" t="s">
        <v>79</v>
      </c>
      <c r="BK944"/>
      <c r="BL944" t="s">
        <v>675</v>
      </c>
      <c r="BM944">
        <v>42892</v>
      </c>
      <c r="BN944" t="s">
        <v>72</v>
      </c>
      <c r="BO944" t="s">
        <v>675</v>
      </c>
    </row>
    <row r="945" spans="1:67" s="8" customFormat="1" hidden="1" x14ac:dyDescent="0.2">
      <c r="A945" t="s">
        <v>714</v>
      </c>
      <c r="B945"/>
      <c r="C945" t="s">
        <v>65</v>
      </c>
      <c r="D945" t="s">
        <v>66</v>
      </c>
      <c r="E945" t="s">
        <v>672</v>
      </c>
      <c r="F945" t="s">
        <v>697</v>
      </c>
      <c r="G945" t="s">
        <v>672</v>
      </c>
      <c r="H945" t="s">
        <v>697</v>
      </c>
      <c r="I945"/>
      <c r="J945"/>
      <c r="K945"/>
      <c r="L945" t="s">
        <v>698</v>
      </c>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v>2.9</v>
      </c>
      <c r="AT945"/>
      <c r="AU945"/>
      <c r="AV945">
        <v>1.7</v>
      </c>
      <c r="AW945"/>
      <c r="AX945"/>
      <c r="AY945"/>
      <c r="AZ945"/>
      <c r="BA945"/>
      <c r="BB945"/>
      <c r="BC945"/>
      <c r="BD945"/>
      <c r="BE945"/>
      <c r="BF945"/>
      <c r="BG945"/>
      <c r="BH945"/>
      <c r="BI945"/>
      <c r="BJ945" t="s">
        <v>79</v>
      </c>
      <c r="BK945"/>
      <c r="BL945" t="s">
        <v>675</v>
      </c>
      <c r="BM945">
        <v>42892</v>
      </c>
      <c r="BN945"/>
      <c r="BO945"/>
    </row>
    <row r="946" spans="1:67" s="8" customFormat="1" hidden="1" x14ac:dyDescent="0.2">
      <c r="A946" t="s">
        <v>715</v>
      </c>
      <c r="B946"/>
      <c r="C946" t="s">
        <v>65</v>
      </c>
      <c r="D946" t="s">
        <v>66</v>
      </c>
      <c r="E946" t="s">
        <v>672</v>
      </c>
      <c r="F946" t="s">
        <v>697</v>
      </c>
      <c r="G946" t="s">
        <v>672</v>
      </c>
      <c r="H946" t="s">
        <v>697</v>
      </c>
      <c r="I946"/>
      <c r="J946"/>
      <c r="K946"/>
      <c r="L946" t="s">
        <v>698</v>
      </c>
      <c r="M946"/>
      <c r="N946"/>
      <c r="O946"/>
      <c r="P946"/>
      <c r="Q946"/>
      <c r="R946"/>
      <c r="S946"/>
      <c r="T946"/>
      <c r="U946"/>
      <c r="V946"/>
      <c r="W946"/>
      <c r="X946"/>
      <c r="Y946">
        <v>2.2000000000000002</v>
      </c>
      <c r="Z946"/>
      <c r="AA946"/>
      <c r="AB946">
        <v>3.1</v>
      </c>
      <c r="AC946"/>
      <c r="AD946"/>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t="s">
        <v>69</v>
      </c>
      <c r="BJ946" t="s">
        <v>79</v>
      </c>
      <c r="BK946"/>
      <c r="BL946" t="s">
        <v>675</v>
      </c>
      <c r="BM946">
        <v>42892</v>
      </c>
      <c r="BN946" t="s">
        <v>72</v>
      </c>
      <c r="BO946" t="s">
        <v>675</v>
      </c>
    </row>
    <row r="947" spans="1:67" s="8" customFormat="1" hidden="1" x14ac:dyDescent="0.2">
      <c r="A947" t="s">
        <v>716</v>
      </c>
      <c r="B947"/>
      <c r="C947" t="s">
        <v>65</v>
      </c>
      <c r="D947" t="s">
        <v>66</v>
      </c>
      <c r="E947" t="s">
        <v>672</v>
      </c>
      <c r="F947" t="s">
        <v>697</v>
      </c>
      <c r="G947" t="s">
        <v>672</v>
      </c>
      <c r="H947" t="s">
        <v>697</v>
      </c>
      <c r="I947"/>
      <c r="J947"/>
      <c r="K947"/>
      <c r="L947" t="s">
        <v>698</v>
      </c>
      <c r="M947"/>
      <c r="N947"/>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v>2.0499999999999998</v>
      </c>
      <c r="AX947">
        <v>1.45</v>
      </c>
      <c r="AY947">
        <v>1.5</v>
      </c>
      <c r="AZ947">
        <v>1.5</v>
      </c>
      <c r="BA947"/>
      <c r="BB947"/>
      <c r="BC947"/>
      <c r="BD947"/>
      <c r="BE947"/>
      <c r="BF947"/>
      <c r="BG947"/>
      <c r="BH947"/>
      <c r="BI947"/>
      <c r="BJ947" t="s">
        <v>79</v>
      </c>
      <c r="BK947"/>
      <c r="BL947" t="s">
        <v>675</v>
      </c>
      <c r="BM947">
        <v>42892</v>
      </c>
      <c r="BN947" t="s">
        <v>72</v>
      </c>
      <c r="BO947" t="s">
        <v>675</v>
      </c>
    </row>
    <row r="948" spans="1:67" hidden="1" x14ac:dyDescent="0.2">
      <c r="A948" t="s">
        <v>717</v>
      </c>
      <c r="C948" t="s">
        <v>65</v>
      </c>
      <c r="D948" t="s">
        <v>66</v>
      </c>
      <c r="E948" t="s">
        <v>672</v>
      </c>
      <c r="F948" t="s">
        <v>697</v>
      </c>
      <c r="G948" t="s">
        <v>672</v>
      </c>
      <c r="H948" t="s">
        <v>697</v>
      </c>
      <c r="L948" t="s">
        <v>698</v>
      </c>
      <c r="AW948">
        <v>2.2000000000000002</v>
      </c>
      <c r="AX948">
        <v>1.4</v>
      </c>
      <c r="AY948">
        <v>1.65</v>
      </c>
      <c r="AZ948">
        <v>1.65</v>
      </c>
      <c r="BJ948" t="s">
        <v>79</v>
      </c>
      <c r="BL948" t="s">
        <v>675</v>
      </c>
      <c r="BM948">
        <v>42892</v>
      </c>
    </row>
    <row r="949" spans="1:67" hidden="1" x14ac:dyDescent="0.2">
      <c r="A949" t="s">
        <v>718</v>
      </c>
      <c r="C949" t="s">
        <v>65</v>
      </c>
      <c r="D949" t="s">
        <v>66</v>
      </c>
      <c r="E949" t="s">
        <v>672</v>
      </c>
      <c r="F949" t="s">
        <v>697</v>
      </c>
      <c r="G949" t="s">
        <v>672</v>
      </c>
      <c r="H949" t="s">
        <v>697</v>
      </c>
      <c r="L949" t="s">
        <v>698</v>
      </c>
      <c r="AS949">
        <v>2.4</v>
      </c>
      <c r="AV949">
        <v>1.45</v>
      </c>
      <c r="BJ949" t="s">
        <v>79</v>
      </c>
      <c r="BL949" t="s">
        <v>675</v>
      </c>
      <c r="BM949">
        <v>42892</v>
      </c>
      <c r="BN949" t="s">
        <v>72</v>
      </c>
      <c r="BO949" t="s">
        <v>675</v>
      </c>
    </row>
    <row r="950" spans="1:67" hidden="1" x14ac:dyDescent="0.2">
      <c r="A950" t="s">
        <v>719</v>
      </c>
      <c r="C950" t="s">
        <v>65</v>
      </c>
      <c r="D950" t="s">
        <v>66</v>
      </c>
      <c r="E950" t="s">
        <v>672</v>
      </c>
      <c r="F950" t="s">
        <v>697</v>
      </c>
      <c r="G950" t="s">
        <v>672</v>
      </c>
      <c r="H950" t="s">
        <v>697</v>
      </c>
      <c r="L950" t="s">
        <v>698</v>
      </c>
      <c r="BF950">
        <v>1.5</v>
      </c>
      <c r="BH950">
        <v>1.5</v>
      </c>
      <c r="BJ950" t="s">
        <v>79</v>
      </c>
      <c r="BL950" t="s">
        <v>675</v>
      </c>
      <c r="BM950">
        <v>42892</v>
      </c>
    </row>
    <row r="951" spans="1:67" hidden="1" x14ac:dyDescent="0.2">
      <c r="A951" t="s">
        <v>720</v>
      </c>
      <c r="C951" t="s">
        <v>65</v>
      </c>
      <c r="D951" t="s">
        <v>66</v>
      </c>
      <c r="E951" t="s">
        <v>672</v>
      </c>
      <c r="F951" t="s">
        <v>697</v>
      </c>
      <c r="G951" t="s">
        <v>672</v>
      </c>
      <c r="H951" t="s">
        <v>697</v>
      </c>
      <c r="L951" t="s">
        <v>698</v>
      </c>
      <c r="AB951">
        <v>3.3</v>
      </c>
      <c r="BI951" t="s">
        <v>69</v>
      </c>
      <c r="BJ951" t="s">
        <v>79</v>
      </c>
      <c r="BL951" t="s">
        <v>675</v>
      </c>
      <c r="BM951">
        <v>42892</v>
      </c>
      <c r="BN951" t="s">
        <v>72</v>
      </c>
      <c r="BO951" t="s">
        <v>675</v>
      </c>
    </row>
    <row r="952" spans="1:67" hidden="1" x14ac:dyDescent="0.2">
      <c r="A952" t="s">
        <v>721</v>
      </c>
      <c r="C952" t="s">
        <v>65</v>
      </c>
      <c r="D952" t="s">
        <v>66</v>
      </c>
      <c r="E952" t="s">
        <v>672</v>
      </c>
      <c r="F952" t="s">
        <v>697</v>
      </c>
      <c r="G952" t="s">
        <v>672</v>
      </c>
      <c r="H952" t="s">
        <v>697</v>
      </c>
      <c r="L952" t="s">
        <v>698</v>
      </c>
      <c r="BF952">
        <v>1.4</v>
      </c>
      <c r="BH952">
        <v>1.4</v>
      </c>
      <c r="BJ952" t="s">
        <v>79</v>
      </c>
      <c r="BL952" t="s">
        <v>675</v>
      </c>
      <c r="BM952">
        <v>42892</v>
      </c>
      <c r="BN952" t="s">
        <v>72</v>
      </c>
      <c r="BO952" t="s">
        <v>675</v>
      </c>
    </row>
    <row r="953" spans="1:67" s="23" customFormat="1" hidden="1" x14ac:dyDescent="0.2">
      <c r="A953" t="s">
        <v>722</v>
      </c>
      <c r="B953"/>
      <c r="C953" t="s">
        <v>65</v>
      </c>
      <c r="D953" t="s">
        <v>66</v>
      </c>
      <c r="E953" t="s">
        <v>672</v>
      </c>
      <c r="F953" t="s">
        <v>697</v>
      </c>
      <c r="G953" t="s">
        <v>672</v>
      </c>
      <c r="H953" t="s">
        <v>697</v>
      </c>
      <c r="I953"/>
      <c r="J953"/>
      <c r="K953"/>
      <c r="L953" t="s">
        <v>698</v>
      </c>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v>1.55</v>
      </c>
      <c r="BD953">
        <v>1.55</v>
      </c>
      <c r="BE953"/>
      <c r="BF953"/>
      <c r="BG953"/>
      <c r="BH953"/>
      <c r="BI953"/>
      <c r="BJ953" t="s">
        <v>79</v>
      </c>
      <c r="BK953"/>
      <c r="BL953" t="s">
        <v>675</v>
      </c>
      <c r="BM953">
        <v>42892</v>
      </c>
      <c r="BN953"/>
      <c r="BO953"/>
    </row>
    <row r="954" spans="1:67" hidden="1" x14ac:dyDescent="0.2">
      <c r="A954" t="s">
        <v>723</v>
      </c>
      <c r="C954" t="s">
        <v>65</v>
      </c>
      <c r="D954" t="s">
        <v>66</v>
      </c>
      <c r="E954" t="s">
        <v>672</v>
      </c>
      <c r="F954" t="s">
        <v>697</v>
      </c>
      <c r="G954" t="s">
        <v>672</v>
      </c>
      <c r="H954" t="s">
        <v>697</v>
      </c>
      <c r="L954" t="s">
        <v>698</v>
      </c>
      <c r="Y954">
        <v>2.2999999999999998</v>
      </c>
      <c r="AB954">
        <v>3.4</v>
      </c>
      <c r="BI954" t="s">
        <v>69</v>
      </c>
      <c r="BJ954" t="s">
        <v>79</v>
      </c>
      <c r="BL954" t="s">
        <v>675</v>
      </c>
      <c r="BM954">
        <v>42892</v>
      </c>
      <c r="BN954" t="s">
        <v>72</v>
      </c>
      <c r="BO954" t="s">
        <v>675</v>
      </c>
    </row>
    <row r="955" spans="1:67" hidden="1" x14ac:dyDescent="0.2">
      <c r="A955" s="13" t="s">
        <v>1737</v>
      </c>
      <c r="B955" s="13"/>
      <c r="C955" s="13" t="s">
        <v>1519</v>
      </c>
      <c r="D955" s="13" t="s">
        <v>73</v>
      </c>
      <c r="E955" s="13" t="s">
        <v>1687</v>
      </c>
      <c r="F955" s="13" t="s">
        <v>1688</v>
      </c>
      <c r="G955" s="13" t="s">
        <v>1687</v>
      </c>
      <c r="H955" s="13" t="s">
        <v>1688</v>
      </c>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row>
    <row r="956" spans="1:67" hidden="1" x14ac:dyDescent="0.2">
      <c r="A956" t="s">
        <v>2488</v>
      </c>
      <c r="C956" t="s">
        <v>1519</v>
      </c>
      <c r="D956" t="s">
        <v>73</v>
      </c>
      <c r="E956" t="s">
        <v>1687</v>
      </c>
      <c r="F956" t="s">
        <v>1688</v>
      </c>
      <c r="G956" t="s">
        <v>1687</v>
      </c>
      <c r="H956" t="s">
        <v>1688</v>
      </c>
      <c r="AO956">
        <v>6.45</v>
      </c>
      <c r="AR956">
        <v>5.05</v>
      </c>
      <c r="BJ956" t="s">
        <v>79</v>
      </c>
      <c r="BK956" s="1">
        <v>44824</v>
      </c>
      <c r="BL956" t="s">
        <v>2485</v>
      </c>
      <c r="BM956">
        <v>64851</v>
      </c>
    </row>
    <row r="957" spans="1:67" hidden="1" x14ac:dyDescent="0.2">
      <c r="A957" t="s">
        <v>2487</v>
      </c>
      <c r="C957" t="s">
        <v>1519</v>
      </c>
      <c r="D957" t="s">
        <v>73</v>
      </c>
      <c r="E957" t="s">
        <v>1687</v>
      </c>
      <c r="F957" t="s">
        <v>1688</v>
      </c>
      <c r="G957" t="s">
        <v>1687</v>
      </c>
      <c r="H957" t="s">
        <v>1688</v>
      </c>
      <c r="BA957">
        <v>5.55</v>
      </c>
      <c r="BB957">
        <v>5</v>
      </c>
      <c r="BC957">
        <v>4.8</v>
      </c>
      <c r="BD957">
        <v>5</v>
      </c>
      <c r="BJ957" t="s">
        <v>79</v>
      </c>
      <c r="BK957" s="1">
        <v>44824</v>
      </c>
      <c r="BL957" s="27" t="s">
        <v>2485</v>
      </c>
      <c r="BM957">
        <v>64851</v>
      </c>
    </row>
    <row r="958" spans="1:67" hidden="1" x14ac:dyDescent="0.2">
      <c r="A958" t="s">
        <v>2486</v>
      </c>
      <c r="C958" t="s">
        <v>1519</v>
      </c>
      <c r="D958" t="s">
        <v>73</v>
      </c>
      <c r="E958" t="s">
        <v>1687</v>
      </c>
      <c r="F958" t="s">
        <v>1688</v>
      </c>
      <c r="G958" t="s">
        <v>1687</v>
      </c>
      <c r="H958" t="s">
        <v>1688</v>
      </c>
      <c r="AS958" t="s">
        <v>2491</v>
      </c>
      <c r="AV958">
        <v>4.7</v>
      </c>
      <c r="AW958">
        <v>6.35</v>
      </c>
      <c r="AX958">
        <v>3.95</v>
      </c>
      <c r="AY958">
        <v>4.2</v>
      </c>
      <c r="AZ958">
        <v>4.2</v>
      </c>
      <c r="BA958">
        <v>5.75</v>
      </c>
      <c r="BB958">
        <v>4.8</v>
      </c>
      <c r="BC958">
        <v>5</v>
      </c>
      <c r="BD958">
        <v>5</v>
      </c>
      <c r="BJ958" t="s">
        <v>79</v>
      </c>
      <c r="BK958" s="1">
        <v>44824</v>
      </c>
      <c r="BL958" t="s">
        <v>2485</v>
      </c>
      <c r="BM958">
        <v>64851</v>
      </c>
      <c r="BN958" t="s">
        <v>72</v>
      </c>
      <c r="BO958" t="s">
        <v>2483</v>
      </c>
    </row>
    <row r="959" spans="1:67" hidden="1" x14ac:dyDescent="0.2">
      <c r="A959" t="s">
        <v>2490</v>
      </c>
      <c r="C959" t="s">
        <v>1519</v>
      </c>
      <c r="D959" t="s">
        <v>73</v>
      </c>
      <c r="E959" t="s">
        <v>1687</v>
      </c>
      <c r="F959" t="s">
        <v>1688</v>
      </c>
      <c r="G959" t="s">
        <v>1687</v>
      </c>
      <c r="H959" t="s">
        <v>1688</v>
      </c>
      <c r="BA959">
        <v>5.2</v>
      </c>
      <c r="BB959">
        <v>4.5</v>
      </c>
      <c r="BC959">
        <v>4.0999999999999996</v>
      </c>
      <c r="BD959">
        <v>4.5</v>
      </c>
      <c r="BJ959" t="s">
        <v>79</v>
      </c>
      <c r="BK959" s="1">
        <v>44824</v>
      </c>
      <c r="BL959" t="s">
        <v>2485</v>
      </c>
      <c r="BM959">
        <v>64851</v>
      </c>
    </row>
    <row r="960" spans="1:67" hidden="1" x14ac:dyDescent="0.2">
      <c r="A960" t="s">
        <v>2489</v>
      </c>
      <c r="C960" t="s">
        <v>1519</v>
      </c>
      <c r="D960" t="s">
        <v>73</v>
      </c>
      <c r="E960" t="s">
        <v>1687</v>
      </c>
      <c r="F960" t="s">
        <v>1688</v>
      </c>
      <c r="G960" t="s">
        <v>1687</v>
      </c>
      <c r="H960" t="s">
        <v>1688</v>
      </c>
      <c r="BE960" t="s">
        <v>2103</v>
      </c>
      <c r="BF960">
        <v>4.4000000000000004</v>
      </c>
      <c r="BG960">
        <v>4</v>
      </c>
      <c r="BH960">
        <v>4.4000000000000004</v>
      </c>
      <c r="BJ960" t="s">
        <v>79</v>
      </c>
      <c r="BK960" s="1">
        <v>44824</v>
      </c>
      <c r="BL960" s="27" t="s">
        <v>2485</v>
      </c>
      <c r="BM960">
        <v>64851</v>
      </c>
    </row>
    <row r="961" spans="1:67" hidden="1" x14ac:dyDescent="0.2">
      <c r="A961" s="13" t="s">
        <v>1737</v>
      </c>
      <c r="B961" s="13"/>
      <c r="C961" s="13" t="s">
        <v>1519</v>
      </c>
      <c r="D961" s="13" t="s">
        <v>73</v>
      </c>
      <c r="E961" s="13" t="s">
        <v>1687</v>
      </c>
      <c r="F961" s="13"/>
      <c r="G961" s="13" t="s">
        <v>1687</v>
      </c>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row>
    <row r="962" spans="1:67" hidden="1" x14ac:dyDescent="0.2">
      <c r="A962" t="s">
        <v>727</v>
      </c>
      <c r="B962" t="s">
        <v>338</v>
      </c>
      <c r="C962" t="s">
        <v>111</v>
      </c>
      <c r="D962" t="s">
        <v>652</v>
      </c>
      <c r="E962" t="s">
        <v>728</v>
      </c>
      <c r="F962" t="s">
        <v>729</v>
      </c>
      <c r="G962" t="s">
        <v>728</v>
      </c>
      <c r="H962" t="s">
        <v>729</v>
      </c>
      <c r="Y962">
        <v>10.199999999999999</v>
      </c>
      <c r="AB962">
        <v>11.3</v>
      </c>
      <c r="BJ962" t="s">
        <v>70</v>
      </c>
      <c r="BK962" s="1">
        <v>44819</v>
      </c>
      <c r="BL962" t="s">
        <v>71</v>
      </c>
      <c r="BM962">
        <v>3485</v>
      </c>
      <c r="BN962" t="s">
        <v>72</v>
      </c>
      <c r="BO962" t="s">
        <v>71</v>
      </c>
    </row>
    <row r="963" spans="1:67" hidden="1" x14ac:dyDescent="0.2">
      <c r="A963" t="s">
        <v>730</v>
      </c>
      <c r="C963" t="s">
        <v>111</v>
      </c>
      <c r="D963" t="s">
        <v>1529</v>
      </c>
      <c r="E963" t="s">
        <v>731</v>
      </c>
      <c r="F963" t="s">
        <v>732</v>
      </c>
      <c r="G963" t="s">
        <v>731</v>
      </c>
      <c r="H963" t="s">
        <v>732</v>
      </c>
      <c r="AS963">
        <v>5.34</v>
      </c>
      <c r="AV963">
        <v>1.7</v>
      </c>
      <c r="AW963">
        <v>4.1399999999999997</v>
      </c>
      <c r="AZ963">
        <v>1.7</v>
      </c>
      <c r="BJ963" t="s">
        <v>79</v>
      </c>
      <c r="BK963" s="1">
        <v>44798</v>
      </c>
      <c r="BL963" t="s">
        <v>733</v>
      </c>
      <c r="BM963">
        <v>3801</v>
      </c>
      <c r="BN963" t="s">
        <v>72</v>
      </c>
      <c r="BO963" t="s">
        <v>733</v>
      </c>
    </row>
    <row r="964" spans="1:67" hidden="1" x14ac:dyDescent="0.2">
      <c r="A964" t="s">
        <v>734</v>
      </c>
      <c r="B964" t="s">
        <v>338</v>
      </c>
      <c r="C964" t="s">
        <v>111</v>
      </c>
      <c r="D964" t="s">
        <v>1529</v>
      </c>
      <c r="E964" t="s">
        <v>731</v>
      </c>
      <c r="F964" t="s">
        <v>732</v>
      </c>
      <c r="G964" t="s">
        <v>731</v>
      </c>
      <c r="H964" t="s">
        <v>732</v>
      </c>
      <c r="BA964">
        <v>4.88</v>
      </c>
      <c r="BD964">
        <v>1.6</v>
      </c>
      <c r="BJ964" t="s">
        <v>79</v>
      </c>
      <c r="BK964" s="1">
        <v>44798</v>
      </c>
      <c r="BL964" t="s">
        <v>733</v>
      </c>
      <c r="BM964">
        <v>3801</v>
      </c>
      <c r="BN964" t="s">
        <v>72</v>
      </c>
      <c r="BO964" t="s">
        <v>733</v>
      </c>
    </row>
    <row r="965" spans="1:67" hidden="1" x14ac:dyDescent="0.2">
      <c r="A965" t="s">
        <v>735</v>
      </c>
      <c r="C965" t="s">
        <v>111</v>
      </c>
      <c r="D965" t="s">
        <v>1529</v>
      </c>
      <c r="E965" t="s">
        <v>731</v>
      </c>
      <c r="F965" t="s">
        <v>736</v>
      </c>
      <c r="G965" t="s">
        <v>731</v>
      </c>
      <c r="H965" t="s">
        <v>736</v>
      </c>
      <c r="I965" t="b">
        <v>0</v>
      </c>
      <c r="AS965">
        <v>3.7</v>
      </c>
      <c r="AV965">
        <v>0.7</v>
      </c>
      <c r="AW965">
        <v>3.15</v>
      </c>
      <c r="AZ965">
        <v>1.05</v>
      </c>
      <c r="BA965">
        <v>3.25</v>
      </c>
      <c r="BD965">
        <v>1.1000000000000001</v>
      </c>
      <c r="BE965">
        <v>3.1</v>
      </c>
      <c r="BI965" t="s">
        <v>737</v>
      </c>
      <c r="BJ965" t="s">
        <v>79</v>
      </c>
      <c r="BK965" s="1">
        <v>44798</v>
      </c>
      <c r="BL965" t="s">
        <v>733</v>
      </c>
      <c r="BM965">
        <v>3801</v>
      </c>
      <c r="BN965" t="s">
        <v>72</v>
      </c>
      <c r="BO965" t="s">
        <v>733</v>
      </c>
    </row>
    <row r="966" spans="1:67" s="2" customFormat="1" hidden="1" x14ac:dyDescent="0.2">
      <c r="A966" s="2" t="s">
        <v>738</v>
      </c>
      <c r="B966" s="2" t="s">
        <v>338</v>
      </c>
      <c r="C966" s="2" t="s">
        <v>111</v>
      </c>
      <c r="D966" s="2" t="s">
        <v>1529</v>
      </c>
      <c r="E966" s="2" t="s">
        <v>731</v>
      </c>
      <c r="F966" s="2" t="s">
        <v>739</v>
      </c>
      <c r="G966" s="2" t="s">
        <v>731</v>
      </c>
      <c r="H966" s="2" t="s">
        <v>740</v>
      </c>
      <c r="BJ966" s="2" t="s">
        <v>70</v>
      </c>
      <c r="BL966" s="2" t="s">
        <v>80</v>
      </c>
      <c r="BM966" s="2">
        <v>2469</v>
      </c>
      <c r="BN966" s="2" t="s">
        <v>741</v>
      </c>
    </row>
    <row r="967" spans="1:67" hidden="1" x14ac:dyDescent="0.2">
      <c r="A967" t="s">
        <v>738</v>
      </c>
      <c r="B967" t="s">
        <v>742</v>
      </c>
      <c r="C967" t="s">
        <v>111</v>
      </c>
      <c r="D967" t="s">
        <v>1529</v>
      </c>
      <c r="E967" t="s">
        <v>731</v>
      </c>
      <c r="F967" t="s">
        <v>739</v>
      </c>
      <c r="G967" t="s">
        <v>731</v>
      </c>
      <c r="H967" t="s">
        <v>739</v>
      </c>
      <c r="BD967">
        <v>2.08</v>
      </c>
      <c r="BE967">
        <v>6.02</v>
      </c>
      <c r="BH967">
        <v>2.12</v>
      </c>
      <c r="BJ967" t="s">
        <v>79</v>
      </c>
      <c r="BK967" s="1">
        <v>44798</v>
      </c>
      <c r="BL967" t="s">
        <v>733</v>
      </c>
      <c r="BM967">
        <v>3801</v>
      </c>
      <c r="BN967" t="s">
        <v>72</v>
      </c>
      <c r="BO967" t="s">
        <v>733</v>
      </c>
    </row>
    <row r="968" spans="1:67" hidden="1" x14ac:dyDescent="0.2">
      <c r="A968" t="s">
        <v>743</v>
      </c>
      <c r="C968" t="s">
        <v>111</v>
      </c>
      <c r="D968" t="s">
        <v>1529</v>
      </c>
      <c r="E968" t="s">
        <v>731</v>
      </c>
      <c r="F968" t="s">
        <v>739</v>
      </c>
      <c r="G968" t="s">
        <v>731</v>
      </c>
      <c r="H968" t="s">
        <v>739</v>
      </c>
      <c r="AS968">
        <v>5.52</v>
      </c>
      <c r="AW968">
        <v>4.83</v>
      </c>
      <c r="BA968">
        <v>5.4</v>
      </c>
      <c r="BD968">
        <v>1.81</v>
      </c>
      <c r="BJ968" t="s">
        <v>79</v>
      </c>
      <c r="BK968" s="1">
        <v>44798</v>
      </c>
      <c r="BL968" t="s">
        <v>733</v>
      </c>
      <c r="BM968">
        <v>3801</v>
      </c>
      <c r="BN968" t="s">
        <v>72</v>
      </c>
      <c r="BO968" t="s">
        <v>733</v>
      </c>
    </row>
    <row r="969" spans="1:67" hidden="1" x14ac:dyDescent="0.2">
      <c r="A969" t="s">
        <v>744</v>
      </c>
      <c r="C969" t="s">
        <v>111</v>
      </c>
      <c r="D969" t="s">
        <v>1529</v>
      </c>
      <c r="E969" t="s">
        <v>731</v>
      </c>
      <c r="F969" t="s">
        <v>739</v>
      </c>
      <c r="G969" t="s">
        <v>731</v>
      </c>
      <c r="H969" t="s">
        <v>739</v>
      </c>
      <c r="AZ969">
        <v>1.8</v>
      </c>
      <c r="BA969">
        <v>6.01</v>
      </c>
      <c r="BD969">
        <v>2.1</v>
      </c>
      <c r="BJ969" t="s">
        <v>79</v>
      </c>
      <c r="BK969" s="1">
        <v>44798</v>
      </c>
      <c r="BL969" t="s">
        <v>733</v>
      </c>
      <c r="BM969">
        <v>3801</v>
      </c>
      <c r="BN969" t="s">
        <v>72</v>
      </c>
      <c r="BO969" t="s">
        <v>733</v>
      </c>
    </row>
    <row r="970" spans="1:67" s="2" customFormat="1" hidden="1" x14ac:dyDescent="0.2">
      <c r="A970" s="2" t="s">
        <v>745</v>
      </c>
      <c r="C970" s="2" t="s">
        <v>111</v>
      </c>
      <c r="D970" s="2" t="s">
        <v>1529</v>
      </c>
      <c r="E970" s="2" t="s">
        <v>731</v>
      </c>
      <c r="F970" s="2" t="s">
        <v>739</v>
      </c>
      <c r="G970" s="2" t="s">
        <v>731</v>
      </c>
      <c r="H970" s="2" t="s">
        <v>740</v>
      </c>
      <c r="BI970" s="2" t="s">
        <v>746</v>
      </c>
      <c r="BJ970" s="2" t="s">
        <v>70</v>
      </c>
      <c r="BL970" s="2" t="s">
        <v>80</v>
      </c>
      <c r="BM970" s="2">
        <v>2469</v>
      </c>
      <c r="BN970" s="2" t="s">
        <v>741</v>
      </c>
    </row>
    <row r="971" spans="1:67" hidden="1" x14ac:dyDescent="0.2">
      <c r="A971" t="s">
        <v>745</v>
      </c>
      <c r="C971" t="s">
        <v>111</v>
      </c>
      <c r="D971" t="s">
        <v>1529</v>
      </c>
      <c r="E971" t="s">
        <v>731</v>
      </c>
      <c r="F971" t="s">
        <v>739</v>
      </c>
      <c r="G971" t="s">
        <v>731</v>
      </c>
      <c r="H971" t="s">
        <v>739</v>
      </c>
      <c r="AK971">
        <v>3.25</v>
      </c>
      <c r="AN971">
        <v>1.24</v>
      </c>
      <c r="AS971">
        <v>4.97</v>
      </c>
      <c r="AV971">
        <v>1.6</v>
      </c>
      <c r="AW971">
        <v>4.88</v>
      </c>
      <c r="BA971">
        <v>5.7249999999999996</v>
      </c>
      <c r="BD971">
        <v>1.96</v>
      </c>
      <c r="BE971">
        <v>6.1849999999999996</v>
      </c>
      <c r="BH971">
        <v>1.9</v>
      </c>
      <c r="BJ971" t="s">
        <v>79</v>
      </c>
      <c r="BK971" s="1">
        <v>44798</v>
      </c>
      <c r="BL971" t="s">
        <v>733</v>
      </c>
      <c r="BM971">
        <v>3801</v>
      </c>
      <c r="BN971" t="s">
        <v>72</v>
      </c>
      <c r="BO971" t="s">
        <v>733</v>
      </c>
    </row>
    <row r="972" spans="1:67" hidden="1" x14ac:dyDescent="0.2">
      <c r="A972" t="s">
        <v>747</v>
      </c>
      <c r="C972" t="s">
        <v>111</v>
      </c>
      <c r="D972" t="s">
        <v>1529</v>
      </c>
      <c r="E972" t="s">
        <v>731</v>
      </c>
      <c r="F972" t="s">
        <v>739</v>
      </c>
      <c r="G972" t="s">
        <v>731</v>
      </c>
      <c r="H972" t="s">
        <v>739</v>
      </c>
      <c r="AS972">
        <v>5.6</v>
      </c>
      <c r="BE972">
        <v>5.9</v>
      </c>
      <c r="BH972">
        <v>1.84</v>
      </c>
      <c r="BJ972" t="s">
        <v>79</v>
      </c>
      <c r="BK972" s="1">
        <v>44798</v>
      </c>
      <c r="BL972" t="s">
        <v>733</v>
      </c>
      <c r="BM972">
        <v>3801</v>
      </c>
      <c r="BN972" t="s">
        <v>72</v>
      </c>
      <c r="BO972" t="s">
        <v>733</v>
      </c>
    </row>
    <row r="973" spans="1:67" hidden="1" x14ac:dyDescent="0.2">
      <c r="A973" t="s">
        <v>748</v>
      </c>
      <c r="C973" t="s">
        <v>111</v>
      </c>
      <c r="D973" t="s">
        <v>1529</v>
      </c>
      <c r="E973" t="s">
        <v>731</v>
      </c>
      <c r="F973" t="s">
        <v>739</v>
      </c>
      <c r="G973" t="s">
        <v>731</v>
      </c>
      <c r="H973" t="s">
        <v>739</v>
      </c>
      <c r="AS973">
        <v>5.61</v>
      </c>
      <c r="AV973">
        <v>1.8</v>
      </c>
      <c r="AW973">
        <v>4.96</v>
      </c>
      <c r="BA973">
        <v>5.6950000000000003</v>
      </c>
      <c r="BD973">
        <v>2.04</v>
      </c>
      <c r="BH973">
        <v>2.2400000000000002</v>
      </c>
      <c r="BJ973" t="s">
        <v>79</v>
      </c>
      <c r="BK973" s="1">
        <v>44798</v>
      </c>
      <c r="BL973" t="s">
        <v>733</v>
      </c>
      <c r="BM973">
        <v>3801</v>
      </c>
      <c r="BN973" t="s">
        <v>72</v>
      </c>
      <c r="BO973" t="s">
        <v>733</v>
      </c>
    </row>
    <row r="974" spans="1:67" s="2" customFormat="1" hidden="1" x14ac:dyDescent="0.2">
      <c r="A974" s="2" t="s">
        <v>749</v>
      </c>
      <c r="C974" s="2" t="s">
        <v>111</v>
      </c>
      <c r="D974" s="2" t="s">
        <v>1529</v>
      </c>
      <c r="E974" s="2" t="s">
        <v>731</v>
      </c>
      <c r="F974" s="2" t="s">
        <v>739</v>
      </c>
      <c r="G974" s="2" t="s">
        <v>731</v>
      </c>
      <c r="H974" s="2" t="s">
        <v>739</v>
      </c>
      <c r="BJ974" s="2" t="s">
        <v>70</v>
      </c>
      <c r="BL974" s="2" t="s">
        <v>80</v>
      </c>
      <c r="BM974" s="2">
        <v>2469</v>
      </c>
      <c r="BN974" s="2" t="s">
        <v>741</v>
      </c>
    </row>
    <row r="975" spans="1:67" hidden="1" x14ac:dyDescent="0.2">
      <c r="A975" t="s">
        <v>749</v>
      </c>
      <c r="B975" t="s">
        <v>338</v>
      </c>
      <c r="C975" t="s">
        <v>111</v>
      </c>
      <c r="D975" t="s">
        <v>1529</v>
      </c>
      <c r="E975" t="s">
        <v>731</v>
      </c>
      <c r="F975" t="s">
        <v>739</v>
      </c>
      <c r="G975" t="s">
        <v>731</v>
      </c>
      <c r="H975" t="s">
        <v>739</v>
      </c>
      <c r="AS975">
        <v>5.64</v>
      </c>
      <c r="AV975">
        <v>1.87</v>
      </c>
      <c r="AW975">
        <v>5.09</v>
      </c>
      <c r="BA975">
        <v>5.76</v>
      </c>
      <c r="BD975">
        <v>2.33</v>
      </c>
      <c r="BJ975" t="s">
        <v>79</v>
      </c>
      <c r="BK975" s="1">
        <v>44798</v>
      </c>
      <c r="BL975" t="s">
        <v>733</v>
      </c>
      <c r="BM975">
        <v>3801</v>
      </c>
      <c r="BN975" t="s">
        <v>72</v>
      </c>
      <c r="BO975" t="s">
        <v>733</v>
      </c>
    </row>
    <row r="976" spans="1:67" hidden="1" x14ac:dyDescent="0.2">
      <c r="A976" t="s">
        <v>750</v>
      </c>
      <c r="C976" t="s">
        <v>111</v>
      </c>
      <c r="D976" t="s">
        <v>1529</v>
      </c>
      <c r="E976" t="s">
        <v>731</v>
      </c>
      <c r="F976" t="s">
        <v>739</v>
      </c>
      <c r="G976" t="s">
        <v>731</v>
      </c>
      <c r="H976" t="s">
        <v>739</v>
      </c>
      <c r="AZ976">
        <v>1.6</v>
      </c>
      <c r="BD976">
        <v>1.96</v>
      </c>
      <c r="BJ976" t="s">
        <v>79</v>
      </c>
      <c r="BK976" s="1">
        <v>44798</v>
      </c>
      <c r="BL976" t="s">
        <v>733</v>
      </c>
      <c r="BM976">
        <v>3801</v>
      </c>
      <c r="BN976" t="s">
        <v>72</v>
      </c>
      <c r="BO976" t="s">
        <v>733</v>
      </c>
    </row>
    <row r="977" spans="1:67" hidden="1" x14ac:dyDescent="0.2">
      <c r="A977" t="s">
        <v>751</v>
      </c>
      <c r="C977" t="s">
        <v>111</v>
      </c>
      <c r="D977" t="s">
        <v>1529</v>
      </c>
      <c r="E977" t="s">
        <v>731</v>
      </c>
      <c r="F977" t="s">
        <v>752</v>
      </c>
      <c r="G977" t="s">
        <v>731</v>
      </c>
      <c r="H977" t="s">
        <v>752</v>
      </c>
      <c r="BA977">
        <v>5.51</v>
      </c>
      <c r="BD977">
        <v>2.0499999999999998</v>
      </c>
      <c r="BJ977" t="s">
        <v>79</v>
      </c>
      <c r="BK977" s="1">
        <v>44798</v>
      </c>
      <c r="BL977" t="s">
        <v>733</v>
      </c>
      <c r="BM977">
        <v>3801</v>
      </c>
      <c r="BN977" t="s">
        <v>72</v>
      </c>
      <c r="BO977" t="s">
        <v>733</v>
      </c>
    </row>
    <row r="978" spans="1:67" hidden="1" x14ac:dyDescent="0.2">
      <c r="A978" t="s">
        <v>753</v>
      </c>
      <c r="C978" t="s">
        <v>111</v>
      </c>
      <c r="D978" t="s">
        <v>1529</v>
      </c>
      <c r="E978" t="s">
        <v>731</v>
      </c>
      <c r="F978" t="s">
        <v>283</v>
      </c>
      <c r="G978" t="s">
        <v>754</v>
      </c>
      <c r="H978" t="s">
        <v>283</v>
      </c>
      <c r="I978" t="b">
        <v>0</v>
      </c>
      <c r="AO978">
        <v>7</v>
      </c>
      <c r="AR978">
        <v>2.8</v>
      </c>
      <c r="BI978" t="s">
        <v>755</v>
      </c>
      <c r="BJ978" t="s">
        <v>79</v>
      </c>
      <c r="BK978" s="1">
        <v>44798</v>
      </c>
      <c r="BL978" t="s">
        <v>733</v>
      </c>
      <c r="BM978">
        <v>3801</v>
      </c>
      <c r="BN978" t="s">
        <v>72</v>
      </c>
      <c r="BO978" t="s">
        <v>733</v>
      </c>
    </row>
    <row r="979" spans="1:67" hidden="1" x14ac:dyDescent="0.2">
      <c r="A979" t="s">
        <v>756</v>
      </c>
      <c r="B979" t="s">
        <v>338</v>
      </c>
      <c r="C979" t="s">
        <v>65</v>
      </c>
      <c r="D979" t="s">
        <v>66</v>
      </c>
      <c r="E979" t="s">
        <v>757</v>
      </c>
      <c r="F979" t="s">
        <v>758</v>
      </c>
      <c r="G979" t="s">
        <v>757</v>
      </c>
      <c r="H979" t="s">
        <v>758</v>
      </c>
      <c r="AC979">
        <v>3.2</v>
      </c>
      <c r="AF979">
        <v>4.0999999999999996</v>
      </c>
      <c r="BJ979" t="s">
        <v>70</v>
      </c>
      <c r="BK979" s="1">
        <v>44819</v>
      </c>
      <c r="BL979" t="s">
        <v>71</v>
      </c>
      <c r="BM979">
        <v>3485</v>
      </c>
      <c r="BN979" t="s">
        <v>72</v>
      </c>
      <c r="BO979" t="s">
        <v>71</v>
      </c>
    </row>
    <row r="980" spans="1:67" hidden="1" x14ac:dyDescent="0.2">
      <c r="A980" t="s">
        <v>108</v>
      </c>
      <c r="C980" t="s">
        <v>65</v>
      </c>
      <c r="D980" t="s">
        <v>66</v>
      </c>
      <c r="E980" t="s">
        <v>757</v>
      </c>
      <c r="F980" t="s">
        <v>759</v>
      </c>
      <c r="G980" t="s">
        <v>757</v>
      </c>
      <c r="H980" t="s">
        <v>759</v>
      </c>
      <c r="AO980">
        <v>2.2000000000000002</v>
      </c>
      <c r="AR980">
        <v>1.4</v>
      </c>
      <c r="AS980">
        <v>2.5</v>
      </c>
      <c r="AV980">
        <v>1.65</v>
      </c>
      <c r="AW980">
        <v>2.48</v>
      </c>
      <c r="AZ980">
        <v>2.1800000000000002</v>
      </c>
      <c r="BA980">
        <v>2.65</v>
      </c>
      <c r="BD980">
        <v>2.5099999999999998</v>
      </c>
      <c r="BE980">
        <v>2.8</v>
      </c>
      <c r="BH980">
        <v>2.31</v>
      </c>
      <c r="BJ980" t="s">
        <v>79</v>
      </c>
      <c r="BL980" t="s">
        <v>109</v>
      </c>
      <c r="BM980">
        <v>3144</v>
      </c>
      <c r="BN980" t="s">
        <v>81</v>
      </c>
      <c r="BO980" t="s">
        <v>109</v>
      </c>
    </row>
    <row r="981" spans="1:67" hidden="1" x14ac:dyDescent="0.2">
      <c r="A981" t="s">
        <v>760</v>
      </c>
      <c r="C981" t="s">
        <v>65</v>
      </c>
      <c r="D981" t="s">
        <v>66</v>
      </c>
      <c r="E981" t="s">
        <v>757</v>
      </c>
      <c r="F981" t="s">
        <v>759</v>
      </c>
      <c r="G981" t="s">
        <v>757</v>
      </c>
      <c r="H981" t="s">
        <v>759</v>
      </c>
      <c r="AW981">
        <v>3.1</v>
      </c>
      <c r="AX981">
        <v>2.17</v>
      </c>
      <c r="AY981">
        <v>2.2799999999999998</v>
      </c>
      <c r="AZ981">
        <v>2.2799999999999998</v>
      </c>
      <c r="BA981">
        <v>3.32</v>
      </c>
      <c r="BB981">
        <v>2.61</v>
      </c>
      <c r="BC981">
        <v>2.58</v>
      </c>
      <c r="BD981">
        <v>2.61</v>
      </c>
      <c r="BI981" t="s">
        <v>304</v>
      </c>
      <c r="BJ981" t="s">
        <v>79</v>
      </c>
      <c r="BL981" t="s">
        <v>305</v>
      </c>
      <c r="BM981">
        <v>7306</v>
      </c>
    </row>
    <row r="982" spans="1:67" hidden="1" x14ac:dyDescent="0.2">
      <c r="A982" t="s">
        <v>761</v>
      </c>
      <c r="C982" t="s">
        <v>65</v>
      </c>
      <c r="D982" t="s">
        <v>66</v>
      </c>
      <c r="E982" t="s">
        <v>757</v>
      </c>
      <c r="F982" t="s">
        <v>759</v>
      </c>
      <c r="G982" t="s">
        <v>757</v>
      </c>
      <c r="H982" t="s">
        <v>759</v>
      </c>
      <c r="AW982">
        <v>2.46</v>
      </c>
      <c r="AX982">
        <v>2.0499999999999998</v>
      </c>
      <c r="AY982">
        <v>2.1</v>
      </c>
      <c r="AZ982">
        <v>2.1</v>
      </c>
      <c r="BA982">
        <v>2.79</v>
      </c>
      <c r="BB982">
        <v>2.4700000000000002</v>
      </c>
      <c r="BC982">
        <v>2.42</v>
      </c>
      <c r="BD982">
        <v>2.4700000000000002</v>
      </c>
      <c r="BI982" t="s">
        <v>304</v>
      </c>
      <c r="BJ982" t="s">
        <v>79</v>
      </c>
      <c r="BL982" t="s">
        <v>305</v>
      </c>
      <c r="BM982">
        <v>7306</v>
      </c>
    </row>
    <row r="983" spans="1:67" hidden="1" x14ac:dyDescent="0.2">
      <c r="A983" t="s">
        <v>761</v>
      </c>
      <c r="B983" t="s">
        <v>169</v>
      </c>
      <c r="C983" t="s">
        <v>65</v>
      </c>
      <c r="D983" t="s">
        <v>66</v>
      </c>
      <c r="E983" t="s">
        <v>757</v>
      </c>
      <c r="F983" t="s">
        <v>759</v>
      </c>
      <c r="G983" t="s">
        <v>757</v>
      </c>
      <c r="H983" t="s">
        <v>759</v>
      </c>
      <c r="AO983">
        <v>2.1</v>
      </c>
      <c r="AR983">
        <v>1.4</v>
      </c>
      <c r="AS983">
        <v>2.5</v>
      </c>
      <c r="AV983">
        <v>1.6</v>
      </c>
      <c r="AW983">
        <v>2.4</v>
      </c>
      <c r="AZ983">
        <v>2.2000000000000002</v>
      </c>
      <c r="BA983">
        <v>2.6</v>
      </c>
      <c r="BD983">
        <v>2.6</v>
      </c>
      <c r="BE983">
        <v>2.8</v>
      </c>
      <c r="BH983">
        <v>2.2000000000000002</v>
      </c>
      <c r="BJ983" t="s">
        <v>70</v>
      </c>
      <c r="BL983" t="s">
        <v>388</v>
      </c>
      <c r="BM983">
        <v>3140</v>
      </c>
    </row>
    <row r="984" spans="1:67" hidden="1" x14ac:dyDescent="0.2">
      <c r="A984" t="s">
        <v>762</v>
      </c>
      <c r="C984" t="s">
        <v>65</v>
      </c>
      <c r="D984" t="s">
        <v>66</v>
      </c>
      <c r="E984" t="s">
        <v>757</v>
      </c>
      <c r="F984" t="s">
        <v>759</v>
      </c>
      <c r="G984" t="s">
        <v>757</v>
      </c>
      <c r="H984" t="s">
        <v>759</v>
      </c>
      <c r="M984">
        <v>1.5</v>
      </c>
      <c r="P984">
        <v>1.1000000000000001</v>
      </c>
      <c r="Q984">
        <v>2.2000000000000002</v>
      </c>
      <c r="T984">
        <v>2.1</v>
      </c>
      <c r="U984">
        <v>2.4</v>
      </c>
      <c r="X984">
        <v>2.9</v>
      </c>
      <c r="Y984">
        <v>2.4</v>
      </c>
      <c r="AB984">
        <v>3.2</v>
      </c>
      <c r="AC984">
        <v>2.6</v>
      </c>
      <c r="AF984">
        <v>3.7</v>
      </c>
      <c r="AG984">
        <v>1.9</v>
      </c>
      <c r="AJ984">
        <v>3.1</v>
      </c>
      <c r="BJ984" t="s">
        <v>79</v>
      </c>
      <c r="BL984" t="s">
        <v>109</v>
      </c>
      <c r="BM984">
        <v>3144</v>
      </c>
      <c r="BN984" t="s">
        <v>81</v>
      </c>
      <c r="BO984" t="s">
        <v>109</v>
      </c>
    </row>
    <row r="985" spans="1:67" hidden="1" x14ac:dyDescent="0.2">
      <c r="A985" t="s">
        <v>763</v>
      </c>
      <c r="C985" t="s">
        <v>65</v>
      </c>
      <c r="D985" t="s">
        <v>66</v>
      </c>
      <c r="E985" t="s">
        <v>757</v>
      </c>
      <c r="F985" t="s">
        <v>759</v>
      </c>
      <c r="G985" t="s">
        <v>757</v>
      </c>
      <c r="H985" t="s">
        <v>759</v>
      </c>
      <c r="U985">
        <v>2.2000000000000002</v>
      </c>
      <c r="Y985">
        <v>2.5</v>
      </c>
      <c r="AB985">
        <v>3.1</v>
      </c>
      <c r="AC985">
        <v>2.9</v>
      </c>
      <c r="AF985">
        <v>3.7</v>
      </c>
      <c r="BJ985" t="s">
        <v>79</v>
      </c>
      <c r="BL985" t="s">
        <v>109</v>
      </c>
      <c r="BM985">
        <v>3144</v>
      </c>
    </row>
    <row r="986" spans="1:67" hidden="1" x14ac:dyDescent="0.2">
      <c r="A986" s="8" t="s">
        <v>1992</v>
      </c>
      <c r="C986" t="s">
        <v>65</v>
      </c>
      <c r="D986" t="s">
        <v>66</v>
      </c>
      <c r="E986" t="s">
        <v>757</v>
      </c>
      <c r="F986" t="s">
        <v>764</v>
      </c>
      <c r="G986" s="8" t="s">
        <v>757</v>
      </c>
      <c r="H986" s="8" t="s">
        <v>764</v>
      </c>
      <c r="I986" s="8"/>
      <c r="BE986">
        <v>3.45</v>
      </c>
      <c r="BH986">
        <v>4.78</v>
      </c>
      <c r="BJ986" s="8" t="s">
        <v>79</v>
      </c>
      <c r="BK986" s="9">
        <v>44813</v>
      </c>
      <c r="BL986" t="s">
        <v>1999</v>
      </c>
      <c r="BM986">
        <v>34317</v>
      </c>
      <c r="BN986" t="s">
        <v>72</v>
      </c>
      <c r="BO986" s="11" t="s">
        <v>1999</v>
      </c>
    </row>
    <row r="987" spans="1:67" hidden="1" x14ac:dyDescent="0.2">
      <c r="A987" t="s">
        <v>760</v>
      </c>
      <c r="C987" t="s">
        <v>65</v>
      </c>
      <c r="D987" t="s">
        <v>66</v>
      </c>
      <c r="E987" t="s">
        <v>757</v>
      </c>
      <c r="F987" t="s">
        <v>764</v>
      </c>
      <c r="G987" t="s">
        <v>757</v>
      </c>
      <c r="H987" t="s">
        <v>764</v>
      </c>
      <c r="AO987">
        <v>2.6</v>
      </c>
      <c r="AR987">
        <v>1.6</v>
      </c>
      <c r="AS987">
        <v>3.3</v>
      </c>
      <c r="AV987">
        <v>2</v>
      </c>
      <c r="AW987">
        <v>3</v>
      </c>
      <c r="AZ987">
        <v>2.2999999999999998</v>
      </c>
      <c r="BA987">
        <v>3.2</v>
      </c>
      <c r="BD987">
        <v>2.8</v>
      </c>
      <c r="BE987">
        <v>3.3</v>
      </c>
      <c r="BH987">
        <v>2.6</v>
      </c>
      <c r="BI987" s="5" t="s">
        <v>765</v>
      </c>
      <c r="BJ987" t="s">
        <v>79</v>
      </c>
      <c r="BL987" t="s">
        <v>229</v>
      </c>
      <c r="BM987">
        <v>1609</v>
      </c>
      <c r="BN987" t="s">
        <v>72</v>
      </c>
      <c r="BO987" t="s">
        <v>229</v>
      </c>
    </row>
    <row r="988" spans="1:67" hidden="1" x14ac:dyDescent="0.2">
      <c r="A988" s="13" t="s">
        <v>1737</v>
      </c>
      <c r="B988" s="13"/>
      <c r="C988" s="13" t="s">
        <v>1519</v>
      </c>
      <c r="D988" s="13" t="s">
        <v>73</v>
      </c>
      <c r="E988" s="13" t="s">
        <v>767</v>
      </c>
      <c r="F988" s="13" t="s">
        <v>768</v>
      </c>
      <c r="G988" s="13" t="s">
        <v>767</v>
      </c>
      <c r="H988" s="13" t="s">
        <v>768</v>
      </c>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row>
    <row r="989" spans="1:67" hidden="1" x14ac:dyDescent="0.2">
      <c r="A989" s="13" t="s">
        <v>1737</v>
      </c>
      <c r="B989" s="13"/>
      <c r="C989" s="13" t="s">
        <v>1519</v>
      </c>
      <c r="D989" s="13" t="s">
        <v>73</v>
      </c>
      <c r="E989" s="13" t="s">
        <v>767</v>
      </c>
      <c r="F989" s="13" t="s">
        <v>768</v>
      </c>
      <c r="G989" s="13" t="s">
        <v>767</v>
      </c>
      <c r="H989" s="13" t="s">
        <v>1719</v>
      </c>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row>
    <row r="990" spans="1:67" hidden="1" x14ac:dyDescent="0.2">
      <c r="A990" s="13" t="s">
        <v>1737</v>
      </c>
      <c r="B990" s="13"/>
      <c r="C990" s="13" t="s">
        <v>1519</v>
      </c>
      <c r="D990" s="13" t="s">
        <v>73</v>
      </c>
      <c r="E990" s="13" t="s">
        <v>767</v>
      </c>
      <c r="F990" s="13" t="s">
        <v>768</v>
      </c>
      <c r="G990" s="13" t="s">
        <v>767</v>
      </c>
      <c r="H990" s="13" t="s">
        <v>1463</v>
      </c>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row>
    <row r="991" spans="1:67" s="4" customFormat="1" hidden="1" x14ac:dyDescent="0.2">
      <c r="A991" s="13" t="s">
        <v>1737</v>
      </c>
      <c r="B991" s="13"/>
      <c r="C991" s="13" t="s">
        <v>1519</v>
      </c>
      <c r="D991" s="13" t="s">
        <v>73</v>
      </c>
      <c r="E991" s="13" t="s">
        <v>767</v>
      </c>
      <c r="F991" s="13" t="s">
        <v>768</v>
      </c>
      <c r="G991" s="13" t="s">
        <v>767</v>
      </c>
      <c r="H991" s="13" t="s">
        <v>772</v>
      </c>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row>
    <row r="992" spans="1:67" s="4" customFormat="1" hidden="1" x14ac:dyDescent="0.2">
      <c r="A992" t="s">
        <v>1464</v>
      </c>
      <c r="B992" t="s">
        <v>1</v>
      </c>
      <c r="C992" t="s">
        <v>1519</v>
      </c>
      <c r="D992" t="s">
        <v>73</v>
      </c>
      <c r="E992" t="s">
        <v>767</v>
      </c>
      <c r="F992" t="s">
        <v>768</v>
      </c>
      <c r="G992" t="s">
        <v>767</v>
      </c>
      <c r="H992" t="s">
        <v>1463</v>
      </c>
      <c r="I992"/>
      <c r="J992"/>
      <c r="K992"/>
      <c r="L992"/>
      <c r="M992"/>
      <c r="N992"/>
      <c r="O992"/>
      <c r="P992"/>
      <c r="Q992"/>
      <c r="R992"/>
      <c r="S992"/>
      <c r="T992"/>
      <c r="U992"/>
      <c r="V992"/>
      <c r="W992"/>
      <c r="X992"/>
      <c r="Y992">
        <v>4.3</v>
      </c>
      <c r="Z992"/>
      <c r="AA992"/>
      <c r="AB992">
        <v>6.1</v>
      </c>
      <c r="AC992"/>
      <c r="AD992"/>
      <c r="AE992"/>
      <c r="AF992">
        <v>7.1</v>
      </c>
      <c r="AG992"/>
      <c r="AH992"/>
      <c r="AI992"/>
      <c r="AJ992"/>
      <c r="AK992"/>
      <c r="AL992"/>
      <c r="AM992"/>
      <c r="AN992"/>
      <c r="AO992"/>
      <c r="AP992"/>
      <c r="AQ992"/>
      <c r="AR992"/>
      <c r="AS992"/>
      <c r="AT992"/>
      <c r="AU992"/>
      <c r="AV992"/>
      <c r="AW992"/>
      <c r="AX992"/>
      <c r="AY992"/>
      <c r="AZ992"/>
      <c r="BA992"/>
      <c r="BB992"/>
      <c r="BC992"/>
      <c r="BD992"/>
      <c r="BE992"/>
      <c r="BF992"/>
      <c r="BG992"/>
      <c r="BH992"/>
      <c r="BI992"/>
      <c r="BJ992" t="s">
        <v>79</v>
      </c>
      <c r="BK992" s="1">
        <v>44806</v>
      </c>
      <c r="BL992" t="s">
        <v>1457</v>
      </c>
      <c r="BM992">
        <v>6619</v>
      </c>
      <c r="BN992" t="s">
        <v>72</v>
      </c>
      <c r="BO992" t="s">
        <v>1457</v>
      </c>
    </row>
    <row r="993" spans="1:67" s="2" customFormat="1" hidden="1" x14ac:dyDescent="0.2">
      <c r="A993" s="8" t="s">
        <v>1464</v>
      </c>
      <c r="B993" t="s">
        <v>338</v>
      </c>
      <c r="C993" t="s">
        <v>1519</v>
      </c>
      <c r="D993" t="s">
        <v>73</v>
      </c>
      <c r="E993" t="s">
        <v>767</v>
      </c>
      <c r="F993" t="s">
        <v>768</v>
      </c>
      <c r="G993" s="8" t="s">
        <v>767</v>
      </c>
      <c r="H993" s="8" t="s">
        <v>1463</v>
      </c>
      <c r="I993" s="8" t="b">
        <v>0</v>
      </c>
      <c r="J993"/>
      <c r="K993"/>
      <c r="L993"/>
      <c r="M993"/>
      <c r="N993"/>
      <c r="O993"/>
      <c r="P993"/>
      <c r="Q993"/>
      <c r="R993"/>
      <c r="S993"/>
      <c r="T993"/>
      <c r="U993"/>
      <c r="V993"/>
      <c r="W993"/>
      <c r="X993"/>
      <c r="Y993">
        <v>4.3</v>
      </c>
      <c r="Z993"/>
      <c r="AA993"/>
      <c r="AB993">
        <v>6.1</v>
      </c>
      <c r="AC993"/>
      <c r="AD993"/>
      <c r="AE993"/>
      <c r="AF993">
        <v>7.1</v>
      </c>
      <c r="AG993"/>
      <c r="AH993"/>
      <c r="AI993"/>
      <c r="AJ993"/>
      <c r="AK993"/>
      <c r="AL993"/>
      <c r="AM993"/>
      <c r="AN993"/>
      <c r="AO993"/>
      <c r="AP993"/>
      <c r="AQ993"/>
      <c r="AR993"/>
      <c r="AS993"/>
      <c r="AT993"/>
      <c r="AU993"/>
      <c r="AV993"/>
      <c r="AW993"/>
      <c r="AX993"/>
      <c r="AY993"/>
      <c r="AZ993"/>
      <c r="BA993"/>
      <c r="BB993"/>
      <c r="BC993"/>
      <c r="BD993"/>
      <c r="BE993"/>
      <c r="BF993"/>
      <c r="BG993"/>
      <c r="BH993"/>
      <c r="BI993"/>
      <c r="BJ993" t="s">
        <v>79</v>
      </c>
      <c r="BK993" s="1">
        <v>44820</v>
      </c>
      <c r="BL993" s="8" t="s">
        <v>2433</v>
      </c>
      <c r="BM993" s="8" t="s">
        <v>2470</v>
      </c>
      <c r="BN993" t="s">
        <v>72</v>
      </c>
      <c r="BO993" s="8" t="s">
        <v>2433</v>
      </c>
    </row>
    <row r="994" spans="1:67" s="2" customFormat="1" hidden="1" x14ac:dyDescent="0.2">
      <c r="A994"/>
      <c r="B994"/>
      <c r="C994" t="s">
        <v>1519</v>
      </c>
      <c r="D994" t="s">
        <v>73</v>
      </c>
      <c r="E994" t="s">
        <v>767</v>
      </c>
      <c r="F994" t="s">
        <v>768</v>
      </c>
      <c r="G994" t="s">
        <v>767</v>
      </c>
      <c r="H994" t="s">
        <v>768</v>
      </c>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v>5</v>
      </c>
      <c r="AT994"/>
      <c r="AU994"/>
      <c r="AV994">
        <v>3.5</v>
      </c>
      <c r="AW994">
        <v>5</v>
      </c>
      <c r="AX994"/>
      <c r="AY994"/>
      <c r="AZ994">
        <v>3.5</v>
      </c>
      <c r="BA994">
        <v>4</v>
      </c>
      <c r="BB994"/>
      <c r="BC994"/>
      <c r="BD994">
        <v>3.2</v>
      </c>
      <c r="BE994">
        <v>4.5</v>
      </c>
      <c r="BF994"/>
      <c r="BG994"/>
      <c r="BH994">
        <v>3</v>
      </c>
      <c r="BI994"/>
      <c r="BJ994" t="s">
        <v>79</v>
      </c>
      <c r="BK994" s="1">
        <v>44797</v>
      </c>
      <c r="BL994" t="s">
        <v>87</v>
      </c>
      <c r="BM994">
        <v>36083</v>
      </c>
      <c r="BN994" t="s">
        <v>72</v>
      </c>
      <c r="BO994" t="s">
        <v>87</v>
      </c>
    </row>
    <row r="995" spans="1:67" hidden="1" x14ac:dyDescent="0.2">
      <c r="C995" t="s">
        <v>1519</v>
      </c>
      <c r="D995" t="s">
        <v>73</v>
      </c>
      <c r="E995" t="s">
        <v>767</v>
      </c>
      <c r="F995" t="s">
        <v>768</v>
      </c>
      <c r="G995" t="s">
        <v>767</v>
      </c>
      <c r="H995" t="s">
        <v>772</v>
      </c>
      <c r="AO995">
        <v>5</v>
      </c>
      <c r="AS995">
        <v>6.6</v>
      </c>
      <c r="BA995">
        <v>5</v>
      </c>
      <c r="BD995">
        <v>3.2</v>
      </c>
      <c r="BE995">
        <v>5</v>
      </c>
      <c r="BJ995" t="s">
        <v>79</v>
      </c>
      <c r="BK995" s="1">
        <v>44797</v>
      </c>
      <c r="BL995" t="s">
        <v>87</v>
      </c>
      <c r="BM995">
        <v>36083</v>
      </c>
      <c r="BN995" t="s">
        <v>72</v>
      </c>
      <c r="BO995" t="s">
        <v>87</v>
      </c>
    </row>
    <row r="996" spans="1:67" hidden="1" x14ac:dyDescent="0.2">
      <c r="A996" s="13" t="s">
        <v>1737</v>
      </c>
      <c r="B996" s="13"/>
      <c r="C996" s="13" t="s">
        <v>1519</v>
      </c>
      <c r="D996" s="13" t="s">
        <v>73</v>
      </c>
      <c r="E996" s="13" t="s">
        <v>767</v>
      </c>
      <c r="F996" s="13" t="s">
        <v>774</v>
      </c>
      <c r="G996" s="13" t="s">
        <v>767</v>
      </c>
      <c r="H996" s="13" t="s">
        <v>774</v>
      </c>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row>
    <row r="997" spans="1:67" hidden="1" x14ac:dyDescent="0.2">
      <c r="A997" s="8" t="s">
        <v>2527</v>
      </c>
      <c r="C997" t="s">
        <v>1519</v>
      </c>
      <c r="D997" t="s">
        <v>73</v>
      </c>
      <c r="E997" t="s">
        <v>767</v>
      </c>
      <c r="F997" t="s">
        <v>774</v>
      </c>
      <c r="G997" s="8" t="s">
        <v>767</v>
      </c>
      <c r="H997" s="8" t="s">
        <v>774</v>
      </c>
      <c r="I997" s="8"/>
      <c r="Y997">
        <v>3.7</v>
      </c>
      <c r="AB997">
        <v>5.2</v>
      </c>
      <c r="AC997">
        <v>3.7</v>
      </c>
      <c r="AF997">
        <v>5.7</v>
      </c>
      <c r="BJ997" s="8" t="s">
        <v>79</v>
      </c>
      <c r="BK997" s="9">
        <v>44824</v>
      </c>
      <c r="BL997" s="8" t="s">
        <v>2492</v>
      </c>
      <c r="BM997">
        <v>2930</v>
      </c>
    </row>
    <row r="998" spans="1:67" s="2" customFormat="1" hidden="1" x14ac:dyDescent="0.2">
      <c r="A998" t="s">
        <v>773</v>
      </c>
      <c r="B998"/>
      <c r="C998" t="s">
        <v>1519</v>
      </c>
      <c r="D998" t="s">
        <v>73</v>
      </c>
      <c r="E998" t="s">
        <v>767</v>
      </c>
      <c r="F998" t="s">
        <v>774</v>
      </c>
      <c r="G998" t="s">
        <v>767</v>
      </c>
      <c r="H998" t="s">
        <v>774</v>
      </c>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v>3.8</v>
      </c>
      <c r="AX998">
        <v>2.7</v>
      </c>
      <c r="AY998">
        <v>2.8</v>
      </c>
      <c r="AZ998">
        <v>2.8</v>
      </c>
      <c r="BA998">
        <v>3.95</v>
      </c>
      <c r="BB998">
        <v>3.15</v>
      </c>
      <c r="BC998">
        <v>2.95</v>
      </c>
      <c r="BD998">
        <v>3.15</v>
      </c>
      <c r="BE998"/>
      <c r="BF998"/>
      <c r="BG998"/>
      <c r="BH998"/>
      <c r="BI998"/>
      <c r="BJ998" t="s">
        <v>79</v>
      </c>
      <c r="BK998"/>
      <c r="BL998" t="s">
        <v>104</v>
      </c>
      <c r="BM998">
        <v>1216</v>
      </c>
      <c r="BN998" t="s">
        <v>72</v>
      </c>
      <c r="BO998" t="s">
        <v>104</v>
      </c>
    </row>
    <row r="999" spans="1:67" s="2" customFormat="1" hidden="1" x14ac:dyDescent="0.2">
      <c r="A999" t="s">
        <v>775</v>
      </c>
      <c r="B999"/>
      <c r="C999" t="s">
        <v>1519</v>
      </c>
      <c r="D999" t="s">
        <v>73</v>
      </c>
      <c r="E999" t="s">
        <v>767</v>
      </c>
      <c r="F999" t="s">
        <v>774</v>
      </c>
      <c r="G999" t="s">
        <v>767</v>
      </c>
      <c r="H999" t="s">
        <v>774</v>
      </c>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v>4.5</v>
      </c>
      <c r="AT999"/>
      <c r="AU999"/>
      <c r="AV999">
        <v>3.3</v>
      </c>
      <c r="AW999"/>
      <c r="AX999"/>
      <c r="AY999"/>
      <c r="AZ999"/>
      <c r="BA999"/>
      <c r="BB999"/>
      <c r="BC999"/>
      <c r="BD999"/>
      <c r="BE999"/>
      <c r="BF999"/>
      <c r="BG999"/>
      <c r="BH999"/>
      <c r="BI999"/>
      <c r="BJ999" t="s">
        <v>79</v>
      </c>
      <c r="BK999"/>
      <c r="BL999" t="s">
        <v>104</v>
      </c>
      <c r="BM999">
        <v>1216</v>
      </c>
      <c r="BN999" t="s">
        <v>72</v>
      </c>
      <c r="BO999" t="s">
        <v>104</v>
      </c>
    </row>
    <row r="1000" spans="1:67" s="2" customFormat="1" hidden="1" x14ac:dyDescent="0.2">
      <c r="A1000" t="s">
        <v>776</v>
      </c>
      <c r="B1000"/>
      <c r="C1000" t="s">
        <v>1519</v>
      </c>
      <c r="D1000" t="s">
        <v>73</v>
      </c>
      <c r="E1000" t="s">
        <v>767</v>
      </c>
      <c r="F1000" t="s">
        <v>774</v>
      </c>
      <c r="G1000" t="s">
        <v>767</v>
      </c>
      <c r="H1000" t="s">
        <v>774</v>
      </c>
      <c r="I1000"/>
      <c r="J1000"/>
      <c r="K1000"/>
      <c r="L1000"/>
      <c r="M1000"/>
      <c r="N1000"/>
      <c r="O1000"/>
      <c r="P1000"/>
      <c r="Q1000"/>
      <c r="R1000"/>
      <c r="S1000"/>
      <c r="T1000"/>
      <c r="U1000"/>
      <c r="V1000"/>
      <c r="W1000"/>
      <c r="X1000"/>
      <c r="Y1000"/>
      <c r="Z1000"/>
      <c r="AA1000"/>
      <c r="AB1000"/>
      <c r="AC1000"/>
      <c r="AD1000"/>
      <c r="AE1000"/>
      <c r="AF1000"/>
      <c r="AG1000"/>
      <c r="AH1000"/>
      <c r="AI1000"/>
      <c r="AJ1000"/>
      <c r="AK1000"/>
      <c r="AL1000"/>
      <c r="AM1000"/>
      <c r="AN1000"/>
      <c r="AO1000">
        <v>4.5</v>
      </c>
      <c r="AP1000"/>
      <c r="AQ1000"/>
      <c r="AR1000">
        <v>2.8</v>
      </c>
      <c r="AS1000"/>
      <c r="AT1000"/>
      <c r="AU1000"/>
      <c r="AV1000"/>
      <c r="AW1000"/>
      <c r="AX1000"/>
      <c r="AY1000"/>
      <c r="AZ1000"/>
      <c r="BA1000"/>
      <c r="BB1000"/>
      <c r="BC1000"/>
      <c r="BD1000"/>
      <c r="BE1000"/>
      <c r="BF1000"/>
      <c r="BG1000"/>
      <c r="BH1000"/>
      <c r="BI1000" t="s">
        <v>777</v>
      </c>
      <c r="BJ1000" t="s">
        <v>79</v>
      </c>
      <c r="BK1000"/>
      <c r="BL1000" t="s">
        <v>104</v>
      </c>
      <c r="BM1000">
        <v>1216</v>
      </c>
      <c r="BN1000" t="s">
        <v>72</v>
      </c>
      <c r="BO1000" t="s">
        <v>104</v>
      </c>
    </row>
    <row r="1001" spans="1:67" s="2" customFormat="1" hidden="1" x14ac:dyDescent="0.2">
      <c r="A1001" s="8" t="s">
        <v>2469</v>
      </c>
      <c r="B1001" t="s">
        <v>338</v>
      </c>
      <c r="C1001" t="s">
        <v>1519</v>
      </c>
      <c r="D1001" t="s">
        <v>73</v>
      </c>
      <c r="E1001" t="s">
        <v>767</v>
      </c>
      <c r="F1001" t="s">
        <v>774</v>
      </c>
      <c r="G1001" s="8" t="s">
        <v>2468</v>
      </c>
      <c r="H1001" s="8" t="s">
        <v>774</v>
      </c>
      <c r="I1001" s="8"/>
      <c r="J1001"/>
      <c r="K1001"/>
      <c r="L1001"/>
      <c r="M1001"/>
      <c r="N1001"/>
      <c r="O1001"/>
      <c r="P1001"/>
      <c r="Q1001"/>
      <c r="R1001"/>
      <c r="S1001"/>
      <c r="T1001"/>
      <c r="U1001"/>
      <c r="V1001"/>
      <c r="W1001"/>
      <c r="X1001"/>
      <c r="Y1001"/>
      <c r="Z1001"/>
      <c r="AA1001"/>
      <c r="AB1001"/>
      <c r="AC1001">
        <v>3.6</v>
      </c>
      <c r="AD1001"/>
      <c r="AE1001"/>
      <c r="AF1001" t="s">
        <v>2146</v>
      </c>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t="s">
        <v>79</v>
      </c>
      <c r="BK1001" s="1">
        <v>44820</v>
      </c>
      <c r="BL1001" s="8" t="s">
        <v>2433</v>
      </c>
      <c r="BM1001" s="8" t="s">
        <v>2470</v>
      </c>
      <c r="BN1001" t="s">
        <v>72</v>
      </c>
      <c r="BO1001" s="8" t="s">
        <v>2433</v>
      </c>
    </row>
    <row r="1002" spans="1:67" hidden="1" x14ac:dyDescent="0.2">
      <c r="A1002" s="13" t="s">
        <v>1737</v>
      </c>
      <c r="B1002" s="13"/>
      <c r="C1002" s="13" t="s">
        <v>1519</v>
      </c>
      <c r="D1002" s="13" t="s">
        <v>73</v>
      </c>
      <c r="E1002" s="13" t="s">
        <v>767</v>
      </c>
      <c r="F1002" s="13" t="s">
        <v>779</v>
      </c>
      <c r="G1002" s="13" t="s">
        <v>89</v>
      </c>
      <c r="H1002" s="13" t="s">
        <v>792</v>
      </c>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c r="AL1002" s="13"/>
      <c r="AM1002" s="13"/>
      <c r="AN1002" s="13"/>
      <c r="AO1002" s="13"/>
      <c r="AP1002" s="13"/>
      <c r="AQ1002" s="13"/>
      <c r="AR1002" s="13"/>
      <c r="AS1002" s="13"/>
      <c r="AT1002" s="13"/>
      <c r="AU1002" s="13"/>
      <c r="AV1002" s="13"/>
      <c r="AW1002" s="13"/>
      <c r="AX1002" s="13"/>
      <c r="AY1002" s="13"/>
      <c r="AZ1002" s="13"/>
      <c r="BA1002" s="13"/>
      <c r="BB1002" s="13"/>
      <c r="BC1002" s="13"/>
      <c r="BD1002" s="13"/>
      <c r="BE1002" s="13"/>
      <c r="BF1002" s="13"/>
      <c r="BG1002" s="13"/>
      <c r="BH1002" s="13"/>
      <c r="BI1002" s="13"/>
      <c r="BJ1002" s="13"/>
      <c r="BK1002" s="13"/>
      <c r="BL1002" s="13"/>
      <c r="BM1002" s="13"/>
      <c r="BN1002" s="13"/>
      <c r="BO1002" s="13"/>
    </row>
    <row r="1003" spans="1:67" hidden="1" x14ac:dyDescent="0.2">
      <c r="A1003" s="13" t="s">
        <v>1737</v>
      </c>
      <c r="B1003" s="13"/>
      <c r="C1003" s="13" t="s">
        <v>1519</v>
      </c>
      <c r="D1003" s="13" t="s">
        <v>73</v>
      </c>
      <c r="E1003" s="13" t="s">
        <v>767</v>
      </c>
      <c r="F1003" s="13" t="s">
        <v>779</v>
      </c>
      <c r="G1003" s="13" t="s">
        <v>767</v>
      </c>
      <c r="H1003" s="13" t="s">
        <v>779</v>
      </c>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c r="AL1003" s="13"/>
      <c r="AM1003" s="13"/>
      <c r="AN1003" s="13"/>
      <c r="AO1003" s="13"/>
      <c r="AP1003" s="13"/>
      <c r="AQ1003" s="13"/>
      <c r="AR1003" s="13"/>
      <c r="AS1003" s="13"/>
      <c r="AT1003" s="13"/>
      <c r="AU1003" s="13"/>
      <c r="AV1003" s="13"/>
      <c r="AW1003" s="13"/>
      <c r="AX1003" s="13"/>
      <c r="AY1003" s="13"/>
      <c r="AZ1003" s="13"/>
      <c r="BA1003" s="13"/>
      <c r="BB1003" s="13"/>
      <c r="BC1003" s="13"/>
      <c r="BD1003" s="13"/>
      <c r="BE1003" s="13"/>
      <c r="BF1003" s="13"/>
      <c r="BG1003" s="13"/>
      <c r="BH1003" s="13"/>
      <c r="BI1003" s="13"/>
      <c r="BJ1003" s="13"/>
      <c r="BK1003" s="13"/>
      <c r="BL1003" s="13"/>
      <c r="BM1003" s="13"/>
      <c r="BN1003" s="13"/>
      <c r="BO1003" s="13"/>
    </row>
    <row r="1004" spans="1:67" hidden="1" x14ac:dyDescent="0.2">
      <c r="A1004" t="s">
        <v>778</v>
      </c>
      <c r="C1004" t="s">
        <v>1519</v>
      </c>
      <c r="D1004" t="s">
        <v>73</v>
      </c>
      <c r="E1004" t="s">
        <v>767</v>
      </c>
      <c r="F1004" t="s">
        <v>779</v>
      </c>
      <c r="G1004" t="s">
        <v>456</v>
      </c>
      <c r="H1004" t="s">
        <v>779</v>
      </c>
      <c r="Q1004">
        <v>7</v>
      </c>
      <c r="T1004">
        <v>7.6</v>
      </c>
      <c r="U1004">
        <v>6.4</v>
      </c>
      <c r="X1004">
        <v>9</v>
      </c>
      <c r="Y1004">
        <v>5.2</v>
      </c>
      <c r="AB1004">
        <v>9</v>
      </c>
      <c r="AC1004">
        <v>5</v>
      </c>
      <c r="AF1004">
        <v>10.199999999999999</v>
      </c>
      <c r="AG1004">
        <v>3.5</v>
      </c>
      <c r="AJ1004">
        <v>8</v>
      </c>
      <c r="AK1004">
        <v>5.9</v>
      </c>
      <c r="AN1004">
        <v>4.8</v>
      </c>
      <c r="AO1004">
        <v>6.9</v>
      </c>
      <c r="AR1004">
        <v>5.4</v>
      </c>
      <c r="AS1004">
        <v>6.9</v>
      </c>
      <c r="AV1004">
        <v>5.4</v>
      </c>
      <c r="AW1004">
        <v>5.5</v>
      </c>
      <c r="AZ1004">
        <v>5</v>
      </c>
      <c r="BA1004">
        <v>5.3</v>
      </c>
      <c r="BD1004">
        <v>5</v>
      </c>
      <c r="BE1004">
        <v>5.9</v>
      </c>
      <c r="BH1004">
        <v>4.2</v>
      </c>
      <c r="BJ1004" t="s">
        <v>79</v>
      </c>
      <c r="BL1004" t="s">
        <v>216</v>
      </c>
      <c r="BM1004">
        <v>7016</v>
      </c>
    </row>
    <row r="1005" spans="1:67" hidden="1" x14ac:dyDescent="0.2">
      <c r="A1005" t="s">
        <v>780</v>
      </c>
      <c r="C1005" t="s">
        <v>1519</v>
      </c>
      <c r="D1005" t="s">
        <v>73</v>
      </c>
      <c r="E1005" t="s">
        <v>767</v>
      </c>
      <c r="F1005" t="s">
        <v>779</v>
      </c>
      <c r="G1005" t="s">
        <v>456</v>
      </c>
      <c r="H1005" t="s">
        <v>779</v>
      </c>
      <c r="M1005">
        <v>6.2</v>
      </c>
      <c r="Q1005">
        <v>7</v>
      </c>
      <c r="T1005">
        <v>8.1999999999999993</v>
      </c>
      <c r="U1005">
        <v>6.9</v>
      </c>
      <c r="X1005">
        <v>9.5</v>
      </c>
      <c r="Y1005">
        <v>5.3</v>
      </c>
      <c r="AB1005">
        <v>9.4</v>
      </c>
      <c r="AC1005">
        <v>5</v>
      </c>
      <c r="AF1005">
        <v>10.7</v>
      </c>
      <c r="AG1005">
        <v>4</v>
      </c>
      <c r="AJ1005">
        <v>9</v>
      </c>
      <c r="AK1005">
        <v>6.3</v>
      </c>
      <c r="AN1005">
        <v>4.5</v>
      </c>
      <c r="AO1005">
        <v>6.8</v>
      </c>
      <c r="AR1005">
        <v>5.5</v>
      </c>
      <c r="BJ1005" t="s">
        <v>79</v>
      </c>
      <c r="BL1005" t="s">
        <v>216</v>
      </c>
      <c r="BM1005">
        <v>7016</v>
      </c>
    </row>
    <row r="1006" spans="1:67" hidden="1" x14ac:dyDescent="0.2">
      <c r="A1006" t="s">
        <v>781</v>
      </c>
      <c r="C1006" t="s">
        <v>1519</v>
      </c>
      <c r="D1006" t="s">
        <v>73</v>
      </c>
      <c r="E1006" t="s">
        <v>767</v>
      </c>
      <c r="F1006" t="s">
        <v>779</v>
      </c>
      <c r="G1006" t="s">
        <v>456</v>
      </c>
      <c r="H1006" t="s">
        <v>779</v>
      </c>
      <c r="M1006">
        <v>5.8</v>
      </c>
      <c r="P1006">
        <v>5.3</v>
      </c>
      <c r="Q1006">
        <v>7.3</v>
      </c>
      <c r="T1006">
        <v>7.3</v>
      </c>
      <c r="U1006">
        <v>6</v>
      </c>
      <c r="X1006">
        <v>8.8000000000000007</v>
      </c>
      <c r="Y1006">
        <v>5.4</v>
      </c>
      <c r="AB1006">
        <v>8.6999999999999993</v>
      </c>
      <c r="AC1006">
        <v>4.7</v>
      </c>
      <c r="AF1006">
        <v>10</v>
      </c>
      <c r="AG1006">
        <v>3.9</v>
      </c>
      <c r="AJ1006">
        <v>8.1999999999999993</v>
      </c>
      <c r="BJ1006" t="s">
        <v>79</v>
      </c>
      <c r="BL1006" t="s">
        <v>216</v>
      </c>
      <c r="BM1006">
        <v>7016</v>
      </c>
    </row>
    <row r="1007" spans="1:67" hidden="1" x14ac:dyDescent="0.2">
      <c r="A1007" t="s">
        <v>782</v>
      </c>
      <c r="C1007" t="s">
        <v>1519</v>
      </c>
      <c r="D1007" t="s">
        <v>73</v>
      </c>
      <c r="E1007" t="s">
        <v>767</v>
      </c>
      <c r="F1007" t="s">
        <v>779</v>
      </c>
      <c r="G1007" t="s">
        <v>456</v>
      </c>
      <c r="H1007" t="s">
        <v>779</v>
      </c>
      <c r="AK1007">
        <v>5.9</v>
      </c>
      <c r="AN1007">
        <v>4.5</v>
      </c>
      <c r="AO1007">
        <v>6.6</v>
      </c>
      <c r="AR1007">
        <v>5</v>
      </c>
      <c r="AS1007">
        <v>6.7</v>
      </c>
      <c r="AV1007">
        <v>5</v>
      </c>
      <c r="AW1007">
        <v>5.6</v>
      </c>
      <c r="AZ1007">
        <v>4.4000000000000004</v>
      </c>
      <c r="BA1007">
        <v>5.5</v>
      </c>
      <c r="BD1007">
        <v>4.5999999999999996</v>
      </c>
      <c r="BE1007">
        <v>5.9</v>
      </c>
      <c r="BH1007">
        <v>4</v>
      </c>
      <c r="BJ1007" t="s">
        <v>79</v>
      </c>
      <c r="BL1007" t="s">
        <v>216</v>
      </c>
      <c r="BM1007">
        <v>7016</v>
      </c>
    </row>
    <row r="1008" spans="1:67" hidden="1" x14ac:dyDescent="0.2">
      <c r="A1008" t="s">
        <v>783</v>
      </c>
      <c r="C1008" t="s">
        <v>1519</v>
      </c>
      <c r="D1008" t="s">
        <v>73</v>
      </c>
      <c r="E1008" t="s">
        <v>767</v>
      </c>
      <c r="F1008" t="s">
        <v>779</v>
      </c>
      <c r="G1008" t="s">
        <v>456</v>
      </c>
      <c r="H1008" t="s">
        <v>779</v>
      </c>
      <c r="AK1008">
        <v>5.8</v>
      </c>
      <c r="AN1008">
        <v>4</v>
      </c>
      <c r="AO1008">
        <v>6.7</v>
      </c>
      <c r="AR1008">
        <v>4.7</v>
      </c>
      <c r="AS1008">
        <v>6.4</v>
      </c>
      <c r="AV1008">
        <v>4.7</v>
      </c>
      <c r="AW1008">
        <v>5.7</v>
      </c>
      <c r="AZ1008">
        <v>4.4000000000000004</v>
      </c>
      <c r="BA1008">
        <v>5.2</v>
      </c>
      <c r="BD1008">
        <v>4.5</v>
      </c>
      <c r="BE1008">
        <v>6.1</v>
      </c>
      <c r="BH1008">
        <v>4</v>
      </c>
      <c r="BJ1008" t="s">
        <v>79</v>
      </c>
      <c r="BL1008" t="s">
        <v>216</v>
      </c>
      <c r="BM1008">
        <v>7016</v>
      </c>
    </row>
    <row r="1009" spans="1:67" hidden="1" x14ac:dyDescent="0.2">
      <c r="A1009" t="s">
        <v>784</v>
      </c>
      <c r="C1009" t="s">
        <v>1519</v>
      </c>
      <c r="D1009" t="s">
        <v>73</v>
      </c>
      <c r="E1009" t="s">
        <v>767</v>
      </c>
      <c r="F1009" t="s">
        <v>779</v>
      </c>
      <c r="G1009" t="s">
        <v>456</v>
      </c>
      <c r="H1009" t="s">
        <v>779</v>
      </c>
      <c r="AO1009">
        <v>6.2</v>
      </c>
      <c r="AR1009">
        <v>5</v>
      </c>
      <c r="AS1009">
        <v>6.4</v>
      </c>
      <c r="AV1009">
        <v>5.3</v>
      </c>
      <c r="AW1009">
        <v>5.3</v>
      </c>
      <c r="AZ1009">
        <v>4.5</v>
      </c>
      <c r="BA1009">
        <v>4.7</v>
      </c>
      <c r="BD1009">
        <v>4.8</v>
      </c>
      <c r="BE1009">
        <v>5.6</v>
      </c>
      <c r="BH1009">
        <v>4.0999999999999996</v>
      </c>
      <c r="BJ1009" t="s">
        <v>79</v>
      </c>
      <c r="BL1009" t="s">
        <v>216</v>
      </c>
      <c r="BM1009">
        <v>7016</v>
      </c>
    </row>
    <row r="1010" spans="1:67" hidden="1" x14ac:dyDescent="0.2">
      <c r="A1010" t="s">
        <v>785</v>
      </c>
      <c r="C1010" t="s">
        <v>1519</v>
      </c>
      <c r="D1010" t="s">
        <v>73</v>
      </c>
      <c r="E1010" t="s">
        <v>767</v>
      </c>
      <c r="F1010" t="s">
        <v>779</v>
      </c>
      <c r="G1010" t="s">
        <v>456</v>
      </c>
      <c r="H1010" t="s">
        <v>779</v>
      </c>
      <c r="M1010">
        <v>6.2</v>
      </c>
      <c r="P1010">
        <v>6.9</v>
      </c>
      <c r="AO1010">
        <v>7.5</v>
      </c>
      <c r="AR1010">
        <v>5.9</v>
      </c>
      <c r="AS1010">
        <v>7</v>
      </c>
      <c r="AV1010">
        <v>5.8</v>
      </c>
      <c r="AW1010">
        <v>5.6</v>
      </c>
      <c r="AZ1010">
        <v>4.8</v>
      </c>
      <c r="BA1010">
        <v>5.4</v>
      </c>
      <c r="BD1010">
        <v>5</v>
      </c>
      <c r="BJ1010" t="s">
        <v>79</v>
      </c>
      <c r="BL1010" t="s">
        <v>216</v>
      </c>
      <c r="BM1010">
        <v>7016</v>
      </c>
    </row>
    <row r="1011" spans="1:67" hidden="1" x14ac:dyDescent="0.2">
      <c r="A1011" t="s">
        <v>786</v>
      </c>
      <c r="C1011" t="s">
        <v>1519</v>
      </c>
      <c r="D1011" t="s">
        <v>73</v>
      </c>
      <c r="E1011" t="s">
        <v>767</v>
      </c>
      <c r="F1011" t="s">
        <v>779</v>
      </c>
      <c r="G1011" t="s">
        <v>456</v>
      </c>
      <c r="H1011" t="s">
        <v>779</v>
      </c>
      <c r="Q1011">
        <v>6.7</v>
      </c>
      <c r="T1011">
        <v>7.2</v>
      </c>
      <c r="U1011">
        <v>6.3</v>
      </c>
      <c r="X1011">
        <v>8.1</v>
      </c>
      <c r="Y1011">
        <v>5.2</v>
      </c>
      <c r="AB1011">
        <v>8.5</v>
      </c>
      <c r="AC1011">
        <v>5</v>
      </c>
      <c r="AF1011">
        <v>8</v>
      </c>
      <c r="AG1011">
        <v>3.6</v>
      </c>
      <c r="AJ1011">
        <v>7.9</v>
      </c>
      <c r="BH1011">
        <v>4</v>
      </c>
      <c r="BJ1011" t="s">
        <v>79</v>
      </c>
      <c r="BL1011" t="s">
        <v>216</v>
      </c>
      <c r="BM1011">
        <v>7016</v>
      </c>
    </row>
    <row r="1012" spans="1:67" hidden="1" x14ac:dyDescent="0.2">
      <c r="A1012" t="s">
        <v>787</v>
      </c>
      <c r="C1012" t="s">
        <v>1519</v>
      </c>
      <c r="D1012" t="s">
        <v>73</v>
      </c>
      <c r="E1012" t="s">
        <v>767</v>
      </c>
      <c r="F1012" t="s">
        <v>779</v>
      </c>
      <c r="G1012" t="s">
        <v>456</v>
      </c>
      <c r="H1012" t="s">
        <v>779</v>
      </c>
      <c r="M1012">
        <v>5.9</v>
      </c>
      <c r="P1012">
        <v>5.5</v>
      </c>
      <c r="Q1012">
        <v>6.4</v>
      </c>
      <c r="T1012">
        <v>7.1</v>
      </c>
      <c r="U1012">
        <v>6.4</v>
      </c>
      <c r="X1012">
        <v>8.6</v>
      </c>
      <c r="Y1012">
        <v>5.2</v>
      </c>
      <c r="AB1012">
        <v>8.8000000000000007</v>
      </c>
      <c r="AC1012">
        <v>5</v>
      </c>
      <c r="AF1012">
        <v>9.6999999999999993</v>
      </c>
      <c r="AK1012">
        <v>6</v>
      </c>
      <c r="AN1012">
        <v>4.4000000000000004</v>
      </c>
      <c r="AO1012">
        <v>6.9</v>
      </c>
      <c r="AR1012">
        <v>4.7</v>
      </c>
      <c r="AS1012">
        <v>6.6</v>
      </c>
      <c r="AV1012">
        <v>5</v>
      </c>
      <c r="BJ1012" t="s">
        <v>79</v>
      </c>
      <c r="BL1012" t="s">
        <v>216</v>
      </c>
      <c r="BM1012">
        <v>7016</v>
      </c>
      <c r="BN1012" t="s">
        <v>81</v>
      </c>
      <c r="BO1012" t="s">
        <v>216</v>
      </c>
    </row>
    <row r="1013" spans="1:67" hidden="1" x14ac:dyDescent="0.2">
      <c r="A1013" t="s">
        <v>788</v>
      </c>
      <c r="C1013" t="s">
        <v>1519</v>
      </c>
      <c r="D1013" t="s">
        <v>73</v>
      </c>
      <c r="E1013" t="s">
        <v>767</v>
      </c>
      <c r="F1013" t="s">
        <v>779</v>
      </c>
      <c r="G1013" t="s">
        <v>456</v>
      </c>
      <c r="H1013" t="s">
        <v>779</v>
      </c>
      <c r="U1013">
        <v>6.4</v>
      </c>
      <c r="X1013">
        <v>8</v>
      </c>
      <c r="Y1013">
        <v>5.4</v>
      </c>
      <c r="AB1013">
        <v>8.6999999999999993</v>
      </c>
      <c r="AC1013">
        <v>4.8</v>
      </c>
      <c r="AF1013">
        <v>10</v>
      </c>
      <c r="AG1013">
        <v>4</v>
      </c>
      <c r="AJ1013">
        <v>8.1999999999999993</v>
      </c>
      <c r="AO1013">
        <v>7</v>
      </c>
      <c r="AR1013">
        <v>5</v>
      </c>
      <c r="AS1013">
        <v>6.5</v>
      </c>
      <c r="AV1013">
        <v>4.9000000000000004</v>
      </c>
      <c r="BA1013">
        <v>4.9000000000000004</v>
      </c>
      <c r="BD1013">
        <v>4.5999999999999996</v>
      </c>
      <c r="BE1013">
        <v>5.0999999999999996</v>
      </c>
      <c r="BH1013">
        <v>3.6</v>
      </c>
      <c r="BJ1013" t="s">
        <v>79</v>
      </c>
      <c r="BL1013" t="s">
        <v>216</v>
      </c>
      <c r="BM1013">
        <v>7016</v>
      </c>
    </row>
    <row r="1014" spans="1:67" hidden="1" x14ac:dyDescent="0.2">
      <c r="A1014" t="s">
        <v>789</v>
      </c>
      <c r="C1014" t="s">
        <v>1519</v>
      </c>
      <c r="D1014" t="s">
        <v>73</v>
      </c>
      <c r="E1014" t="s">
        <v>767</v>
      </c>
      <c r="F1014" t="s">
        <v>779</v>
      </c>
      <c r="G1014" t="s">
        <v>456</v>
      </c>
      <c r="H1014" t="s">
        <v>779</v>
      </c>
      <c r="Q1014">
        <v>7</v>
      </c>
      <c r="T1014">
        <v>7.3</v>
      </c>
      <c r="AK1014">
        <v>5.5</v>
      </c>
      <c r="AN1014">
        <v>4</v>
      </c>
      <c r="AO1014">
        <v>6.5</v>
      </c>
      <c r="AR1014">
        <v>4.8</v>
      </c>
      <c r="AS1014">
        <v>6.5</v>
      </c>
      <c r="AV1014">
        <v>5.0999999999999996</v>
      </c>
      <c r="AW1014">
        <v>5.7</v>
      </c>
      <c r="AZ1014">
        <v>4.4000000000000004</v>
      </c>
      <c r="BA1014">
        <v>5.2</v>
      </c>
      <c r="BD1014">
        <v>4.8</v>
      </c>
      <c r="BE1014">
        <v>6.2</v>
      </c>
      <c r="BH1014">
        <v>4.0999999999999996</v>
      </c>
      <c r="BJ1014" t="s">
        <v>79</v>
      </c>
      <c r="BL1014" t="s">
        <v>216</v>
      </c>
      <c r="BM1014">
        <v>7016</v>
      </c>
      <c r="BN1014" t="s">
        <v>81</v>
      </c>
      <c r="BO1014" t="s">
        <v>216</v>
      </c>
    </row>
    <row r="1015" spans="1:67" hidden="1" x14ac:dyDescent="0.2">
      <c r="A1015" t="s">
        <v>790</v>
      </c>
      <c r="C1015" t="s">
        <v>1519</v>
      </c>
      <c r="D1015" t="s">
        <v>73</v>
      </c>
      <c r="E1015" t="s">
        <v>767</v>
      </c>
      <c r="F1015" t="s">
        <v>779</v>
      </c>
      <c r="G1015" t="s">
        <v>456</v>
      </c>
      <c r="H1015" t="s">
        <v>779</v>
      </c>
      <c r="Q1015">
        <v>7</v>
      </c>
      <c r="T1015">
        <v>7.4</v>
      </c>
      <c r="U1015">
        <v>6.5</v>
      </c>
      <c r="X1015">
        <v>9.1</v>
      </c>
      <c r="Y1015">
        <v>5.0999999999999996</v>
      </c>
      <c r="AB1015">
        <v>9.3000000000000007</v>
      </c>
      <c r="AC1015">
        <v>4.8</v>
      </c>
      <c r="AF1015">
        <v>10</v>
      </c>
      <c r="BJ1015" t="s">
        <v>79</v>
      </c>
      <c r="BL1015" t="s">
        <v>216</v>
      </c>
      <c r="BM1015">
        <v>7016</v>
      </c>
    </row>
    <row r="1016" spans="1:67" hidden="1" x14ac:dyDescent="0.2">
      <c r="A1016" t="s">
        <v>791</v>
      </c>
      <c r="C1016" t="s">
        <v>1519</v>
      </c>
      <c r="D1016" t="s">
        <v>73</v>
      </c>
      <c r="E1016" t="s">
        <v>767</v>
      </c>
      <c r="F1016" t="s">
        <v>779</v>
      </c>
      <c r="G1016" t="s">
        <v>456</v>
      </c>
      <c r="H1016" t="s">
        <v>779</v>
      </c>
      <c r="U1016">
        <v>6.2</v>
      </c>
      <c r="X1016">
        <v>9.4</v>
      </c>
      <c r="Y1016">
        <v>4.5</v>
      </c>
      <c r="AB1016">
        <v>8.6999999999999993</v>
      </c>
      <c r="BJ1016" t="s">
        <v>79</v>
      </c>
      <c r="BL1016" t="s">
        <v>291</v>
      </c>
      <c r="BM1016">
        <v>17228</v>
      </c>
      <c r="BN1016" t="s">
        <v>72</v>
      </c>
      <c r="BO1016" t="s">
        <v>291</v>
      </c>
    </row>
    <row r="1017" spans="1:67" hidden="1" x14ac:dyDescent="0.2">
      <c r="A1017" t="s">
        <v>766</v>
      </c>
      <c r="C1017" t="s">
        <v>1519</v>
      </c>
      <c r="D1017" t="s">
        <v>73</v>
      </c>
      <c r="E1017" t="s">
        <v>767</v>
      </c>
      <c r="F1017" t="s">
        <v>779</v>
      </c>
      <c r="G1017" t="s">
        <v>89</v>
      </c>
      <c r="H1017" t="s">
        <v>792</v>
      </c>
      <c r="Q1017">
        <v>6.3</v>
      </c>
      <c r="T1017">
        <v>7.5</v>
      </c>
      <c r="U1017">
        <v>6.5</v>
      </c>
      <c r="X1017">
        <v>9.5</v>
      </c>
      <c r="Y1017">
        <v>4.5</v>
      </c>
      <c r="AB1017">
        <v>9</v>
      </c>
      <c r="BJ1017" t="s">
        <v>79</v>
      </c>
      <c r="BK1017" s="1">
        <v>44797</v>
      </c>
      <c r="BL1017" t="s">
        <v>87</v>
      </c>
      <c r="BM1017">
        <v>36083</v>
      </c>
      <c r="BN1017" t="s">
        <v>72</v>
      </c>
      <c r="BO1017" t="s">
        <v>87</v>
      </c>
    </row>
    <row r="1018" spans="1:67" hidden="1" x14ac:dyDescent="0.2">
      <c r="A1018" t="s">
        <v>766</v>
      </c>
      <c r="C1018" t="s">
        <v>1519</v>
      </c>
      <c r="D1018" t="s">
        <v>73</v>
      </c>
      <c r="E1018" t="s">
        <v>767</v>
      </c>
      <c r="F1018" t="s">
        <v>779</v>
      </c>
      <c r="G1018" t="s">
        <v>767</v>
      </c>
      <c r="H1018" t="s">
        <v>779</v>
      </c>
      <c r="Q1018">
        <v>6.5</v>
      </c>
      <c r="T1018">
        <v>7</v>
      </c>
      <c r="U1018">
        <v>5.5</v>
      </c>
      <c r="X1018">
        <v>8</v>
      </c>
      <c r="Y1018">
        <v>5</v>
      </c>
      <c r="AB1018">
        <v>8.5</v>
      </c>
      <c r="AG1018">
        <v>3.5</v>
      </c>
      <c r="AJ1018">
        <v>8</v>
      </c>
      <c r="BJ1018" t="s">
        <v>79</v>
      </c>
      <c r="BK1018" s="1">
        <v>44797</v>
      </c>
      <c r="BL1018" t="s">
        <v>87</v>
      </c>
      <c r="BM1018">
        <v>36083</v>
      </c>
      <c r="BN1018" t="s">
        <v>72</v>
      </c>
      <c r="BO1018" t="s">
        <v>87</v>
      </c>
    </row>
    <row r="1019" spans="1:67" hidden="1" x14ac:dyDescent="0.2">
      <c r="A1019" t="s">
        <v>770</v>
      </c>
      <c r="C1019" t="s">
        <v>1519</v>
      </c>
      <c r="D1019" t="s">
        <v>73</v>
      </c>
      <c r="E1019" t="s">
        <v>767</v>
      </c>
      <c r="F1019" t="s">
        <v>779</v>
      </c>
      <c r="G1019" t="s">
        <v>89</v>
      </c>
      <c r="H1019" t="s">
        <v>792</v>
      </c>
      <c r="AK1019">
        <v>5</v>
      </c>
      <c r="AN1019">
        <v>6</v>
      </c>
      <c r="BA1019">
        <v>4.5</v>
      </c>
      <c r="BD1019">
        <v>4.5</v>
      </c>
      <c r="BE1019">
        <v>3.7</v>
      </c>
      <c r="BH1019">
        <v>7.6</v>
      </c>
      <c r="BJ1019" t="s">
        <v>79</v>
      </c>
      <c r="BK1019" s="1">
        <v>44797</v>
      </c>
      <c r="BL1019" t="s">
        <v>87</v>
      </c>
      <c r="BM1019">
        <v>36083</v>
      </c>
      <c r="BN1019" t="s">
        <v>72</v>
      </c>
      <c r="BO1019" t="s">
        <v>87</v>
      </c>
    </row>
    <row r="1020" spans="1:67" hidden="1" x14ac:dyDescent="0.2">
      <c r="A1020" t="s">
        <v>770</v>
      </c>
      <c r="C1020" t="s">
        <v>1519</v>
      </c>
      <c r="D1020" t="s">
        <v>73</v>
      </c>
      <c r="E1020" t="s">
        <v>767</v>
      </c>
      <c r="F1020" t="s">
        <v>779</v>
      </c>
      <c r="G1020" t="s">
        <v>767</v>
      </c>
      <c r="H1020" t="s">
        <v>779</v>
      </c>
      <c r="AW1020">
        <v>5.5</v>
      </c>
      <c r="AZ1020">
        <v>4.5</v>
      </c>
      <c r="BE1020">
        <v>5.5</v>
      </c>
      <c r="BH1020">
        <v>3.8</v>
      </c>
      <c r="BJ1020" t="s">
        <v>79</v>
      </c>
      <c r="BK1020" s="1">
        <v>44797</v>
      </c>
      <c r="BL1020" t="s">
        <v>87</v>
      </c>
      <c r="BM1020">
        <v>36083</v>
      </c>
      <c r="BN1020" t="s">
        <v>72</v>
      </c>
      <c r="BO1020" t="s">
        <v>87</v>
      </c>
    </row>
    <row r="1021" spans="1:67" hidden="1" x14ac:dyDescent="0.2">
      <c r="A1021" t="s">
        <v>771</v>
      </c>
      <c r="C1021" t="s">
        <v>1519</v>
      </c>
      <c r="D1021" t="s">
        <v>73</v>
      </c>
      <c r="E1021" t="s">
        <v>767</v>
      </c>
      <c r="F1021" t="s">
        <v>779</v>
      </c>
      <c r="G1021" t="s">
        <v>767</v>
      </c>
      <c r="H1021" t="s">
        <v>779</v>
      </c>
      <c r="AK1021">
        <v>5.4</v>
      </c>
      <c r="AO1021">
        <v>6.8</v>
      </c>
      <c r="AR1021">
        <v>5</v>
      </c>
      <c r="AS1021">
        <v>6.8</v>
      </c>
      <c r="AV1021">
        <v>5</v>
      </c>
      <c r="BJ1021" t="s">
        <v>79</v>
      </c>
      <c r="BK1021" s="1">
        <v>44797</v>
      </c>
      <c r="BL1021" t="s">
        <v>87</v>
      </c>
      <c r="BM1021">
        <v>36083</v>
      </c>
      <c r="BN1021" t="s">
        <v>72</v>
      </c>
      <c r="BO1021" t="s">
        <v>87</v>
      </c>
    </row>
    <row r="1022" spans="1:67" hidden="1" x14ac:dyDescent="0.2">
      <c r="A1022" s="8" t="s">
        <v>2261</v>
      </c>
      <c r="C1022" t="s">
        <v>1519</v>
      </c>
      <c r="D1022" t="s">
        <v>73</v>
      </c>
      <c r="E1022" t="s">
        <v>767</v>
      </c>
      <c r="F1022" t="s">
        <v>779</v>
      </c>
      <c r="G1022" s="8" t="s">
        <v>456</v>
      </c>
      <c r="H1022" t="s">
        <v>2260</v>
      </c>
      <c r="AK1022">
        <v>5.9</v>
      </c>
      <c r="AN1022">
        <v>4.3</v>
      </c>
      <c r="AS1022">
        <v>6.2</v>
      </c>
      <c r="AV1022">
        <v>5.0999999999999996</v>
      </c>
      <c r="BJ1022" s="8" t="s">
        <v>79</v>
      </c>
      <c r="BK1022" s="1">
        <v>44816</v>
      </c>
      <c r="BL1022" t="s">
        <v>2002</v>
      </c>
      <c r="BM1022">
        <v>2585</v>
      </c>
    </row>
    <row r="1023" spans="1:67" hidden="1" x14ac:dyDescent="0.2">
      <c r="A1023" s="8" t="s">
        <v>2262</v>
      </c>
      <c r="C1023" t="s">
        <v>1519</v>
      </c>
      <c r="D1023" t="s">
        <v>73</v>
      </c>
      <c r="E1023" t="s">
        <v>767</v>
      </c>
      <c r="F1023" t="s">
        <v>779</v>
      </c>
      <c r="G1023" s="8" t="s">
        <v>456</v>
      </c>
      <c r="H1023" t="s">
        <v>2263</v>
      </c>
      <c r="Y1023" t="s">
        <v>1943</v>
      </c>
      <c r="AA1023" t="s">
        <v>2107</v>
      </c>
      <c r="AB1023" t="s">
        <v>2107</v>
      </c>
      <c r="AG1023" t="s">
        <v>2143</v>
      </c>
      <c r="AH1023">
        <v>8</v>
      </c>
      <c r="AJ1023">
        <v>8</v>
      </c>
      <c r="BI1023" t="s">
        <v>2007</v>
      </c>
      <c r="BJ1023" s="8" t="s">
        <v>79</v>
      </c>
      <c r="BK1023" s="1">
        <v>44816</v>
      </c>
      <c r="BL1023" t="s">
        <v>2002</v>
      </c>
      <c r="BM1023">
        <v>2585</v>
      </c>
    </row>
    <row r="1024" spans="1:67" hidden="1" x14ac:dyDescent="0.2">
      <c r="A1024" s="8" t="s">
        <v>2264</v>
      </c>
      <c r="C1024" t="s">
        <v>1519</v>
      </c>
      <c r="D1024" t="s">
        <v>73</v>
      </c>
      <c r="E1024" t="s">
        <v>767</v>
      </c>
      <c r="F1024" t="s">
        <v>779</v>
      </c>
      <c r="G1024" s="8" t="s">
        <v>456</v>
      </c>
      <c r="H1024" t="s">
        <v>779</v>
      </c>
      <c r="AC1024" t="s">
        <v>1969</v>
      </c>
      <c r="AK1024">
        <v>5.9</v>
      </c>
      <c r="AN1024" t="s">
        <v>1923</v>
      </c>
      <c r="AO1024">
        <v>6.5</v>
      </c>
      <c r="AR1024" t="s">
        <v>1946</v>
      </c>
      <c r="AW1024">
        <v>5.6</v>
      </c>
      <c r="AX1024" t="s">
        <v>1955</v>
      </c>
      <c r="AY1024">
        <v>5</v>
      </c>
      <c r="AZ1024">
        <v>5</v>
      </c>
      <c r="BA1024">
        <v>4.8</v>
      </c>
      <c r="BB1024" t="s">
        <v>1946</v>
      </c>
      <c r="BC1024" t="s">
        <v>1944</v>
      </c>
      <c r="BD1024" t="s">
        <v>1946</v>
      </c>
      <c r="BE1024" t="s">
        <v>1959</v>
      </c>
      <c r="BF1024" t="s">
        <v>2143</v>
      </c>
      <c r="BG1024" t="s">
        <v>1973</v>
      </c>
      <c r="BH1024" t="s">
        <v>2143</v>
      </c>
      <c r="BI1024" t="s">
        <v>2007</v>
      </c>
      <c r="BJ1024" s="8" t="s">
        <v>79</v>
      </c>
      <c r="BK1024" s="1">
        <v>44816</v>
      </c>
      <c r="BL1024" t="s">
        <v>2002</v>
      </c>
      <c r="BM1024">
        <v>2585</v>
      </c>
    </row>
    <row r="1025" spans="1:67" hidden="1" x14ac:dyDescent="0.2">
      <c r="A1025" s="13" t="s">
        <v>1737</v>
      </c>
      <c r="B1025" s="13"/>
      <c r="C1025" s="13" t="s">
        <v>1519</v>
      </c>
      <c r="D1025" s="13" t="s">
        <v>73</v>
      </c>
      <c r="E1025" s="13" t="s">
        <v>767</v>
      </c>
      <c r="F1025" s="13" t="s">
        <v>769</v>
      </c>
      <c r="G1025" s="13" t="s">
        <v>767</v>
      </c>
      <c r="H1025" s="13" t="s">
        <v>769</v>
      </c>
      <c r="I1025" s="13"/>
      <c r="J1025" s="13"/>
      <c r="K1025" s="13"/>
      <c r="L1025" s="13"/>
      <c r="M1025" s="13"/>
      <c r="N1025" s="13"/>
      <c r="O1025" s="13"/>
      <c r="P1025" s="13"/>
      <c r="Q1025" s="13"/>
      <c r="R1025" s="13"/>
      <c r="S1025" s="13"/>
      <c r="T1025" s="13"/>
      <c r="U1025" s="13"/>
      <c r="V1025" s="13"/>
      <c r="W1025" s="13"/>
      <c r="X1025" s="13"/>
      <c r="Y1025" s="13"/>
      <c r="Z1025" s="13"/>
      <c r="AA1025" s="13"/>
      <c r="AB1025" s="13"/>
      <c r="AC1025" s="13"/>
      <c r="AD1025" s="13"/>
      <c r="AE1025" s="13"/>
      <c r="AF1025" s="13"/>
      <c r="AG1025" s="13"/>
      <c r="AH1025" s="13"/>
      <c r="AI1025" s="13"/>
      <c r="AJ1025" s="13"/>
      <c r="AK1025" s="13"/>
      <c r="AL1025" s="13"/>
      <c r="AM1025" s="13"/>
      <c r="AN1025" s="13"/>
      <c r="AO1025" s="13"/>
      <c r="AP1025" s="13"/>
      <c r="AQ1025" s="13"/>
      <c r="AR1025" s="13"/>
      <c r="AS1025" s="13"/>
      <c r="AT1025" s="13"/>
      <c r="AU1025" s="13"/>
      <c r="AV1025" s="13"/>
      <c r="AW1025" s="13"/>
      <c r="AX1025" s="13"/>
      <c r="AY1025" s="13"/>
      <c r="AZ1025" s="13"/>
      <c r="BA1025" s="13"/>
      <c r="BB1025" s="13"/>
      <c r="BC1025" s="13"/>
      <c r="BD1025" s="13"/>
      <c r="BE1025" s="13"/>
      <c r="BF1025" s="13"/>
      <c r="BG1025" s="13"/>
      <c r="BH1025" s="13"/>
      <c r="BI1025" s="13"/>
      <c r="BJ1025" s="13"/>
      <c r="BK1025" s="13"/>
      <c r="BL1025" s="13"/>
      <c r="BM1025" s="13"/>
      <c r="BN1025" s="13"/>
      <c r="BO1025" s="13"/>
    </row>
    <row r="1026" spans="1:67" hidden="1" x14ac:dyDescent="0.2">
      <c r="A1026" t="s">
        <v>766</v>
      </c>
      <c r="C1026" t="s">
        <v>1519</v>
      </c>
      <c r="D1026" t="s">
        <v>73</v>
      </c>
      <c r="E1026" t="s">
        <v>767</v>
      </c>
      <c r="F1026" t="s">
        <v>769</v>
      </c>
      <c r="G1026" t="s">
        <v>767</v>
      </c>
      <c r="H1026" t="s">
        <v>769</v>
      </c>
      <c r="Q1026">
        <v>4.5</v>
      </c>
      <c r="T1026">
        <v>4</v>
      </c>
      <c r="U1026">
        <v>5</v>
      </c>
      <c r="X1026">
        <v>5.5</v>
      </c>
      <c r="Y1026">
        <v>4.5</v>
      </c>
      <c r="AB1026">
        <v>5.8</v>
      </c>
      <c r="AG1026">
        <v>3.5</v>
      </c>
      <c r="AJ1026">
        <v>5.6</v>
      </c>
      <c r="BJ1026" t="s">
        <v>79</v>
      </c>
      <c r="BK1026" s="1">
        <v>44797</v>
      </c>
      <c r="BL1026" t="s">
        <v>87</v>
      </c>
      <c r="BM1026">
        <v>36083</v>
      </c>
      <c r="BN1026" t="s">
        <v>72</v>
      </c>
      <c r="BO1026" t="s">
        <v>87</v>
      </c>
    </row>
    <row r="1027" spans="1:67" hidden="1" x14ac:dyDescent="0.2">
      <c r="A1027" t="s">
        <v>770</v>
      </c>
      <c r="C1027" t="s">
        <v>1519</v>
      </c>
      <c r="D1027" t="s">
        <v>73</v>
      </c>
      <c r="E1027" t="s">
        <v>767</v>
      </c>
      <c r="F1027" t="s">
        <v>769</v>
      </c>
      <c r="G1027" t="s">
        <v>767</v>
      </c>
      <c r="H1027" t="s">
        <v>769</v>
      </c>
      <c r="AK1027">
        <v>4.5</v>
      </c>
      <c r="AO1027">
        <v>7</v>
      </c>
      <c r="AS1027">
        <v>4</v>
      </c>
      <c r="AW1027">
        <v>5</v>
      </c>
      <c r="AZ1027">
        <v>3</v>
      </c>
      <c r="BA1027">
        <v>5</v>
      </c>
      <c r="BD1027">
        <v>3.8</v>
      </c>
      <c r="BE1027">
        <v>5.2</v>
      </c>
      <c r="BJ1027" t="s">
        <v>79</v>
      </c>
      <c r="BK1027" s="1">
        <v>44797</v>
      </c>
      <c r="BL1027" t="s">
        <v>87</v>
      </c>
      <c r="BM1027">
        <v>36083</v>
      </c>
      <c r="BN1027" t="s">
        <v>72</v>
      </c>
      <c r="BO1027" t="s">
        <v>87</v>
      </c>
    </row>
    <row r="1028" spans="1:67" hidden="1" x14ac:dyDescent="0.2">
      <c r="A1028" t="s">
        <v>771</v>
      </c>
      <c r="C1028" t="s">
        <v>1519</v>
      </c>
      <c r="D1028" t="s">
        <v>73</v>
      </c>
      <c r="E1028" t="s">
        <v>767</v>
      </c>
      <c r="F1028" t="s">
        <v>769</v>
      </c>
      <c r="G1028" t="s">
        <v>767</v>
      </c>
      <c r="H1028" t="s">
        <v>769</v>
      </c>
      <c r="BJ1028" t="s">
        <v>79</v>
      </c>
      <c r="BK1028" s="1">
        <v>44797</v>
      </c>
      <c r="BL1028" t="s">
        <v>87</v>
      </c>
      <c r="BM1028">
        <v>36083</v>
      </c>
      <c r="BN1028" t="s">
        <v>72</v>
      </c>
      <c r="BO1028" t="s">
        <v>87</v>
      </c>
    </row>
    <row r="1029" spans="1:67" hidden="1" x14ac:dyDescent="0.2">
      <c r="A1029" s="8" t="s">
        <v>2369</v>
      </c>
      <c r="C1029" t="s">
        <v>1519</v>
      </c>
      <c r="D1029" t="s">
        <v>73</v>
      </c>
      <c r="E1029" t="s">
        <v>767</v>
      </c>
      <c r="F1029" t="s">
        <v>283</v>
      </c>
      <c r="G1029" s="8" t="s">
        <v>767</v>
      </c>
      <c r="H1029" s="8" t="s">
        <v>283</v>
      </c>
      <c r="I1029" s="8"/>
      <c r="BA1029">
        <v>4.1500000000000004</v>
      </c>
      <c r="BB1029">
        <v>3.55</v>
      </c>
      <c r="BC1029">
        <v>3.4</v>
      </c>
      <c r="BD1029">
        <v>3.55</v>
      </c>
      <c r="BJ1029" s="8" t="s">
        <v>79</v>
      </c>
      <c r="BK1029" s="9">
        <v>44820</v>
      </c>
      <c r="BL1029" s="8" t="s">
        <v>2353</v>
      </c>
      <c r="BM1029" s="8">
        <v>2905</v>
      </c>
      <c r="BN1029" t="s">
        <v>72</v>
      </c>
      <c r="BO1029" s="8" t="s">
        <v>2353</v>
      </c>
    </row>
    <row r="1030" spans="1:67" hidden="1" x14ac:dyDescent="0.2">
      <c r="A1030" s="8" t="s">
        <v>2528</v>
      </c>
      <c r="C1030" t="s">
        <v>1519</v>
      </c>
      <c r="D1030" t="s">
        <v>73</v>
      </c>
      <c r="E1030" t="s">
        <v>767</v>
      </c>
      <c r="F1030" t="s">
        <v>283</v>
      </c>
      <c r="G1030" s="8" t="s">
        <v>767</v>
      </c>
      <c r="H1030" s="8" t="s">
        <v>283</v>
      </c>
      <c r="I1030" s="8"/>
      <c r="BC1030">
        <v>3.1</v>
      </c>
      <c r="BD1030">
        <v>3.1</v>
      </c>
      <c r="BF1030">
        <v>3.2</v>
      </c>
      <c r="BH1030">
        <v>3.2</v>
      </c>
      <c r="BI1030" t="s">
        <v>2529</v>
      </c>
      <c r="BJ1030" t="s">
        <v>79</v>
      </c>
      <c r="BK1030" s="1">
        <v>44824</v>
      </c>
      <c r="BL1030" t="s">
        <v>2492</v>
      </c>
      <c r="BM1030">
        <v>2930</v>
      </c>
    </row>
    <row r="1031" spans="1:67" hidden="1" x14ac:dyDescent="0.2">
      <c r="A1031" s="8" t="s">
        <v>2500</v>
      </c>
      <c r="C1031" t="s">
        <v>1519</v>
      </c>
      <c r="D1031" t="s">
        <v>73</v>
      </c>
      <c r="E1031" t="s">
        <v>767</v>
      </c>
      <c r="F1031" t="s">
        <v>283</v>
      </c>
      <c r="G1031" s="8" t="s">
        <v>767</v>
      </c>
      <c r="H1031" s="8" t="s">
        <v>283</v>
      </c>
      <c r="I1031" s="8"/>
      <c r="BA1031" t="s">
        <v>2256</v>
      </c>
      <c r="BB1031">
        <v>3.35</v>
      </c>
      <c r="BC1031">
        <v>3.4</v>
      </c>
      <c r="BD1031">
        <v>3.4</v>
      </c>
      <c r="BJ1031" t="s">
        <v>79</v>
      </c>
      <c r="BK1031" s="1">
        <v>44824</v>
      </c>
      <c r="BL1031" t="s">
        <v>2492</v>
      </c>
      <c r="BM1031">
        <v>2930</v>
      </c>
    </row>
    <row r="1032" spans="1:67" hidden="1" x14ac:dyDescent="0.2">
      <c r="A1032" t="s">
        <v>793</v>
      </c>
      <c r="C1032" t="s">
        <v>1519</v>
      </c>
      <c r="D1032" t="s">
        <v>73</v>
      </c>
      <c r="E1032" t="s">
        <v>767</v>
      </c>
      <c r="F1032" t="s">
        <v>283</v>
      </c>
      <c r="G1032" t="s">
        <v>767</v>
      </c>
      <c r="H1032" t="s">
        <v>283</v>
      </c>
      <c r="AK1032">
        <v>3.4</v>
      </c>
      <c r="AN1032">
        <v>1.92</v>
      </c>
      <c r="AO1032">
        <v>4.5</v>
      </c>
      <c r="AR1032">
        <v>2.9</v>
      </c>
      <c r="BJ1032" t="s">
        <v>79</v>
      </c>
      <c r="BL1032" t="s">
        <v>291</v>
      </c>
      <c r="BM1032">
        <v>17228</v>
      </c>
      <c r="BN1032" t="s">
        <v>72</v>
      </c>
      <c r="BO1032" t="s">
        <v>291</v>
      </c>
    </row>
    <row r="1033" spans="1:67" hidden="1" x14ac:dyDescent="0.2">
      <c r="A1033" t="s">
        <v>794</v>
      </c>
      <c r="C1033" t="s">
        <v>1519</v>
      </c>
      <c r="D1033" t="s">
        <v>73</v>
      </c>
      <c r="E1033" t="s">
        <v>767</v>
      </c>
      <c r="F1033" t="s">
        <v>283</v>
      </c>
      <c r="G1033" t="s">
        <v>767</v>
      </c>
      <c r="H1033" t="s">
        <v>283</v>
      </c>
      <c r="BE1033">
        <v>4.8</v>
      </c>
      <c r="BF1033">
        <v>3.15</v>
      </c>
      <c r="BG1033">
        <v>2.65</v>
      </c>
      <c r="BH1033">
        <v>3.15</v>
      </c>
      <c r="BJ1033" t="s">
        <v>79</v>
      </c>
      <c r="BL1033" t="s">
        <v>291</v>
      </c>
      <c r="BM1033">
        <v>17228</v>
      </c>
      <c r="BN1033" t="s">
        <v>72</v>
      </c>
      <c r="BO1033" t="s">
        <v>291</v>
      </c>
    </row>
    <row r="1034" spans="1:67" hidden="1" x14ac:dyDescent="0.2">
      <c r="A1034" t="s">
        <v>795</v>
      </c>
      <c r="C1034" t="s">
        <v>65</v>
      </c>
      <c r="D1034" t="s">
        <v>66</v>
      </c>
      <c r="E1034" t="s">
        <v>796</v>
      </c>
      <c r="F1034" t="s">
        <v>797</v>
      </c>
      <c r="G1034" t="s">
        <v>796</v>
      </c>
      <c r="H1034" t="s">
        <v>797</v>
      </c>
      <c r="AX1034">
        <v>1.55</v>
      </c>
      <c r="AZ1034">
        <v>1.55</v>
      </c>
      <c r="BJ1034" t="s">
        <v>79</v>
      </c>
      <c r="BL1034" t="s">
        <v>557</v>
      </c>
      <c r="BM1034">
        <v>69736</v>
      </c>
      <c r="BN1034" t="s">
        <v>72</v>
      </c>
      <c r="BO1034" t="s">
        <v>557</v>
      </c>
    </row>
    <row r="1035" spans="1:67" s="2" customFormat="1" hidden="1" x14ac:dyDescent="0.2">
      <c r="A1035" t="s">
        <v>798</v>
      </c>
      <c r="B1035"/>
      <c r="C1035" t="s">
        <v>65</v>
      </c>
      <c r="D1035" t="s">
        <v>66</v>
      </c>
      <c r="E1035" t="s">
        <v>796</v>
      </c>
      <c r="F1035" t="s">
        <v>797</v>
      </c>
      <c r="G1035" t="s">
        <v>796</v>
      </c>
      <c r="H1035" t="s">
        <v>797</v>
      </c>
      <c r="I1035"/>
      <c r="J1035"/>
      <c r="K1035"/>
      <c r="L1035"/>
      <c r="M1035"/>
      <c r="N1035"/>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v>2.2000000000000002</v>
      </c>
      <c r="BB1035"/>
      <c r="BC1035"/>
      <c r="BD1035">
        <v>1.8</v>
      </c>
      <c r="BE1035"/>
      <c r="BF1035"/>
      <c r="BG1035"/>
      <c r="BH1035"/>
      <c r="BI1035"/>
      <c r="BJ1035" t="s">
        <v>79</v>
      </c>
      <c r="BK1035"/>
      <c r="BL1035" t="s">
        <v>557</v>
      </c>
      <c r="BM1035">
        <v>69736</v>
      </c>
      <c r="BN1035" t="s">
        <v>72</v>
      </c>
      <c r="BO1035" t="s">
        <v>557</v>
      </c>
    </row>
    <row r="1036" spans="1:67" s="6" customFormat="1" hidden="1" x14ac:dyDescent="0.2">
      <c r="A1036"/>
      <c r="B1036"/>
      <c r="C1036" t="s">
        <v>65</v>
      </c>
      <c r="D1036" t="s">
        <v>66</v>
      </c>
      <c r="E1036" t="s">
        <v>796</v>
      </c>
      <c r="F1036" t="s">
        <v>799</v>
      </c>
      <c r="G1036" t="s">
        <v>796</v>
      </c>
      <c r="H1036" t="s">
        <v>799</v>
      </c>
      <c r="I1036"/>
      <c r="J1036"/>
      <c r="K1036"/>
      <c r="L1036" t="s">
        <v>666</v>
      </c>
      <c r="M1036"/>
      <c r="N1036"/>
      <c r="O1036"/>
      <c r="P1036"/>
      <c r="Q1036"/>
      <c r="R1036"/>
      <c r="S1036"/>
      <c r="T1036"/>
      <c r="U1036">
        <v>2.66</v>
      </c>
      <c r="V1036"/>
      <c r="W1036"/>
      <c r="X1036">
        <v>2.82</v>
      </c>
      <c r="Y1036"/>
      <c r="Z1036"/>
      <c r="AA1036"/>
      <c r="AB1036"/>
      <c r="AC1036"/>
      <c r="AD1036"/>
      <c r="AE1036"/>
      <c r="AF1036"/>
      <c r="AG1036">
        <v>2</v>
      </c>
      <c r="AH1036"/>
      <c r="AI1036"/>
      <c r="AJ1036">
        <v>2.38</v>
      </c>
      <c r="AK1036"/>
      <c r="AL1036"/>
      <c r="AM1036"/>
      <c r="AN1036"/>
      <c r="AO1036">
        <v>2.9</v>
      </c>
      <c r="AP1036"/>
      <c r="AQ1036"/>
      <c r="AR1036">
        <v>1.61</v>
      </c>
      <c r="AS1036">
        <v>2.97</v>
      </c>
      <c r="AT1036"/>
      <c r="AU1036"/>
      <c r="AV1036">
        <v>1.63</v>
      </c>
      <c r="AW1036">
        <v>2.73</v>
      </c>
      <c r="AX1036"/>
      <c r="AY1036"/>
      <c r="AZ1036">
        <v>2.1800000000000002</v>
      </c>
      <c r="BA1036">
        <v>2.8</v>
      </c>
      <c r="BB1036"/>
      <c r="BC1036"/>
      <c r="BD1036">
        <v>2.2999999999999998</v>
      </c>
      <c r="BE1036">
        <v>2.48</v>
      </c>
      <c r="BF1036"/>
      <c r="BG1036"/>
      <c r="BH1036">
        <v>1.8</v>
      </c>
      <c r="BI1036" t="s">
        <v>800</v>
      </c>
      <c r="BJ1036" t="s">
        <v>79</v>
      </c>
      <c r="BK1036"/>
      <c r="BL1036" t="s">
        <v>119</v>
      </c>
      <c r="BM1036">
        <v>1358</v>
      </c>
      <c r="BN1036"/>
      <c r="BO1036"/>
    </row>
    <row r="1037" spans="1:67" s="6" customFormat="1" hidden="1" x14ac:dyDescent="0.2">
      <c r="A1037"/>
      <c r="B1037"/>
      <c r="C1037" t="s">
        <v>65</v>
      </c>
      <c r="D1037" t="s">
        <v>66</v>
      </c>
      <c r="E1037" t="s">
        <v>796</v>
      </c>
      <c r="F1037" t="s">
        <v>799</v>
      </c>
      <c r="G1037" t="s">
        <v>796</v>
      </c>
      <c r="H1037" t="s">
        <v>799</v>
      </c>
      <c r="I1037"/>
      <c r="J1037"/>
      <c r="K1037"/>
      <c r="L1037" t="s">
        <v>801</v>
      </c>
      <c r="M1037"/>
      <c r="N1037"/>
      <c r="O1037"/>
      <c r="P1037"/>
      <c r="Q1037"/>
      <c r="R1037"/>
      <c r="S1037"/>
      <c r="T1037"/>
      <c r="U1037">
        <v>2.4</v>
      </c>
      <c r="V1037"/>
      <c r="W1037"/>
      <c r="X1037">
        <v>2.5299999999999998</v>
      </c>
      <c r="Y1037">
        <v>2.72</v>
      </c>
      <c r="Z1037"/>
      <c r="AA1037"/>
      <c r="AB1037">
        <v>3.2</v>
      </c>
      <c r="AC1037">
        <v>2.5499999999999998</v>
      </c>
      <c r="AD1037"/>
      <c r="AE1037"/>
      <c r="AF1037">
        <v>3.72</v>
      </c>
      <c r="AG1037">
        <v>1.75</v>
      </c>
      <c r="AH1037"/>
      <c r="AI1037"/>
      <c r="AJ1037">
        <v>2.37</v>
      </c>
      <c r="AK1037"/>
      <c r="AL1037"/>
      <c r="AM1037"/>
      <c r="AN1037"/>
      <c r="AO1037">
        <v>2.6</v>
      </c>
      <c r="AP1037"/>
      <c r="AQ1037"/>
      <c r="AR1037">
        <v>1.1499999999999999</v>
      </c>
      <c r="AS1037">
        <v>3.06</v>
      </c>
      <c r="AT1037"/>
      <c r="AU1037"/>
      <c r="AV1037">
        <v>1.66</v>
      </c>
      <c r="AW1037">
        <v>2.71</v>
      </c>
      <c r="AX1037"/>
      <c r="AY1037"/>
      <c r="AZ1037">
        <v>2.21</v>
      </c>
      <c r="BA1037">
        <v>2.75</v>
      </c>
      <c r="BB1037"/>
      <c r="BC1037"/>
      <c r="BD1037">
        <v>2.37</v>
      </c>
      <c r="BE1037">
        <v>2.5499999999999998</v>
      </c>
      <c r="BF1037"/>
      <c r="BG1037"/>
      <c r="BH1037">
        <v>1.79</v>
      </c>
      <c r="BI1037" t="s">
        <v>800</v>
      </c>
      <c r="BJ1037" t="s">
        <v>79</v>
      </c>
      <c r="BK1037"/>
      <c r="BL1037" t="s">
        <v>119</v>
      </c>
      <c r="BM1037">
        <v>1358</v>
      </c>
      <c r="BN1037"/>
      <c r="BO1037"/>
    </row>
    <row r="1038" spans="1:67" s="6" customFormat="1" hidden="1" x14ac:dyDescent="0.2">
      <c r="A1038"/>
      <c r="B1038"/>
      <c r="C1038" t="s">
        <v>65</v>
      </c>
      <c r="D1038" t="s">
        <v>66</v>
      </c>
      <c r="E1038" t="s">
        <v>796</v>
      </c>
      <c r="F1038" t="s">
        <v>799</v>
      </c>
      <c r="G1038" t="s">
        <v>796</v>
      </c>
      <c r="H1038" t="s">
        <v>799</v>
      </c>
      <c r="I1038"/>
      <c r="J1038"/>
      <c r="K1038"/>
      <c r="L1038" t="s">
        <v>802</v>
      </c>
      <c r="M1038"/>
      <c r="N1038"/>
      <c r="O1038"/>
      <c r="P1038"/>
      <c r="Q1038"/>
      <c r="R1038"/>
      <c r="S1038"/>
      <c r="T1038"/>
      <c r="U1038">
        <v>3.08</v>
      </c>
      <c r="V1038"/>
      <c r="W1038"/>
      <c r="X1038">
        <v>2.75</v>
      </c>
      <c r="Y1038">
        <v>3.2</v>
      </c>
      <c r="Z1038"/>
      <c r="AA1038"/>
      <c r="AB1038">
        <v>3.55</v>
      </c>
      <c r="AC1038">
        <v>3</v>
      </c>
      <c r="AD1038"/>
      <c r="AE1038"/>
      <c r="AF1038">
        <v>4.2</v>
      </c>
      <c r="AG1038">
        <v>2.2000000000000002</v>
      </c>
      <c r="AH1038"/>
      <c r="AI1038"/>
      <c r="AJ1038">
        <v>2.9</v>
      </c>
      <c r="AK1038"/>
      <c r="AL1038"/>
      <c r="AM1038"/>
      <c r="AN1038"/>
      <c r="AO1038">
        <v>3.12</v>
      </c>
      <c r="AP1038"/>
      <c r="AQ1038"/>
      <c r="AR1038">
        <v>1.3</v>
      </c>
      <c r="AS1038">
        <v>3.21</v>
      </c>
      <c r="AT1038"/>
      <c r="AU1038"/>
      <c r="AV1038">
        <v>1.4</v>
      </c>
      <c r="AW1038">
        <v>2.63</v>
      </c>
      <c r="AX1038"/>
      <c r="AY1038"/>
      <c r="AZ1038">
        <v>2.04</v>
      </c>
      <c r="BA1038">
        <v>2.76</v>
      </c>
      <c r="BB1038"/>
      <c r="BC1038"/>
      <c r="BD1038">
        <v>2.31</v>
      </c>
      <c r="BE1038">
        <v>2.54</v>
      </c>
      <c r="BF1038"/>
      <c r="BG1038"/>
      <c r="BH1038">
        <v>1.72</v>
      </c>
      <c r="BI1038" t="s">
        <v>800</v>
      </c>
      <c r="BJ1038" t="s">
        <v>79</v>
      </c>
      <c r="BK1038"/>
      <c r="BL1038" t="s">
        <v>119</v>
      </c>
      <c r="BM1038">
        <v>1358</v>
      </c>
      <c r="BN1038" t="s">
        <v>72</v>
      </c>
      <c r="BO1038" t="s">
        <v>803</v>
      </c>
    </row>
    <row r="1039" spans="1:67" s="8" customFormat="1" hidden="1" x14ac:dyDescent="0.2">
      <c r="A1039" s="13" t="s">
        <v>1737</v>
      </c>
      <c r="B1039" s="13"/>
      <c r="C1039" s="13" t="s">
        <v>1519</v>
      </c>
      <c r="D1039" s="13" t="s">
        <v>73</v>
      </c>
      <c r="E1039" s="13" t="s">
        <v>804</v>
      </c>
      <c r="F1039" s="13" t="s">
        <v>1710</v>
      </c>
      <c r="G1039" s="13" t="s">
        <v>804</v>
      </c>
      <c r="H1039" s="13" t="s">
        <v>1710</v>
      </c>
      <c r="I1039" s="13"/>
      <c r="J1039" s="13"/>
      <c r="K1039" s="13"/>
      <c r="L1039" s="13"/>
      <c r="M1039" s="13"/>
      <c r="N1039" s="13"/>
      <c r="O1039" s="13"/>
      <c r="P1039" s="13"/>
      <c r="Q1039" s="13"/>
      <c r="R1039" s="13"/>
      <c r="S1039" s="13"/>
      <c r="T1039" s="13"/>
      <c r="U1039" s="13"/>
      <c r="V1039" s="13"/>
      <c r="W1039" s="13"/>
      <c r="X1039" s="13"/>
      <c r="Y1039" s="13"/>
      <c r="Z1039" s="13"/>
      <c r="AA1039" s="13"/>
      <c r="AB1039" s="13"/>
      <c r="AC1039" s="13"/>
      <c r="AD1039" s="13"/>
      <c r="AE1039" s="13"/>
      <c r="AF1039" s="13"/>
      <c r="AG1039" s="13"/>
      <c r="AH1039" s="13"/>
      <c r="AI1039" s="13"/>
      <c r="AJ1039" s="13"/>
      <c r="AK1039" s="13"/>
      <c r="AL1039" s="13"/>
      <c r="AM1039" s="13"/>
      <c r="AN1039" s="13"/>
      <c r="AO1039" s="13"/>
      <c r="AP1039" s="13"/>
      <c r="AQ1039" s="13"/>
      <c r="AR1039" s="13"/>
      <c r="AS1039" s="13"/>
      <c r="AT1039" s="13"/>
      <c r="AU1039" s="13"/>
      <c r="AV1039" s="13"/>
      <c r="AW1039" s="13"/>
      <c r="AX1039" s="13"/>
      <c r="AY1039" s="13"/>
      <c r="AZ1039" s="13"/>
      <c r="BA1039" s="13"/>
      <c r="BB1039" s="13"/>
      <c r="BC1039" s="13"/>
      <c r="BD1039" s="13"/>
      <c r="BE1039" s="13"/>
      <c r="BF1039" s="13"/>
      <c r="BG1039" s="13"/>
      <c r="BH1039" s="13"/>
      <c r="BI1039" s="13"/>
      <c r="BJ1039" s="13"/>
      <c r="BK1039" s="13"/>
      <c r="BL1039" s="13"/>
      <c r="BM1039" s="13"/>
      <c r="BN1039" s="13"/>
      <c r="BO1039" s="13"/>
    </row>
    <row r="1040" spans="1:67" s="8" customFormat="1" hidden="1" x14ac:dyDescent="0.2">
      <c r="A1040" s="8" t="s">
        <v>2329</v>
      </c>
      <c r="B1040" s="8" t="s">
        <v>338</v>
      </c>
      <c r="C1040" t="s">
        <v>1519</v>
      </c>
      <c r="D1040" t="s">
        <v>73</v>
      </c>
      <c r="E1040" t="s">
        <v>804</v>
      </c>
      <c r="F1040" t="s">
        <v>1710</v>
      </c>
      <c r="G1040" s="8" t="s">
        <v>1007</v>
      </c>
      <c r="H1040" s="8" t="s">
        <v>1710</v>
      </c>
      <c r="J1040"/>
      <c r="K1040"/>
      <c r="L1040"/>
      <c r="M1040"/>
      <c r="N1040"/>
      <c r="O1040"/>
      <c r="P1040"/>
      <c r="Q1040"/>
      <c r="R1040"/>
      <c r="S1040"/>
      <c r="T1040"/>
      <c r="U1040"/>
      <c r="V1040"/>
      <c r="W1040"/>
      <c r="X1040"/>
      <c r="Y1040"/>
      <c r="Z1040"/>
      <c r="AA1040"/>
      <c r="AB1040"/>
      <c r="AC1040">
        <v>3.5</v>
      </c>
      <c r="AD1040"/>
      <c r="AE1040"/>
      <c r="AF1040">
        <v>5</v>
      </c>
      <c r="AG1040"/>
      <c r="AH1040"/>
      <c r="AI1040"/>
      <c r="AJ1040"/>
      <c r="AK1040"/>
      <c r="AL1040"/>
      <c r="AM1040"/>
      <c r="AN1040"/>
      <c r="AO1040"/>
      <c r="AP1040"/>
      <c r="AQ1040"/>
      <c r="AR1040"/>
      <c r="AS1040"/>
      <c r="AT1040"/>
      <c r="AU1040"/>
      <c r="AV1040"/>
      <c r="AW1040"/>
      <c r="AX1040"/>
      <c r="AY1040"/>
      <c r="AZ1040"/>
      <c r="BA1040"/>
      <c r="BB1040"/>
      <c r="BC1040"/>
      <c r="BD1040"/>
      <c r="BE1040"/>
      <c r="BF1040"/>
      <c r="BG1040"/>
      <c r="BH1040"/>
      <c r="BI1040" t="s">
        <v>2330</v>
      </c>
      <c r="BJ1040" s="8" t="s">
        <v>79</v>
      </c>
      <c r="BK1040" s="1">
        <v>44819</v>
      </c>
      <c r="BL1040" s="8" t="s">
        <v>71</v>
      </c>
      <c r="BM1040" s="8">
        <v>3485</v>
      </c>
      <c r="BN1040" s="8" t="s">
        <v>72</v>
      </c>
      <c r="BO1040" s="8" t="s">
        <v>71</v>
      </c>
    </row>
    <row r="1041" spans="1:67" s="8" customFormat="1" hidden="1" x14ac:dyDescent="0.2">
      <c r="A1041" s="13" t="s">
        <v>1737</v>
      </c>
      <c r="B1041" s="13"/>
      <c r="C1041" s="13" t="s">
        <v>1519</v>
      </c>
      <c r="D1041" s="13" t="s">
        <v>73</v>
      </c>
      <c r="E1041" s="13" t="s">
        <v>804</v>
      </c>
      <c r="F1041" s="13" t="s">
        <v>806</v>
      </c>
      <c r="G1041" s="13" t="s">
        <v>804</v>
      </c>
      <c r="H1041" s="13" t="s">
        <v>806</v>
      </c>
      <c r="I1041" s="13"/>
      <c r="J1041" s="13"/>
      <c r="K1041" s="13"/>
      <c r="L1041" s="13"/>
      <c r="M1041" s="13"/>
      <c r="N1041" s="13"/>
      <c r="O1041" s="13"/>
      <c r="P1041" s="13"/>
      <c r="Q1041" s="13"/>
      <c r="R1041" s="13"/>
      <c r="S1041" s="13"/>
      <c r="T1041" s="13"/>
      <c r="U1041" s="13"/>
      <c r="V1041" s="13"/>
      <c r="W1041" s="13"/>
      <c r="X1041" s="13"/>
      <c r="Y1041" s="13"/>
      <c r="Z1041" s="13"/>
      <c r="AA1041" s="13"/>
      <c r="AB1041" s="13"/>
      <c r="AC1041" s="13"/>
      <c r="AD1041" s="13"/>
      <c r="AE1041" s="13"/>
      <c r="AF1041" s="13"/>
      <c r="AG1041" s="13"/>
      <c r="AH1041" s="13"/>
      <c r="AI1041" s="13"/>
      <c r="AJ1041" s="13"/>
      <c r="AK1041" s="13"/>
      <c r="AL1041" s="13"/>
      <c r="AM1041" s="13"/>
      <c r="AN1041" s="13"/>
      <c r="AO1041" s="13"/>
      <c r="AP1041" s="13"/>
      <c r="AQ1041" s="13"/>
      <c r="AR1041" s="13"/>
      <c r="AS1041" s="13"/>
      <c r="AT1041" s="13"/>
      <c r="AU1041" s="13"/>
      <c r="AV1041" s="13"/>
      <c r="AW1041" s="13"/>
      <c r="AX1041" s="13"/>
      <c r="AY1041" s="13"/>
      <c r="AZ1041" s="13"/>
      <c r="BA1041" s="13"/>
      <c r="BB1041" s="13"/>
      <c r="BC1041" s="13"/>
      <c r="BD1041" s="13"/>
      <c r="BE1041" s="13"/>
      <c r="BF1041" s="13"/>
      <c r="BG1041" s="13"/>
      <c r="BH1041" s="13"/>
      <c r="BI1041" s="13"/>
      <c r="BJ1041" s="13"/>
      <c r="BK1041" s="13"/>
      <c r="BL1041" s="13"/>
      <c r="BM1041" s="13"/>
      <c r="BN1041" s="13"/>
      <c r="BO1041" s="13"/>
    </row>
    <row r="1042" spans="1:67" s="8" customFormat="1" hidden="1" x14ac:dyDescent="0.2">
      <c r="A1042" t="s">
        <v>805</v>
      </c>
      <c r="B1042"/>
      <c r="C1042" t="s">
        <v>1519</v>
      </c>
      <c r="D1042" t="s">
        <v>73</v>
      </c>
      <c r="E1042" t="s">
        <v>804</v>
      </c>
      <c r="F1042" t="s">
        <v>806</v>
      </c>
      <c r="G1042" t="s">
        <v>804</v>
      </c>
      <c r="H1042" t="s">
        <v>806</v>
      </c>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v>5</v>
      </c>
      <c r="AT1042"/>
      <c r="AU1042"/>
      <c r="AV1042">
        <v>7</v>
      </c>
      <c r="AW1042"/>
      <c r="AX1042"/>
      <c r="AY1042"/>
      <c r="AZ1042"/>
      <c r="BA1042">
        <v>4.5999999999999996</v>
      </c>
      <c r="BB1042"/>
      <c r="BC1042"/>
      <c r="BD1042">
        <v>7</v>
      </c>
      <c r="BE1042"/>
      <c r="BF1042"/>
      <c r="BG1042"/>
      <c r="BH1042"/>
      <c r="BI1042" t="s">
        <v>807</v>
      </c>
      <c r="BJ1042" t="s">
        <v>79</v>
      </c>
      <c r="BK1042" s="1">
        <v>44796</v>
      </c>
      <c r="BL1042" t="s">
        <v>216</v>
      </c>
      <c r="BM1042">
        <v>7016</v>
      </c>
      <c r="BN1042" t="s">
        <v>81</v>
      </c>
      <c r="BO1042" t="s">
        <v>216</v>
      </c>
    </row>
    <row r="1043" spans="1:67" s="6" customFormat="1" hidden="1" x14ac:dyDescent="0.2">
      <c r="A1043" t="s">
        <v>766</v>
      </c>
      <c r="B1043"/>
      <c r="C1043" t="s">
        <v>1519</v>
      </c>
      <c r="D1043" t="s">
        <v>73</v>
      </c>
      <c r="E1043" t="s">
        <v>804</v>
      </c>
      <c r="F1043" t="s">
        <v>806</v>
      </c>
      <c r="G1043" t="s">
        <v>804</v>
      </c>
      <c r="H1043" t="s">
        <v>806</v>
      </c>
      <c r="I1043"/>
      <c r="J1043"/>
      <c r="K1043"/>
      <c r="L1043"/>
      <c r="M1043">
        <v>4.5</v>
      </c>
      <c r="N1043"/>
      <c r="O1043"/>
      <c r="P1043"/>
      <c r="Q1043">
        <v>5</v>
      </c>
      <c r="R1043"/>
      <c r="S1043"/>
      <c r="T1043">
        <v>7</v>
      </c>
      <c r="U1043">
        <v>5</v>
      </c>
      <c r="V1043"/>
      <c r="W1043"/>
      <c r="X1043">
        <v>7</v>
      </c>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v>4.5999999999999996</v>
      </c>
      <c r="BB1043"/>
      <c r="BC1043"/>
      <c r="BD1043">
        <v>4</v>
      </c>
      <c r="BE1043"/>
      <c r="BF1043"/>
      <c r="BG1043"/>
      <c r="BH1043"/>
      <c r="BI1043"/>
      <c r="BJ1043" t="s">
        <v>79</v>
      </c>
      <c r="BK1043" s="1">
        <v>44797</v>
      </c>
      <c r="BL1043" t="s">
        <v>87</v>
      </c>
      <c r="BM1043">
        <v>36083</v>
      </c>
      <c r="BN1043" t="s">
        <v>72</v>
      </c>
      <c r="BO1043" t="s">
        <v>87</v>
      </c>
    </row>
    <row r="1044" spans="1:67" s="8" customFormat="1" hidden="1" x14ac:dyDescent="0.2">
      <c r="A1044" t="s">
        <v>770</v>
      </c>
      <c r="B1044"/>
      <c r="C1044" t="s">
        <v>1519</v>
      </c>
      <c r="D1044" t="s">
        <v>73</v>
      </c>
      <c r="E1044" t="s">
        <v>804</v>
      </c>
      <c r="F1044" t="s">
        <v>806</v>
      </c>
      <c r="G1044" t="s">
        <v>804</v>
      </c>
      <c r="H1044" t="s">
        <v>806</v>
      </c>
      <c r="I1044"/>
      <c r="J1044"/>
      <c r="K1044"/>
      <c r="L1044"/>
      <c r="M1044"/>
      <c r="N1044"/>
      <c r="O1044"/>
      <c r="P1044"/>
      <c r="Q1044"/>
      <c r="R1044"/>
      <c r="S1044"/>
      <c r="T1044"/>
      <c r="U1044">
        <v>5</v>
      </c>
      <c r="V1044"/>
      <c r="W1044"/>
      <c r="X1044">
        <v>7</v>
      </c>
      <c r="Y1044"/>
      <c r="Z1044"/>
      <c r="AA1044"/>
      <c r="AB1044"/>
      <c r="AC1044">
        <v>4.5</v>
      </c>
      <c r="AD1044"/>
      <c r="AE1044"/>
      <c r="AF1044">
        <v>7</v>
      </c>
      <c r="AG1044">
        <v>4</v>
      </c>
      <c r="AH1044"/>
      <c r="AI1044"/>
      <c r="AJ1044">
        <v>6</v>
      </c>
      <c r="AK1044"/>
      <c r="AL1044"/>
      <c r="AM1044"/>
      <c r="AN1044"/>
      <c r="AO1044"/>
      <c r="AP1044"/>
      <c r="AQ1044"/>
      <c r="AR1044"/>
      <c r="AS1044"/>
      <c r="AT1044"/>
      <c r="AU1044"/>
      <c r="AV1044"/>
      <c r="AW1044"/>
      <c r="AX1044"/>
      <c r="AY1044"/>
      <c r="AZ1044"/>
      <c r="BA1044"/>
      <c r="BB1044"/>
      <c r="BC1044"/>
      <c r="BD1044"/>
      <c r="BE1044"/>
      <c r="BF1044"/>
      <c r="BG1044"/>
      <c r="BH1044"/>
      <c r="BI1044"/>
      <c r="BJ1044" t="s">
        <v>79</v>
      </c>
      <c r="BK1044" s="1">
        <v>44797</v>
      </c>
      <c r="BL1044" t="s">
        <v>87</v>
      </c>
      <c r="BM1044">
        <v>36083</v>
      </c>
      <c r="BN1044" t="s">
        <v>72</v>
      </c>
      <c r="BO1044" t="s">
        <v>87</v>
      </c>
    </row>
    <row r="1045" spans="1:67" s="8" customFormat="1" hidden="1" x14ac:dyDescent="0.2">
      <c r="A1045" s="13" t="s">
        <v>1737</v>
      </c>
      <c r="B1045" s="13"/>
      <c r="C1045" s="13" t="s">
        <v>1519</v>
      </c>
      <c r="D1045" s="13" t="s">
        <v>73</v>
      </c>
      <c r="E1045" s="13" t="s">
        <v>804</v>
      </c>
      <c r="F1045" s="13"/>
      <c r="G1045" s="13" t="s">
        <v>804</v>
      </c>
      <c r="H1045" s="13"/>
      <c r="I1045" s="13"/>
      <c r="J1045" s="13"/>
      <c r="K1045" s="13"/>
      <c r="L1045" s="13"/>
      <c r="M1045" s="13"/>
      <c r="N1045" s="13"/>
      <c r="O1045" s="13"/>
      <c r="P1045" s="13"/>
      <c r="Q1045" s="13"/>
      <c r="R1045" s="13"/>
      <c r="S1045" s="13"/>
      <c r="T1045" s="13"/>
      <c r="U1045" s="13"/>
      <c r="V1045" s="13"/>
      <c r="W1045" s="13"/>
      <c r="X1045" s="13"/>
      <c r="Y1045" s="13"/>
      <c r="Z1045" s="13"/>
      <c r="AA1045" s="13"/>
      <c r="AB1045" s="13"/>
      <c r="AC1045" s="13"/>
      <c r="AD1045" s="13"/>
      <c r="AE1045" s="13"/>
      <c r="AF1045" s="13"/>
      <c r="AG1045" s="13"/>
      <c r="AH1045" s="13"/>
      <c r="AI1045" s="13"/>
      <c r="AJ1045" s="13"/>
      <c r="AK1045" s="13"/>
      <c r="AL1045" s="13"/>
      <c r="AM1045" s="13"/>
      <c r="AN1045" s="13"/>
      <c r="AO1045" s="13"/>
      <c r="AP1045" s="13"/>
      <c r="AQ1045" s="13"/>
      <c r="AR1045" s="13"/>
      <c r="AS1045" s="13"/>
      <c r="AT1045" s="13"/>
      <c r="AU1045" s="13"/>
      <c r="AV1045" s="13"/>
      <c r="AW1045" s="13"/>
      <c r="AX1045" s="13"/>
      <c r="AY1045" s="13"/>
      <c r="AZ1045" s="13"/>
      <c r="BA1045" s="13"/>
      <c r="BB1045" s="13"/>
      <c r="BC1045" s="13"/>
      <c r="BD1045" s="13"/>
      <c r="BE1045" s="13"/>
      <c r="BF1045" s="13"/>
      <c r="BG1045" s="13"/>
      <c r="BH1045" s="13"/>
      <c r="BI1045" s="13"/>
      <c r="BJ1045" s="13"/>
      <c r="BK1045" s="13"/>
      <c r="BL1045" s="13"/>
      <c r="BM1045" s="13"/>
      <c r="BN1045" s="13"/>
      <c r="BO1045" s="13"/>
    </row>
    <row r="1046" spans="1:67" s="8" customFormat="1" hidden="1" x14ac:dyDescent="0.2">
      <c r="A1046" s="13" t="s">
        <v>1737</v>
      </c>
      <c r="B1046" s="13"/>
      <c r="C1046" s="13" t="s">
        <v>1518</v>
      </c>
      <c r="D1046" s="13" t="s">
        <v>76</v>
      </c>
      <c r="E1046" s="13" t="s">
        <v>1558</v>
      </c>
      <c r="F1046" s="13" t="s">
        <v>1559</v>
      </c>
      <c r="G1046" s="13" t="s">
        <v>1558</v>
      </c>
      <c r="H1046" s="13" t="s">
        <v>1559</v>
      </c>
      <c r="I1046" s="13"/>
      <c r="J1046" s="13"/>
      <c r="K1046" s="13"/>
      <c r="L1046" s="13"/>
      <c r="M1046" s="13"/>
      <c r="N1046" s="13"/>
      <c r="O1046" s="13"/>
      <c r="P1046" s="13"/>
      <c r="Q1046" s="13"/>
      <c r="R1046" s="13"/>
      <c r="S1046" s="13"/>
      <c r="T1046" s="13"/>
      <c r="U1046" s="13"/>
      <c r="V1046" s="13"/>
      <c r="W1046" s="13"/>
      <c r="X1046" s="13"/>
      <c r="Y1046" s="13"/>
      <c r="Z1046" s="13"/>
      <c r="AA1046" s="13"/>
      <c r="AB1046" s="13"/>
      <c r="AC1046" s="13"/>
      <c r="AD1046" s="13"/>
      <c r="AE1046" s="13"/>
      <c r="AF1046" s="13"/>
      <c r="AG1046" s="13"/>
      <c r="AH1046" s="13"/>
      <c r="AI1046" s="13"/>
      <c r="AJ1046" s="13"/>
      <c r="AK1046" s="13"/>
      <c r="AL1046" s="13"/>
      <c r="AM1046" s="13"/>
      <c r="AN1046" s="13"/>
      <c r="AO1046" s="13"/>
      <c r="AP1046" s="13"/>
      <c r="AQ1046" s="13"/>
      <c r="AR1046" s="13"/>
      <c r="AS1046" s="13"/>
      <c r="AT1046" s="13"/>
      <c r="AU1046" s="13"/>
      <c r="AV1046" s="13"/>
      <c r="AW1046" s="13"/>
      <c r="AX1046" s="13"/>
      <c r="AY1046" s="13"/>
      <c r="AZ1046" s="13"/>
      <c r="BA1046" s="13"/>
      <c r="BB1046" s="13"/>
      <c r="BC1046" s="13"/>
      <c r="BD1046" s="13"/>
      <c r="BE1046" s="13"/>
      <c r="BF1046" s="13"/>
      <c r="BG1046" s="13"/>
      <c r="BH1046" s="13"/>
      <c r="BI1046" s="13"/>
      <c r="BJ1046" s="13"/>
      <c r="BK1046" s="13"/>
      <c r="BL1046" s="13"/>
      <c r="BM1046" s="13"/>
      <c r="BN1046" s="13"/>
      <c r="BO1046" s="13"/>
    </row>
    <row r="1047" spans="1:67" s="8" customFormat="1" hidden="1" x14ac:dyDescent="0.2">
      <c r="A1047" s="13" t="s">
        <v>1737</v>
      </c>
      <c r="B1047" s="13"/>
      <c r="C1047" s="13" t="s">
        <v>1518</v>
      </c>
      <c r="D1047" s="13" t="s">
        <v>76</v>
      </c>
      <c r="E1047" s="13" t="s">
        <v>1558</v>
      </c>
      <c r="F1047" s="13"/>
      <c r="G1047" s="13" t="s">
        <v>1558</v>
      </c>
      <c r="H1047" s="13"/>
      <c r="I1047" s="13"/>
      <c r="J1047" s="13"/>
      <c r="K1047" s="13"/>
      <c r="L1047" s="13"/>
      <c r="M1047" s="13"/>
      <c r="N1047" s="13"/>
      <c r="O1047" s="13"/>
      <c r="P1047" s="13"/>
      <c r="Q1047" s="13"/>
      <c r="R1047" s="13"/>
      <c r="S1047" s="13"/>
      <c r="T1047" s="13"/>
      <c r="U1047" s="13"/>
      <c r="V1047" s="13"/>
      <c r="W1047" s="13"/>
      <c r="X1047" s="13"/>
      <c r="Y1047" s="13"/>
      <c r="Z1047" s="13"/>
      <c r="AA1047" s="13"/>
      <c r="AB1047" s="13"/>
      <c r="AC1047" s="13"/>
      <c r="AD1047" s="13"/>
      <c r="AE1047" s="13"/>
      <c r="AF1047" s="13"/>
      <c r="AG1047" s="13"/>
      <c r="AH1047" s="13"/>
      <c r="AI1047" s="13"/>
      <c r="AJ1047" s="13"/>
      <c r="AK1047" s="13"/>
      <c r="AL1047" s="13"/>
      <c r="AM1047" s="13"/>
      <c r="AN1047" s="13"/>
      <c r="AO1047" s="13"/>
      <c r="AP1047" s="13"/>
      <c r="AQ1047" s="13"/>
      <c r="AR1047" s="13"/>
      <c r="AS1047" s="13"/>
      <c r="AT1047" s="13"/>
      <c r="AU1047" s="13"/>
      <c r="AV1047" s="13"/>
      <c r="AW1047" s="13"/>
      <c r="AX1047" s="13"/>
      <c r="AY1047" s="13"/>
      <c r="AZ1047" s="13"/>
      <c r="BA1047" s="13"/>
      <c r="BB1047" s="13"/>
      <c r="BC1047" s="13"/>
      <c r="BD1047" s="13"/>
      <c r="BE1047" s="13"/>
      <c r="BF1047" s="13"/>
      <c r="BG1047" s="13"/>
      <c r="BH1047" s="13"/>
      <c r="BI1047" s="13"/>
      <c r="BJ1047" s="13"/>
      <c r="BK1047" s="13"/>
      <c r="BL1047" s="13"/>
      <c r="BM1047" s="13"/>
      <c r="BN1047" s="13"/>
      <c r="BO1047" s="13"/>
    </row>
    <row r="1048" spans="1:67" s="8" customFormat="1" hidden="1" x14ac:dyDescent="0.2">
      <c r="A1048" s="13" t="s">
        <v>1737</v>
      </c>
      <c r="B1048" s="13"/>
      <c r="C1048" s="13" t="s">
        <v>1518</v>
      </c>
      <c r="D1048" s="13" t="s">
        <v>76</v>
      </c>
      <c r="E1048" s="13" t="s">
        <v>1550</v>
      </c>
      <c r="F1048" s="13" t="s">
        <v>1551</v>
      </c>
      <c r="G1048" s="13" t="s">
        <v>1550</v>
      </c>
      <c r="H1048" s="13" t="s">
        <v>1551</v>
      </c>
      <c r="I1048" s="13"/>
      <c r="J1048" s="13"/>
      <c r="K1048" s="13"/>
      <c r="L1048" s="13"/>
      <c r="M1048" s="13"/>
      <c r="N1048" s="13"/>
      <c r="O1048" s="13"/>
      <c r="P1048" s="13"/>
      <c r="Q1048" s="13"/>
      <c r="R1048" s="13"/>
      <c r="S1048" s="13"/>
      <c r="T1048" s="13"/>
      <c r="U1048" s="13"/>
      <c r="V1048" s="13"/>
      <c r="W1048" s="13"/>
      <c r="X1048" s="13"/>
      <c r="Y1048" s="13"/>
      <c r="Z1048" s="13"/>
      <c r="AA1048" s="13"/>
      <c r="AB1048" s="13"/>
      <c r="AC1048" s="13"/>
      <c r="AD1048" s="13"/>
      <c r="AE1048" s="13"/>
      <c r="AF1048" s="13"/>
      <c r="AG1048" s="13"/>
      <c r="AH1048" s="13"/>
      <c r="AI1048" s="13"/>
      <c r="AJ1048" s="13"/>
      <c r="AK1048" s="13"/>
      <c r="AL1048" s="13"/>
      <c r="AM1048" s="13"/>
      <c r="AN1048" s="13"/>
      <c r="AO1048" s="13"/>
      <c r="AP1048" s="13"/>
      <c r="AQ1048" s="13"/>
      <c r="AR1048" s="13"/>
      <c r="AS1048" s="13"/>
      <c r="AT1048" s="13"/>
      <c r="AU1048" s="13"/>
      <c r="AV1048" s="13"/>
      <c r="AW1048" s="13"/>
      <c r="AX1048" s="13"/>
      <c r="AY1048" s="13"/>
      <c r="AZ1048" s="13"/>
      <c r="BA1048" s="13"/>
      <c r="BB1048" s="13"/>
      <c r="BC1048" s="13"/>
      <c r="BD1048" s="13"/>
      <c r="BE1048" s="13"/>
      <c r="BF1048" s="13"/>
      <c r="BG1048" s="13"/>
      <c r="BH1048" s="13"/>
      <c r="BI1048" s="13"/>
      <c r="BJ1048" s="13"/>
      <c r="BK1048" s="13"/>
      <c r="BL1048" s="13"/>
      <c r="BM1048" s="13"/>
      <c r="BN1048" s="13"/>
      <c r="BO1048" s="13"/>
    </row>
    <row r="1049" spans="1:67" s="8" customFormat="1" hidden="1" x14ac:dyDescent="0.2">
      <c r="A1049" s="13" t="s">
        <v>1737</v>
      </c>
      <c r="B1049" s="13"/>
      <c r="C1049" s="13" t="s">
        <v>1518</v>
      </c>
      <c r="D1049" s="13" t="s">
        <v>76</v>
      </c>
      <c r="E1049" s="13" t="s">
        <v>1550</v>
      </c>
      <c r="F1049" s="13"/>
      <c r="G1049" s="13" t="s">
        <v>1550</v>
      </c>
      <c r="H1049" s="13"/>
      <c r="I1049" s="13"/>
      <c r="J1049" s="13"/>
      <c r="K1049" s="13"/>
      <c r="L1049" s="13"/>
      <c r="M1049" s="13"/>
      <c r="N1049" s="13"/>
      <c r="O1049" s="13"/>
      <c r="P1049" s="13"/>
      <c r="Q1049" s="13"/>
      <c r="R1049" s="13"/>
      <c r="S1049" s="13"/>
      <c r="T1049" s="13"/>
      <c r="U1049" s="13"/>
      <c r="V1049" s="13"/>
      <c r="W1049" s="13"/>
      <c r="X1049" s="13"/>
      <c r="Y1049" s="13"/>
      <c r="Z1049" s="13"/>
      <c r="AA1049" s="13"/>
      <c r="AB1049" s="13"/>
      <c r="AC1049" s="13"/>
      <c r="AD1049" s="13"/>
      <c r="AE1049" s="13"/>
      <c r="AF1049" s="13"/>
      <c r="AG1049" s="13"/>
      <c r="AH1049" s="13"/>
      <c r="AI1049" s="13"/>
      <c r="AJ1049" s="13"/>
      <c r="AK1049" s="13"/>
      <c r="AL1049" s="13"/>
      <c r="AM1049" s="13"/>
      <c r="AN1049" s="13"/>
      <c r="AO1049" s="13"/>
      <c r="AP1049" s="13"/>
      <c r="AQ1049" s="13"/>
      <c r="AR1049" s="13"/>
      <c r="AS1049" s="13"/>
      <c r="AT1049" s="13"/>
      <c r="AU1049" s="13"/>
      <c r="AV1049" s="13"/>
      <c r="AW1049" s="13"/>
      <c r="AX1049" s="13"/>
      <c r="AY1049" s="13"/>
      <c r="AZ1049" s="13"/>
      <c r="BA1049" s="13"/>
      <c r="BB1049" s="13"/>
      <c r="BC1049" s="13"/>
      <c r="BD1049" s="13"/>
      <c r="BE1049" s="13"/>
      <c r="BF1049" s="13"/>
      <c r="BG1049" s="13"/>
      <c r="BH1049" s="13"/>
      <c r="BI1049" s="13"/>
      <c r="BJ1049" s="13"/>
      <c r="BK1049" s="13"/>
      <c r="BL1049" s="13"/>
      <c r="BM1049" s="13"/>
      <c r="BN1049" s="13"/>
      <c r="BO1049" s="13"/>
    </row>
    <row r="1050" spans="1:67" s="8" customFormat="1" hidden="1" x14ac:dyDescent="0.2">
      <c r="A1050" s="13" t="s">
        <v>1737</v>
      </c>
      <c r="B1050" s="13"/>
      <c r="C1050" s="13" t="s">
        <v>1524</v>
      </c>
      <c r="D1050" s="13" t="s">
        <v>140</v>
      </c>
      <c r="E1050" s="13" t="s">
        <v>140</v>
      </c>
      <c r="F1050" s="13"/>
      <c r="G1050" s="13" t="s">
        <v>140</v>
      </c>
      <c r="H1050" s="13"/>
      <c r="I1050" s="13"/>
      <c r="J1050" s="13"/>
      <c r="K1050" s="13"/>
      <c r="L1050" s="13"/>
      <c r="M1050" s="13"/>
      <c r="N1050" s="13"/>
      <c r="O1050" s="13"/>
      <c r="P1050" s="13"/>
      <c r="Q1050" s="13"/>
      <c r="R1050" s="13"/>
      <c r="S1050" s="13"/>
      <c r="T1050" s="13"/>
      <c r="U1050" s="13"/>
      <c r="V1050" s="13"/>
      <c r="W1050" s="13"/>
      <c r="X1050" s="13"/>
      <c r="Y1050" s="13"/>
      <c r="Z1050" s="13"/>
      <c r="AA1050" s="13"/>
      <c r="AB1050" s="13"/>
      <c r="AC1050" s="13"/>
      <c r="AD1050" s="13"/>
      <c r="AE1050" s="13"/>
      <c r="AF1050" s="13"/>
      <c r="AG1050" s="13"/>
      <c r="AH1050" s="13"/>
      <c r="AI1050" s="13"/>
      <c r="AJ1050" s="13"/>
      <c r="AK1050" s="13"/>
      <c r="AL1050" s="13"/>
      <c r="AM1050" s="13"/>
      <c r="AN1050" s="13"/>
      <c r="AO1050" s="13"/>
      <c r="AP1050" s="13"/>
      <c r="AQ1050" s="13"/>
      <c r="AR1050" s="13"/>
      <c r="AS1050" s="13"/>
      <c r="AT1050" s="13"/>
      <c r="AU1050" s="13"/>
      <c r="AV1050" s="13"/>
      <c r="AW1050" s="13"/>
      <c r="AX1050" s="13"/>
      <c r="AY1050" s="13"/>
      <c r="AZ1050" s="13"/>
      <c r="BA1050" s="13"/>
      <c r="BB1050" s="13"/>
      <c r="BC1050" s="13"/>
      <c r="BD1050" s="13"/>
      <c r="BE1050" s="13"/>
      <c r="BF1050" s="13"/>
      <c r="BG1050" s="13"/>
      <c r="BH1050" s="13"/>
      <c r="BI1050" s="13"/>
      <c r="BJ1050" s="13"/>
      <c r="BK1050" s="13"/>
      <c r="BL1050" s="13"/>
      <c r="BM1050" s="13"/>
      <c r="BN1050" s="13"/>
      <c r="BO1050" s="13"/>
    </row>
    <row r="1051" spans="1:67" s="8" customFormat="1" hidden="1" x14ac:dyDescent="0.2">
      <c r="A1051" s="13" t="s">
        <v>1737</v>
      </c>
      <c r="B1051" s="13"/>
      <c r="C1051" s="13" t="s">
        <v>1524</v>
      </c>
      <c r="D1051" s="13" t="s">
        <v>140</v>
      </c>
      <c r="E1051" s="13" t="s">
        <v>140</v>
      </c>
      <c r="F1051" s="13"/>
      <c r="G1051" s="13" t="s">
        <v>1607</v>
      </c>
      <c r="H1051" s="13"/>
      <c r="I1051" s="13"/>
      <c r="J1051" s="13"/>
      <c r="K1051" s="13"/>
      <c r="L1051" s="13"/>
      <c r="M1051" s="13"/>
      <c r="N1051" s="13"/>
      <c r="O1051" s="13"/>
      <c r="P1051" s="13"/>
      <c r="Q1051" s="13"/>
      <c r="R1051" s="13"/>
      <c r="S1051" s="13"/>
      <c r="T1051" s="13"/>
      <c r="U1051" s="13"/>
      <c r="V1051" s="13"/>
      <c r="W1051" s="13"/>
      <c r="X1051" s="13"/>
      <c r="Y1051" s="13"/>
      <c r="Z1051" s="13"/>
      <c r="AA1051" s="13"/>
      <c r="AB1051" s="13"/>
      <c r="AC1051" s="13"/>
      <c r="AD1051" s="13"/>
      <c r="AE1051" s="13"/>
      <c r="AF1051" s="13"/>
      <c r="AG1051" s="13"/>
      <c r="AH1051" s="13"/>
      <c r="AI1051" s="13"/>
      <c r="AJ1051" s="13"/>
      <c r="AK1051" s="13"/>
      <c r="AL1051" s="13"/>
      <c r="AM1051" s="13"/>
      <c r="AN1051" s="13"/>
      <c r="AO1051" s="13"/>
      <c r="AP1051" s="13"/>
      <c r="AQ1051" s="13"/>
      <c r="AR1051" s="13"/>
      <c r="AS1051" s="13"/>
      <c r="AT1051" s="13"/>
      <c r="AU1051" s="13"/>
      <c r="AV1051" s="13"/>
      <c r="AW1051" s="13"/>
      <c r="AX1051" s="13"/>
      <c r="AY1051" s="13"/>
      <c r="AZ1051" s="13"/>
      <c r="BA1051" s="13"/>
      <c r="BB1051" s="13"/>
      <c r="BC1051" s="13"/>
      <c r="BD1051" s="13"/>
      <c r="BE1051" s="13"/>
      <c r="BF1051" s="13"/>
      <c r="BG1051" s="13"/>
      <c r="BH1051" s="13"/>
      <c r="BI1051" s="13"/>
      <c r="BJ1051" s="13"/>
      <c r="BK1051" s="13"/>
      <c r="BL1051" s="13"/>
      <c r="BM1051" s="13"/>
      <c r="BN1051" s="13"/>
      <c r="BO1051" s="13"/>
    </row>
    <row r="1052" spans="1:67" s="23" customFormat="1" hidden="1" x14ac:dyDescent="0.2">
      <c r="A1052" s="13" t="s">
        <v>1737</v>
      </c>
      <c r="B1052" s="13"/>
      <c r="C1052" s="13" t="s">
        <v>1524</v>
      </c>
      <c r="D1052" s="13" t="s">
        <v>140</v>
      </c>
      <c r="E1052" s="13" t="s">
        <v>1642</v>
      </c>
      <c r="F1052" s="13"/>
      <c r="G1052" s="13" t="s">
        <v>1642</v>
      </c>
      <c r="H1052" s="13"/>
      <c r="I1052" s="13"/>
      <c r="J1052" s="13"/>
      <c r="K1052" s="13"/>
      <c r="L1052" s="13"/>
      <c r="M1052" s="13"/>
      <c r="N1052" s="13"/>
      <c r="O1052" s="13"/>
      <c r="P1052" s="13"/>
      <c r="Q1052" s="13"/>
      <c r="R1052" s="13"/>
      <c r="S1052" s="13"/>
      <c r="T1052" s="13"/>
      <c r="U1052" s="13"/>
      <c r="V1052" s="13"/>
      <c r="W1052" s="13"/>
      <c r="X1052" s="13"/>
      <c r="Y1052" s="13"/>
      <c r="Z1052" s="13"/>
      <c r="AA1052" s="13"/>
      <c r="AB1052" s="13"/>
      <c r="AC1052" s="13"/>
      <c r="AD1052" s="13"/>
      <c r="AE1052" s="13"/>
      <c r="AF1052" s="13"/>
      <c r="AG1052" s="13"/>
      <c r="AH1052" s="13"/>
      <c r="AI1052" s="13"/>
      <c r="AJ1052" s="13"/>
      <c r="AK1052" s="13"/>
      <c r="AL1052" s="13"/>
      <c r="AM1052" s="13"/>
      <c r="AN1052" s="13"/>
      <c r="AO1052" s="13"/>
      <c r="AP1052" s="13"/>
      <c r="AQ1052" s="13"/>
      <c r="AR1052" s="13"/>
      <c r="AS1052" s="13"/>
      <c r="AT1052" s="13"/>
      <c r="AU1052" s="13"/>
      <c r="AV1052" s="13"/>
      <c r="AW1052" s="13"/>
      <c r="AX1052" s="13"/>
      <c r="AY1052" s="13"/>
      <c r="AZ1052" s="13"/>
      <c r="BA1052" s="13"/>
      <c r="BB1052" s="13"/>
      <c r="BC1052" s="13"/>
      <c r="BD1052" s="13"/>
      <c r="BE1052" s="13"/>
      <c r="BF1052" s="13"/>
      <c r="BG1052" s="13"/>
      <c r="BH1052" s="13"/>
      <c r="BI1052" s="13"/>
      <c r="BJ1052" s="13"/>
      <c r="BK1052" s="13"/>
      <c r="BL1052" s="13"/>
      <c r="BM1052" s="13"/>
      <c r="BN1052" s="13"/>
      <c r="BO1052" s="13"/>
    </row>
    <row r="1053" spans="1:67" s="23" customFormat="1" hidden="1" x14ac:dyDescent="0.2">
      <c r="A1053" s="13" t="s">
        <v>1737</v>
      </c>
      <c r="B1053" s="13"/>
      <c r="C1053" s="13" t="s">
        <v>1524</v>
      </c>
      <c r="D1053" s="13" t="s">
        <v>140</v>
      </c>
      <c r="E1053" s="13" t="s">
        <v>808</v>
      </c>
      <c r="F1053" s="13" t="s">
        <v>1661</v>
      </c>
      <c r="G1053" s="13" t="s">
        <v>1660</v>
      </c>
      <c r="H1053" s="13" t="s">
        <v>1661</v>
      </c>
      <c r="I1053" s="13"/>
      <c r="J1053" s="13"/>
      <c r="K1053" s="13"/>
      <c r="L1053" s="13"/>
      <c r="M1053" s="13"/>
      <c r="N1053" s="13"/>
      <c r="O1053" s="13"/>
      <c r="P1053" s="13"/>
      <c r="Q1053" s="13"/>
      <c r="R1053" s="13"/>
      <c r="S1053" s="13"/>
      <c r="T1053" s="13"/>
      <c r="U1053" s="13"/>
      <c r="V1053" s="13"/>
      <c r="W1053" s="13"/>
      <c r="X1053" s="13"/>
      <c r="Y1053" s="13"/>
      <c r="Z1053" s="13"/>
      <c r="AA1053" s="13"/>
      <c r="AB1053" s="13"/>
      <c r="AC1053" s="13"/>
      <c r="AD1053" s="13"/>
      <c r="AE1053" s="13"/>
      <c r="AF1053" s="13"/>
      <c r="AG1053" s="13"/>
      <c r="AH1053" s="13"/>
      <c r="AI1053" s="13"/>
      <c r="AJ1053" s="13"/>
      <c r="AK1053" s="13"/>
      <c r="AL1053" s="13"/>
      <c r="AM1053" s="13"/>
      <c r="AN1053" s="13"/>
      <c r="AO1053" s="13"/>
      <c r="AP1053" s="13"/>
      <c r="AQ1053" s="13"/>
      <c r="AR1053" s="13"/>
      <c r="AS1053" s="13"/>
      <c r="AT1053" s="13"/>
      <c r="AU1053" s="13"/>
      <c r="AV1053" s="13"/>
      <c r="AW1053" s="13"/>
      <c r="AX1053" s="13"/>
      <c r="AY1053" s="13"/>
      <c r="AZ1053" s="13"/>
      <c r="BA1053" s="13"/>
      <c r="BB1053" s="13"/>
      <c r="BC1053" s="13"/>
      <c r="BD1053" s="13"/>
      <c r="BE1053" s="13"/>
      <c r="BF1053" s="13"/>
      <c r="BG1053" s="13"/>
      <c r="BH1053" s="13"/>
      <c r="BI1053" s="13"/>
      <c r="BJ1053" s="13"/>
      <c r="BK1053" s="13"/>
      <c r="BL1053" s="13"/>
      <c r="BM1053" s="13"/>
      <c r="BN1053" s="13"/>
      <c r="BO1053" s="13"/>
    </row>
    <row r="1054" spans="1:67" s="8" customFormat="1" hidden="1" x14ac:dyDescent="0.2">
      <c r="A1054" s="23" t="s">
        <v>1737</v>
      </c>
      <c r="B1054" s="23"/>
      <c r="C1054" s="23" t="s">
        <v>1524</v>
      </c>
      <c r="D1054" s="23" t="s">
        <v>140</v>
      </c>
      <c r="E1054" s="23" t="s">
        <v>808</v>
      </c>
      <c r="F1054" s="23" t="s">
        <v>1662</v>
      </c>
      <c r="G1054" s="23" t="s">
        <v>808</v>
      </c>
      <c r="H1054" s="23" t="s">
        <v>1662</v>
      </c>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c r="AY1054" s="23"/>
      <c r="AZ1054" s="23"/>
      <c r="BA1054" s="23"/>
      <c r="BB1054" s="23"/>
      <c r="BC1054" s="23"/>
      <c r="BD1054" s="23"/>
      <c r="BE1054" s="23"/>
      <c r="BF1054" s="23"/>
      <c r="BG1054" s="23"/>
      <c r="BH1054" s="23"/>
      <c r="BI1054" s="23"/>
      <c r="BJ1054" s="23"/>
      <c r="BK1054" s="23"/>
      <c r="BL1054" s="23"/>
      <c r="BM1054" s="23"/>
      <c r="BN1054" s="23"/>
      <c r="BO1054" s="23"/>
    </row>
    <row r="1055" spans="1:67" s="8" customFormat="1" hidden="1" x14ac:dyDescent="0.2">
      <c r="A1055" s="13" t="s">
        <v>1737</v>
      </c>
      <c r="B1055" s="13"/>
      <c r="C1055" s="13" t="s">
        <v>1524</v>
      </c>
      <c r="D1055" s="13" t="s">
        <v>140</v>
      </c>
      <c r="E1055" s="13" t="s">
        <v>808</v>
      </c>
      <c r="F1055" s="13" t="s">
        <v>1659</v>
      </c>
      <c r="G1055" s="13" t="s">
        <v>808</v>
      </c>
      <c r="H1055" s="13" t="s">
        <v>1659</v>
      </c>
      <c r="I1055" s="13"/>
      <c r="J1055" s="13"/>
      <c r="K1055" s="13"/>
      <c r="L1055" s="13"/>
      <c r="M1055" s="13"/>
      <c r="N1055" s="13"/>
      <c r="O1055" s="13"/>
      <c r="P1055" s="13"/>
      <c r="Q1055" s="13"/>
      <c r="R1055" s="13"/>
      <c r="S1055" s="13"/>
      <c r="T1055" s="13"/>
      <c r="U1055" s="13"/>
      <c r="V1055" s="13"/>
      <c r="W1055" s="13"/>
      <c r="X1055" s="13"/>
      <c r="Y1055" s="13"/>
      <c r="Z1055" s="13"/>
      <c r="AA1055" s="13"/>
      <c r="AB1055" s="13"/>
      <c r="AC1055" s="13"/>
      <c r="AD1055" s="13"/>
      <c r="AE1055" s="13"/>
      <c r="AF1055" s="13"/>
      <c r="AG1055" s="13"/>
      <c r="AH1055" s="13"/>
      <c r="AI1055" s="13"/>
      <c r="AJ1055" s="13"/>
      <c r="AK1055" s="13"/>
      <c r="AL1055" s="13"/>
      <c r="AM1055" s="13"/>
      <c r="AN1055" s="13"/>
      <c r="AO1055" s="13"/>
      <c r="AP1055" s="13"/>
      <c r="AQ1055" s="13"/>
      <c r="AR1055" s="13"/>
      <c r="AS1055" s="13"/>
      <c r="AT1055" s="13"/>
      <c r="AU1055" s="13"/>
      <c r="AV1055" s="13"/>
      <c r="AW1055" s="13"/>
      <c r="AX1055" s="13"/>
      <c r="AY1055" s="13"/>
      <c r="AZ1055" s="13"/>
      <c r="BA1055" s="13"/>
      <c r="BB1055" s="13"/>
      <c r="BC1055" s="13"/>
      <c r="BD1055" s="13"/>
      <c r="BE1055" s="13"/>
      <c r="BF1055" s="13"/>
      <c r="BG1055" s="13"/>
      <c r="BH1055" s="13"/>
      <c r="BI1055" s="13"/>
      <c r="BJ1055" s="13"/>
      <c r="BK1055" s="13"/>
      <c r="BL1055" s="13"/>
      <c r="BM1055" s="13"/>
      <c r="BN1055" s="13"/>
      <c r="BO1055" s="13"/>
    </row>
    <row r="1056" spans="1:67" s="8" customFormat="1" hidden="1" x14ac:dyDescent="0.2">
      <c r="A1056" s="23" t="s">
        <v>1737</v>
      </c>
      <c r="B1056" s="23"/>
      <c r="C1056" s="23" t="s">
        <v>1524</v>
      </c>
      <c r="D1056" s="23" t="s">
        <v>140</v>
      </c>
      <c r="E1056" s="23" t="s">
        <v>808</v>
      </c>
      <c r="F1056" s="23" t="s">
        <v>1670</v>
      </c>
      <c r="G1056" s="23" t="s">
        <v>808</v>
      </c>
      <c r="H1056" s="23" t="s">
        <v>1670</v>
      </c>
      <c r="I1056" s="23"/>
      <c r="J1056" s="23"/>
      <c r="K1056" s="23"/>
      <c r="L1056" s="23"/>
      <c r="M1056" s="23"/>
      <c r="N1056" s="23"/>
      <c r="O1056" s="23"/>
      <c r="P1056" s="23"/>
      <c r="Q1056" s="23"/>
      <c r="R1056" s="23"/>
      <c r="S1056" s="23"/>
      <c r="T1056" s="23"/>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c r="AY1056" s="23"/>
      <c r="AZ1056" s="23"/>
      <c r="BA1056" s="23"/>
      <c r="BB1056" s="23"/>
      <c r="BC1056" s="23"/>
      <c r="BD1056" s="23"/>
      <c r="BE1056" s="23"/>
      <c r="BF1056" s="23"/>
      <c r="BG1056" s="23"/>
      <c r="BH1056" s="23"/>
      <c r="BI1056" s="23"/>
      <c r="BJ1056" s="23"/>
      <c r="BK1056" s="23"/>
      <c r="BL1056" s="23"/>
      <c r="BM1056" s="23"/>
      <c r="BN1056" s="23"/>
      <c r="BO1056" s="23"/>
    </row>
    <row r="1057" spans="1:67" s="8" customFormat="1" hidden="1" x14ac:dyDescent="0.2">
      <c r="A1057" s="23" t="s">
        <v>1737</v>
      </c>
      <c r="B1057" s="23"/>
      <c r="C1057" s="23" t="s">
        <v>1524</v>
      </c>
      <c r="D1057" s="23" t="s">
        <v>140</v>
      </c>
      <c r="E1057" s="23" t="s">
        <v>808</v>
      </c>
      <c r="F1057" s="23" t="s">
        <v>1674</v>
      </c>
      <c r="G1057" s="23" t="s">
        <v>808</v>
      </c>
      <c r="H1057" s="23" t="s">
        <v>1674</v>
      </c>
      <c r="I1057" s="23"/>
      <c r="J1057" s="23"/>
      <c r="K1057" s="23"/>
      <c r="L1057" s="23"/>
      <c r="M1057" s="23"/>
      <c r="N1057" s="23"/>
      <c r="O1057" s="23"/>
      <c r="P1057" s="23"/>
      <c r="Q1057" s="23"/>
      <c r="R1057" s="23"/>
      <c r="S1057" s="23"/>
      <c r="T1057" s="23"/>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c r="AY1057" s="23"/>
      <c r="AZ1057" s="23"/>
      <c r="BA1057" s="23"/>
      <c r="BB1057" s="23"/>
      <c r="BC1057" s="23"/>
      <c r="BD1057" s="23"/>
      <c r="BE1057" s="23"/>
      <c r="BF1057" s="23"/>
      <c r="BG1057" s="23"/>
      <c r="BH1057" s="23"/>
      <c r="BI1057" s="23"/>
      <c r="BJ1057" s="23"/>
      <c r="BK1057" s="23"/>
      <c r="BL1057" s="23"/>
      <c r="BM1057" s="23"/>
      <c r="BN1057" s="23"/>
      <c r="BO1057" s="23"/>
    </row>
    <row r="1058" spans="1:67" s="8" customFormat="1" hidden="1" x14ac:dyDescent="0.2">
      <c r="A1058" s="13" t="s">
        <v>1737</v>
      </c>
      <c r="B1058" s="13"/>
      <c r="C1058" s="13" t="s">
        <v>1524</v>
      </c>
      <c r="D1058" s="13" t="s">
        <v>140</v>
      </c>
      <c r="E1058" s="13" t="s">
        <v>808</v>
      </c>
      <c r="F1058" s="13" t="s">
        <v>436</v>
      </c>
      <c r="G1058" s="13" t="s">
        <v>808</v>
      </c>
      <c r="H1058" s="13" t="s">
        <v>436</v>
      </c>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c r="AH1058" s="13"/>
      <c r="AI1058" s="13"/>
      <c r="AJ1058" s="13"/>
      <c r="AK1058" s="13"/>
      <c r="AL1058" s="13"/>
      <c r="AM1058" s="13"/>
      <c r="AN1058" s="13"/>
      <c r="AO1058" s="13"/>
      <c r="AP1058" s="13"/>
      <c r="AQ1058" s="13"/>
      <c r="AR1058" s="13"/>
      <c r="AS1058" s="13"/>
      <c r="AT1058" s="13"/>
      <c r="AU1058" s="13"/>
      <c r="AV1058" s="13"/>
      <c r="AW1058" s="13"/>
      <c r="AX1058" s="13"/>
      <c r="AY1058" s="13"/>
      <c r="AZ1058" s="13"/>
      <c r="BA1058" s="13"/>
      <c r="BB1058" s="13"/>
      <c r="BC1058" s="13"/>
      <c r="BD1058" s="13"/>
      <c r="BE1058" s="13"/>
      <c r="BF1058" s="13"/>
      <c r="BG1058" s="13"/>
      <c r="BH1058" s="13"/>
      <c r="BI1058" s="13"/>
      <c r="BJ1058" s="13"/>
      <c r="BK1058" s="13"/>
      <c r="BL1058" s="13"/>
      <c r="BM1058" s="13"/>
      <c r="BN1058" s="13"/>
      <c r="BO1058" s="13"/>
    </row>
    <row r="1059" spans="1:67" s="8" customFormat="1" hidden="1" x14ac:dyDescent="0.2">
      <c r="A1059" t="s">
        <v>108</v>
      </c>
      <c r="B1059"/>
      <c r="C1059" t="s">
        <v>1524</v>
      </c>
      <c r="D1059" t="s">
        <v>140</v>
      </c>
      <c r="E1059" t="s">
        <v>808</v>
      </c>
      <c r="F1059" t="s">
        <v>436</v>
      </c>
      <c r="G1059" t="s">
        <v>808</v>
      </c>
      <c r="H1059" t="s">
        <v>436</v>
      </c>
      <c r="I1059"/>
      <c r="J1059"/>
      <c r="K1059"/>
      <c r="L1059"/>
      <c r="M1059"/>
      <c r="N1059"/>
      <c r="O1059"/>
      <c r="P1059"/>
      <c r="Q1059"/>
      <c r="R1059"/>
      <c r="S1059"/>
      <c r="T1059"/>
      <c r="U1059"/>
      <c r="V1059"/>
      <c r="W1059"/>
      <c r="X1059"/>
      <c r="Y1059">
        <v>3.59</v>
      </c>
      <c r="Z1059"/>
      <c r="AA1059"/>
      <c r="AB1059">
        <v>4.72</v>
      </c>
      <c r="AC1059"/>
      <c r="AD1059"/>
      <c r="AE1059"/>
      <c r="AF1059"/>
      <c r="AG1059"/>
      <c r="AH1059"/>
      <c r="AI1059"/>
      <c r="AJ1059"/>
      <c r="AK1059"/>
      <c r="AL1059"/>
      <c r="AM1059"/>
      <c r="AN1059"/>
      <c r="AO1059"/>
      <c r="AP1059"/>
      <c r="AQ1059"/>
      <c r="AR1059"/>
      <c r="AS1059"/>
      <c r="AT1059"/>
      <c r="AU1059"/>
      <c r="AV1059"/>
      <c r="AW1059">
        <v>3.67</v>
      </c>
      <c r="AX1059"/>
      <c r="AY1059"/>
      <c r="AZ1059">
        <v>3.14</v>
      </c>
      <c r="BA1059"/>
      <c r="BB1059"/>
      <c r="BC1059"/>
      <c r="BD1059"/>
      <c r="BE1059"/>
      <c r="BF1059"/>
      <c r="BG1059"/>
      <c r="BH1059"/>
      <c r="BI1059"/>
      <c r="BJ1059" t="s">
        <v>79</v>
      </c>
      <c r="BK1059" s="1">
        <v>44833</v>
      </c>
      <c r="BL1059" t="s">
        <v>3108</v>
      </c>
      <c r="BM1059">
        <v>1662</v>
      </c>
      <c r="BN1059"/>
      <c r="BO1059"/>
    </row>
    <row r="1060" spans="1:67" s="8" customFormat="1" hidden="1" x14ac:dyDescent="0.2">
      <c r="A1060" s="6">
        <v>11900</v>
      </c>
      <c r="B1060" s="6" t="s">
        <v>75</v>
      </c>
      <c r="C1060" s="6" t="s">
        <v>1524</v>
      </c>
      <c r="D1060" s="6" t="s">
        <v>140</v>
      </c>
      <c r="E1060" s="6" t="s">
        <v>808</v>
      </c>
      <c r="F1060" s="6" t="s">
        <v>1664</v>
      </c>
      <c r="G1060" s="6" t="s">
        <v>808</v>
      </c>
      <c r="H1060" s="6" t="s">
        <v>1664</v>
      </c>
      <c r="I1060" s="6"/>
      <c r="J1060" s="6"/>
      <c r="K1060" s="6"/>
      <c r="L1060" s="6"/>
      <c r="M1060" s="6"/>
      <c r="N1060" s="6"/>
      <c r="O1060" s="6"/>
      <c r="P1060" s="6"/>
      <c r="Q1060" s="6"/>
      <c r="R1060" s="6"/>
      <c r="S1060" s="6"/>
      <c r="T1060" s="6"/>
      <c r="U1060" s="6"/>
      <c r="V1060" s="6"/>
      <c r="W1060" s="6"/>
      <c r="X1060" s="6"/>
      <c r="Y1060" s="6"/>
      <c r="Z1060" s="6"/>
      <c r="AA1060" s="6"/>
      <c r="AB1060" s="6"/>
      <c r="AC1060" s="6"/>
      <c r="AD1060" s="6"/>
      <c r="AE1060" s="6"/>
      <c r="AF1060" s="6"/>
      <c r="AG1060" s="6"/>
      <c r="AH1060" s="6"/>
      <c r="AI1060" s="6"/>
      <c r="AJ1060" s="6"/>
      <c r="AK1060" s="6"/>
      <c r="AL1060" s="6"/>
      <c r="AM1060" s="6"/>
      <c r="AN1060" s="6"/>
      <c r="AO1060" s="6"/>
      <c r="AP1060" s="6"/>
      <c r="AQ1060" s="6"/>
      <c r="AR1060" s="6"/>
      <c r="AS1060" s="6"/>
      <c r="AT1060" s="6"/>
      <c r="AU1060" s="6"/>
      <c r="AV1060" s="6"/>
      <c r="AW1060" s="6"/>
      <c r="AX1060" s="6"/>
      <c r="AY1060" s="6"/>
      <c r="AZ1060" s="6"/>
      <c r="BA1060" s="6"/>
      <c r="BB1060" s="6"/>
      <c r="BC1060" s="6"/>
      <c r="BD1060" s="6"/>
      <c r="BE1060" s="6"/>
      <c r="BF1060" s="6"/>
      <c r="BG1060" s="6"/>
      <c r="BH1060" s="6"/>
      <c r="BI1060" s="6" t="s">
        <v>3181</v>
      </c>
      <c r="BJ1060" s="6" t="s">
        <v>79</v>
      </c>
      <c r="BK1060" s="7">
        <v>44832</v>
      </c>
      <c r="BL1060" s="6" t="s">
        <v>3182</v>
      </c>
      <c r="BM1060" s="6">
        <v>7017</v>
      </c>
      <c r="BN1060" s="6"/>
      <c r="BO1060" s="6"/>
    </row>
    <row r="1061" spans="1:67" s="8" customFormat="1" hidden="1" x14ac:dyDescent="0.2">
      <c r="A1061" s="13" t="s">
        <v>1737</v>
      </c>
      <c r="B1061" s="13"/>
      <c r="C1061" s="13" t="s">
        <v>1524</v>
      </c>
      <c r="D1061" s="13" t="s">
        <v>140</v>
      </c>
      <c r="E1061" s="13" t="s">
        <v>808</v>
      </c>
      <c r="F1061" s="13" t="s">
        <v>1664</v>
      </c>
      <c r="G1061" s="13" t="s">
        <v>808</v>
      </c>
      <c r="H1061" s="13" t="s">
        <v>1664</v>
      </c>
      <c r="I1061" s="13"/>
      <c r="J1061" s="13"/>
      <c r="K1061" s="13"/>
      <c r="L1061" s="13"/>
      <c r="M1061" s="13"/>
      <c r="N1061" s="13"/>
      <c r="O1061" s="13"/>
      <c r="P1061" s="13"/>
      <c r="Q1061" s="13"/>
      <c r="R1061" s="13"/>
      <c r="S1061" s="13"/>
      <c r="T1061" s="13"/>
      <c r="U1061" s="13"/>
      <c r="V1061" s="13"/>
      <c r="W1061" s="13"/>
      <c r="X1061" s="13"/>
      <c r="Y1061" s="13"/>
      <c r="Z1061" s="13"/>
      <c r="AA1061" s="13"/>
      <c r="AB1061" s="13"/>
      <c r="AC1061" s="13"/>
      <c r="AD1061" s="13"/>
      <c r="AE1061" s="13"/>
      <c r="AF1061" s="13"/>
      <c r="AG1061" s="13"/>
      <c r="AH1061" s="13"/>
      <c r="AI1061" s="13"/>
      <c r="AJ1061" s="13"/>
      <c r="AK1061" s="13"/>
      <c r="AL1061" s="13"/>
      <c r="AM1061" s="13"/>
      <c r="AN1061" s="13"/>
      <c r="AO1061" s="13"/>
      <c r="AP1061" s="13"/>
      <c r="AQ1061" s="13"/>
      <c r="AR1061" s="13"/>
      <c r="AS1061" s="13"/>
      <c r="AT1061" s="13"/>
      <c r="AU1061" s="13"/>
      <c r="AV1061" s="13"/>
      <c r="AW1061" s="13"/>
      <c r="AX1061" s="13"/>
      <c r="AY1061" s="13"/>
      <c r="AZ1061" s="13"/>
      <c r="BA1061" s="13"/>
      <c r="BB1061" s="13"/>
      <c r="BC1061" s="13"/>
      <c r="BD1061" s="13"/>
      <c r="BE1061" s="13"/>
      <c r="BF1061" s="13"/>
      <c r="BG1061" s="13"/>
      <c r="BH1061" s="13"/>
      <c r="BI1061" s="13"/>
      <c r="BJ1061" s="13"/>
      <c r="BK1061" s="13"/>
      <c r="BL1061" s="13"/>
      <c r="BM1061" s="13"/>
      <c r="BN1061" s="13"/>
      <c r="BO1061" s="13"/>
    </row>
    <row r="1062" spans="1:67" s="8" customFormat="1" hidden="1" x14ac:dyDescent="0.2">
      <c r="A1062" s="6" t="s">
        <v>3180</v>
      </c>
      <c r="B1062" s="6"/>
      <c r="C1062" s="6" t="s">
        <v>1524</v>
      </c>
      <c r="D1062" s="6" t="s">
        <v>140</v>
      </c>
      <c r="E1062" s="6" t="s">
        <v>808</v>
      </c>
      <c r="F1062" s="6" t="s">
        <v>1664</v>
      </c>
      <c r="G1062" s="6" t="s">
        <v>808</v>
      </c>
      <c r="H1062" s="6" t="s">
        <v>1664</v>
      </c>
      <c r="I1062" s="6"/>
      <c r="J1062" s="6"/>
      <c r="K1062" s="6"/>
      <c r="L1062" s="6"/>
      <c r="M1062" s="6"/>
      <c r="N1062" s="6"/>
      <c r="O1062" s="6"/>
      <c r="P1062" s="6"/>
      <c r="Q1062" s="6"/>
      <c r="R1062" s="6"/>
      <c r="S1062" s="6"/>
      <c r="T1062" s="6"/>
      <c r="U1062" s="6"/>
      <c r="V1062" s="6"/>
      <c r="W1062" s="6"/>
      <c r="X1062" s="6"/>
      <c r="Y1062" s="6"/>
      <c r="Z1062" s="6"/>
      <c r="AA1062" s="6"/>
      <c r="AB1062" s="6"/>
      <c r="AC1062" s="6"/>
      <c r="AD1062" s="6"/>
      <c r="AE1062" s="6"/>
      <c r="AF1062" s="6"/>
      <c r="AG1062" s="6"/>
      <c r="AH1062" s="6"/>
      <c r="AI1062" s="6"/>
      <c r="AJ1062" s="6"/>
      <c r="AK1062" s="6"/>
      <c r="AL1062" s="6"/>
      <c r="AM1062" s="6"/>
      <c r="AN1062" s="6"/>
      <c r="AO1062" s="6"/>
      <c r="AP1062" s="6"/>
      <c r="AQ1062" s="6"/>
      <c r="AR1062" s="6"/>
      <c r="AS1062" s="6"/>
      <c r="AT1062" s="6"/>
      <c r="AU1062" s="6"/>
      <c r="AV1062" s="6"/>
      <c r="AW1062" s="6"/>
      <c r="AX1062" s="6"/>
      <c r="AY1062" s="6"/>
      <c r="AZ1062" s="6"/>
      <c r="BA1062" s="6"/>
      <c r="BB1062" s="6"/>
      <c r="BC1062" s="6"/>
      <c r="BD1062" s="6"/>
      <c r="BE1062" s="6"/>
      <c r="BF1062" s="6"/>
      <c r="BG1062" s="6"/>
      <c r="BH1062" s="6"/>
      <c r="BI1062" s="6" t="s">
        <v>3181</v>
      </c>
      <c r="BJ1062" s="6" t="s">
        <v>79</v>
      </c>
      <c r="BK1062" s="7">
        <v>44832</v>
      </c>
      <c r="BL1062" s="6" t="s">
        <v>3182</v>
      </c>
      <c r="BM1062" s="6">
        <v>7017</v>
      </c>
      <c r="BN1062" s="6"/>
      <c r="BO1062" s="6"/>
    </row>
    <row r="1063" spans="1:67" s="8" customFormat="1" hidden="1" x14ac:dyDescent="0.2">
      <c r="A1063" s="13" t="s">
        <v>1737</v>
      </c>
      <c r="B1063" s="13"/>
      <c r="C1063" s="13" t="s">
        <v>1524</v>
      </c>
      <c r="D1063" s="13" t="s">
        <v>140</v>
      </c>
      <c r="E1063" s="13" t="s">
        <v>808</v>
      </c>
      <c r="F1063" s="13" t="s">
        <v>809</v>
      </c>
      <c r="G1063" s="13" t="s">
        <v>808</v>
      </c>
      <c r="H1063" s="13" t="s">
        <v>809</v>
      </c>
      <c r="I1063" s="13"/>
      <c r="J1063" s="13"/>
      <c r="K1063" s="13"/>
      <c r="L1063" s="13"/>
      <c r="M1063" s="13"/>
      <c r="N1063" s="13"/>
      <c r="O1063" s="13"/>
      <c r="P1063" s="13"/>
      <c r="Q1063" s="13"/>
      <c r="R1063" s="13"/>
      <c r="S1063" s="13"/>
      <c r="T1063" s="13"/>
      <c r="U1063" s="13"/>
      <c r="V1063" s="13"/>
      <c r="W1063" s="13"/>
      <c r="X1063" s="13"/>
      <c r="Y1063" s="13"/>
      <c r="Z1063" s="13"/>
      <c r="AA1063" s="13"/>
      <c r="AB1063" s="13"/>
      <c r="AC1063" s="13"/>
      <c r="AD1063" s="13"/>
      <c r="AE1063" s="13"/>
      <c r="AF1063" s="13"/>
      <c r="AG1063" s="13"/>
      <c r="AH1063" s="13"/>
      <c r="AI1063" s="13"/>
      <c r="AJ1063" s="13"/>
      <c r="AK1063" s="13"/>
      <c r="AL1063" s="13"/>
      <c r="AM1063" s="13"/>
      <c r="AN1063" s="13"/>
      <c r="AO1063" s="13"/>
      <c r="AP1063" s="13"/>
      <c r="AQ1063" s="13"/>
      <c r="AR1063" s="13"/>
      <c r="AS1063" s="13"/>
      <c r="AT1063" s="13"/>
      <c r="AU1063" s="13"/>
      <c r="AV1063" s="13"/>
      <c r="AW1063" s="13"/>
      <c r="AX1063" s="13"/>
      <c r="AY1063" s="13"/>
      <c r="AZ1063" s="13"/>
      <c r="BA1063" s="13"/>
      <c r="BB1063" s="13"/>
      <c r="BC1063" s="13"/>
      <c r="BD1063" s="13"/>
      <c r="BE1063" s="13"/>
      <c r="BF1063" s="13"/>
      <c r="BG1063" s="13"/>
      <c r="BH1063" s="13"/>
      <c r="BI1063" s="13"/>
      <c r="BJ1063" s="13"/>
      <c r="BK1063" s="13"/>
      <c r="BL1063" s="13"/>
      <c r="BM1063" s="13"/>
      <c r="BN1063" s="13"/>
      <c r="BO1063" s="13"/>
    </row>
    <row r="1064" spans="1:67" s="8" customFormat="1" hidden="1" x14ac:dyDescent="0.2">
      <c r="A1064" s="12" t="s">
        <v>3081</v>
      </c>
      <c r="B1064" s="12"/>
      <c r="C1064" s="12" t="s">
        <v>1524</v>
      </c>
      <c r="D1064" s="12" t="s">
        <v>140</v>
      </c>
      <c r="E1064" s="12" t="s">
        <v>808</v>
      </c>
      <c r="F1064" s="12" t="s">
        <v>809</v>
      </c>
      <c r="G1064" s="12" t="s">
        <v>808</v>
      </c>
      <c r="H1064" s="12" t="s">
        <v>809</v>
      </c>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t="s">
        <v>79</v>
      </c>
      <c r="BK1064" s="14">
        <v>44831</v>
      </c>
      <c r="BL1064" s="12" t="s">
        <v>3029</v>
      </c>
      <c r="BM1064" s="12">
        <v>6223</v>
      </c>
      <c r="BN1064" s="12" t="s">
        <v>72</v>
      </c>
      <c r="BO1064" s="12" t="s">
        <v>3029</v>
      </c>
    </row>
    <row r="1065" spans="1:67" s="13" customFormat="1" hidden="1" x14ac:dyDescent="0.2">
      <c r="A1065" s="12" t="s">
        <v>3080</v>
      </c>
      <c r="B1065" s="12"/>
      <c r="C1065" s="12" t="s">
        <v>1524</v>
      </c>
      <c r="D1065" s="12" t="s">
        <v>140</v>
      </c>
      <c r="E1065" s="12" t="s">
        <v>808</v>
      </c>
      <c r="F1065" s="12" t="s">
        <v>809</v>
      </c>
      <c r="G1065" s="12" t="s">
        <v>808</v>
      </c>
      <c r="H1065" s="12" t="s">
        <v>809</v>
      </c>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t="s">
        <v>79</v>
      </c>
      <c r="BK1065" s="14">
        <v>44831</v>
      </c>
      <c r="BL1065" s="12" t="s">
        <v>3029</v>
      </c>
      <c r="BM1065" s="12">
        <v>6223</v>
      </c>
      <c r="BN1065" s="12" t="s">
        <v>72</v>
      </c>
      <c r="BO1065" s="12" t="s">
        <v>3029</v>
      </c>
    </row>
    <row r="1066" spans="1:67" s="13" customFormat="1" hidden="1" x14ac:dyDescent="0.2">
      <c r="A1066" s="12" t="s">
        <v>3078</v>
      </c>
      <c r="B1066" s="12"/>
      <c r="C1066" s="12" t="s">
        <v>1524</v>
      </c>
      <c r="D1066" s="12" t="s">
        <v>140</v>
      </c>
      <c r="E1066" s="12" t="s">
        <v>808</v>
      </c>
      <c r="F1066" s="12" t="s">
        <v>809</v>
      </c>
      <c r="G1066" s="12" t="s">
        <v>808</v>
      </c>
      <c r="H1066" s="12" t="s">
        <v>809</v>
      </c>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t="s">
        <v>79</v>
      </c>
      <c r="BK1066" s="14">
        <v>44831</v>
      </c>
      <c r="BL1066" s="12" t="s">
        <v>3029</v>
      </c>
      <c r="BM1066" s="12">
        <v>6223</v>
      </c>
      <c r="BN1066" s="12" t="s">
        <v>72</v>
      </c>
      <c r="BO1066" s="12" t="s">
        <v>3029</v>
      </c>
    </row>
    <row r="1067" spans="1:67" s="13" customFormat="1" hidden="1" x14ac:dyDescent="0.2">
      <c r="A1067" s="12" t="s">
        <v>3077</v>
      </c>
      <c r="B1067" s="12"/>
      <c r="C1067" s="12" t="s">
        <v>1524</v>
      </c>
      <c r="D1067" s="12" t="s">
        <v>140</v>
      </c>
      <c r="E1067" s="12" t="s">
        <v>808</v>
      </c>
      <c r="F1067" s="12" t="s">
        <v>809</v>
      </c>
      <c r="G1067" s="12" t="s">
        <v>808</v>
      </c>
      <c r="H1067" s="12" t="s">
        <v>809</v>
      </c>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t="s">
        <v>79</v>
      </c>
      <c r="BK1067" s="14">
        <v>44831</v>
      </c>
      <c r="BL1067" s="12" t="s">
        <v>3029</v>
      </c>
      <c r="BM1067" s="12">
        <v>6223</v>
      </c>
      <c r="BN1067" s="12" t="s">
        <v>72</v>
      </c>
      <c r="BO1067" s="12" t="s">
        <v>3029</v>
      </c>
    </row>
    <row r="1068" spans="1:67" s="13" customFormat="1" hidden="1" x14ac:dyDescent="0.2">
      <c r="A1068" s="12" t="s">
        <v>3076</v>
      </c>
      <c r="B1068" s="12"/>
      <c r="C1068" s="12" t="s">
        <v>1524</v>
      </c>
      <c r="D1068" s="12" t="s">
        <v>140</v>
      </c>
      <c r="E1068" s="12" t="s">
        <v>808</v>
      </c>
      <c r="F1068" s="12" t="s">
        <v>809</v>
      </c>
      <c r="G1068" s="12" t="s">
        <v>808</v>
      </c>
      <c r="H1068" s="12" t="s">
        <v>809</v>
      </c>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t="s">
        <v>79</v>
      </c>
      <c r="BK1068" s="14">
        <v>44831</v>
      </c>
      <c r="BL1068" s="12" t="s">
        <v>3029</v>
      </c>
      <c r="BM1068" s="12">
        <v>6223</v>
      </c>
      <c r="BN1068" s="12" t="s">
        <v>72</v>
      </c>
      <c r="BO1068" s="12" t="s">
        <v>3029</v>
      </c>
    </row>
    <row r="1069" spans="1:67" s="13" customFormat="1" hidden="1" x14ac:dyDescent="0.2">
      <c r="A1069" s="12" t="s">
        <v>3079</v>
      </c>
      <c r="B1069" s="12"/>
      <c r="C1069" s="12" t="s">
        <v>1524</v>
      </c>
      <c r="D1069" s="12" t="s">
        <v>140</v>
      </c>
      <c r="E1069" s="12" t="s">
        <v>808</v>
      </c>
      <c r="F1069" s="12" t="s">
        <v>809</v>
      </c>
      <c r="G1069" s="12" t="s">
        <v>808</v>
      </c>
      <c r="H1069" s="12" t="s">
        <v>809</v>
      </c>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t="s">
        <v>79</v>
      </c>
      <c r="BK1069" s="14">
        <v>44831</v>
      </c>
      <c r="BL1069" s="12" t="s">
        <v>3029</v>
      </c>
      <c r="BM1069" s="12">
        <v>6223</v>
      </c>
      <c r="BN1069" s="12" t="s">
        <v>72</v>
      </c>
      <c r="BO1069" s="12" t="s">
        <v>3029</v>
      </c>
    </row>
    <row r="1070" spans="1:67" s="13" customFormat="1" hidden="1" x14ac:dyDescent="0.2">
      <c r="A1070" t="s">
        <v>108</v>
      </c>
      <c r="B1070"/>
      <c r="C1070" t="s">
        <v>1524</v>
      </c>
      <c r="D1070" t="s">
        <v>140</v>
      </c>
      <c r="E1070" t="s">
        <v>808</v>
      </c>
      <c r="F1070" t="s">
        <v>809</v>
      </c>
      <c r="G1070" t="s">
        <v>808</v>
      </c>
      <c r="H1070" t="s">
        <v>809</v>
      </c>
      <c r="I1070"/>
      <c r="J1070"/>
      <c r="K1070"/>
      <c r="L1070"/>
      <c r="M1070"/>
      <c r="N1070"/>
      <c r="O1070"/>
      <c r="P1070"/>
      <c r="Q1070">
        <v>3</v>
      </c>
      <c r="R1070"/>
      <c r="S1070"/>
      <c r="T1070">
        <v>3.2</v>
      </c>
      <c r="U1070">
        <v>2.8</v>
      </c>
      <c r="V1070"/>
      <c r="W1070"/>
      <c r="X1070">
        <v>3.9</v>
      </c>
      <c r="Y1070">
        <v>3.1</v>
      </c>
      <c r="Z1070"/>
      <c r="AA1070"/>
      <c r="AB1070">
        <v>4.3</v>
      </c>
      <c r="AC1070">
        <v>3.3</v>
      </c>
      <c r="AD1070"/>
      <c r="AE1070"/>
      <c r="AF1070">
        <v>4.9000000000000004</v>
      </c>
      <c r="AG1070">
        <v>2.2999999999999998</v>
      </c>
      <c r="AH1070"/>
      <c r="AI1070"/>
      <c r="AJ1070">
        <v>3.6</v>
      </c>
      <c r="AK1070"/>
      <c r="AL1070"/>
      <c r="AM1070"/>
      <c r="AN1070"/>
      <c r="AO1070">
        <v>2.5499999999999998</v>
      </c>
      <c r="AP1070"/>
      <c r="AQ1070"/>
      <c r="AR1070">
        <v>2.0499999999999998</v>
      </c>
      <c r="AS1070">
        <v>2.9</v>
      </c>
      <c r="AT1070"/>
      <c r="AU1070"/>
      <c r="AV1070">
        <v>2.2200000000000002</v>
      </c>
      <c r="AW1070">
        <v>3.08</v>
      </c>
      <c r="AX1070"/>
      <c r="AY1070"/>
      <c r="AZ1070">
        <v>2.48</v>
      </c>
      <c r="BA1070">
        <v>3.34</v>
      </c>
      <c r="BB1070"/>
      <c r="BC1070"/>
      <c r="BD1070">
        <v>2.91</v>
      </c>
      <c r="BE1070">
        <v>3.25</v>
      </c>
      <c r="BF1070"/>
      <c r="BG1070"/>
      <c r="BH1070">
        <v>2.52</v>
      </c>
      <c r="BI1070"/>
      <c r="BJ1070" t="s">
        <v>79</v>
      </c>
      <c r="BK1070"/>
      <c r="BL1070" t="s">
        <v>284</v>
      </c>
      <c r="BM1070">
        <v>1657</v>
      </c>
      <c r="BN1070"/>
      <c r="BO1070"/>
    </row>
    <row r="1071" spans="1:67" s="13" customFormat="1" hidden="1" x14ac:dyDescent="0.2">
      <c r="A1071" t="s">
        <v>108</v>
      </c>
      <c r="B1071"/>
      <c r="C1071" t="s">
        <v>1524</v>
      </c>
      <c r="D1071" t="s">
        <v>140</v>
      </c>
      <c r="E1071" t="s">
        <v>808</v>
      </c>
      <c r="F1071" t="s">
        <v>809</v>
      </c>
      <c r="G1071" t="s">
        <v>808</v>
      </c>
      <c r="H1071" t="s">
        <v>809</v>
      </c>
      <c r="I1071"/>
      <c r="J1071"/>
      <c r="K1071"/>
      <c r="L1071"/>
      <c r="M1071"/>
      <c r="N1071"/>
      <c r="O1071"/>
      <c r="P1071"/>
      <c r="Q1071"/>
      <c r="R1071"/>
      <c r="S1071"/>
      <c r="T1071"/>
      <c r="U1071"/>
      <c r="V1071"/>
      <c r="W1071"/>
      <c r="X1071"/>
      <c r="Y1071">
        <v>3.3</v>
      </c>
      <c r="Z1071"/>
      <c r="AA1071"/>
      <c r="AB1071">
        <v>4.38</v>
      </c>
      <c r="AC1071"/>
      <c r="AD1071"/>
      <c r="AE1071"/>
      <c r="AF1071"/>
      <c r="AG1071"/>
      <c r="AH1071"/>
      <c r="AI1071"/>
      <c r="AJ1071"/>
      <c r="AK1071"/>
      <c r="AL1071"/>
      <c r="AM1071"/>
      <c r="AN1071"/>
      <c r="AO1071"/>
      <c r="AP1071"/>
      <c r="AQ1071"/>
      <c r="AR1071"/>
      <c r="AS1071"/>
      <c r="AT1071"/>
      <c r="AU1071"/>
      <c r="AV1071"/>
      <c r="AW1071">
        <v>3.37</v>
      </c>
      <c r="AX1071"/>
      <c r="AY1071"/>
      <c r="AZ1071">
        <v>2.85</v>
      </c>
      <c r="BA1071"/>
      <c r="BB1071"/>
      <c r="BC1071"/>
      <c r="BD1071"/>
      <c r="BE1071"/>
      <c r="BF1071"/>
      <c r="BG1071"/>
      <c r="BH1071"/>
      <c r="BI1071"/>
      <c r="BJ1071" t="s">
        <v>79</v>
      </c>
      <c r="BK1071" s="1">
        <v>44832</v>
      </c>
      <c r="BL1071" t="s">
        <v>3108</v>
      </c>
      <c r="BM1071">
        <v>1662</v>
      </c>
      <c r="BN1071"/>
      <c r="BO1071"/>
    </row>
    <row r="1072" spans="1:67" s="13" customFormat="1" hidden="1" x14ac:dyDescent="0.2">
      <c r="A1072" s="8" t="s">
        <v>108</v>
      </c>
      <c r="B1072" s="8"/>
      <c r="C1072" s="8" t="s">
        <v>1524</v>
      </c>
      <c r="D1072" s="8" t="s">
        <v>140</v>
      </c>
      <c r="E1072" s="8" t="s">
        <v>808</v>
      </c>
      <c r="F1072" s="8" t="s">
        <v>809</v>
      </c>
      <c r="G1072" s="8" t="s">
        <v>808</v>
      </c>
      <c r="H1072" s="8" t="s">
        <v>809</v>
      </c>
      <c r="I1072" s="8"/>
      <c r="J1072" s="8"/>
      <c r="K1072" s="8"/>
      <c r="L1072" s="8"/>
      <c r="M1072" s="8"/>
      <c r="N1072" s="8"/>
      <c r="O1072" s="8"/>
      <c r="P1072" s="8"/>
      <c r="Q1072" s="8">
        <v>3</v>
      </c>
      <c r="R1072" s="8"/>
      <c r="S1072" s="8"/>
      <c r="T1072" s="8">
        <v>3</v>
      </c>
      <c r="U1072" s="8">
        <v>3.1</v>
      </c>
      <c r="V1072" s="8"/>
      <c r="W1072" s="8"/>
      <c r="X1072" s="8">
        <v>4.0999999999999996</v>
      </c>
      <c r="Y1072" s="8">
        <v>3.3</v>
      </c>
      <c r="Z1072" s="8"/>
      <c r="AA1072" s="8"/>
      <c r="AB1072" s="8">
        <v>4.2</v>
      </c>
      <c r="AC1072" s="8">
        <v>3.7</v>
      </c>
      <c r="AD1072" s="8"/>
      <c r="AE1072" s="8"/>
      <c r="AF1072" s="8">
        <v>5</v>
      </c>
      <c r="AG1072" s="8">
        <v>2.6</v>
      </c>
      <c r="AH1072" s="8"/>
      <c r="AI1072" s="8"/>
      <c r="AJ1072" s="8">
        <v>3.5</v>
      </c>
      <c r="AK1072" s="8"/>
      <c r="AL1072" s="8"/>
      <c r="AM1072" s="8"/>
      <c r="AN1072" s="8"/>
      <c r="AO1072" s="8">
        <v>2.7</v>
      </c>
      <c r="AP1072" s="8"/>
      <c r="AQ1072" s="8"/>
      <c r="AR1072" s="8">
        <v>2.1</v>
      </c>
      <c r="AS1072" s="8">
        <v>3.2</v>
      </c>
      <c r="AT1072" s="8"/>
      <c r="AU1072" s="8"/>
      <c r="AV1072" s="8">
        <v>2.4</v>
      </c>
      <c r="AW1072" s="8">
        <v>3.5</v>
      </c>
      <c r="AX1072" s="8"/>
      <c r="AY1072" s="8"/>
      <c r="AZ1072" s="8">
        <v>2.9</v>
      </c>
      <c r="BA1072" s="8">
        <v>3.8</v>
      </c>
      <c r="BB1072" s="8"/>
      <c r="BC1072" s="8"/>
      <c r="BD1072" s="8">
        <v>3.2</v>
      </c>
      <c r="BE1072" s="8">
        <v>3.8</v>
      </c>
      <c r="BF1072" s="8"/>
      <c r="BG1072" s="8"/>
      <c r="BH1072" s="8">
        <v>2.8</v>
      </c>
      <c r="BI1072" s="8"/>
      <c r="BJ1072" s="8" t="s">
        <v>79</v>
      </c>
      <c r="BK1072" s="9">
        <v>44832</v>
      </c>
      <c r="BL1072" s="8" t="s">
        <v>3082</v>
      </c>
      <c r="BM1072" s="8">
        <v>6224</v>
      </c>
      <c r="BN1072" s="8" t="s">
        <v>72</v>
      </c>
      <c r="BO1072" s="8"/>
    </row>
    <row r="1073" spans="1:67" s="13" customFormat="1" hidden="1" x14ac:dyDescent="0.2">
      <c r="A1073" s="8" t="s">
        <v>3147</v>
      </c>
      <c r="B1073" s="8" t="s">
        <v>338</v>
      </c>
      <c r="C1073" s="8" t="s">
        <v>1524</v>
      </c>
      <c r="D1073" s="8" t="s">
        <v>140</v>
      </c>
      <c r="E1073" s="8" t="s">
        <v>808</v>
      </c>
      <c r="F1073" s="8" t="s">
        <v>809</v>
      </c>
      <c r="G1073" s="8" t="s">
        <v>808</v>
      </c>
      <c r="H1073" s="8" t="s">
        <v>809</v>
      </c>
      <c r="I1073" s="8"/>
      <c r="J1073" s="8"/>
      <c r="K1073" s="8"/>
      <c r="L1073" s="8" t="s">
        <v>3148</v>
      </c>
      <c r="M1073" s="8">
        <v>2.4</v>
      </c>
      <c r="N1073" s="8"/>
      <c r="O1073" s="8"/>
      <c r="P1073" s="8">
        <v>1.8</v>
      </c>
      <c r="Q1073" s="8">
        <v>3.1</v>
      </c>
      <c r="R1073" s="8"/>
      <c r="S1073" s="8"/>
      <c r="T1073" s="8">
        <v>3.4</v>
      </c>
      <c r="U1073" s="8">
        <v>2.9</v>
      </c>
      <c r="V1073" s="8"/>
      <c r="W1073" s="8"/>
      <c r="X1073" s="8">
        <v>4.3</v>
      </c>
      <c r="Y1073" s="8">
        <v>3.2</v>
      </c>
      <c r="Z1073" s="8"/>
      <c r="AA1073" s="8"/>
      <c r="AB1073" s="8">
        <v>4.2</v>
      </c>
      <c r="AC1073" s="8">
        <v>3.4</v>
      </c>
      <c r="AD1073" s="8"/>
      <c r="AE1073" s="8"/>
      <c r="AF1073" s="8">
        <v>5</v>
      </c>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c r="BG1073" s="8"/>
      <c r="BH1073" s="8"/>
      <c r="BI1073" s="8"/>
      <c r="BJ1073" s="8" t="s">
        <v>79</v>
      </c>
      <c r="BK1073" s="9">
        <v>44832</v>
      </c>
      <c r="BL1073" s="8" t="s">
        <v>3126</v>
      </c>
      <c r="BM1073" s="8">
        <v>2528</v>
      </c>
      <c r="BN1073" s="8" t="s">
        <v>72</v>
      </c>
      <c r="BO1073" s="8" t="s">
        <v>3126</v>
      </c>
    </row>
    <row r="1074" spans="1:67" s="13" customFormat="1" hidden="1" x14ac:dyDescent="0.2">
      <c r="A1074" s="12" t="s">
        <v>3024</v>
      </c>
      <c r="B1074" s="12" t="s">
        <v>338</v>
      </c>
      <c r="C1074" s="12" t="s">
        <v>1524</v>
      </c>
      <c r="D1074" s="12" t="s">
        <v>140</v>
      </c>
      <c r="E1074" s="12" t="s">
        <v>808</v>
      </c>
      <c r="F1074" s="12" t="s">
        <v>809</v>
      </c>
      <c r="G1074" s="12" t="s">
        <v>808</v>
      </c>
      <c r="H1074" s="12" t="s">
        <v>809</v>
      </c>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t="s">
        <v>79</v>
      </c>
      <c r="BK1074" s="14">
        <v>44831</v>
      </c>
      <c r="BL1074" s="12" t="s">
        <v>3028</v>
      </c>
      <c r="BM1074" s="12">
        <v>6223</v>
      </c>
      <c r="BN1074" s="12" t="s">
        <v>72</v>
      </c>
      <c r="BO1074" s="12" t="s">
        <v>3029</v>
      </c>
    </row>
    <row r="1075" spans="1:67" s="13" customFormat="1" hidden="1" x14ac:dyDescent="0.2">
      <c r="A1075" s="13" t="s">
        <v>1737</v>
      </c>
      <c r="C1075" s="13" t="s">
        <v>1524</v>
      </c>
      <c r="D1075" s="13" t="s">
        <v>140</v>
      </c>
      <c r="E1075" s="13" t="s">
        <v>808</v>
      </c>
      <c r="F1075" s="13" t="s">
        <v>1669</v>
      </c>
      <c r="G1075" s="13" t="s">
        <v>808</v>
      </c>
      <c r="H1075" s="13" t="s">
        <v>1669</v>
      </c>
    </row>
    <row r="1076" spans="1:67" s="13" customFormat="1" hidden="1" x14ac:dyDescent="0.2">
      <c r="A1076" s="12" t="s">
        <v>3052</v>
      </c>
      <c r="B1076" s="12"/>
      <c r="C1076" s="12" t="s">
        <v>1524</v>
      </c>
      <c r="D1076" s="12" t="s">
        <v>140</v>
      </c>
      <c r="E1076" s="12" t="s">
        <v>808</v>
      </c>
      <c r="F1076" s="12" t="s">
        <v>1669</v>
      </c>
      <c r="G1076" s="12" t="s">
        <v>808</v>
      </c>
      <c r="H1076" s="12" t="s">
        <v>1669</v>
      </c>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t="s">
        <v>3032</v>
      </c>
      <c r="BJ1076" s="12" t="s">
        <v>79</v>
      </c>
      <c r="BK1076" s="14">
        <v>44831</v>
      </c>
      <c r="BL1076" s="12" t="s">
        <v>3029</v>
      </c>
      <c r="BM1076" s="12">
        <v>6223</v>
      </c>
      <c r="BN1076" s="12" t="s">
        <v>72</v>
      </c>
      <c r="BO1076" s="12" t="s">
        <v>3029</v>
      </c>
    </row>
    <row r="1077" spans="1:67" s="13" customFormat="1" hidden="1" x14ac:dyDescent="0.2">
      <c r="A1077" s="12" t="s">
        <v>3053</v>
      </c>
      <c r="B1077" s="12"/>
      <c r="C1077" s="12" t="s">
        <v>1524</v>
      </c>
      <c r="D1077" s="12" t="s">
        <v>140</v>
      </c>
      <c r="E1077" s="12" t="s">
        <v>808</v>
      </c>
      <c r="F1077" s="12" t="s">
        <v>1669</v>
      </c>
      <c r="G1077" s="12" t="s">
        <v>808</v>
      </c>
      <c r="H1077" s="12" t="s">
        <v>1669</v>
      </c>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t="s">
        <v>3032</v>
      </c>
      <c r="BJ1077" s="12" t="s">
        <v>79</v>
      </c>
      <c r="BK1077" s="14">
        <v>44831</v>
      </c>
      <c r="BL1077" s="12" t="s">
        <v>3029</v>
      </c>
      <c r="BM1077" s="12">
        <v>6223</v>
      </c>
      <c r="BN1077" s="12" t="s">
        <v>72</v>
      </c>
      <c r="BO1077" s="12" t="s">
        <v>3029</v>
      </c>
    </row>
    <row r="1078" spans="1:67" s="13" customFormat="1" hidden="1" x14ac:dyDescent="0.2">
      <c r="A1078" s="12" t="s">
        <v>3049</v>
      </c>
      <c r="B1078" s="12"/>
      <c r="C1078" s="12" t="s">
        <v>1524</v>
      </c>
      <c r="D1078" s="12" t="s">
        <v>140</v>
      </c>
      <c r="E1078" s="12" t="s">
        <v>808</v>
      </c>
      <c r="F1078" s="12" t="s">
        <v>1669</v>
      </c>
      <c r="G1078" s="12" t="s">
        <v>808</v>
      </c>
      <c r="H1078" s="12" t="s">
        <v>1669</v>
      </c>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t="s">
        <v>3032</v>
      </c>
      <c r="BJ1078" s="12" t="s">
        <v>79</v>
      </c>
      <c r="BK1078" s="14">
        <v>44831</v>
      </c>
      <c r="BL1078" s="12" t="s">
        <v>3029</v>
      </c>
      <c r="BM1078" s="12">
        <v>6223</v>
      </c>
      <c r="BN1078" s="12" t="s">
        <v>72</v>
      </c>
      <c r="BO1078" s="12" t="s">
        <v>3029</v>
      </c>
    </row>
    <row r="1079" spans="1:67" s="13" customFormat="1" hidden="1" x14ac:dyDescent="0.2">
      <c r="A1079" s="12" t="s">
        <v>3050</v>
      </c>
      <c r="B1079" s="12"/>
      <c r="C1079" s="12" t="s">
        <v>1524</v>
      </c>
      <c r="D1079" s="12" t="s">
        <v>140</v>
      </c>
      <c r="E1079" s="12" t="s">
        <v>808</v>
      </c>
      <c r="F1079" s="12" t="s">
        <v>1669</v>
      </c>
      <c r="G1079" s="12" t="s">
        <v>808</v>
      </c>
      <c r="H1079" s="12" t="s">
        <v>1669</v>
      </c>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t="s">
        <v>3032</v>
      </c>
      <c r="BJ1079" s="12" t="s">
        <v>79</v>
      </c>
      <c r="BK1079" s="14">
        <v>44831</v>
      </c>
      <c r="BL1079" s="12" t="s">
        <v>3029</v>
      </c>
      <c r="BM1079" s="12">
        <v>6223</v>
      </c>
      <c r="BN1079" s="12" t="s">
        <v>72</v>
      </c>
      <c r="BO1079" s="12" t="s">
        <v>3029</v>
      </c>
    </row>
    <row r="1080" spans="1:67" s="13" customFormat="1" hidden="1" x14ac:dyDescent="0.2">
      <c r="A1080" s="12" t="s">
        <v>3054</v>
      </c>
      <c r="B1080" s="12"/>
      <c r="C1080" s="12" t="s">
        <v>1524</v>
      </c>
      <c r="D1080" s="12" t="s">
        <v>140</v>
      </c>
      <c r="E1080" s="12" t="s">
        <v>808</v>
      </c>
      <c r="F1080" s="12" t="s">
        <v>1669</v>
      </c>
      <c r="G1080" s="12" t="s">
        <v>808</v>
      </c>
      <c r="H1080" s="12" t="s">
        <v>1669</v>
      </c>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t="s">
        <v>3032</v>
      </c>
      <c r="BJ1080" s="12" t="s">
        <v>79</v>
      </c>
      <c r="BK1080" s="14">
        <v>44831</v>
      </c>
      <c r="BL1080" s="12" t="s">
        <v>3029</v>
      </c>
      <c r="BM1080" s="12">
        <v>6223</v>
      </c>
      <c r="BN1080" s="12" t="s">
        <v>72</v>
      </c>
      <c r="BO1080" s="12" t="s">
        <v>3029</v>
      </c>
    </row>
    <row r="1081" spans="1:67" s="13" customFormat="1" hidden="1" x14ac:dyDescent="0.2">
      <c r="A1081" s="12" t="s">
        <v>3051</v>
      </c>
      <c r="B1081" s="12"/>
      <c r="C1081" s="12" t="s">
        <v>1524</v>
      </c>
      <c r="D1081" s="12" t="s">
        <v>140</v>
      </c>
      <c r="E1081" s="12" t="s">
        <v>808</v>
      </c>
      <c r="F1081" s="12" t="s">
        <v>1669</v>
      </c>
      <c r="G1081" s="12" t="s">
        <v>808</v>
      </c>
      <c r="H1081" s="12" t="s">
        <v>1669</v>
      </c>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t="s">
        <v>3032</v>
      </c>
      <c r="BJ1081" s="12" t="s">
        <v>79</v>
      </c>
      <c r="BK1081" s="14">
        <v>44831</v>
      </c>
      <c r="BL1081" s="12" t="s">
        <v>3029</v>
      </c>
      <c r="BM1081" s="12">
        <v>6223</v>
      </c>
      <c r="BN1081" s="12" t="s">
        <v>72</v>
      </c>
      <c r="BO1081" s="12" t="s">
        <v>3029</v>
      </c>
    </row>
    <row r="1082" spans="1:67" s="13" customFormat="1" hidden="1" x14ac:dyDescent="0.2">
      <c r="A1082" s="8" t="s">
        <v>108</v>
      </c>
      <c r="B1082" s="8"/>
      <c r="C1082" s="8" t="s">
        <v>1524</v>
      </c>
      <c r="D1082" s="8" t="s">
        <v>140</v>
      </c>
      <c r="E1082" s="8" t="s">
        <v>808</v>
      </c>
      <c r="F1082" s="8" t="s">
        <v>1669</v>
      </c>
      <c r="G1082" s="8" t="s">
        <v>808</v>
      </c>
      <c r="H1082" s="8" t="s">
        <v>1669</v>
      </c>
      <c r="I1082" s="8"/>
      <c r="J1082" s="8"/>
      <c r="K1082" s="8"/>
      <c r="L1082" s="8"/>
      <c r="M1082" s="8"/>
      <c r="N1082" s="8"/>
      <c r="O1082" s="8"/>
      <c r="P1082" s="8"/>
      <c r="Q1082" s="8">
        <v>3.2</v>
      </c>
      <c r="R1082" s="8"/>
      <c r="S1082" s="8"/>
      <c r="T1082" s="8">
        <v>3.3</v>
      </c>
      <c r="U1082" s="8">
        <v>3.2</v>
      </c>
      <c r="V1082" s="8"/>
      <c r="W1082" s="8"/>
      <c r="X1082" s="8">
        <v>4.2</v>
      </c>
      <c r="Y1082" s="8">
        <v>3.9</v>
      </c>
      <c r="Z1082" s="8"/>
      <c r="AA1082" s="8"/>
      <c r="AB1082" s="8">
        <v>4.8</v>
      </c>
      <c r="AC1082" s="8">
        <v>4.0999999999999996</v>
      </c>
      <c r="AD1082" s="8"/>
      <c r="AE1082" s="8"/>
      <c r="AF1082" s="8">
        <v>5.5</v>
      </c>
      <c r="AG1082" s="8">
        <v>3.4</v>
      </c>
      <c r="AH1082" s="8"/>
      <c r="AI1082" s="8"/>
      <c r="AJ1082" s="8">
        <v>4.5999999999999996</v>
      </c>
      <c r="AK1082" s="8"/>
      <c r="AL1082" s="8"/>
      <c r="AM1082" s="8"/>
      <c r="AN1082" s="8"/>
      <c r="AO1082" s="8">
        <v>3.2</v>
      </c>
      <c r="AP1082" s="8"/>
      <c r="AQ1082" s="8"/>
      <c r="AR1082" s="8">
        <v>2.2000000000000002</v>
      </c>
      <c r="AS1082" s="8">
        <v>3.5</v>
      </c>
      <c r="AT1082" s="8"/>
      <c r="AU1082" s="8"/>
      <c r="AV1082" s="8">
        <v>2.6</v>
      </c>
      <c r="AW1082" s="8">
        <v>3.9</v>
      </c>
      <c r="AX1082" s="8"/>
      <c r="AY1082" s="8"/>
      <c r="AZ1082" s="8">
        <v>3.2</v>
      </c>
      <c r="BA1082" s="8">
        <v>4.2</v>
      </c>
      <c r="BB1082" s="8"/>
      <c r="BC1082" s="8"/>
      <c r="BD1082" s="8">
        <v>3.5</v>
      </c>
      <c r="BE1082" s="8">
        <v>4.5</v>
      </c>
      <c r="BF1082" s="8"/>
      <c r="BG1082" s="8"/>
      <c r="BH1082" s="8">
        <v>3.1</v>
      </c>
      <c r="BI1082" s="8" t="s">
        <v>3032</v>
      </c>
      <c r="BJ1082" s="8" t="s">
        <v>79</v>
      </c>
      <c r="BK1082" s="9">
        <v>44831</v>
      </c>
      <c r="BL1082" s="8" t="s">
        <v>3029</v>
      </c>
      <c r="BM1082" s="8">
        <v>6223</v>
      </c>
      <c r="BN1082" s="8"/>
      <c r="BO1082" s="8"/>
    </row>
    <row r="1083" spans="1:67" s="13" customFormat="1" hidden="1" x14ac:dyDescent="0.2">
      <c r="A1083" s="13" t="s">
        <v>1737</v>
      </c>
      <c r="C1083" s="13" t="s">
        <v>1524</v>
      </c>
      <c r="D1083" s="13" t="s">
        <v>140</v>
      </c>
      <c r="E1083" s="13" t="s">
        <v>808</v>
      </c>
      <c r="F1083" s="13" t="s">
        <v>1672</v>
      </c>
      <c r="G1083" s="13" t="s">
        <v>808</v>
      </c>
      <c r="H1083" s="13" t="s">
        <v>1672</v>
      </c>
    </row>
    <row r="1084" spans="1:67" s="13" customFormat="1" hidden="1" x14ac:dyDescent="0.2">
      <c r="A1084" s="6">
        <v>11878</v>
      </c>
      <c r="B1084" s="6"/>
      <c r="C1084" s="6" t="s">
        <v>1524</v>
      </c>
      <c r="D1084" s="6" t="s">
        <v>140</v>
      </c>
      <c r="E1084" s="6" t="s">
        <v>808</v>
      </c>
      <c r="F1084" s="6" t="s">
        <v>1658</v>
      </c>
      <c r="G1084" s="6" t="s">
        <v>808</v>
      </c>
      <c r="H1084" s="6" t="s">
        <v>1658</v>
      </c>
      <c r="I1084" s="6"/>
      <c r="J1084" s="6"/>
      <c r="K1084" s="6"/>
      <c r="L1084" s="6"/>
      <c r="M1084" s="6"/>
      <c r="N1084" s="6"/>
      <c r="O1084" s="6"/>
      <c r="P1084" s="6"/>
      <c r="Q1084" s="6"/>
      <c r="R1084" s="6"/>
      <c r="S1084" s="6"/>
      <c r="T1084" s="6"/>
      <c r="U1084" s="6"/>
      <c r="V1084" s="6"/>
      <c r="W1084" s="6"/>
      <c r="X1084" s="6"/>
      <c r="Y1084" s="6"/>
      <c r="Z1084" s="6"/>
      <c r="AA1084" s="6"/>
      <c r="AB1084" s="6"/>
      <c r="AC1084" s="6"/>
      <c r="AD1084" s="6"/>
      <c r="AE1084" s="6"/>
      <c r="AF1084" s="6"/>
      <c r="AG1084" s="6"/>
      <c r="AH1084" s="6"/>
      <c r="AI1084" s="6"/>
      <c r="AJ1084" s="6"/>
      <c r="AK1084" s="6"/>
      <c r="AL1084" s="6"/>
      <c r="AM1084" s="6"/>
      <c r="AN1084" s="6"/>
      <c r="AO1084" s="6"/>
      <c r="AP1084" s="6"/>
      <c r="AQ1084" s="6"/>
      <c r="AR1084" s="6"/>
      <c r="AS1084" s="6"/>
      <c r="AT1084" s="6"/>
      <c r="AU1084" s="6"/>
      <c r="AV1084" s="6"/>
      <c r="AW1084" s="6"/>
      <c r="AX1084" s="6"/>
      <c r="AY1084" s="6"/>
      <c r="AZ1084" s="6"/>
      <c r="BA1084" s="6"/>
      <c r="BB1084" s="6"/>
      <c r="BC1084" s="6"/>
      <c r="BD1084" s="6"/>
      <c r="BE1084" s="6"/>
      <c r="BF1084" s="6"/>
      <c r="BG1084" s="6"/>
      <c r="BH1084" s="6"/>
      <c r="BI1084" s="6" t="s">
        <v>3181</v>
      </c>
      <c r="BJ1084" s="6" t="s">
        <v>79</v>
      </c>
      <c r="BK1084" s="7">
        <v>44832</v>
      </c>
      <c r="BL1084" s="6" t="s">
        <v>3182</v>
      </c>
      <c r="BM1084" s="6">
        <v>7017</v>
      </c>
      <c r="BN1084" s="6"/>
      <c r="BO1084" s="6"/>
    </row>
    <row r="1085" spans="1:67" s="13" customFormat="1" hidden="1" x14ac:dyDescent="0.2">
      <c r="A1085" s="6">
        <v>11879</v>
      </c>
      <c r="B1085" s="6"/>
      <c r="C1085" s="6" t="s">
        <v>1524</v>
      </c>
      <c r="D1085" s="6" t="s">
        <v>140</v>
      </c>
      <c r="E1085" s="6" t="s">
        <v>808</v>
      </c>
      <c r="F1085" s="6" t="s">
        <v>1658</v>
      </c>
      <c r="G1085" s="6" t="s">
        <v>808</v>
      </c>
      <c r="H1085" s="6" t="s">
        <v>1658</v>
      </c>
      <c r="I1085" s="6"/>
      <c r="J1085" s="6"/>
      <c r="K1085" s="6"/>
      <c r="L1085" s="6"/>
      <c r="M1085" s="6"/>
      <c r="N1085" s="6"/>
      <c r="O1085" s="6"/>
      <c r="P1085" s="6"/>
      <c r="Q1085" s="6"/>
      <c r="R1085" s="6"/>
      <c r="S1085" s="6"/>
      <c r="T1085" s="6"/>
      <c r="U1085" s="6"/>
      <c r="V1085" s="6"/>
      <c r="W1085" s="6"/>
      <c r="X1085" s="6"/>
      <c r="Y1085" s="6"/>
      <c r="Z1085" s="6"/>
      <c r="AA1085" s="6"/>
      <c r="AB1085" s="6"/>
      <c r="AC1085" s="6"/>
      <c r="AD1085" s="6"/>
      <c r="AE1085" s="6"/>
      <c r="AF1085" s="6"/>
      <c r="AG1085" s="6"/>
      <c r="AH1085" s="6"/>
      <c r="AI1085" s="6"/>
      <c r="AJ1085" s="6"/>
      <c r="AK1085" s="6"/>
      <c r="AL1085" s="6"/>
      <c r="AM1085" s="6"/>
      <c r="AN1085" s="6"/>
      <c r="AO1085" s="6"/>
      <c r="AP1085" s="6"/>
      <c r="AQ1085" s="6"/>
      <c r="AR1085" s="6"/>
      <c r="AS1085" s="6"/>
      <c r="AT1085" s="6"/>
      <c r="AU1085" s="6"/>
      <c r="AV1085" s="6"/>
      <c r="AW1085" s="6"/>
      <c r="AX1085" s="6"/>
      <c r="AY1085" s="6"/>
      <c r="AZ1085" s="6"/>
      <c r="BA1085" s="6"/>
      <c r="BB1085" s="6"/>
      <c r="BC1085" s="6"/>
      <c r="BD1085" s="6"/>
      <c r="BE1085" s="6"/>
      <c r="BF1085" s="6"/>
      <c r="BG1085" s="6"/>
      <c r="BH1085" s="6"/>
      <c r="BI1085" s="6" t="s">
        <v>3181</v>
      </c>
      <c r="BJ1085" s="6" t="s">
        <v>79</v>
      </c>
      <c r="BK1085" s="7">
        <v>44832</v>
      </c>
      <c r="BL1085" s="6" t="s">
        <v>3182</v>
      </c>
      <c r="BM1085" s="6">
        <v>7017</v>
      </c>
      <c r="BN1085" s="6"/>
      <c r="BO1085" s="6"/>
    </row>
    <row r="1086" spans="1:67" s="13" customFormat="1" hidden="1" x14ac:dyDescent="0.2">
      <c r="A1086" s="6">
        <v>11881</v>
      </c>
      <c r="B1086" s="6"/>
      <c r="C1086" s="6" t="s">
        <v>1524</v>
      </c>
      <c r="D1086" s="6" t="s">
        <v>140</v>
      </c>
      <c r="E1086" s="6" t="s">
        <v>808</v>
      </c>
      <c r="F1086" s="6" t="s">
        <v>1658</v>
      </c>
      <c r="G1086" s="6" t="s">
        <v>808</v>
      </c>
      <c r="H1086" s="6" t="s">
        <v>1658</v>
      </c>
      <c r="I1086" s="6"/>
      <c r="J1086" s="6"/>
      <c r="K1086" s="6"/>
      <c r="L1086" s="6"/>
      <c r="M1086" s="6"/>
      <c r="N1086" s="6"/>
      <c r="O1086" s="6"/>
      <c r="P1086" s="6"/>
      <c r="Q1086" s="6"/>
      <c r="R1086" s="6"/>
      <c r="S1086" s="6"/>
      <c r="T1086" s="6"/>
      <c r="U1086" s="6"/>
      <c r="V1086" s="6"/>
      <c r="W1086" s="6"/>
      <c r="X1086" s="6"/>
      <c r="Y1086" s="6"/>
      <c r="Z1086" s="6"/>
      <c r="AA1086" s="6"/>
      <c r="AB1086" s="6"/>
      <c r="AC1086" s="6"/>
      <c r="AD1086" s="6"/>
      <c r="AE1086" s="6"/>
      <c r="AF1086" s="6"/>
      <c r="AG1086" s="6"/>
      <c r="AH1086" s="6"/>
      <c r="AI1086" s="6"/>
      <c r="AJ1086" s="6"/>
      <c r="AK1086" s="6"/>
      <c r="AL1086" s="6"/>
      <c r="AM1086" s="6"/>
      <c r="AN1086" s="6"/>
      <c r="AO1086" s="6"/>
      <c r="AP1086" s="6"/>
      <c r="AQ1086" s="6"/>
      <c r="AR1086" s="6"/>
      <c r="AS1086" s="6"/>
      <c r="AT1086" s="6"/>
      <c r="AU1086" s="6"/>
      <c r="AV1086" s="6"/>
      <c r="AW1086" s="6"/>
      <c r="AX1086" s="6"/>
      <c r="AY1086" s="6"/>
      <c r="AZ1086" s="6"/>
      <c r="BA1086" s="6"/>
      <c r="BB1086" s="6"/>
      <c r="BC1086" s="6"/>
      <c r="BD1086" s="6"/>
      <c r="BE1086" s="6"/>
      <c r="BF1086" s="6"/>
      <c r="BG1086" s="6"/>
      <c r="BH1086" s="6"/>
      <c r="BI1086" s="6" t="s">
        <v>3181</v>
      </c>
      <c r="BJ1086" s="6" t="s">
        <v>79</v>
      </c>
      <c r="BK1086" s="7">
        <v>44832</v>
      </c>
      <c r="BL1086" s="6" t="s">
        <v>3182</v>
      </c>
      <c r="BM1086" s="6">
        <v>7017</v>
      </c>
      <c r="BN1086" s="6"/>
      <c r="BO1086" s="6"/>
    </row>
    <row r="1087" spans="1:67" s="13" customFormat="1" hidden="1" x14ac:dyDescent="0.2">
      <c r="A1087" s="6" t="s">
        <v>3183</v>
      </c>
      <c r="B1087" s="6" t="s">
        <v>338</v>
      </c>
      <c r="C1087" s="6" t="s">
        <v>1524</v>
      </c>
      <c r="D1087" s="6" t="s">
        <v>140</v>
      </c>
      <c r="E1087" s="6" t="s">
        <v>808</v>
      </c>
      <c r="F1087" s="6" t="s">
        <v>1658</v>
      </c>
      <c r="G1087" s="6" t="s">
        <v>808</v>
      </c>
      <c r="H1087" s="6" t="s">
        <v>1658</v>
      </c>
      <c r="I1087" s="6"/>
      <c r="J1087" s="6"/>
      <c r="K1087" s="6"/>
      <c r="L1087" s="6"/>
      <c r="M1087" s="6"/>
      <c r="N1087" s="6"/>
      <c r="O1087" s="6"/>
      <c r="P1087" s="6"/>
      <c r="Q1087" s="6"/>
      <c r="R1087" s="6"/>
      <c r="S1087" s="6"/>
      <c r="T1087" s="6"/>
      <c r="U1087" s="6"/>
      <c r="V1087" s="6"/>
      <c r="W1087" s="6"/>
      <c r="X1087" s="6"/>
      <c r="Y1087" s="6"/>
      <c r="Z1087" s="6"/>
      <c r="AA1087" s="6"/>
      <c r="AB1087" s="6"/>
      <c r="AC1087" s="6"/>
      <c r="AD1087" s="6"/>
      <c r="AE1087" s="6"/>
      <c r="AF1087" s="6"/>
      <c r="AG1087" s="6"/>
      <c r="AH1087" s="6"/>
      <c r="AI1087" s="6"/>
      <c r="AJ1087" s="6"/>
      <c r="AK1087" s="6"/>
      <c r="AL1087" s="6"/>
      <c r="AM1087" s="6"/>
      <c r="AN1087" s="6"/>
      <c r="AO1087" s="6"/>
      <c r="AP1087" s="6"/>
      <c r="AQ1087" s="6"/>
      <c r="AR1087" s="6"/>
      <c r="AS1087" s="6"/>
      <c r="AT1087" s="6"/>
      <c r="AU1087" s="6"/>
      <c r="AV1087" s="6"/>
      <c r="AW1087" s="6"/>
      <c r="AX1087" s="6"/>
      <c r="AY1087" s="6"/>
      <c r="AZ1087" s="6"/>
      <c r="BA1087" s="6"/>
      <c r="BB1087" s="6"/>
      <c r="BC1087" s="6"/>
      <c r="BD1087" s="6"/>
      <c r="BE1087" s="6"/>
      <c r="BF1087" s="6"/>
      <c r="BG1087" s="6"/>
      <c r="BH1087" s="6"/>
      <c r="BI1087" s="6" t="s">
        <v>3181</v>
      </c>
      <c r="BJ1087" s="6" t="s">
        <v>79</v>
      </c>
      <c r="BK1087" s="7">
        <v>44832</v>
      </c>
      <c r="BL1087" s="6" t="s">
        <v>3182</v>
      </c>
      <c r="BM1087" s="6">
        <v>7017</v>
      </c>
      <c r="BN1087" s="6"/>
      <c r="BO1087" s="6"/>
    </row>
    <row r="1088" spans="1:67" s="13" customFormat="1" hidden="1" x14ac:dyDescent="0.2">
      <c r="A1088" s="13" t="s">
        <v>1737</v>
      </c>
      <c r="C1088" s="13" t="s">
        <v>1524</v>
      </c>
      <c r="D1088" s="13" t="s">
        <v>140</v>
      </c>
      <c r="E1088" s="13" t="s">
        <v>808</v>
      </c>
      <c r="F1088" s="13" t="s">
        <v>1658</v>
      </c>
      <c r="G1088" s="13" t="s">
        <v>808</v>
      </c>
      <c r="H1088" s="13" t="s">
        <v>1658</v>
      </c>
    </row>
    <row r="1089" spans="1:67" s="13" customFormat="1" hidden="1" x14ac:dyDescent="0.2">
      <c r="A1089" s="13" t="s">
        <v>1737</v>
      </c>
      <c r="C1089" s="13" t="s">
        <v>1524</v>
      </c>
      <c r="D1089" s="13" t="s">
        <v>140</v>
      </c>
      <c r="E1089" s="13" t="s">
        <v>808</v>
      </c>
      <c r="F1089" s="13" t="s">
        <v>810</v>
      </c>
      <c r="G1089" s="13" t="s">
        <v>808</v>
      </c>
      <c r="H1089" s="13" t="s">
        <v>811</v>
      </c>
    </row>
    <row r="1090" spans="1:67" s="13" customFormat="1" hidden="1" x14ac:dyDescent="0.2">
      <c r="A1090" s="13" t="s">
        <v>1737</v>
      </c>
      <c r="C1090" s="13" t="s">
        <v>1524</v>
      </c>
      <c r="D1090" s="13" t="s">
        <v>140</v>
      </c>
      <c r="E1090" s="13" t="s">
        <v>808</v>
      </c>
      <c r="F1090" s="13" t="s">
        <v>810</v>
      </c>
      <c r="G1090" s="13" t="s">
        <v>808</v>
      </c>
      <c r="H1090" s="13" t="s">
        <v>810</v>
      </c>
    </row>
    <row r="1091" spans="1:67" s="13" customFormat="1" hidden="1" x14ac:dyDescent="0.2">
      <c r="A1091" s="12" t="s">
        <v>3091</v>
      </c>
      <c r="B1091" s="12"/>
      <c r="C1091" s="12" t="s">
        <v>1524</v>
      </c>
      <c r="D1091" s="12" t="s">
        <v>140</v>
      </c>
      <c r="E1091" s="12" t="s">
        <v>808</v>
      </c>
      <c r="F1091" s="12" t="s">
        <v>810</v>
      </c>
      <c r="G1091" s="12" t="s">
        <v>808</v>
      </c>
      <c r="H1091" s="12" t="s">
        <v>3090</v>
      </c>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t="s">
        <v>79</v>
      </c>
      <c r="BK1091" s="14">
        <v>44832</v>
      </c>
      <c r="BL1091" s="12" t="s">
        <v>3082</v>
      </c>
      <c r="BM1091" s="12">
        <v>6224</v>
      </c>
      <c r="BN1091" s="12" t="s">
        <v>72</v>
      </c>
      <c r="BO1091" s="12" t="s">
        <v>3029</v>
      </c>
    </row>
    <row r="1092" spans="1:67" s="13" customFormat="1" hidden="1" x14ac:dyDescent="0.2">
      <c r="A1092" s="12" t="s">
        <v>3100</v>
      </c>
      <c r="B1092" s="12"/>
      <c r="C1092" s="12" t="s">
        <v>1524</v>
      </c>
      <c r="D1092" s="12" t="s">
        <v>140</v>
      </c>
      <c r="E1092" s="12" t="s">
        <v>808</v>
      </c>
      <c r="F1092" s="12" t="s">
        <v>810</v>
      </c>
      <c r="G1092" s="12" t="s">
        <v>808</v>
      </c>
      <c r="H1092" s="12" t="s">
        <v>3090</v>
      </c>
      <c r="I1092" s="12"/>
      <c r="J1092" s="12"/>
      <c r="K1092" s="12"/>
      <c r="L1092" s="12" t="s">
        <v>3101</v>
      </c>
      <c r="M1092" s="12"/>
      <c r="N1092" s="12"/>
      <c r="O1092" s="12"/>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t="s">
        <v>79</v>
      </c>
      <c r="BK1092" s="14">
        <v>44832</v>
      </c>
      <c r="BL1092" s="12" t="s">
        <v>3082</v>
      </c>
      <c r="BM1092" s="12">
        <v>6224</v>
      </c>
      <c r="BN1092" s="12" t="s">
        <v>72</v>
      </c>
      <c r="BO1092" s="12" t="s">
        <v>3029</v>
      </c>
    </row>
    <row r="1093" spans="1:67" s="13" customFormat="1" hidden="1" x14ac:dyDescent="0.2">
      <c r="A1093" s="12" t="s">
        <v>3094</v>
      </c>
      <c r="B1093" s="12"/>
      <c r="C1093" s="12" t="s">
        <v>1524</v>
      </c>
      <c r="D1093" s="12" t="s">
        <v>140</v>
      </c>
      <c r="E1093" s="12" t="s">
        <v>808</v>
      </c>
      <c r="F1093" s="12" t="s">
        <v>810</v>
      </c>
      <c r="G1093" s="12" t="s">
        <v>808</v>
      </c>
      <c r="H1093" s="12" t="s">
        <v>3090</v>
      </c>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t="s">
        <v>79</v>
      </c>
      <c r="BK1093" s="14">
        <v>44832</v>
      </c>
      <c r="BL1093" s="12" t="s">
        <v>3082</v>
      </c>
      <c r="BM1093" s="12">
        <v>6224</v>
      </c>
      <c r="BN1093" s="12" t="s">
        <v>72</v>
      </c>
      <c r="BO1093" s="12" t="s">
        <v>3029</v>
      </c>
    </row>
    <row r="1094" spans="1:67" s="13" customFormat="1" hidden="1" x14ac:dyDescent="0.2">
      <c r="A1094" s="12" t="s">
        <v>3092</v>
      </c>
      <c r="B1094" s="12"/>
      <c r="C1094" s="12" t="s">
        <v>1524</v>
      </c>
      <c r="D1094" s="12" t="s">
        <v>140</v>
      </c>
      <c r="E1094" s="12" t="s">
        <v>808</v>
      </c>
      <c r="F1094" s="12" t="s">
        <v>810</v>
      </c>
      <c r="G1094" s="12" t="s">
        <v>808</v>
      </c>
      <c r="H1094" s="12" t="s">
        <v>3090</v>
      </c>
      <c r="I1094" s="12"/>
      <c r="J1094" s="12"/>
      <c r="K1094" s="12"/>
      <c r="L1094" s="12"/>
      <c r="M1094" s="12"/>
      <c r="N1094" s="12"/>
      <c r="O1094" s="12"/>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t="s">
        <v>79</v>
      </c>
      <c r="BK1094" s="14">
        <v>44832</v>
      </c>
      <c r="BL1094" s="12" t="s">
        <v>3082</v>
      </c>
      <c r="BM1094" s="12">
        <v>6224</v>
      </c>
      <c r="BN1094" s="12" t="s">
        <v>72</v>
      </c>
      <c r="BO1094" s="12" t="s">
        <v>3029</v>
      </c>
    </row>
    <row r="1095" spans="1:67" s="13" customFormat="1" hidden="1" x14ac:dyDescent="0.2">
      <c r="A1095" s="12" t="s">
        <v>3093</v>
      </c>
      <c r="B1095" s="12"/>
      <c r="C1095" s="12" t="s">
        <v>1524</v>
      </c>
      <c r="D1095" s="12" t="s">
        <v>140</v>
      </c>
      <c r="E1095" s="12" t="s">
        <v>808</v>
      </c>
      <c r="F1095" s="12" t="s">
        <v>810</v>
      </c>
      <c r="G1095" s="12" t="s">
        <v>808</v>
      </c>
      <c r="H1095" s="12" t="s">
        <v>3090</v>
      </c>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t="s">
        <v>79</v>
      </c>
      <c r="BK1095" s="14">
        <v>44832</v>
      </c>
      <c r="BL1095" s="12" t="s">
        <v>3082</v>
      </c>
      <c r="BM1095" s="12">
        <v>6224</v>
      </c>
      <c r="BN1095" s="12" t="s">
        <v>72</v>
      </c>
      <c r="BO1095" s="12" t="s">
        <v>3029</v>
      </c>
    </row>
    <row r="1096" spans="1:67" s="13" customFormat="1" hidden="1" x14ac:dyDescent="0.2">
      <c r="A1096" s="12" t="s">
        <v>3095</v>
      </c>
      <c r="B1096" s="12"/>
      <c r="C1096" s="12" t="s">
        <v>1524</v>
      </c>
      <c r="D1096" s="12" t="s">
        <v>140</v>
      </c>
      <c r="E1096" s="12" t="s">
        <v>808</v>
      </c>
      <c r="F1096" s="12" t="s">
        <v>810</v>
      </c>
      <c r="G1096" s="12" t="s">
        <v>808</v>
      </c>
      <c r="H1096" s="12" t="s">
        <v>3090</v>
      </c>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t="s">
        <v>79</v>
      </c>
      <c r="BK1096" s="14">
        <v>44832</v>
      </c>
      <c r="BL1096" s="12" t="s">
        <v>3082</v>
      </c>
      <c r="BM1096" s="12">
        <v>6224</v>
      </c>
      <c r="BN1096" s="12" t="s">
        <v>72</v>
      </c>
      <c r="BO1096" s="12" t="s">
        <v>3029</v>
      </c>
    </row>
    <row r="1097" spans="1:67" s="13" customFormat="1" hidden="1" x14ac:dyDescent="0.2">
      <c r="A1097" s="8" t="s">
        <v>108</v>
      </c>
      <c r="B1097" s="8"/>
      <c r="C1097" s="8" t="s">
        <v>1524</v>
      </c>
      <c r="D1097" s="8" t="s">
        <v>140</v>
      </c>
      <c r="E1097" s="8" t="s">
        <v>808</v>
      </c>
      <c r="F1097" s="8" t="s">
        <v>810</v>
      </c>
      <c r="G1097" s="8" t="s">
        <v>808</v>
      </c>
      <c r="H1097" s="8" t="s">
        <v>3090</v>
      </c>
      <c r="I1097" s="8"/>
      <c r="J1097" s="8"/>
      <c r="K1097" s="8"/>
      <c r="L1097" s="8"/>
      <c r="M1097" s="8"/>
      <c r="N1097" s="8"/>
      <c r="O1097" s="8"/>
      <c r="P1097" s="8"/>
      <c r="Q1097" s="8">
        <v>3.1</v>
      </c>
      <c r="R1097" s="8"/>
      <c r="S1097" s="8"/>
      <c r="T1097" s="8">
        <v>3.7</v>
      </c>
      <c r="U1097" s="8">
        <v>3.9</v>
      </c>
      <c r="V1097" s="8"/>
      <c r="W1097" s="8"/>
      <c r="X1097" s="8">
        <v>5.0999999999999996</v>
      </c>
      <c r="Y1097" s="8">
        <v>4.2</v>
      </c>
      <c r="Z1097" s="8"/>
      <c r="AA1097" s="8"/>
      <c r="AB1097" s="8">
        <v>5.0999999999999996</v>
      </c>
      <c r="AC1097" s="8">
        <v>4.7</v>
      </c>
      <c r="AD1097" s="8"/>
      <c r="AE1097" s="8"/>
      <c r="AF1097" s="8">
        <v>6.2</v>
      </c>
      <c r="AG1097" s="8">
        <v>3.8</v>
      </c>
      <c r="AH1097" s="8"/>
      <c r="AI1097" s="8"/>
      <c r="AJ1097" s="8">
        <v>5.0999999999999996</v>
      </c>
      <c r="AK1097" s="8"/>
      <c r="AL1097" s="8"/>
      <c r="AM1097" s="8"/>
      <c r="AN1097" s="8"/>
      <c r="AO1097" s="8">
        <v>3.6</v>
      </c>
      <c r="AP1097" s="8"/>
      <c r="AQ1097" s="8"/>
      <c r="AR1097" s="8">
        <v>2.4</v>
      </c>
      <c r="AS1097" s="8">
        <v>4</v>
      </c>
      <c r="AT1097" s="8"/>
      <c r="AU1097" s="8"/>
      <c r="AV1097" s="8">
        <v>2.9</v>
      </c>
      <c r="AW1097" s="8">
        <v>4.5</v>
      </c>
      <c r="AX1097" s="8"/>
      <c r="AY1097" s="8"/>
      <c r="AZ1097" s="8">
        <v>3.6</v>
      </c>
      <c r="BA1097" s="8">
        <v>4.8</v>
      </c>
      <c r="BB1097" s="8"/>
      <c r="BC1097" s="8"/>
      <c r="BD1097" s="8">
        <v>4.0999999999999996</v>
      </c>
      <c r="BE1097" s="8">
        <v>5.2</v>
      </c>
      <c r="BF1097" s="8"/>
      <c r="BG1097" s="8"/>
      <c r="BH1097" s="8">
        <v>3.4</v>
      </c>
      <c r="BI1097" s="8"/>
      <c r="BJ1097" s="8" t="s">
        <v>79</v>
      </c>
      <c r="BK1097" s="9">
        <v>44832</v>
      </c>
      <c r="BL1097" s="8" t="s">
        <v>3082</v>
      </c>
      <c r="BM1097" s="8">
        <v>6224</v>
      </c>
      <c r="BN1097" s="8"/>
      <c r="BO1097" s="8"/>
    </row>
    <row r="1098" spans="1:67" s="13" customFormat="1" hidden="1" x14ac:dyDescent="0.2">
      <c r="A1098" s="6"/>
      <c r="B1098" s="6"/>
      <c r="C1098" s="6" t="s">
        <v>1524</v>
      </c>
      <c r="D1098" s="6" t="s">
        <v>140</v>
      </c>
      <c r="E1098" s="6" t="s">
        <v>808</v>
      </c>
      <c r="F1098" s="6" t="s">
        <v>810</v>
      </c>
      <c r="G1098" s="6" t="s">
        <v>808</v>
      </c>
      <c r="H1098" s="6" t="s">
        <v>811</v>
      </c>
      <c r="I1098" s="6"/>
      <c r="J1098" s="6"/>
      <c r="K1098" s="6"/>
      <c r="L1098" s="6"/>
      <c r="M1098" s="6"/>
      <c r="N1098" s="6"/>
      <c r="O1098" s="6"/>
      <c r="P1098" s="6"/>
      <c r="Q1098" s="6"/>
      <c r="R1098" s="6"/>
      <c r="S1098" s="6"/>
      <c r="T1098" s="6"/>
      <c r="U1098" s="6"/>
      <c r="V1098" s="6"/>
      <c r="W1098" s="6"/>
      <c r="X1098" s="6"/>
      <c r="Y1098" s="6"/>
      <c r="Z1098" s="6"/>
      <c r="AA1098" s="6"/>
      <c r="AB1098" s="6"/>
      <c r="AC1098" s="6"/>
      <c r="AD1098" s="6"/>
      <c r="AE1098" s="6"/>
      <c r="AF1098" s="6"/>
      <c r="AG1098" s="6"/>
      <c r="AH1098" s="6"/>
      <c r="AI1098" s="6"/>
      <c r="AJ1098" s="6"/>
      <c r="AK1098" s="6"/>
      <c r="AL1098" s="6"/>
      <c r="AM1098" s="6"/>
      <c r="AN1098" s="6"/>
      <c r="AO1098" s="6"/>
      <c r="AP1098" s="6"/>
      <c r="AQ1098" s="6"/>
      <c r="AR1098" s="6"/>
      <c r="AS1098" s="6"/>
      <c r="AT1098" s="6"/>
      <c r="AU1098" s="6"/>
      <c r="AV1098" s="6"/>
      <c r="AW1098" s="6"/>
      <c r="AX1098" s="6"/>
      <c r="AY1098" s="6"/>
      <c r="AZ1098" s="6"/>
      <c r="BA1098" s="6"/>
      <c r="BB1098" s="6"/>
      <c r="BC1098" s="6"/>
      <c r="BD1098" s="6"/>
      <c r="BE1098" s="6"/>
      <c r="BF1098" s="6"/>
      <c r="BG1098" s="6"/>
      <c r="BH1098" s="6"/>
      <c r="BI1098" s="6" t="s">
        <v>1479</v>
      </c>
      <c r="BJ1098" s="6" t="s">
        <v>79</v>
      </c>
      <c r="BK1098" s="7">
        <v>44806</v>
      </c>
      <c r="BL1098" s="6" t="s">
        <v>1478</v>
      </c>
      <c r="BM1098" s="6">
        <v>35427</v>
      </c>
      <c r="BN1098" s="6"/>
      <c r="BO1098" s="6"/>
    </row>
    <row r="1099" spans="1:67" s="13" customFormat="1" hidden="1" x14ac:dyDescent="0.2">
      <c r="A1099"/>
      <c r="B1099"/>
      <c r="C1099" t="s">
        <v>1524</v>
      </c>
      <c r="D1099" t="s">
        <v>140</v>
      </c>
      <c r="E1099" t="s">
        <v>808</v>
      </c>
      <c r="F1099" t="s">
        <v>810</v>
      </c>
      <c r="G1099" t="s">
        <v>808</v>
      </c>
      <c r="H1099" t="s">
        <v>811</v>
      </c>
      <c r="I1099"/>
      <c r="J1099"/>
      <c r="K1099"/>
      <c r="L1099"/>
      <c r="M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v>4.5</v>
      </c>
      <c r="AT1099"/>
      <c r="AU1099"/>
      <c r="AV1099">
        <v>3</v>
      </c>
      <c r="AW1099"/>
      <c r="AX1099"/>
      <c r="AY1099"/>
      <c r="AZ1099"/>
      <c r="BA1099">
        <v>5</v>
      </c>
      <c r="BB1099"/>
      <c r="BC1099"/>
      <c r="BD1099">
        <v>4</v>
      </c>
      <c r="BE1099">
        <v>5.6</v>
      </c>
      <c r="BF1099"/>
      <c r="BG1099"/>
      <c r="BH1099"/>
      <c r="BI1099"/>
      <c r="BJ1099" t="s">
        <v>79</v>
      </c>
      <c r="BK1099" s="1">
        <v>44797</v>
      </c>
      <c r="BL1099" t="s">
        <v>87</v>
      </c>
      <c r="BM1099">
        <v>36083</v>
      </c>
      <c r="BN1099" t="s">
        <v>72</v>
      </c>
      <c r="BO1099" t="s">
        <v>87</v>
      </c>
    </row>
    <row r="1100" spans="1:67" s="13" customFormat="1" hidden="1" x14ac:dyDescent="0.2">
      <c r="A1100" s="13" t="s">
        <v>1737</v>
      </c>
      <c r="C1100" s="13" t="s">
        <v>1524</v>
      </c>
      <c r="D1100" s="13" t="s">
        <v>140</v>
      </c>
      <c r="E1100" s="13" t="s">
        <v>808</v>
      </c>
      <c r="F1100" s="13" t="s">
        <v>1668</v>
      </c>
      <c r="G1100" s="13" t="s">
        <v>808</v>
      </c>
      <c r="H1100" s="13" t="s">
        <v>1668</v>
      </c>
    </row>
    <row r="1101" spans="1:67" s="13" customFormat="1" hidden="1" x14ac:dyDescent="0.2">
      <c r="A1101" s="12" t="s">
        <v>3025</v>
      </c>
      <c r="B1101" s="12" t="s">
        <v>338</v>
      </c>
      <c r="C1101" s="12" t="s">
        <v>1524</v>
      </c>
      <c r="D1101" s="12" t="s">
        <v>140</v>
      </c>
      <c r="E1101" s="12" t="s">
        <v>808</v>
      </c>
      <c r="F1101" s="12" t="s">
        <v>1668</v>
      </c>
      <c r="G1101" s="12" t="s">
        <v>808</v>
      </c>
      <c r="H1101" s="12" t="s">
        <v>1668</v>
      </c>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t="s">
        <v>79</v>
      </c>
      <c r="BK1101" s="14">
        <v>44831</v>
      </c>
      <c r="BL1101" s="12" t="s">
        <v>3029</v>
      </c>
      <c r="BM1101" s="12">
        <v>6223</v>
      </c>
      <c r="BN1101" s="12" t="s">
        <v>72</v>
      </c>
      <c r="BO1101" s="12" t="s">
        <v>3029</v>
      </c>
    </row>
    <row r="1102" spans="1:67" s="13" customFormat="1" hidden="1" x14ac:dyDescent="0.2">
      <c r="A1102" s="12" t="s">
        <v>3097</v>
      </c>
      <c r="B1102" s="12"/>
      <c r="C1102" s="12" t="s">
        <v>1524</v>
      </c>
      <c r="D1102" s="12" t="s">
        <v>140</v>
      </c>
      <c r="E1102" s="12" t="s">
        <v>808</v>
      </c>
      <c r="F1102" s="12" t="s">
        <v>1668</v>
      </c>
      <c r="G1102" s="12" t="s">
        <v>808</v>
      </c>
      <c r="H1102" s="12" t="s">
        <v>1668</v>
      </c>
      <c r="I1102" s="12"/>
      <c r="J1102" s="12"/>
      <c r="K1102" s="12"/>
      <c r="L1102" s="12" t="s">
        <v>551</v>
      </c>
      <c r="M1102" s="12"/>
      <c r="N1102" s="12"/>
      <c r="O1102" s="12"/>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t="s">
        <v>79</v>
      </c>
      <c r="BK1102" s="14">
        <v>44832</v>
      </c>
      <c r="BL1102" s="12" t="s">
        <v>3082</v>
      </c>
      <c r="BM1102" s="12">
        <v>6224</v>
      </c>
      <c r="BN1102" s="12" t="s">
        <v>72</v>
      </c>
      <c r="BO1102" s="12" t="s">
        <v>3029</v>
      </c>
    </row>
    <row r="1103" spans="1:67" s="13" customFormat="1" hidden="1" x14ac:dyDescent="0.2">
      <c r="A1103" s="12" t="s">
        <v>3070</v>
      </c>
      <c r="B1103" s="12"/>
      <c r="C1103" s="12" t="s">
        <v>1524</v>
      </c>
      <c r="D1103" s="12" t="s">
        <v>140</v>
      </c>
      <c r="E1103" s="12" t="s">
        <v>808</v>
      </c>
      <c r="F1103" s="12" t="s">
        <v>1668</v>
      </c>
      <c r="G1103" s="12" t="s">
        <v>808</v>
      </c>
      <c r="H1103" s="12" t="s">
        <v>1668</v>
      </c>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t="s">
        <v>79</v>
      </c>
      <c r="BK1103" s="14">
        <v>44831</v>
      </c>
      <c r="BL1103" s="12" t="s">
        <v>3029</v>
      </c>
      <c r="BM1103" s="12">
        <v>6223</v>
      </c>
      <c r="BN1103" s="12" t="s">
        <v>72</v>
      </c>
      <c r="BO1103" s="12" t="s">
        <v>3029</v>
      </c>
    </row>
    <row r="1104" spans="1:67" s="13" customFormat="1" hidden="1" x14ac:dyDescent="0.2">
      <c r="A1104" s="12" t="s">
        <v>3073</v>
      </c>
      <c r="B1104" s="12"/>
      <c r="C1104" s="12" t="s">
        <v>1524</v>
      </c>
      <c r="D1104" s="12" t="s">
        <v>140</v>
      </c>
      <c r="E1104" s="12" t="s">
        <v>808</v>
      </c>
      <c r="F1104" s="12" t="s">
        <v>1668</v>
      </c>
      <c r="G1104" s="12" t="s">
        <v>808</v>
      </c>
      <c r="H1104" s="12" t="s">
        <v>1668</v>
      </c>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t="s">
        <v>79</v>
      </c>
      <c r="BK1104" s="14">
        <v>44831</v>
      </c>
      <c r="BL1104" s="12" t="s">
        <v>3029</v>
      </c>
      <c r="BM1104" s="12">
        <v>6223</v>
      </c>
      <c r="BN1104" s="12" t="s">
        <v>72</v>
      </c>
      <c r="BO1104" s="12" t="s">
        <v>3029</v>
      </c>
    </row>
    <row r="1105" spans="1:67" s="13" customFormat="1" hidden="1" x14ac:dyDescent="0.2">
      <c r="A1105" s="12" t="s">
        <v>3072</v>
      </c>
      <c r="B1105" s="12"/>
      <c r="C1105" s="12" t="s">
        <v>1524</v>
      </c>
      <c r="D1105" s="12" t="s">
        <v>140</v>
      </c>
      <c r="E1105" s="12" t="s">
        <v>808</v>
      </c>
      <c r="F1105" s="12" t="s">
        <v>1668</v>
      </c>
      <c r="G1105" s="12" t="s">
        <v>808</v>
      </c>
      <c r="H1105" s="12" t="s">
        <v>1668</v>
      </c>
      <c r="I1105" s="12"/>
      <c r="J1105" s="12"/>
      <c r="K1105" s="12"/>
      <c r="L1105" s="12"/>
      <c r="M1105" s="12"/>
      <c r="N1105" s="12"/>
      <c r="O1105" s="12"/>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t="s">
        <v>79</v>
      </c>
      <c r="BK1105" s="14">
        <v>44831</v>
      </c>
      <c r="BL1105" s="12" t="s">
        <v>3029</v>
      </c>
      <c r="BM1105" s="12">
        <v>6223</v>
      </c>
      <c r="BN1105" s="12" t="s">
        <v>72</v>
      </c>
      <c r="BO1105" s="12" t="s">
        <v>3029</v>
      </c>
    </row>
    <row r="1106" spans="1:67" s="13" customFormat="1" hidden="1" x14ac:dyDescent="0.2">
      <c r="A1106" s="12" t="s">
        <v>3068</v>
      </c>
      <c r="B1106" s="12"/>
      <c r="C1106" s="12" t="s">
        <v>1524</v>
      </c>
      <c r="D1106" s="12" t="s">
        <v>140</v>
      </c>
      <c r="E1106" s="12" t="s">
        <v>808</v>
      </c>
      <c r="F1106" s="12" t="s">
        <v>1668</v>
      </c>
      <c r="G1106" s="12" t="s">
        <v>808</v>
      </c>
      <c r="H1106" s="12" t="s">
        <v>1668</v>
      </c>
      <c r="I1106" s="12"/>
      <c r="J1106" s="12"/>
      <c r="K1106" s="12"/>
      <c r="L1106" s="12"/>
      <c r="M1106" s="12"/>
      <c r="N1106" s="12"/>
      <c r="O1106" s="12"/>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t="s">
        <v>79</v>
      </c>
      <c r="BK1106" s="14">
        <v>44831</v>
      </c>
      <c r="BL1106" s="12" t="s">
        <v>3029</v>
      </c>
      <c r="BM1106" s="12">
        <v>6223</v>
      </c>
      <c r="BN1106" s="12" t="s">
        <v>72</v>
      </c>
      <c r="BO1106" s="12" t="s">
        <v>3029</v>
      </c>
    </row>
    <row r="1107" spans="1:67" s="13" customFormat="1" hidden="1" x14ac:dyDescent="0.2">
      <c r="A1107" s="12" t="s">
        <v>3075</v>
      </c>
      <c r="B1107" s="12"/>
      <c r="C1107" s="12" t="s">
        <v>1524</v>
      </c>
      <c r="D1107" s="12" t="s">
        <v>140</v>
      </c>
      <c r="E1107" s="12" t="s">
        <v>808</v>
      </c>
      <c r="F1107" s="12" t="s">
        <v>1668</v>
      </c>
      <c r="G1107" s="12" t="s">
        <v>808</v>
      </c>
      <c r="H1107" s="12" t="s">
        <v>1668</v>
      </c>
      <c r="I1107" s="12"/>
      <c r="J1107" s="12"/>
      <c r="K1107" s="12"/>
      <c r="L1107" s="12"/>
      <c r="M1107" s="12"/>
      <c r="N1107" s="12"/>
      <c r="O1107" s="12"/>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t="s">
        <v>79</v>
      </c>
      <c r="BK1107" s="14">
        <v>44831</v>
      </c>
      <c r="BL1107" s="12" t="s">
        <v>3029</v>
      </c>
      <c r="BM1107" s="12">
        <v>6223</v>
      </c>
      <c r="BN1107" s="12" t="s">
        <v>72</v>
      </c>
      <c r="BO1107" s="12" t="s">
        <v>3029</v>
      </c>
    </row>
    <row r="1108" spans="1:67" s="13" customFormat="1" hidden="1" x14ac:dyDescent="0.2">
      <c r="A1108" s="12" t="s">
        <v>3074</v>
      </c>
      <c r="B1108" s="12"/>
      <c r="C1108" s="12" t="s">
        <v>1524</v>
      </c>
      <c r="D1108" s="12" t="s">
        <v>140</v>
      </c>
      <c r="E1108" s="12" t="s">
        <v>808</v>
      </c>
      <c r="F1108" s="12" t="s">
        <v>1668</v>
      </c>
      <c r="G1108" s="12" t="s">
        <v>808</v>
      </c>
      <c r="H1108" s="12" t="s">
        <v>1668</v>
      </c>
      <c r="I1108" s="12"/>
      <c r="J1108" s="12"/>
      <c r="K1108" s="12"/>
      <c r="L1108" s="12"/>
      <c r="M1108" s="12"/>
      <c r="N1108" s="12"/>
      <c r="O1108" s="12"/>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t="s">
        <v>79</v>
      </c>
      <c r="BK1108" s="14">
        <v>44831</v>
      </c>
      <c r="BL1108" s="12" t="s">
        <v>3029</v>
      </c>
      <c r="BM1108" s="12">
        <v>6223</v>
      </c>
      <c r="BN1108" s="12" t="s">
        <v>72</v>
      </c>
      <c r="BO1108" s="12" t="s">
        <v>3029</v>
      </c>
    </row>
    <row r="1109" spans="1:67" s="13" customFormat="1" hidden="1" x14ac:dyDescent="0.2">
      <c r="A1109" s="12" t="s">
        <v>3098</v>
      </c>
      <c r="B1109" s="12"/>
      <c r="C1109" s="12" t="s">
        <v>1524</v>
      </c>
      <c r="D1109" s="12" t="s">
        <v>140</v>
      </c>
      <c r="E1109" s="12" t="s">
        <v>808</v>
      </c>
      <c r="F1109" s="12" t="s">
        <v>1668</v>
      </c>
      <c r="G1109" s="12" t="s">
        <v>808</v>
      </c>
      <c r="H1109" s="12" t="s">
        <v>3099</v>
      </c>
      <c r="I1109" s="12"/>
      <c r="J1109" s="12"/>
      <c r="K1109" s="12"/>
      <c r="L1109" s="12" t="s">
        <v>432</v>
      </c>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t="s">
        <v>79</v>
      </c>
      <c r="BK1109" s="14">
        <v>44832</v>
      </c>
      <c r="BL1109" s="12" t="s">
        <v>3082</v>
      </c>
      <c r="BM1109" s="12">
        <v>6224</v>
      </c>
      <c r="BN1109" s="12" t="s">
        <v>72</v>
      </c>
      <c r="BO1109" s="12" t="s">
        <v>3029</v>
      </c>
    </row>
    <row r="1110" spans="1:67" s="13" customFormat="1" hidden="1" x14ac:dyDescent="0.2">
      <c r="A1110" s="12" t="s">
        <v>3071</v>
      </c>
      <c r="B1110" s="12"/>
      <c r="C1110" s="12" t="s">
        <v>1524</v>
      </c>
      <c r="D1110" s="12" t="s">
        <v>140</v>
      </c>
      <c r="E1110" s="12" t="s">
        <v>808</v>
      </c>
      <c r="F1110" s="12" t="s">
        <v>1668</v>
      </c>
      <c r="G1110" s="12" t="s">
        <v>808</v>
      </c>
      <c r="H1110" s="12" t="s">
        <v>1668</v>
      </c>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t="s">
        <v>79</v>
      </c>
      <c r="BK1110" s="14">
        <v>44831</v>
      </c>
      <c r="BL1110" s="12" t="s">
        <v>3029</v>
      </c>
      <c r="BM1110" s="12">
        <v>6223</v>
      </c>
      <c r="BN1110" s="12" t="s">
        <v>72</v>
      </c>
      <c r="BO1110" s="12" t="s">
        <v>3029</v>
      </c>
    </row>
    <row r="1111" spans="1:67" s="13" customFormat="1" hidden="1" x14ac:dyDescent="0.2">
      <c r="A1111" s="12" t="s">
        <v>3069</v>
      </c>
      <c r="B1111" s="12"/>
      <c r="C1111" s="12" t="s">
        <v>1524</v>
      </c>
      <c r="D1111" s="12" t="s">
        <v>140</v>
      </c>
      <c r="E1111" s="12" t="s">
        <v>808</v>
      </c>
      <c r="F1111" s="12" t="s">
        <v>1668</v>
      </c>
      <c r="G1111" s="12" t="s">
        <v>808</v>
      </c>
      <c r="H1111" s="12" t="s">
        <v>1668</v>
      </c>
      <c r="I1111" s="12"/>
      <c r="J1111" s="12"/>
      <c r="K1111" s="12"/>
      <c r="L1111" s="12"/>
      <c r="M1111" s="12"/>
      <c r="N1111" s="12"/>
      <c r="O1111" s="12"/>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t="s">
        <v>79</v>
      </c>
      <c r="BK1111" s="14">
        <v>44831</v>
      </c>
      <c r="BL1111" s="12" t="s">
        <v>3029</v>
      </c>
      <c r="BM1111" s="12">
        <v>6223</v>
      </c>
      <c r="BN1111" s="12" t="s">
        <v>72</v>
      </c>
      <c r="BO1111" s="12" t="s">
        <v>3029</v>
      </c>
    </row>
    <row r="1112" spans="1:67" s="13" customFormat="1" hidden="1" x14ac:dyDescent="0.2">
      <c r="A1112" s="8" t="s">
        <v>108</v>
      </c>
      <c r="B1112" s="8"/>
      <c r="C1112" s="8" t="s">
        <v>1524</v>
      </c>
      <c r="D1112" s="8" t="s">
        <v>140</v>
      </c>
      <c r="E1112" s="8" t="s">
        <v>808</v>
      </c>
      <c r="F1112" s="8" t="s">
        <v>1668</v>
      </c>
      <c r="G1112" s="8" t="s">
        <v>808</v>
      </c>
      <c r="H1112" s="8" t="s">
        <v>1668</v>
      </c>
      <c r="I1112" s="8"/>
      <c r="J1112" s="8"/>
      <c r="K1112" s="8"/>
      <c r="L1112" s="8"/>
      <c r="M1112" s="8"/>
      <c r="N1112" s="8"/>
      <c r="O1112" s="8"/>
      <c r="P1112" s="8"/>
      <c r="Q1112" s="8"/>
      <c r="R1112" s="8"/>
      <c r="S1112" s="8"/>
      <c r="T1112" s="8"/>
      <c r="U1112" s="8">
        <v>3</v>
      </c>
      <c r="V1112" s="8"/>
      <c r="W1112" s="8"/>
      <c r="X1112" s="8">
        <v>4</v>
      </c>
      <c r="Y1112" s="8">
        <v>3.3</v>
      </c>
      <c r="Z1112" s="8"/>
      <c r="AA1112" s="8"/>
      <c r="AB1112" s="8">
        <v>4.2</v>
      </c>
      <c r="AC1112" s="8">
        <v>3.4</v>
      </c>
      <c r="AD1112" s="8"/>
      <c r="AE1112" s="8"/>
      <c r="AF1112" s="8">
        <v>4.4000000000000004</v>
      </c>
      <c r="AG1112" s="8">
        <v>2.9</v>
      </c>
      <c r="AH1112" s="8"/>
      <c r="AI1112" s="8"/>
      <c r="AJ1112" s="8">
        <v>3.9</v>
      </c>
      <c r="AK1112" s="8"/>
      <c r="AL1112" s="8"/>
      <c r="AM1112" s="8"/>
      <c r="AN1112" s="8"/>
      <c r="AO1112" s="8">
        <v>2.5</v>
      </c>
      <c r="AP1112" s="8"/>
      <c r="AQ1112" s="8"/>
      <c r="AR1112" s="8">
        <v>2</v>
      </c>
      <c r="AS1112" s="8">
        <v>2.8</v>
      </c>
      <c r="AT1112" s="8"/>
      <c r="AU1112" s="8"/>
      <c r="AV1112" s="8">
        <v>2.1</v>
      </c>
      <c r="AW1112" s="8">
        <v>3</v>
      </c>
      <c r="AX1112" s="8"/>
      <c r="AY1112" s="8"/>
      <c r="AZ1112" s="8">
        <v>2.5</v>
      </c>
      <c r="BA1112" s="8">
        <v>3.2</v>
      </c>
      <c r="BB1112" s="8"/>
      <c r="BC1112" s="8"/>
      <c r="BD1112" s="8">
        <v>2.7</v>
      </c>
      <c r="BE1112" s="8">
        <v>3.5</v>
      </c>
      <c r="BF1112" s="8"/>
      <c r="BG1112" s="8"/>
      <c r="BH1112" s="8">
        <v>2.4</v>
      </c>
      <c r="BI1112" s="8"/>
      <c r="BJ1112" s="8" t="s">
        <v>79</v>
      </c>
      <c r="BK1112" s="9">
        <v>44831</v>
      </c>
      <c r="BL1112" s="8" t="s">
        <v>3029</v>
      </c>
      <c r="BM1112" s="8">
        <v>6223</v>
      </c>
      <c r="BN1112" s="8" t="s">
        <v>72</v>
      </c>
      <c r="BO1112" s="8"/>
    </row>
    <row r="1113" spans="1:67" s="13" customFormat="1" hidden="1" x14ac:dyDescent="0.2">
      <c r="A1113" s="13" t="s">
        <v>1737</v>
      </c>
      <c r="C1113" s="13" t="s">
        <v>1524</v>
      </c>
      <c r="D1113" s="13" t="s">
        <v>140</v>
      </c>
      <c r="E1113" s="13" t="s">
        <v>808</v>
      </c>
      <c r="F1113" s="13" t="s">
        <v>812</v>
      </c>
      <c r="G1113" s="13" t="s">
        <v>808</v>
      </c>
      <c r="H1113" s="13" t="s">
        <v>812</v>
      </c>
    </row>
    <row r="1114" spans="1:67" s="13" customFormat="1" hidden="1" x14ac:dyDescent="0.2">
      <c r="A1114" s="12" t="s">
        <v>3061</v>
      </c>
      <c r="B1114" s="12"/>
      <c r="C1114" s="12" t="s">
        <v>1524</v>
      </c>
      <c r="D1114" s="12" t="s">
        <v>140</v>
      </c>
      <c r="E1114" s="12" t="s">
        <v>808</v>
      </c>
      <c r="F1114" s="12" t="s">
        <v>812</v>
      </c>
      <c r="G1114" s="12" t="s">
        <v>808</v>
      </c>
      <c r="H1114" s="12" t="s">
        <v>812</v>
      </c>
      <c r="I1114" s="12"/>
      <c r="J1114" s="12"/>
      <c r="K1114" s="12"/>
      <c r="L1114" s="12"/>
      <c r="M1114" s="12"/>
      <c r="N1114" s="12"/>
      <c r="O1114" s="12"/>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t="s">
        <v>79</v>
      </c>
      <c r="BK1114" s="14">
        <v>44831</v>
      </c>
      <c r="BL1114" s="12" t="s">
        <v>3029</v>
      </c>
      <c r="BM1114" s="12">
        <v>6223</v>
      </c>
      <c r="BN1114" s="12" t="s">
        <v>72</v>
      </c>
      <c r="BO1114" s="12" t="s">
        <v>3029</v>
      </c>
    </row>
    <row r="1115" spans="1:67" s="13" customFormat="1" hidden="1" x14ac:dyDescent="0.2">
      <c r="A1115" s="12" t="s">
        <v>3063</v>
      </c>
      <c r="B1115" s="12"/>
      <c r="C1115" s="12" t="s">
        <v>1524</v>
      </c>
      <c r="D1115" s="12" t="s">
        <v>140</v>
      </c>
      <c r="E1115" s="12" t="s">
        <v>808</v>
      </c>
      <c r="F1115" s="12" t="s">
        <v>812</v>
      </c>
      <c r="G1115" s="12" t="s">
        <v>808</v>
      </c>
      <c r="H1115" s="12" t="s">
        <v>812</v>
      </c>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t="s">
        <v>79</v>
      </c>
      <c r="BK1115" s="14">
        <v>44831</v>
      </c>
      <c r="BL1115" s="12" t="s">
        <v>3029</v>
      </c>
      <c r="BM1115" s="12">
        <v>6223</v>
      </c>
      <c r="BN1115" s="12" t="s">
        <v>72</v>
      </c>
      <c r="BO1115" s="12" t="s">
        <v>3029</v>
      </c>
    </row>
    <row r="1116" spans="1:67" s="13" customFormat="1" hidden="1" x14ac:dyDescent="0.2">
      <c r="A1116" s="12" t="s">
        <v>3066</v>
      </c>
      <c r="B1116" s="12"/>
      <c r="C1116" s="12" t="s">
        <v>1524</v>
      </c>
      <c r="D1116" s="12" t="s">
        <v>140</v>
      </c>
      <c r="E1116" s="12" t="s">
        <v>808</v>
      </c>
      <c r="F1116" s="12" t="s">
        <v>812</v>
      </c>
      <c r="G1116" s="12" t="s">
        <v>808</v>
      </c>
      <c r="H1116" s="12" t="s">
        <v>812</v>
      </c>
      <c r="I1116" s="12"/>
      <c r="J1116" s="12"/>
      <c r="K1116" s="12"/>
      <c r="L1116" s="12"/>
      <c r="M1116" s="12"/>
      <c r="N1116" s="12"/>
      <c r="O1116" s="12"/>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t="s">
        <v>79</v>
      </c>
      <c r="BK1116" s="14">
        <v>44831</v>
      </c>
      <c r="BL1116" s="12" t="s">
        <v>3029</v>
      </c>
      <c r="BM1116" s="12">
        <v>6223</v>
      </c>
      <c r="BN1116" s="12" t="s">
        <v>72</v>
      </c>
      <c r="BO1116" s="12" t="s">
        <v>3029</v>
      </c>
    </row>
    <row r="1117" spans="1:67" s="13" customFormat="1" hidden="1" x14ac:dyDescent="0.2">
      <c r="A1117" s="12" t="s">
        <v>3067</v>
      </c>
      <c r="B1117" s="12"/>
      <c r="C1117" s="12" t="s">
        <v>1524</v>
      </c>
      <c r="D1117" s="12" t="s">
        <v>140</v>
      </c>
      <c r="E1117" s="12" t="s">
        <v>808</v>
      </c>
      <c r="F1117" s="12" t="s">
        <v>812</v>
      </c>
      <c r="G1117" s="12" t="s">
        <v>808</v>
      </c>
      <c r="H1117" s="12" t="s">
        <v>812</v>
      </c>
      <c r="I1117" s="12"/>
      <c r="J1117" s="12"/>
      <c r="K1117" s="12"/>
      <c r="L1117" s="12"/>
      <c r="M1117" s="12"/>
      <c r="N1117" s="12"/>
      <c r="O1117" s="12"/>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t="s">
        <v>79</v>
      </c>
      <c r="BK1117" s="14">
        <v>44831</v>
      </c>
      <c r="BL1117" s="12" t="s">
        <v>3029</v>
      </c>
      <c r="BM1117" s="12">
        <v>6223</v>
      </c>
      <c r="BN1117" s="12" t="s">
        <v>72</v>
      </c>
      <c r="BO1117" s="12" t="s">
        <v>3029</v>
      </c>
    </row>
    <row r="1118" spans="1:67" s="13" customFormat="1" hidden="1" x14ac:dyDescent="0.2">
      <c r="A1118" s="12" t="s">
        <v>3036</v>
      </c>
      <c r="B1118" s="12"/>
      <c r="C1118" s="12" t="s">
        <v>1524</v>
      </c>
      <c r="D1118" s="12" t="s">
        <v>140</v>
      </c>
      <c r="E1118" s="12" t="s">
        <v>808</v>
      </c>
      <c r="F1118" s="12" t="s">
        <v>812</v>
      </c>
      <c r="G1118" s="12" t="s">
        <v>808</v>
      </c>
      <c r="H1118" s="12" t="s">
        <v>812</v>
      </c>
      <c r="I1118" s="12"/>
      <c r="J1118" s="12"/>
      <c r="K1118" s="12"/>
      <c r="L1118" s="12"/>
      <c r="M1118" s="12"/>
      <c r="N1118" s="12"/>
      <c r="O1118" s="12"/>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t="s">
        <v>79</v>
      </c>
      <c r="BK1118" s="14">
        <v>44831</v>
      </c>
      <c r="BL1118" s="12" t="s">
        <v>3029</v>
      </c>
      <c r="BM1118" s="12">
        <v>6223</v>
      </c>
      <c r="BN1118" s="12" t="s">
        <v>72</v>
      </c>
      <c r="BO1118" s="12" t="s">
        <v>3029</v>
      </c>
    </row>
    <row r="1119" spans="1:67" s="13" customFormat="1" hidden="1" x14ac:dyDescent="0.2">
      <c r="A1119" s="12" t="s">
        <v>3062</v>
      </c>
      <c r="B1119" s="12"/>
      <c r="C1119" s="12" t="s">
        <v>1524</v>
      </c>
      <c r="D1119" s="12" t="s">
        <v>140</v>
      </c>
      <c r="E1119" s="12" t="s">
        <v>808</v>
      </c>
      <c r="F1119" s="12" t="s">
        <v>812</v>
      </c>
      <c r="G1119" s="12" t="s">
        <v>808</v>
      </c>
      <c r="H1119" s="12" t="s">
        <v>812</v>
      </c>
      <c r="I1119" s="12"/>
      <c r="J1119" s="12"/>
      <c r="K1119" s="12"/>
      <c r="L1119" s="12"/>
      <c r="M1119" s="12"/>
      <c r="N1119" s="12"/>
      <c r="O1119" s="12"/>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t="s">
        <v>79</v>
      </c>
      <c r="BK1119" s="14">
        <v>44831</v>
      </c>
      <c r="BL1119" s="12" t="s">
        <v>3029</v>
      </c>
      <c r="BM1119" s="12">
        <v>6223</v>
      </c>
      <c r="BN1119" s="12" t="s">
        <v>72</v>
      </c>
      <c r="BO1119" s="12" t="s">
        <v>3029</v>
      </c>
    </row>
    <row r="1120" spans="1:67" s="13" customFormat="1" hidden="1" x14ac:dyDescent="0.2">
      <c r="A1120" s="12" t="s">
        <v>3065</v>
      </c>
      <c r="B1120" s="12"/>
      <c r="C1120" s="12" t="s">
        <v>1524</v>
      </c>
      <c r="D1120" s="12" t="s">
        <v>140</v>
      </c>
      <c r="E1120" s="12" t="s">
        <v>808</v>
      </c>
      <c r="F1120" s="12" t="s">
        <v>812</v>
      </c>
      <c r="G1120" s="12" t="s">
        <v>808</v>
      </c>
      <c r="H1120" s="12" t="s">
        <v>812</v>
      </c>
      <c r="I1120" s="12"/>
      <c r="J1120" s="12"/>
      <c r="K1120" s="12"/>
      <c r="L1120" s="12"/>
      <c r="M1120" s="12"/>
      <c r="N1120" s="12"/>
      <c r="O1120" s="12"/>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t="s">
        <v>79</v>
      </c>
      <c r="BK1120" s="14">
        <v>44831</v>
      </c>
      <c r="BL1120" s="12" t="s">
        <v>3029</v>
      </c>
      <c r="BM1120" s="12">
        <v>6223</v>
      </c>
      <c r="BN1120" s="12" t="s">
        <v>72</v>
      </c>
      <c r="BO1120" s="12" t="s">
        <v>3029</v>
      </c>
    </row>
    <row r="1121" spans="1:67" s="13" customFormat="1" hidden="1" x14ac:dyDescent="0.2">
      <c r="A1121" s="12" t="s">
        <v>3064</v>
      </c>
      <c r="B1121" s="12"/>
      <c r="C1121" s="12" t="s">
        <v>1524</v>
      </c>
      <c r="D1121" s="12" t="s">
        <v>140</v>
      </c>
      <c r="E1121" s="12" t="s">
        <v>808</v>
      </c>
      <c r="F1121" s="12" t="s">
        <v>812</v>
      </c>
      <c r="G1121" s="12" t="s">
        <v>808</v>
      </c>
      <c r="H1121" s="12" t="s">
        <v>812</v>
      </c>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t="s">
        <v>79</v>
      </c>
      <c r="BK1121" s="14">
        <v>44831</v>
      </c>
      <c r="BL1121" s="12" t="s">
        <v>3029</v>
      </c>
      <c r="BM1121" s="12">
        <v>6223</v>
      </c>
      <c r="BN1121" s="12" t="s">
        <v>72</v>
      </c>
      <c r="BO1121" s="12" t="s">
        <v>3029</v>
      </c>
    </row>
    <row r="1122" spans="1:67" s="13" customFormat="1" hidden="1" x14ac:dyDescent="0.2">
      <c r="A1122" s="8" t="s">
        <v>108</v>
      </c>
      <c r="B1122" s="8"/>
      <c r="C1122" s="8" t="s">
        <v>1524</v>
      </c>
      <c r="D1122" s="8" t="s">
        <v>140</v>
      </c>
      <c r="E1122" s="8" t="s">
        <v>808</v>
      </c>
      <c r="F1122" s="8" t="s">
        <v>812</v>
      </c>
      <c r="G1122" s="8" t="s">
        <v>808</v>
      </c>
      <c r="H1122" s="8" t="s">
        <v>812</v>
      </c>
      <c r="I1122" s="8"/>
      <c r="J1122" s="8"/>
      <c r="K1122" s="8"/>
      <c r="L1122" s="8"/>
      <c r="M1122" s="8"/>
      <c r="N1122" s="8"/>
      <c r="O1122" s="8"/>
      <c r="P1122" s="8"/>
      <c r="Q1122" s="8">
        <v>2.5</v>
      </c>
      <c r="R1122" s="8"/>
      <c r="S1122" s="8"/>
      <c r="T1122" s="8">
        <v>2.6</v>
      </c>
      <c r="U1122" s="8">
        <v>2.6</v>
      </c>
      <c r="V1122" s="8"/>
      <c r="W1122" s="8"/>
      <c r="X1122" s="8">
        <v>3.4</v>
      </c>
      <c r="Y1122" s="8">
        <v>3.4</v>
      </c>
      <c r="Z1122" s="8"/>
      <c r="AA1122" s="8"/>
      <c r="AB1122" s="8">
        <v>3.9</v>
      </c>
      <c r="AC1122" s="8">
        <v>3.5</v>
      </c>
      <c r="AD1122" s="8"/>
      <c r="AE1122" s="8"/>
      <c r="AF1122" s="8">
        <v>4.5</v>
      </c>
      <c r="AG1122" s="8">
        <v>2.8</v>
      </c>
      <c r="AH1122" s="8"/>
      <c r="AI1122" s="8"/>
      <c r="AJ1122" s="8">
        <v>3.7</v>
      </c>
      <c r="AK1122" s="8"/>
      <c r="AL1122" s="8"/>
      <c r="AM1122" s="8"/>
      <c r="AN1122" s="8"/>
      <c r="AO1122" s="8">
        <v>2.5</v>
      </c>
      <c r="AP1122" s="8"/>
      <c r="AQ1122" s="8"/>
      <c r="AR1122" s="8">
        <v>1.8</v>
      </c>
      <c r="AS1122" s="8">
        <v>2.8</v>
      </c>
      <c r="AT1122" s="8"/>
      <c r="AU1122" s="8"/>
      <c r="AV1122" s="8">
        <v>2.2000000000000002</v>
      </c>
      <c r="AW1122" s="8">
        <v>3.3</v>
      </c>
      <c r="AX1122" s="8"/>
      <c r="AY1122" s="8"/>
      <c r="AZ1122" s="8">
        <v>2.6</v>
      </c>
      <c r="BA1122" s="8">
        <v>3.5</v>
      </c>
      <c r="BB1122" s="8"/>
      <c r="BC1122" s="8"/>
      <c r="BD1122" s="8">
        <v>3</v>
      </c>
      <c r="BE1122" s="8">
        <v>3.9</v>
      </c>
      <c r="BF1122" s="8"/>
      <c r="BG1122" s="8"/>
      <c r="BH1122" s="8">
        <v>2.6</v>
      </c>
      <c r="BI1122" s="8"/>
      <c r="BJ1122" s="8" t="s">
        <v>79</v>
      </c>
      <c r="BK1122" s="9">
        <v>44831</v>
      </c>
      <c r="BL1122" s="8" t="s">
        <v>3029</v>
      </c>
      <c r="BM1122" s="8">
        <v>6223</v>
      </c>
      <c r="BN1122" s="8"/>
      <c r="BO1122" s="8"/>
    </row>
    <row r="1123" spans="1:67" s="13" customFormat="1" hidden="1" x14ac:dyDescent="0.2">
      <c r="A1123" s="8" t="s">
        <v>108</v>
      </c>
      <c r="B1123" s="8"/>
      <c r="C1123" s="8" t="s">
        <v>1524</v>
      </c>
      <c r="D1123" s="8" t="s">
        <v>140</v>
      </c>
      <c r="E1123" s="8" t="s">
        <v>808</v>
      </c>
      <c r="F1123" s="8" t="s">
        <v>812</v>
      </c>
      <c r="G1123" s="8" t="s">
        <v>808</v>
      </c>
      <c r="H1123" s="8" t="s">
        <v>812</v>
      </c>
      <c r="I1123" s="8"/>
      <c r="J1123" s="8"/>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c r="BG1123" s="8"/>
      <c r="BH1123" s="8"/>
      <c r="BI1123" s="8"/>
      <c r="BJ1123" s="8" t="s">
        <v>79</v>
      </c>
      <c r="BK1123" s="9">
        <v>44831</v>
      </c>
      <c r="BL1123" s="8" t="s">
        <v>3029</v>
      </c>
      <c r="BM1123" s="8">
        <v>6223</v>
      </c>
      <c r="BN1123" s="8"/>
      <c r="BO1123" s="8"/>
    </row>
    <row r="1124" spans="1:67" s="13" customFormat="1" hidden="1" x14ac:dyDescent="0.2">
      <c r="A1124" t="s">
        <v>813</v>
      </c>
      <c r="B1124"/>
      <c r="C1124" t="s">
        <v>1524</v>
      </c>
      <c r="D1124" t="s">
        <v>140</v>
      </c>
      <c r="E1124" t="s">
        <v>808</v>
      </c>
      <c r="F1124" t="s">
        <v>812</v>
      </c>
      <c r="G1124" t="s">
        <v>808</v>
      </c>
      <c r="H1124" t="s">
        <v>812</v>
      </c>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v>3.5</v>
      </c>
      <c r="BB1124"/>
      <c r="BC1124"/>
      <c r="BD1124">
        <v>2.8</v>
      </c>
      <c r="BE1124"/>
      <c r="BF1124"/>
      <c r="BG1124"/>
      <c r="BH1124"/>
      <c r="BI1124"/>
      <c r="BJ1124" t="s">
        <v>79</v>
      </c>
      <c r="BK1124"/>
      <c r="BL1124" t="s">
        <v>814</v>
      </c>
      <c r="BM1124">
        <v>3806</v>
      </c>
      <c r="BN1124"/>
      <c r="BO1124"/>
    </row>
    <row r="1125" spans="1:67" s="13" customFormat="1" hidden="1" x14ac:dyDescent="0.2">
      <c r="A1125" s="13" t="s">
        <v>1737</v>
      </c>
      <c r="C1125" s="13" t="s">
        <v>1524</v>
      </c>
      <c r="D1125" s="13" t="s">
        <v>140</v>
      </c>
      <c r="E1125" s="13" t="s">
        <v>808</v>
      </c>
      <c r="F1125" s="13" t="s">
        <v>816</v>
      </c>
      <c r="G1125" s="13" t="s">
        <v>808</v>
      </c>
      <c r="H1125" s="13" t="s">
        <v>816</v>
      </c>
    </row>
    <row r="1126" spans="1:67" s="13" customFormat="1" hidden="1" x14ac:dyDescent="0.2">
      <c r="A1126" t="s">
        <v>815</v>
      </c>
      <c r="B1126"/>
      <c r="C1126" t="s">
        <v>1524</v>
      </c>
      <c r="D1126" t="s">
        <v>140</v>
      </c>
      <c r="E1126" t="s">
        <v>808</v>
      </c>
      <c r="F1126" t="s">
        <v>816</v>
      </c>
      <c r="G1126" t="s">
        <v>808</v>
      </c>
      <c r="H1126" t="s">
        <v>817</v>
      </c>
      <c r="I1126"/>
      <c r="J1126"/>
      <c r="K1126"/>
      <c r="L1126"/>
      <c r="M1126"/>
      <c r="N1126"/>
      <c r="O1126"/>
      <c r="P1126"/>
      <c r="Q1126"/>
      <c r="R1126"/>
      <c r="S1126"/>
      <c r="T1126"/>
      <c r="U1126">
        <v>3.55</v>
      </c>
      <c r="V1126"/>
      <c r="W1126"/>
      <c r="X1126"/>
      <c r="Y1126">
        <v>3.35</v>
      </c>
      <c r="Z1126"/>
      <c r="AA1126"/>
      <c r="AB1126"/>
      <c r="AC1126">
        <v>4.0999999999999996</v>
      </c>
      <c r="AD1126"/>
      <c r="AE1126"/>
      <c r="AF1126"/>
      <c r="AG1126">
        <v>2.65</v>
      </c>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t="s">
        <v>818</v>
      </c>
      <c r="BJ1126" t="s">
        <v>79</v>
      </c>
      <c r="BK1126"/>
      <c r="BL1126" t="s">
        <v>119</v>
      </c>
      <c r="BM1126">
        <v>1358</v>
      </c>
      <c r="BN1126"/>
      <c r="BO1126"/>
    </row>
    <row r="1127" spans="1:67" s="13" customFormat="1" ht="16" hidden="1" x14ac:dyDescent="0.2">
      <c r="A1127" t="s">
        <v>819</v>
      </c>
      <c r="B1127"/>
      <c r="C1127" t="s">
        <v>1524</v>
      </c>
      <c r="D1127" t="s">
        <v>140</v>
      </c>
      <c r="E1127" t="s">
        <v>808</v>
      </c>
      <c r="F1127" t="s">
        <v>816</v>
      </c>
      <c r="G1127" t="s">
        <v>657</v>
      </c>
      <c r="H1127" t="s">
        <v>816</v>
      </c>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v>4</v>
      </c>
      <c r="AX1127"/>
      <c r="AY1127"/>
      <c r="AZ1127">
        <v>3</v>
      </c>
      <c r="BA1127"/>
      <c r="BB1127"/>
      <c r="BC1127"/>
      <c r="BD1127"/>
      <c r="BE1127"/>
      <c r="BF1127"/>
      <c r="BG1127"/>
      <c r="BH1127"/>
      <c r="BI1127" t="s">
        <v>820</v>
      </c>
      <c r="BJ1127" t="s">
        <v>79</v>
      </c>
      <c r="BK1127"/>
      <c r="BL1127" t="s">
        <v>3185</v>
      </c>
      <c r="BM1127" s="37">
        <v>53224</v>
      </c>
      <c r="BN1127"/>
      <c r="BO1127"/>
    </row>
    <row r="1128" spans="1:67" s="13" customFormat="1" hidden="1" x14ac:dyDescent="0.2">
      <c r="A1128" s="8" t="s">
        <v>3155</v>
      </c>
      <c r="B1128"/>
      <c r="C1128" t="s">
        <v>1524</v>
      </c>
      <c r="D1128" t="s">
        <v>140</v>
      </c>
      <c r="E1128" t="s">
        <v>808</v>
      </c>
      <c r="F1128" t="s">
        <v>816</v>
      </c>
      <c r="G1128" s="8" t="s">
        <v>808</v>
      </c>
      <c r="H1128" s="8" t="s">
        <v>816</v>
      </c>
      <c r="I1128" s="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v>4</v>
      </c>
      <c r="AX1128"/>
      <c r="AY1128"/>
      <c r="AZ1128"/>
      <c r="BA1128">
        <v>4.2</v>
      </c>
      <c r="BB1128"/>
      <c r="BC1128"/>
      <c r="BD1128"/>
      <c r="BE1128">
        <v>4.3</v>
      </c>
      <c r="BF1128"/>
      <c r="BG1128"/>
      <c r="BH1128"/>
      <c r="BI1128"/>
      <c r="BJ1128" s="8" t="s">
        <v>79</v>
      </c>
      <c r="BK1128" s="9">
        <v>44832</v>
      </c>
      <c r="BL1128" s="8" t="s">
        <v>3126</v>
      </c>
      <c r="BM1128" s="8">
        <v>2528</v>
      </c>
      <c r="BN1128"/>
      <c r="BO1128"/>
    </row>
    <row r="1129" spans="1:67" s="13" customFormat="1" hidden="1" x14ac:dyDescent="0.2">
      <c r="A1129" s="6" t="s">
        <v>3174</v>
      </c>
      <c r="B1129" s="6"/>
      <c r="C1129" s="6" t="s">
        <v>1524</v>
      </c>
      <c r="D1129" s="6" t="s">
        <v>140</v>
      </c>
      <c r="E1129" s="6" t="s">
        <v>808</v>
      </c>
      <c r="F1129" s="6" t="s">
        <v>816</v>
      </c>
      <c r="G1129" s="6" t="s">
        <v>808</v>
      </c>
      <c r="H1129" s="6" t="s">
        <v>816</v>
      </c>
      <c r="I1129" s="6"/>
      <c r="J1129" s="6"/>
      <c r="K1129" s="6"/>
      <c r="L1129" s="6"/>
      <c r="M1129" s="6"/>
      <c r="N1129" s="6"/>
      <c r="O1129" s="6"/>
      <c r="P1129" s="6"/>
      <c r="Q1129" s="6"/>
      <c r="R1129" s="6"/>
      <c r="S1129" s="6"/>
      <c r="T1129" s="6"/>
      <c r="U1129" s="6"/>
      <c r="V1129" s="6"/>
      <c r="W1129" s="6"/>
      <c r="X1129" s="6"/>
      <c r="Y1129" s="6"/>
      <c r="Z1129" s="6"/>
      <c r="AA1129" s="6"/>
      <c r="AB1129" s="6"/>
      <c r="AC1129" s="6"/>
      <c r="AD1129" s="6"/>
      <c r="AE1129" s="6"/>
      <c r="AF1129" s="6"/>
      <c r="AG1129" s="6"/>
      <c r="AH1129" s="6"/>
      <c r="AI1129" s="6"/>
      <c r="AJ1129" s="6"/>
      <c r="AK1129" s="6"/>
      <c r="AL1129" s="6"/>
      <c r="AM1129" s="6"/>
      <c r="AN1129" s="6"/>
      <c r="AO1129" s="6"/>
      <c r="AP1129" s="6"/>
      <c r="AQ1129" s="6"/>
      <c r="AR1129" s="6"/>
      <c r="AS1129" s="6"/>
      <c r="AT1129" s="6"/>
      <c r="AU1129" s="6"/>
      <c r="AV1129" s="6"/>
      <c r="AW1129" s="6"/>
      <c r="AX1129" s="6"/>
      <c r="AY1129" s="6"/>
      <c r="AZ1129" s="6"/>
      <c r="BA1129" s="6"/>
      <c r="BB1129" s="6"/>
      <c r="BC1129" s="6"/>
      <c r="BD1129" s="6"/>
      <c r="BE1129" s="6"/>
      <c r="BF1129" s="6"/>
      <c r="BG1129" s="6"/>
      <c r="BH1129" s="6"/>
      <c r="BI1129" s="6" t="s">
        <v>3179</v>
      </c>
      <c r="BJ1129" s="6" t="s">
        <v>79</v>
      </c>
      <c r="BK1129" s="7">
        <v>44832</v>
      </c>
      <c r="BL1129" s="6" t="s">
        <v>3126</v>
      </c>
      <c r="BM1129" s="6">
        <v>2528</v>
      </c>
      <c r="BN1129" s="6" t="s">
        <v>72</v>
      </c>
      <c r="BO1129" s="6" t="s">
        <v>3126</v>
      </c>
    </row>
    <row r="1130" spans="1:67" s="13" customFormat="1" hidden="1" x14ac:dyDescent="0.2">
      <c r="A1130" s="6" t="s">
        <v>3172</v>
      </c>
      <c r="B1130" s="6"/>
      <c r="C1130" s="6" t="s">
        <v>1524</v>
      </c>
      <c r="D1130" s="6" t="s">
        <v>140</v>
      </c>
      <c r="E1130" s="6" t="s">
        <v>808</v>
      </c>
      <c r="F1130" s="6" t="s">
        <v>816</v>
      </c>
      <c r="G1130" s="6" t="s">
        <v>808</v>
      </c>
      <c r="H1130" s="6" t="s">
        <v>816</v>
      </c>
      <c r="I1130" s="6"/>
      <c r="J1130" s="6"/>
      <c r="K1130" s="6"/>
      <c r="L1130" s="6"/>
      <c r="M1130" s="6"/>
      <c r="N1130" s="6"/>
      <c r="O1130" s="6"/>
      <c r="P1130" s="6"/>
      <c r="Q1130" s="6"/>
      <c r="R1130" s="6"/>
      <c r="S1130" s="6"/>
      <c r="T1130" s="6"/>
      <c r="U1130" s="6"/>
      <c r="V1130" s="6"/>
      <c r="W1130" s="6"/>
      <c r="X1130" s="6"/>
      <c r="Y1130" s="6"/>
      <c r="Z1130" s="6"/>
      <c r="AA1130" s="6"/>
      <c r="AB1130" s="6"/>
      <c r="AC1130" s="6"/>
      <c r="AD1130" s="6"/>
      <c r="AE1130" s="6"/>
      <c r="AF1130" s="6"/>
      <c r="AG1130" s="6"/>
      <c r="AH1130" s="6"/>
      <c r="AI1130" s="6"/>
      <c r="AJ1130" s="6"/>
      <c r="AK1130" s="6"/>
      <c r="AL1130" s="6"/>
      <c r="AM1130" s="6"/>
      <c r="AN1130" s="6"/>
      <c r="AO1130" s="6"/>
      <c r="AP1130" s="6"/>
      <c r="AQ1130" s="6"/>
      <c r="AR1130" s="6"/>
      <c r="AS1130" s="6"/>
      <c r="AT1130" s="6"/>
      <c r="AU1130" s="6"/>
      <c r="AV1130" s="6"/>
      <c r="AW1130" s="6"/>
      <c r="AX1130" s="6"/>
      <c r="AY1130" s="6"/>
      <c r="AZ1130" s="6"/>
      <c r="BA1130" s="6"/>
      <c r="BB1130" s="6"/>
      <c r="BC1130" s="6"/>
      <c r="BD1130" s="6"/>
      <c r="BE1130" s="6"/>
      <c r="BF1130" s="6"/>
      <c r="BG1130" s="6"/>
      <c r="BH1130" s="6"/>
      <c r="BI1130" s="6" t="s">
        <v>3178</v>
      </c>
      <c r="BJ1130" s="6" t="s">
        <v>79</v>
      </c>
      <c r="BK1130" s="7">
        <v>44832</v>
      </c>
      <c r="BL1130" s="6" t="s">
        <v>3126</v>
      </c>
      <c r="BM1130" s="6">
        <v>2528</v>
      </c>
      <c r="BN1130" s="6"/>
      <c r="BO1130" s="6"/>
    </row>
    <row r="1131" spans="1:67" s="13" customFormat="1" hidden="1" x14ac:dyDescent="0.2">
      <c r="A1131" s="8" t="s">
        <v>3160</v>
      </c>
      <c r="B1131"/>
      <c r="C1131" t="s">
        <v>1524</v>
      </c>
      <c r="D1131" t="s">
        <v>140</v>
      </c>
      <c r="E1131" t="s">
        <v>808</v>
      </c>
      <c r="F1131" t="s">
        <v>816</v>
      </c>
      <c r="G1131" s="8" t="s">
        <v>808</v>
      </c>
      <c r="H1131" s="8" t="s">
        <v>816</v>
      </c>
      <c r="I1131" s="8"/>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t="s">
        <v>1979</v>
      </c>
      <c r="AX1131"/>
      <c r="AY1131"/>
      <c r="AZ1131"/>
      <c r="BA1131" t="s">
        <v>1918</v>
      </c>
      <c r="BB1131"/>
      <c r="BC1131"/>
      <c r="BD1131"/>
      <c r="BE1131" t="s">
        <v>1937</v>
      </c>
      <c r="BF1131"/>
      <c r="BG1131"/>
      <c r="BH1131"/>
      <c r="BI1131"/>
      <c r="BJ1131" s="8" t="s">
        <v>79</v>
      </c>
      <c r="BK1131" s="9">
        <v>44832</v>
      </c>
      <c r="BL1131" s="8" t="s">
        <v>3126</v>
      </c>
      <c r="BM1131" s="8">
        <v>2528</v>
      </c>
      <c r="BN1131"/>
      <c r="BO1131"/>
    </row>
    <row r="1132" spans="1:67" s="13" customFormat="1" hidden="1" x14ac:dyDescent="0.2">
      <c r="A1132" s="6" t="s">
        <v>3170</v>
      </c>
      <c r="B1132" s="6"/>
      <c r="C1132" s="6" t="s">
        <v>1524</v>
      </c>
      <c r="D1132" s="6" t="s">
        <v>140</v>
      </c>
      <c r="E1132" s="6" t="s">
        <v>808</v>
      </c>
      <c r="F1132" s="6" t="s">
        <v>816</v>
      </c>
      <c r="G1132" s="6" t="s">
        <v>808</v>
      </c>
      <c r="H1132" s="6" t="s">
        <v>816</v>
      </c>
      <c r="I1132" s="6"/>
      <c r="J1132" s="6"/>
      <c r="K1132" s="6"/>
      <c r="L1132" s="6"/>
      <c r="M1132" s="6"/>
      <c r="N1132" s="6"/>
      <c r="O1132" s="6"/>
      <c r="P1132" s="6"/>
      <c r="Q1132" s="6"/>
      <c r="R1132" s="6"/>
      <c r="S1132" s="6"/>
      <c r="T1132" s="6"/>
      <c r="U1132" s="6"/>
      <c r="V1132" s="6"/>
      <c r="W1132" s="6"/>
      <c r="X1132" s="6"/>
      <c r="Y1132" s="6"/>
      <c r="Z1132" s="6"/>
      <c r="AA1132" s="6"/>
      <c r="AB1132" s="6"/>
      <c r="AC1132" s="6"/>
      <c r="AD1132" s="6"/>
      <c r="AE1132" s="6"/>
      <c r="AF1132" s="6"/>
      <c r="AG1132" s="6"/>
      <c r="AH1132" s="6"/>
      <c r="AI1132" s="6"/>
      <c r="AJ1132" s="6"/>
      <c r="AK1132" s="6"/>
      <c r="AL1132" s="6"/>
      <c r="AM1132" s="6"/>
      <c r="AN1132" s="6"/>
      <c r="AO1132" s="6"/>
      <c r="AP1132" s="6"/>
      <c r="AQ1132" s="6"/>
      <c r="AR1132" s="6"/>
      <c r="AS1132" s="6"/>
      <c r="AT1132" s="6"/>
      <c r="AU1132" s="6"/>
      <c r="AV1132" s="6"/>
      <c r="AW1132" s="6"/>
      <c r="AX1132" s="6"/>
      <c r="AY1132" s="6"/>
      <c r="AZ1132" s="6"/>
      <c r="BA1132" s="6"/>
      <c r="BB1132" s="6"/>
      <c r="BC1132" s="6"/>
      <c r="BD1132" s="6"/>
      <c r="BE1132" s="6"/>
      <c r="BF1132" s="6"/>
      <c r="BG1132" s="6"/>
      <c r="BH1132" s="6"/>
      <c r="BI1132" s="6" t="s">
        <v>3176</v>
      </c>
      <c r="BJ1132" s="6" t="s">
        <v>79</v>
      </c>
      <c r="BK1132" s="7">
        <v>44832</v>
      </c>
      <c r="BL1132" s="6" t="s">
        <v>3126</v>
      </c>
      <c r="BM1132" s="6">
        <v>2528</v>
      </c>
      <c r="BN1132" s="6"/>
      <c r="BO1132" s="6"/>
    </row>
    <row r="1133" spans="1:67" s="13" customFormat="1" hidden="1" x14ac:dyDescent="0.2">
      <c r="A1133" s="8" t="s">
        <v>3164</v>
      </c>
      <c r="B1133"/>
      <c r="C1133" t="s">
        <v>1524</v>
      </c>
      <c r="D1133" t="s">
        <v>140</v>
      </c>
      <c r="E1133" t="s">
        <v>808</v>
      </c>
      <c r="F1133" t="s">
        <v>816</v>
      </c>
      <c r="G1133" s="8" t="s">
        <v>808</v>
      </c>
      <c r="H1133" s="8" t="s">
        <v>816</v>
      </c>
      <c r="I1133" s="8"/>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t="s">
        <v>1940</v>
      </c>
      <c r="BB1133"/>
      <c r="BC1133"/>
      <c r="BD1133"/>
      <c r="BE1133">
        <v>3.8</v>
      </c>
      <c r="BF1133"/>
      <c r="BG1133"/>
      <c r="BH1133"/>
      <c r="BI1133"/>
      <c r="BJ1133" s="8" t="s">
        <v>79</v>
      </c>
      <c r="BK1133" s="9">
        <v>44832</v>
      </c>
      <c r="BL1133" s="8" t="s">
        <v>3126</v>
      </c>
      <c r="BM1133" s="8">
        <v>2528</v>
      </c>
      <c r="BN1133"/>
      <c r="BO1133"/>
    </row>
    <row r="1134" spans="1:67" s="13" customFormat="1" hidden="1" x14ac:dyDescent="0.2">
      <c r="A1134" s="8" t="s">
        <v>3165</v>
      </c>
      <c r="B1134"/>
      <c r="C1134" t="s">
        <v>1524</v>
      </c>
      <c r="D1134" t="s">
        <v>140</v>
      </c>
      <c r="E1134" t="s">
        <v>808</v>
      </c>
      <c r="F1134" t="s">
        <v>816</v>
      </c>
      <c r="G1134" s="8" t="s">
        <v>808</v>
      </c>
      <c r="H1134" s="8" t="s">
        <v>816</v>
      </c>
      <c r="I1134" s="8"/>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v>3.7</v>
      </c>
      <c r="BB1134"/>
      <c r="BC1134"/>
      <c r="BD1134"/>
      <c r="BE1134">
        <v>4</v>
      </c>
      <c r="BF1134"/>
      <c r="BG1134"/>
      <c r="BH1134"/>
      <c r="BI1134"/>
      <c r="BJ1134" s="8" t="s">
        <v>79</v>
      </c>
      <c r="BK1134" s="9">
        <v>44832</v>
      </c>
      <c r="BL1134" s="8" t="s">
        <v>3126</v>
      </c>
      <c r="BM1134" s="8">
        <v>2528</v>
      </c>
      <c r="BN1134"/>
      <c r="BO1134"/>
    </row>
    <row r="1135" spans="1:67" s="13" customFormat="1" hidden="1" x14ac:dyDescent="0.2">
      <c r="A1135" s="6" t="s">
        <v>3173</v>
      </c>
      <c r="B1135" s="6"/>
      <c r="C1135" s="6" t="s">
        <v>1524</v>
      </c>
      <c r="D1135" s="6" t="s">
        <v>140</v>
      </c>
      <c r="E1135" s="6" t="s">
        <v>808</v>
      </c>
      <c r="F1135" s="6" t="s">
        <v>816</v>
      </c>
      <c r="G1135" s="6" t="s">
        <v>808</v>
      </c>
      <c r="H1135" s="6" t="s">
        <v>816</v>
      </c>
      <c r="I1135" s="6"/>
      <c r="J1135" s="6"/>
      <c r="K1135" s="6"/>
      <c r="L1135" s="6"/>
      <c r="M1135" s="6"/>
      <c r="N1135" s="6"/>
      <c r="O1135" s="6"/>
      <c r="P1135" s="6"/>
      <c r="Q1135" s="6"/>
      <c r="R1135" s="6"/>
      <c r="S1135" s="6"/>
      <c r="T1135" s="6"/>
      <c r="U1135" s="6"/>
      <c r="V1135" s="6"/>
      <c r="W1135" s="6"/>
      <c r="X1135" s="6"/>
      <c r="Y1135" s="6"/>
      <c r="Z1135" s="6"/>
      <c r="AA1135" s="6"/>
      <c r="AB1135" s="6"/>
      <c r="AC1135" s="6"/>
      <c r="AD1135" s="6"/>
      <c r="AE1135" s="6"/>
      <c r="AF1135" s="6"/>
      <c r="AG1135" s="6"/>
      <c r="AH1135" s="6"/>
      <c r="AI1135" s="6"/>
      <c r="AJ1135" s="6"/>
      <c r="AK1135" s="6"/>
      <c r="AL1135" s="6"/>
      <c r="AM1135" s="6"/>
      <c r="AN1135" s="6"/>
      <c r="AO1135" s="6"/>
      <c r="AP1135" s="6"/>
      <c r="AQ1135" s="6"/>
      <c r="AR1135" s="6"/>
      <c r="AS1135" s="6"/>
      <c r="AT1135" s="6"/>
      <c r="AU1135" s="6"/>
      <c r="AV1135" s="6"/>
      <c r="AW1135" s="6"/>
      <c r="AX1135" s="6"/>
      <c r="AY1135" s="6"/>
      <c r="AZ1135" s="6"/>
      <c r="BA1135" s="6"/>
      <c r="BB1135" s="6"/>
      <c r="BC1135" s="6"/>
      <c r="BD1135" s="6"/>
      <c r="BE1135" s="6"/>
      <c r="BF1135" s="6"/>
      <c r="BG1135" s="6"/>
      <c r="BH1135" s="6"/>
      <c r="BI1135" s="6" t="s">
        <v>3175</v>
      </c>
      <c r="BJ1135" s="6" t="s">
        <v>79</v>
      </c>
      <c r="BK1135" s="7">
        <v>44832</v>
      </c>
      <c r="BL1135" s="6" t="s">
        <v>3126</v>
      </c>
      <c r="BM1135" s="6">
        <v>2528</v>
      </c>
      <c r="BN1135" s="6"/>
      <c r="BO1135" s="6"/>
    </row>
    <row r="1136" spans="1:67" s="13" customFormat="1" hidden="1" x14ac:dyDescent="0.2">
      <c r="A1136" s="8" t="s">
        <v>3162</v>
      </c>
      <c r="B1136"/>
      <c r="C1136" t="s">
        <v>1524</v>
      </c>
      <c r="D1136" t="s">
        <v>140</v>
      </c>
      <c r="E1136" t="s">
        <v>808</v>
      </c>
      <c r="F1136" t="s">
        <v>816</v>
      </c>
      <c r="G1136" s="8" t="s">
        <v>808</v>
      </c>
      <c r="H1136" s="8" t="s">
        <v>816</v>
      </c>
      <c r="I1136" s="8"/>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v>4.0999999999999996</v>
      </c>
      <c r="BF1136"/>
      <c r="BG1136"/>
      <c r="BH1136"/>
      <c r="BI1136"/>
      <c r="BJ1136" s="8" t="s">
        <v>79</v>
      </c>
      <c r="BK1136" s="9">
        <v>44832</v>
      </c>
      <c r="BL1136" s="8" t="s">
        <v>3126</v>
      </c>
      <c r="BM1136" s="8">
        <v>2528</v>
      </c>
      <c r="BN1136"/>
      <c r="BO1136"/>
    </row>
    <row r="1137" spans="1:67" s="13" customFormat="1" hidden="1" x14ac:dyDescent="0.2">
      <c r="A1137" s="8" t="s">
        <v>3157</v>
      </c>
      <c r="B1137"/>
      <c r="C1137" t="s">
        <v>1524</v>
      </c>
      <c r="D1137" t="s">
        <v>140</v>
      </c>
      <c r="E1137" t="s">
        <v>808</v>
      </c>
      <c r="F1137" t="s">
        <v>816</v>
      </c>
      <c r="G1137" s="8" t="s">
        <v>808</v>
      </c>
      <c r="H1137" s="8" t="s">
        <v>816</v>
      </c>
      <c r="I1137" s="8"/>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v>3.7</v>
      </c>
      <c r="AX1137"/>
      <c r="AY1137"/>
      <c r="AZ1137"/>
      <c r="BA1137">
        <v>4.5</v>
      </c>
      <c r="BB1137"/>
      <c r="BC1137"/>
      <c r="BD1137"/>
      <c r="BE1137"/>
      <c r="BF1137"/>
      <c r="BG1137"/>
      <c r="BH1137"/>
      <c r="BI1137"/>
      <c r="BJ1137" s="8" t="s">
        <v>79</v>
      </c>
      <c r="BK1137" s="9">
        <v>44832</v>
      </c>
      <c r="BL1137" s="8" t="s">
        <v>3126</v>
      </c>
      <c r="BM1137" s="8">
        <v>2528</v>
      </c>
      <c r="BN1137"/>
      <c r="BO1137"/>
    </row>
    <row r="1138" spans="1:67" s="13" customFormat="1" hidden="1" x14ac:dyDescent="0.2">
      <c r="A1138" s="8" t="s">
        <v>3161</v>
      </c>
      <c r="B1138"/>
      <c r="C1138" t="s">
        <v>1524</v>
      </c>
      <c r="D1138" t="s">
        <v>140</v>
      </c>
      <c r="E1138" t="s">
        <v>808</v>
      </c>
      <c r="F1138" t="s">
        <v>816</v>
      </c>
      <c r="G1138" s="8" t="s">
        <v>808</v>
      </c>
      <c r="H1138" s="8" t="s">
        <v>816</v>
      </c>
      <c r="I1138" s="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v>3.7</v>
      </c>
      <c r="AX1138"/>
      <c r="AY1138"/>
      <c r="AZ1138"/>
      <c r="BA1138">
        <v>4.0999999999999996</v>
      </c>
      <c r="BB1138"/>
      <c r="BC1138"/>
      <c r="BD1138"/>
      <c r="BE1138"/>
      <c r="BF1138"/>
      <c r="BG1138"/>
      <c r="BH1138"/>
      <c r="BI1138"/>
      <c r="BJ1138" s="8" t="s">
        <v>79</v>
      </c>
      <c r="BK1138" s="9">
        <v>44832</v>
      </c>
      <c r="BL1138" s="8" t="s">
        <v>3126</v>
      </c>
      <c r="BM1138" s="8">
        <v>2528</v>
      </c>
      <c r="BN1138"/>
      <c r="BO1138"/>
    </row>
    <row r="1139" spans="1:67" s="13" customFormat="1" hidden="1" x14ac:dyDescent="0.2">
      <c r="A1139" s="8" t="s">
        <v>3163</v>
      </c>
      <c r="B1139"/>
      <c r="C1139" t="s">
        <v>1524</v>
      </c>
      <c r="D1139" t="s">
        <v>140</v>
      </c>
      <c r="E1139" t="s">
        <v>808</v>
      </c>
      <c r="F1139" t="s">
        <v>816</v>
      </c>
      <c r="G1139" s="8" t="s">
        <v>808</v>
      </c>
      <c r="H1139" s="8" t="s">
        <v>816</v>
      </c>
      <c r="I1139" s="8"/>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v>3.5</v>
      </c>
      <c r="AX1139"/>
      <c r="AY1139"/>
      <c r="AZ1139"/>
      <c r="BA1139"/>
      <c r="BB1139"/>
      <c r="BC1139"/>
      <c r="BD1139"/>
      <c r="BE1139"/>
      <c r="BF1139"/>
      <c r="BG1139"/>
      <c r="BH1139"/>
      <c r="BI1139"/>
      <c r="BJ1139" s="8" t="s">
        <v>79</v>
      </c>
      <c r="BK1139" s="9">
        <v>44832</v>
      </c>
      <c r="BL1139" s="8" t="s">
        <v>3126</v>
      </c>
      <c r="BM1139" s="8">
        <v>2528</v>
      </c>
      <c r="BN1139"/>
      <c r="BO1139"/>
    </row>
    <row r="1140" spans="1:67" s="13" customFormat="1" hidden="1" x14ac:dyDescent="0.2">
      <c r="A1140" s="8" t="s">
        <v>3159</v>
      </c>
      <c r="B1140"/>
      <c r="C1140" t="s">
        <v>1524</v>
      </c>
      <c r="D1140" t="s">
        <v>140</v>
      </c>
      <c r="E1140" t="s">
        <v>808</v>
      </c>
      <c r="F1140" t="s">
        <v>816</v>
      </c>
      <c r="G1140" s="8" t="s">
        <v>808</v>
      </c>
      <c r="H1140" s="8" t="s">
        <v>816</v>
      </c>
      <c r="I1140" s="8"/>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t="s">
        <v>1979</v>
      </c>
      <c r="AX1140"/>
      <c r="AY1140"/>
      <c r="AZ1140"/>
      <c r="BA1140">
        <v>4.3</v>
      </c>
      <c r="BB1140"/>
      <c r="BC1140"/>
      <c r="BD1140"/>
      <c r="BE1140"/>
      <c r="BF1140"/>
      <c r="BG1140"/>
      <c r="BH1140"/>
      <c r="BI1140"/>
      <c r="BJ1140" s="8" t="s">
        <v>79</v>
      </c>
      <c r="BK1140" s="9">
        <v>44832</v>
      </c>
      <c r="BL1140" s="8" t="s">
        <v>3126</v>
      </c>
      <c r="BM1140" s="8">
        <v>2528</v>
      </c>
      <c r="BN1140"/>
      <c r="BO1140"/>
    </row>
    <row r="1141" spans="1:67" s="13" customFormat="1" hidden="1" x14ac:dyDescent="0.2">
      <c r="A1141" s="8" t="s">
        <v>3158</v>
      </c>
      <c r="B1141"/>
      <c r="C1141" t="s">
        <v>1524</v>
      </c>
      <c r="D1141" t="s">
        <v>140</v>
      </c>
      <c r="E1141" t="s">
        <v>808</v>
      </c>
      <c r="F1141" t="s">
        <v>816</v>
      </c>
      <c r="G1141" s="8" t="s">
        <v>808</v>
      </c>
      <c r="H1141" s="8" t="s">
        <v>816</v>
      </c>
      <c r="I1141" s="8"/>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v>3.7</v>
      </c>
      <c r="AX1141"/>
      <c r="AY1141"/>
      <c r="AZ1141"/>
      <c r="BA1141">
        <v>4</v>
      </c>
      <c r="BB1141"/>
      <c r="BC1141"/>
      <c r="BD1141"/>
      <c r="BE1141"/>
      <c r="BF1141"/>
      <c r="BG1141"/>
      <c r="BH1141"/>
      <c r="BI1141"/>
      <c r="BJ1141" s="8" t="s">
        <v>79</v>
      </c>
      <c r="BK1141" s="9">
        <v>44832</v>
      </c>
      <c r="BL1141" s="8" t="s">
        <v>3126</v>
      </c>
      <c r="BM1141" s="8">
        <v>2528</v>
      </c>
      <c r="BN1141"/>
      <c r="BO1141"/>
    </row>
    <row r="1142" spans="1:67" s="13" customFormat="1" hidden="1" x14ac:dyDescent="0.2">
      <c r="A1142" s="8" t="s">
        <v>3168</v>
      </c>
      <c r="B1142"/>
      <c r="C1142" t="s">
        <v>1524</v>
      </c>
      <c r="D1142" t="s">
        <v>140</v>
      </c>
      <c r="E1142" t="s">
        <v>808</v>
      </c>
      <c r="F1142" t="s">
        <v>816</v>
      </c>
      <c r="G1142" s="8" t="s">
        <v>808</v>
      </c>
      <c r="H1142" s="8" t="s">
        <v>816</v>
      </c>
      <c r="I1142" s="8"/>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t="s">
        <v>1964</v>
      </c>
      <c r="AT1142"/>
      <c r="AU1142"/>
      <c r="AV1142"/>
      <c r="AW1142" t="s">
        <v>1940</v>
      </c>
      <c r="AX1142"/>
      <c r="AY1142"/>
      <c r="AZ1142"/>
      <c r="BA1142" t="s">
        <v>1917</v>
      </c>
      <c r="BB1142"/>
      <c r="BC1142"/>
      <c r="BD1142"/>
      <c r="BE1142" t="s">
        <v>1917</v>
      </c>
      <c r="BF1142"/>
      <c r="BG1142"/>
      <c r="BH1142"/>
      <c r="BI1142"/>
      <c r="BJ1142" s="8" t="s">
        <v>79</v>
      </c>
      <c r="BK1142" s="9">
        <v>44832</v>
      </c>
      <c r="BL1142" s="8" t="s">
        <v>3126</v>
      </c>
      <c r="BM1142" s="8">
        <v>2528</v>
      </c>
      <c r="BN1142"/>
      <c r="BO1142"/>
    </row>
    <row r="1143" spans="1:67" s="13" customFormat="1" hidden="1" x14ac:dyDescent="0.2">
      <c r="A1143" s="8" t="s">
        <v>3156</v>
      </c>
      <c r="B1143"/>
      <c r="C1143" t="s">
        <v>1524</v>
      </c>
      <c r="D1143" t="s">
        <v>140</v>
      </c>
      <c r="E1143" t="s">
        <v>808</v>
      </c>
      <c r="F1143" t="s">
        <v>816</v>
      </c>
      <c r="G1143" s="8" t="s">
        <v>808</v>
      </c>
      <c r="H1143" s="8" t="s">
        <v>816</v>
      </c>
      <c r="I1143" s="8"/>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v>4</v>
      </c>
      <c r="BB1143"/>
      <c r="BC1143"/>
      <c r="BD1143"/>
      <c r="BE1143">
        <v>4</v>
      </c>
      <c r="BF1143"/>
      <c r="BG1143"/>
      <c r="BH1143"/>
      <c r="BI1143"/>
      <c r="BJ1143" s="8" t="s">
        <v>79</v>
      </c>
      <c r="BK1143" s="9">
        <v>44832</v>
      </c>
      <c r="BL1143" s="8" t="s">
        <v>3126</v>
      </c>
      <c r="BM1143" s="8">
        <v>2528</v>
      </c>
      <c r="BN1143"/>
      <c r="BO1143"/>
    </row>
    <row r="1144" spans="1:67" s="13" customFormat="1" hidden="1" x14ac:dyDescent="0.2">
      <c r="A1144" s="6" t="s">
        <v>3169</v>
      </c>
      <c r="B1144" s="6"/>
      <c r="C1144" s="6" t="s">
        <v>1524</v>
      </c>
      <c r="D1144" s="6" t="s">
        <v>140</v>
      </c>
      <c r="E1144" s="6" t="s">
        <v>808</v>
      </c>
      <c r="F1144" s="6" t="s">
        <v>816</v>
      </c>
      <c r="G1144" s="6" t="s">
        <v>808</v>
      </c>
      <c r="H1144" s="6" t="s">
        <v>816</v>
      </c>
      <c r="I1144" s="6"/>
      <c r="J1144" s="6"/>
      <c r="K1144" s="6"/>
      <c r="L1144" s="6"/>
      <c r="M1144" s="6"/>
      <c r="N1144" s="6"/>
      <c r="O1144" s="6"/>
      <c r="P1144" s="6"/>
      <c r="Q1144" s="6"/>
      <c r="R1144" s="6"/>
      <c r="S1144" s="6"/>
      <c r="T1144" s="6"/>
      <c r="U1144" s="6"/>
      <c r="V1144" s="6"/>
      <c r="W1144" s="6"/>
      <c r="X1144" s="6"/>
      <c r="Y1144" s="6"/>
      <c r="Z1144" s="6"/>
      <c r="AA1144" s="6"/>
      <c r="AB1144" s="6"/>
      <c r="AC1144" s="6"/>
      <c r="AD1144" s="6"/>
      <c r="AE1144" s="6"/>
      <c r="AF1144" s="6"/>
      <c r="AG1144" s="6"/>
      <c r="AH1144" s="6"/>
      <c r="AI1144" s="6"/>
      <c r="AJ1144" s="6"/>
      <c r="AK1144" s="6"/>
      <c r="AL1144" s="6"/>
      <c r="AM1144" s="6"/>
      <c r="AN1144" s="6"/>
      <c r="AO1144" s="6"/>
      <c r="AP1144" s="6"/>
      <c r="AQ1144" s="6"/>
      <c r="AR1144" s="6"/>
      <c r="AS1144" s="6"/>
      <c r="AT1144" s="6"/>
      <c r="AU1144" s="6"/>
      <c r="AV1144" s="6"/>
      <c r="AW1144" s="6"/>
      <c r="AX1144" s="6"/>
      <c r="AY1144" s="6"/>
      <c r="AZ1144" s="6"/>
      <c r="BA1144" s="6"/>
      <c r="BB1144" s="6"/>
      <c r="BC1144" s="6"/>
      <c r="BD1144" s="6"/>
      <c r="BE1144" s="6"/>
      <c r="BF1144" s="6"/>
      <c r="BG1144" s="6"/>
      <c r="BH1144" s="6"/>
      <c r="BI1144" s="6" t="s">
        <v>3175</v>
      </c>
      <c r="BJ1144" s="6" t="s">
        <v>79</v>
      </c>
      <c r="BK1144" s="7">
        <v>44832</v>
      </c>
      <c r="BL1144" s="6" t="s">
        <v>3126</v>
      </c>
      <c r="BM1144" s="6">
        <v>2528</v>
      </c>
      <c r="BN1144" s="6"/>
      <c r="BO1144" s="6"/>
    </row>
    <row r="1145" spans="1:67" s="13" customFormat="1" hidden="1" x14ac:dyDescent="0.2">
      <c r="A1145" s="8" t="s">
        <v>3166</v>
      </c>
      <c r="B1145"/>
      <c r="C1145" t="s">
        <v>1524</v>
      </c>
      <c r="D1145" t="s">
        <v>140</v>
      </c>
      <c r="E1145" t="s">
        <v>808</v>
      </c>
      <c r="F1145" t="s">
        <v>816</v>
      </c>
      <c r="G1145" s="8" t="s">
        <v>808</v>
      </c>
      <c r="H1145" s="8" t="s">
        <v>816</v>
      </c>
      <c r="I1145" s="8"/>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t="s">
        <v>1928</v>
      </c>
      <c r="AX1145"/>
      <c r="AY1145"/>
      <c r="AZ1145"/>
      <c r="BA1145" t="s">
        <v>1918</v>
      </c>
      <c r="BB1145"/>
      <c r="BC1145"/>
      <c r="BD1145"/>
      <c r="BE1145"/>
      <c r="BF1145"/>
      <c r="BG1145"/>
      <c r="BH1145"/>
      <c r="BI1145"/>
      <c r="BJ1145" s="8" t="s">
        <v>79</v>
      </c>
      <c r="BK1145" s="9">
        <v>44832</v>
      </c>
      <c r="BL1145" s="8" t="s">
        <v>3126</v>
      </c>
      <c r="BM1145" s="8">
        <v>2528</v>
      </c>
      <c r="BN1145"/>
      <c r="BO1145"/>
    </row>
    <row r="1146" spans="1:67" s="13" customFormat="1" hidden="1" x14ac:dyDescent="0.2">
      <c r="A1146" s="8" t="s">
        <v>3167</v>
      </c>
      <c r="B1146"/>
      <c r="C1146" t="s">
        <v>1524</v>
      </c>
      <c r="D1146" t="s">
        <v>140</v>
      </c>
      <c r="E1146" t="s">
        <v>808</v>
      </c>
      <c r="F1146" t="s">
        <v>816</v>
      </c>
      <c r="G1146" s="8" t="s">
        <v>808</v>
      </c>
      <c r="H1146" s="8" t="s">
        <v>816</v>
      </c>
      <c r="I1146" s="8"/>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v>3</v>
      </c>
      <c r="BB1146"/>
      <c r="BC1146"/>
      <c r="BD1146"/>
      <c r="BE1146">
        <v>4</v>
      </c>
      <c r="BF1146"/>
      <c r="BG1146"/>
      <c r="BH1146"/>
      <c r="BI1146"/>
      <c r="BJ1146" s="8" t="s">
        <v>79</v>
      </c>
      <c r="BK1146" s="9">
        <v>44832</v>
      </c>
      <c r="BL1146" s="8" t="s">
        <v>3126</v>
      </c>
      <c r="BM1146" s="8">
        <v>2528</v>
      </c>
      <c r="BN1146"/>
      <c r="BO1146"/>
    </row>
    <row r="1147" spans="1:67" s="13" customFormat="1" hidden="1" x14ac:dyDescent="0.2">
      <c r="A1147" s="8" t="s">
        <v>3149</v>
      </c>
      <c r="B1147"/>
      <c r="C1147" t="s">
        <v>1524</v>
      </c>
      <c r="D1147" t="s">
        <v>140</v>
      </c>
      <c r="E1147" t="s">
        <v>808</v>
      </c>
      <c r="F1147" t="s">
        <v>816</v>
      </c>
      <c r="G1147" s="8" t="s">
        <v>808</v>
      </c>
      <c r="H1147" s="8" t="s">
        <v>816</v>
      </c>
      <c r="I1147" s="8"/>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v>3.9</v>
      </c>
      <c r="BB1147"/>
      <c r="BC1147"/>
      <c r="BD1147"/>
      <c r="BE1147">
        <v>3.8</v>
      </c>
      <c r="BF1147"/>
      <c r="BG1147"/>
      <c r="BH1147"/>
      <c r="BI1147"/>
      <c r="BJ1147" s="8" t="s">
        <v>79</v>
      </c>
      <c r="BK1147" s="9">
        <v>44832</v>
      </c>
      <c r="BL1147" s="8" t="s">
        <v>3126</v>
      </c>
      <c r="BM1147" s="8">
        <v>2528</v>
      </c>
      <c r="BN1147"/>
      <c r="BO1147"/>
    </row>
    <row r="1148" spans="1:67" s="13" customFormat="1" hidden="1" x14ac:dyDescent="0.2">
      <c r="A1148" s="8" t="s">
        <v>3150</v>
      </c>
      <c r="B1148"/>
      <c r="C1148" t="s">
        <v>1524</v>
      </c>
      <c r="D1148" t="s">
        <v>140</v>
      </c>
      <c r="E1148" t="s">
        <v>808</v>
      </c>
      <c r="F1148" t="s">
        <v>816</v>
      </c>
      <c r="G1148" s="8" t="s">
        <v>808</v>
      </c>
      <c r="H1148" s="8" t="s">
        <v>816</v>
      </c>
      <c r="I1148" s="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t="s">
        <v>1963</v>
      </c>
      <c r="AP1148"/>
      <c r="AQ1148"/>
      <c r="AR1148"/>
      <c r="AS1148" t="s">
        <v>2745</v>
      </c>
      <c r="AT1148"/>
      <c r="AU1148"/>
      <c r="AV1148"/>
      <c r="AW1148" t="s">
        <v>1979</v>
      </c>
      <c r="AX1148"/>
      <c r="AY1148"/>
      <c r="AZ1148"/>
      <c r="BA1148" t="s">
        <v>1973</v>
      </c>
      <c r="BB1148"/>
      <c r="BC1148"/>
      <c r="BD1148"/>
      <c r="BE1148" t="s">
        <v>1928</v>
      </c>
      <c r="BF1148"/>
      <c r="BG1148"/>
      <c r="BH1148"/>
      <c r="BI1148"/>
      <c r="BJ1148" s="8" t="s">
        <v>79</v>
      </c>
      <c r="BK1148" s="9">
        <v>44832</v>
      </c>
      <c r="BL1148" s="8" t="s">
        <v>3126</v>
      </c>
      <c r="BM1148" s="8">
        <v>2528</v>
      </c>
      <c r="BN1148"/>
      <c r="BO1148"/>
    </row>
    <row r="1149" spans="1:67" s="13" customFormat="1" hidden="1" x14ac:dyDescent="0.2">
      <c r="A1149" s="8" t="s">
        <v>3151</v>
      </c>
      <c r="B1149"/>
      <c r="C1149" t="s">
        <v>1524</v>
      </c>
      <c r="D1149" t="s">
        <v>140</v>
      </c>
      <c r="E1149" t="s">
        <v>808</v>
      </c>
      <c r="F1149" t="s">
        <v>816</v>
      </c>
      <c r="G1149" s="8" t="s">
        <v>808</v>
      </c>
      <c r="H1149" s="8" t="s">
        <v>816</v>
      </c>
      <c r="I1149" s="8"/>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v>4.0999999999999996</v>
      </c>
      <c r="AX1149"/>
      <c r="AY1149"/>
      <c r="AZ1149"/>
      <c r="BA1149">
        <v>4.3</v>
      </c>
      <c r="BB1149"/>
      <c r="BC1149"/>
      <c r="BD1149"/>
      <c r="BE1149">
        <v>4.2</v>
      </c>
      <c r="BF1149"/>
      <c r="BG1149"/>
      <c r="BH1149"/>
      <c r="BI1149"/>
      <c r="BJ1149" s="8" t="s">
        <v>79</v>
      </c>
      <c r="BK1149" s="9">
        <v>44832</v>
      </c>
      <c r="BL1149" s="8" t="s">
        <v>3126</v>
      </c>
      <c r="BM1149" s="8">
        <v>2528</v>
      </c>
      <c r="BN1149"/>
      <c r="BO1149"/>
    </row>
    <row r="1150" spans="1:67" s="13" customFormat="1" hidden="1" x14ac:dyDescent="0.2">
      <c r="A1150" s="8" t="s">
        <v>3154</v>
      </c>
      <c r="B1150"/>
      <c r="C1150" t="s">
        <v>1524</v>
      </c>
      <c r="D1150" t="s">
        <v>140</v>
      </c>
      <c r="E1150" t="s">
        <v>808</v>
      </c>
      <c r="F1150" t="s">
        <v>816</v>
      </c>
      <c r="G1150" s="8" t="s">
        <v>808</v>
      </c>
      <c r="H1150" s="8" t="s">
        <v>816</v>
      </c>
      <c r="I1150" s="8"/>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v>4.3</v>
      </c>
      <c r="BF1150"/>
      <c r="BG1150"/>
      <c r="BH1150"/>
      <c r="BI1150"/>
      <c r="BJ1150" s="8" t="s">
        <v>79</v>
      </c>
      <c r="BK1150" s="9">
        <v>44832</v>
      </c>
      <c r="BL1150" s="8" t="s">
        <v>3126</v>
      </c>
      <c r="BM1150" s="8">
        <v>2528</v>
      </c>
      <c r="BN1150"/>
      <c r="BO1150"/>
    </row>
    <row r="1151" spans="1:67" s="13" customFormat="1" hidden="1" x14ac:dyDescent="0.2">
      <c r="A1151" s="6" t="s">
        <v>3171</v>
      </c>
      <c r="B1151" s="6"/>
      <c r="C1151" s="6" t="s">
        <v>1524</v>
      </c>
      <c r="D1151" s="6" t="s">
        <v>140</v>
      </c>
      <c r="E1151" s="6" t="s">
        <v>808</v>
      </c>
      <c r="F1151" s="6" t="s">
        <v>816</v>
      </c>
      <c r="G1151" s="6" t="s">
        <v>808</v>
      </c>
      <c r="H1151" s="6" t="s">
        <v>816</v>
      </c>
      <c r="I1151" s="6"/>
      <c r="J1151" s="6"/>
      <c r="K1151" s="6"/>
      <c r="L1151" s="6"/>
      <c r="M1151" s="6"/>
      <c r="N1151" s="6"/>
      <c r="O1151" s="6"/>
      <c r="P1151" s="6"/>
      <c r="Q1151" s="6"/>
      <c r="R1151" s="6"/>
      <c r="S1151" s="6"/>
      <c r="T1151" s="6"/>
      <c r="U1151" s="6"/>
      <c r="V1151" s="6"/>
      <c r="W1151" s="6"/>
      <c r="X1151" s="6"/>
      <c r="Y1151" s="6"/>
      <c r="Z1151" s="6"/>
      <c r="AA1151" s="6"/>
      <c r="AB1151" s="6"/>
      <c r="AC1151" s="6"/>
      <c r="AD1151" s="6"/>
      <c r="AE1151" s="6"/>
      <c r="AF1151" s="6"/>
      <c r="AG1151" s="6"/>
      <c r="AH1151" s="6"/>
      <c r="AI1151" s="6"/>
      <c r="AJ1151" s="6"/>
      <c r="AK1151" s="6"/>
      <c r="AL1151" s="6"/>
      <c r="AM1151" s="6"/>
      <c r="AN1151" s="6"/>
      <c r="AO1151" s="6"/>
      <c r="AP1151" s="6"/>
      <c r="AQ1151" s="6"/>
      <c r="AR1151" s="6"/>
      <c r="AS1151" s="6"/>
      <c r="AT1151" s="6"/>
      <c r="AU1151" s="6"/>
      <c r="AV1151" s="6"/>
      <c r="AW1151" s="6"/>
      <c r="AX1151" s="6"/>
      <c r="AY1151" s="6"/>
      <c r="AZ1151" s="6"/>
      <c r="BA1151" s="6"/>
      <c r="BB1151" s="6"/>
      <c r="BC1151" s="6"/>
      <c r="BD1151" s="6"/>
      <c r="BE1151" s="6"/>
      <c r="BF1151" s="6"/>
      <c r="BG1151" s="6"/>
      <c r="BH1151" s="6"/>
      <c r="BI1151" s="6" t="s">
        <v>3177</v>
      </c>
      <c r="BJ1151" s="6" t="s">
        <v>79</v>
      </c>
      <c r="BK1151" s="7">
        <v>44832</v>
      </c>
      <c r="BL1151" s="6" t="s">
        <v>3126</v>
      </c>
      <c r="BM1151" s="6">
        <v>2528</v>
      </c>
      <c r="BN1151" s="6"/>
      <c r="BO1151" s="6"/>
    </row>
    <row r="1152" spans="1:67" s="13" customFormat="1" hidden="1" x14ac:dyDescent="0.2">
      <c r="A1152" s="8" t="s">
        <v>3153</v>
      </c>
      <c r="B1152"/>
      <c r="C1152" t="s">
        <v>1524</v>
      </c>
      <c r="D1152" t="s">
        <v>140</v>
      </c>
      <c r="E1152" t="s">
        <v>808</v>
      </c>
      <c r="F1152" t="s">
        <v>816</v>
      </c>
      <c r="G1152" s="8" t="s">
        <v>808</v>
      </c>
      <c r="H1152" s="8" t="s">
        <v>816</v>
      </c>
      <c r="I1152" s="8"/>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v>3.9</v>
      </c>
      <c r="AX1152"/>
      <c r="AY1152"/>
      <c r="AZ1152"/>
      <c r="BA1152">
        <v>4.3</v>
      </c>
      <c r="BB1152"/>
      <c r="BC1152"/>
      <c r="BD1152"/>
      <c r="BE1152"/>
      <c r="BF1152"/>
      <c r="BG1152"/>
      <c r="BH1152"/>
      <c r="BI1152"/>
      <c r="BJ1152" s="8" t="s">
        <v>79</v>
      </c>
      <c r="BK1152" s="9">
        <v>44832</v>
      </c>
      <c r="BL1152" s="8" t="s">
        <v>3126</v>
      </c>
      <c r="BM1152" s="8">
        <v>2528</v>
      </c>
      <c r="BN1152"/>
      <c r="BO1152"/>
    </row>
    <row r="1153" spans="1:67" s="13" customFormat="1" hidden="1" x14ac:dyDescent="0.2">
      <c r="A1153" s="8" t="s">
        <v>3152</v>
      </c>
      <c r="B1153"/>
      <c r="C1153" t="s">
        <v>1524</v>
      </c>
      <c r="D1153" t="s">
        <v>140</v>
      </c>
      <c r="E1153" t="s">
        <v>808</v>
      </c>
      <c r="F1153" t="s">
        <v>816</v>
      </c>
      <c r="G1153" s="8" t="s">
        <v>808</v>
      </c>
      <c r="H1153" s="8" t="s">
        <v>816</v>
      </c>
      <c r="I1153" s="8"/>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v>3.9</v>
      </c>
      <c r="BB1153"/>
      <c r="BC1153"/>
      <c r="BD1153"/>
      <c r="BE1153">
        <v>4.0999999999999996</v>
      </c>
      <c r="BF1153"/>
      <c r="BG1153"/>
      <c r="BH1153"/>
      <c r="BI1153"/>
      <c r="BJ1153" s="8" t="s">
        <v>79</v>
      </c>
      <c r="BK1153" s="9">
        <v>44832</v>
      </c>
      <c r="BL1153" s="8" t="s">
        <v>3126</v>
      </c>
      <c r="BM1153" s="8">
        <v>2528</v>
      </c>
      <c r="BN1153"/>
      <c r="BO1153"/>
    </row>
    <row r="1154" spans="1:67" s="13" customFormat="1" hidden="1" x14ac:dyDescent="0.2">
      <c r="A1154" s="13" t="s">
        <v>1737</v>
      </c>
      <c r="C1154" s="13" t="s">
        <v>1524</v>
      </c>
      <c r="D1154" s="13" t="s">
        <v>140</v>
      </c>
      <c r="E1154" s="13" t="s">
        <v>808</v>
      </c>
      <c r="F1154" s="13" t="s">
        <v>821</v>
      </c>
      <c r="G1154" s="13" t="s">
        <v>808</v>
      </c>
      <c r="H1154" s="13" t="s">
        <v>1655</v>
      </c>
    </row>
    <row r="1155" spans="1:67" s="13" customFormat="1" hidden="1" x14ac:dyDescent="0.2">
      <c r="A1155" s="13" t="s">
        <v>1737</v>
      </c>
      <c r="C1155" s="13" t="s">
        <v>1524</v>
      </c>
      <c r="D1155" s="13" t="s">
        <v>140</v>
      </c>
      <c r="E1155" s="13" t="s">
        <v>808</v>
      </c>
      <c r="F1155" s="13" t="s">
        <v>821</v>
      </c>
      <c r="G1155" s="13" t="s">
        <v>808</v>
      </c>
      <c r="H1155" s="13" t="s">
        <v>821</v>
      </c>
    </row>
    <row r="1156" spans="1:67" s="13" customFormat="1" hidden="1" x14ac:dyDescent="0.2">
      <c r="A1156" s="13" t="s">
        <v>1737</v>
      </c>
      <c r="C1156" s="13" t="s">
        <v>1524</v>
      </c>
      <c r="D1156" s="13" t="s">
        <v>140</v>
      </c>
      <c r="E1156" s="13" t="s">
        <v>808</v>
      </c>
      <c r="F1156" s="13" t="s">
        <v>821</v>
      </c>
      <c r="G1156" s="13" t="s">
        <v>1656</v>
      </c>
      <c r="H1156" s="13" t="s">
        <v>1657</v>
      </c>
    </row>
    <row r="1157" spans="1:67" s="13" customFormat="1" hidden="1" x14ac:dyDescent="0.2">
      <c r="A1157" s="6" t="s">
        <v>3180</v>
      </c>
      <c r="B1157" s="6"/>
      <c r="C1157" s="6" t="s">
        <v>1524</v>
      </c>
      <c r="D1157" s="6" t="s">
        <v>140</v>
      </c>
      <c r="E1157" s="6" t="s">
        <v>808</v>
      </c>
      <c r="F1157" s="6" t="s">
        <v>821</v>
      </c>
      <c r="G1157" s="6" t="s">
        <v>808</v>
      </c>
      <c r="H1157" s="6" t="s">
        <v>821</v>
      </c>
      <c r="I1157" s="6"/>
      <c r="J1157" s="6"/>
      <c r="K1157" s="6"/>
      <c r="L1157" s="6"/>
      <c r="M1157" s="6"/>
      <c r="N1157" s="6"/>
      <c r="O1157" s="6"/>
      <c r="P1157" s="6"/>
      <c r="Q1157" s="6"/>
      <c r="R1157" s="6"/>
      <c r="S1157" s="6"/>
      <c r="T1157" s="6"/>
      <c r="U1157" s="6"/>
      <c r="V1157" s="6"/>
      <c r="W1157" s="6"/>
      <c r="X1157" s="6"/>
      <c r="Y1157" s="6"/>
      <c r="Z1157" s="6"/>
      <c r="AA1157" s="6"/>
      <c r="AB1157" s="6"/>
      <c r="AC1157" s="6"/>
      <c r="AD1157" s="6"/>
      <c r="AE1157" s="6"/>
      <c r="AF1157" s="6"/>
      <c r="AG1157" s="6"/>
      <c r="AH1157" s="6"/>
      <c r="AI1157" s="6"/>
      <c r="AJ1157" s="6"/>
      <c r="AK1157" s="6"/>
      <c r="AL1157" s="6"/>
      <c r="AM1157" s="6"/>
      <c r="AN1157" s="6"/>
      <c r="AO1157" s="6"/>
      <c r="AP1157" s="6"/>
      <c r="AQ1157" s="6"/>
      <c r="AR1157" s="6"/>
      <c r="AS1157" s="6"/>
      <c r="AT1157" s="6"/>
      <c r="AU1157" s="6"/>
      <c r="AV1157" s="6"/>
      <c r="AW1157" s="6"/>
      <c r="AX1157" s="6"/>
      <c r="AY1157" s="6"/>
      <c r="AZ1157" s="6"/>
      <c r="BA1157" s="6"/>
      <c r="BB1157" s="6"/>
      <c r="BC1157" s="6"/>
      <c r="BD1157" s="6"/>
      <c r="BE1157" s="6"/>
      <c r="BF1157" s="6"/>
      <c r="BG1157" s="6"/>
      <c r="BH1157" s="6"/>
      <c r="BI1157" s="6" t="s">
        <v>3181</v>
      </c>
      <c r="BJ1157" s="6" t="s">
        <v>79</v>
      </c>
      <c r="BK1157" s="7">
        <v>44832</v>
      </c>
      <c r="BL1157" s="6" t="s">
        <v>3182</v>
      </c>
      <c r="BM1157" s="6">
        <v>7017</v>
      </c>
      <c r="BN1157" s="6"/>
      <c r="BO1157" s="6"/>
    </row>
    <row r="1158" spans="1:67" s="13" customFormat="1" hidden="1" x14ac:dyDescent="0.2">
      <c r="A1158" s="6" t="s">
        <v>3180</v>
      </c>
      <c r="B1158" s="6"/>
      <c r="C1158" s="6" t="s">
        <v>1524</v>
      </c>
      <c r="D1158" s="6" t="s">
        <v>140</v>
      </c>
      <c r="E1158" s="6" t="s">
        <v>808</v>
      </c>
      <c r="F1158" s="6" t="s">
        <v>821</v>
      </c>
      <c r="G1158" s="6" t="s">
        <v>808</v>
      </c>
      <c r="H1158" s="6" t="s">
        <v>1655</v>
      </c>
      <c r="I1158" s="6"/>
      <c r="J1158" s="6"/>
      <c r="K1158" s="6"/>
      <c r="L1158" s="6"/>
      <c r="M1158" s="6"/>
      <c r="N1158" s="6"/>
      <c r="O1158" s="6"/>
      <c r="P1158" s="6"/>
      <c r="Q1158" s="6"/>
      <c r="R1158" s="6"/>
      <c r="S1158" s="6"/>
      <c r="T1158" s="6"/>
      <c r="U1158" s="6"/>
      <c r="V1158" s="6"/>
      <c r="W1158" s="6"/>
      <c r="X1158" s="6"/>
      <c r="Y1158" s="6"/>
      <c r="Z1158" s="6"/>
      <c r="AA1158" s="6"/>
      <c r="AB1158" s="6"/>
      <c r="AC1158" s="6"/>
      <c r="AD1158" s="6"/>
      <c r="AE1158" s="6"/>
      <c r="AF1158" s="6"/>
      <c r="AG1158" s="6"/>
      <c r="AH1158" s="6"/>
      <c r="AI1158" s="6"/>
      <c r="AJ1158" s="6"/>
      <c r="AK1158" s="6"/>
      <c r="AL1158" s="6"/>
      <c r="AM1158" s="6"/>
      <c r="AN1158" s="6"/>
      <c r="AO1158" s="6"/>
      <c r="AP1158" s="6"/>
      <c r="AQ1158" s="6"/>
      <c r="AR1158" s="6"/>
      <c r="AS1158" s="6"/>
      <c r="AT1158" s="6"/>
      <c r="AU1158" s="6"/>
      <c r="AV1158" s="6"/>
      <c r="AW1158" s="6"/>
      <c r="AX1158" s="6"/>
      <c r="AY1158" s="6"/>
      <c r="AZ1158" s="6"/>
      <c r="BA1158" s="6"/>
      <c r="BB1158" s="6"/>
      <c r="BC1158" s="6"/>
      <c r="BD1158" s="6"/>
      <c r="BE1158" s="6"/>
      <c r="BF1158" s="6"/>
      <c r="BG1158" s="6"/>
      <c r="BH1158" s="6"/>
      <c r="BI1158" s="6" t="s">
        <v>3181</v>
      </c>
      <c r="BJ1158" s="6" t="s">
        <v>79</v>
      </c>
      <c r="BK1158" s="7">
        <v>44832</v>
      </c>
      <c r="BL1158" s="6" t="s">
        <v>3182</v>
      </c>
      <c r="BM1158" s="6">
        <v>7017</v>
      </c>
      <c r="BN1158" s="6"/>
      <c r="BO1158" s="6"/>
    </row>
    <row r="1159" spans="1:67" s="13" customFormat="1" hidden="1" x14ac:dyDescent="0.2">
      <c r="A1159" s="12" t="s">
        <v>3037</v>
      </c>
      <c r="B1159" s="12"/>
      <c r="C1159" s="12" t="s">
        <v>1524</v>
      </c>
      <c r="D1159" s="12" t="s">
        <v>140</v>
      </c>
      <c r="E1159" s="12" t="s">
        <v>808</v>
      </c>
      <c r="F1159" s="12" t="s">
        <v>821</v>
      </c>
      <c r="G1159" s="12" t="s">
        <v>808</v>
      </c>
      <c r="H1159" s="12" t="s">
        <v>821</v>
      </c>
      <c r="I1159" s="12"/>
      <c r="J1159" s="12"/>
      <c r="K1159" s="12"/>
      <c r="L1159" s="12"/>
      <c r="M1159" s="12"/>
      <c r="N1159" s="12"/>
      <c r="O1159" s="12"/>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t="s">
        <v>3030</v>
      </c>
      <c r="BJ1159" s="12" t="s">
        <v>79</v>
      </c>
      <c r="BK1159" s="14">
        <v>44831</v>
      </c>
      <c r="BL1159" s="12" t="s">
        <v>3029</v>
      </c>
      <c r="BM1159" s="12">
        <v>6223</v>
      </c>
      <c r="BN1159" s="12" t="s">
        <v>72</v>
      </c>
      <c r="BO1159" s="12" t="s">
        <v>3029</v>
      </c>
    </row>
    <row r="1160" spans="1:67" s="13" customFormat="1" hidden="1" x14ac:dyDescent="0.2">
      <c r="A1160" s="12" t="s">
        <v>3039</v>
      </c>
      <c r="B1160" s="12"/>
      <c r="C1160" s="12" t="s">
        <v>1524</v>
      </c>
      <c r="D1160" s="12" t="s">
        <v>140</v>
      </c>
      <c r="E1160" s="12" t="s">
        <v>808</v>
      </c>
      <c r="F1160" s="12" t="s">
        <v>821</v>
      </c>
      <c r="G1160" s="12" t="s">
        <v>808</v>
      </c>
      <c r="H1160" s="12" t="s">
        <v>821</v>
      </c>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t="s">
        <v>3030</v>
      </c>
      <c r="BJ1160" s="12" t="s">
        <v>79</v>
      </c>
      <c r="BK1160" s="14">
        <v>44831</v>
      </c>
      <c r="BL1160" s="12" t="s">
        <v>3029</v>
      </c>
      <c r="BM1160" s="12">
        <v>6223</v>
      </c>
      <c r="BN1160" s="12" t="s">
        <v>72</v>
      </c>
      <c r="BO1160" s="12" t="s">
        <v>3029</v>
      </c>
    </row>
    <row r="1161" spans="1:67" s="13" customFormat="1" hidden="1" x14ac:dyDescent="0.2">
      <c r="A1161" s="12" t="s">
        <v>3036</v>
      </c>
      <c r="B1161" s="12"/>
      <c r="C1161" s="12" t="s">
        <v>1524</v>
      </c>
      <c r="D1161" s="12" t="s">
        <v>140</v>
      </c>
      <c r="E1161" s="12" t="s">
        <v>808</v>
      </c>
      <c r="F1161" s="12" t="s">
        <v>821</v>
      </c>
      <c r="G1161" s="12" t="s">
        <v>808</v>
      </c>
      <c r="H1161" s="12" t="s">
        <v>821</v>
      </c>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t="s">
        <v>3030</v>
      </c>
      <c r="BJ1161" s="12" t="s">
        <v>79</v>
      </c>
      <c r="BK1161" s="14">
        <v>44831</v>
      </c>
      <c r="BL1161" s="12" t="s">
        <v>3029</v>
      </c>
      <c r="BM1161" s="12">
        <v>6223</v>
      </c>
      <c r="BN1161" s="12" t="s">
        <v>72</v>
      </c>
      <c r="BO1161" s="12" t="s">
        <v>3029</v>
      </c>
    </row>
    <row r="1162" spans="1:67" s="13" customFormat="1" hidden="1" x14ac:dyDescent="0.2">
      <c r="A1162" s="12" t="s">
        <v>3034</v>
      </c>
      <c r="B1162" s="12"/>
      <c r="C1162" s="12" t="s">
        <v>1524</v>
      </c>
      <c r="D1162" s="12" t="s">
        <v>140</v>
      </c>
      <c r="E1162" s="12" t="s">
        <v>808</v>
      </c>
      <c r="F1162" s="12" t="s">
        <v>821</v>
      </c>
      <c r="G1162" s="12" t="s">
        <v>808</v>
      </c>
      <c r="H1162" s="12" t="s">
        <v>821</v>
      </c>
      <c r="I1162" s="12"/>
      <c r="J1162" s="12"/>
      <c r="K1162" s="12"/>
      <c r="L1162" s="12"/>
      <c r="M1162" s="12"/>
      <c r="N1162" s="12"/>
      <c r="O1162" s="12"/>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t="s">
        <v>3030</v>
      </c>
      <c r="BJ1162" s="12" t="s">
        <v>79</v>
      </c>
      <c r="BK1162" s="14">
        <v>44831</v>
      </c>
      <c r="BL1162" s="12" t="s">
        <v>3029</v>
      </c>
      <c r="BM1162" s="12">
        <v>6223</v>
      </c>
      <c r="BN1162" s="12" t="s">
        <v>72</v>
      </c>
      <c r="BO1162" s="12" t="s">
        <v>3029</v>
      </c>
    </row>
    <row r="1163" spans="1:67" s="13" customFormat="1" hidden="1" x14ac:dyDescent="0.2">
      <c r="A1163" s="12" t="s">
        <v>3035</v>
      </c>
      <c r="B1163" s="12"/>
      <c r="C1163" s="12" t="s">
        <v>1524</v>
      </c>
      <c r="D1163" s="12" t="s">
        <v>140</v>
      </c>
      <c r="E1163" s="12" t="s">
        <v>808</v>
      </c>
      <c r="F1163" s="12" t="s">
        <v>821</v>
      </c>
      <c r="G1163" s="12" t="s">
        <v>808</v>
      </c>
      <c r="H1163" s="12" t="s">
        <v>821</v>
      </c>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t="s">
        <v>3030</v>
      </c>
      <c r="BJ1163" s="12" t="s">
        <v>79</v>
      </c>
      <c r="BK1163" s="14">
        <v>44831</v>
      </c>
      <c r="BL1163" s="12" t="s">
        <v>3029</v>
      </c>
      <c r="BM1163" s="12">
        <v>6223</v>
      </c>
      <c r="BN1163" s="12" t="s">
        <v>72</v>
      </c>
      <c r="BO1163" s="12" t="s">
        <v>3029</v>
      </c>
    </row>
    <row r="1164" spans="1:67" s="13" customFormat="1" hidden="1" x14ac:dyDescent="0.2">
      <c r="A1164" s="12" t="s">
        <v>3038</v>
      </c>
      <c r="B1164" s="12"/>
      <c r="C1164" s="12" t="s">
        <v>1524</v>
      </c>
      <c r="D1164" s="12" t="s">
        <v>140</v>
      </c>
      <c r="E1164" s="12" t="s">
        <v>808</v>
      </c>
      <c r="F1164" s="12" t="s">
        <v>821</v>
      </c>
      <c r="G1164" s="12" t="s">
        <v>808</v>
      </c>
      <c r="H1164" s="12" t="s">
        <v>821</v>
      </c>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t="s">
        <v>3030</v>
      </c>
      <c r="BJ1164" s="12" t="s">
        <v>79</v>
      </c>
      <c r="BK1164" s="14">
        <v>44831</v>
      </c>
      <c r="BL1164" s="12" t="s">
        <v>3029</v>
      </c>
      <c r="BM1164" s="12">
        <v>6223</v>
      </c>
      <c r="BN1164" s="12" t="s">
        <v>72</v>
      </c>
      <c r="BO1164" s="12" t="s">
        <v>3029</v>
      </c>
    </row>
    <row r="1165" spans="1:67" s="13" customFormat="1" x14ac:dyDescent="0.2">
      <c r="A1165" t="s">
        <v>2823</v>
      </c>
      <c r="B1165"/>
      <c r="C1165" t="s">
        <v>1524</v>
      </c>
      <c r="D1165" t="s">
        <v>140</v>
      </c>
      <c r="E1165" t="s">
        <v>808</v>
      </c>
      <c r="F1165" t="s">
        <v>821</v>
      </c>
      <c r="G1165" t="s">
        <v>808</v>
      </c>
      <c r="H1165" t="s">
        <v>3111</v>
      </c>
      <c r="I1165"/>
      <c r="J1165"/>
      <c r="K1165"/>
      <c r="L1165" t="s">
        <v>3112</v>
      </c>
      <c r="M1165">
        <f>AVERAGE(2.23,2.68)</f>
        <v>2.4550000000000001</v>
      </c>
      <c r="N1165"/>
      <c r="O1165"/>
      <c r="P1165">
        <f>AVERAGE(1.95,2.77)</f>
        <v>2.36</v>
      </c>
      <c r="Q1165">
        <v>3.4</v>
      </c>
      <c r="R1165"/>
      <c r="S1165"/>
      <c r="T1165">
        <v>2.94</v>
      </c>
      <c r="U1165">
        <v>4.21</v>
      </c>
      <c r="V1165"/>
      <c r="W1165"/>
      <c r="X1165">
        <v>2.9</v>
      </c>
      <c r="Y1165">
        <v>4.87</v>
      </c>
      <c r="Z1165"/>
      <c r="AA1165"/>
      <c r="AB1165">
        <v>3.89</v>
      </c>
      <c r="AC1165">
        <v>5.73</v>
      </c>
      <c r="AD1165"/>
      <c r="AE1165"/>
      <c r="AF1165">
        <v>4.17</v>
      </c>
      <c r="AG1165">
        <v>4.8499999999999996</v>
      </c>
      <c r="AH1165"/>
      <c r="AI1165"/>
      <c r="AJ1165">
        <v>3.36</v>
      </c>
      <c r="AK1165">
        <v>2.2000000000000002</v>
      </c>
      <c r="AL1165"/>
      <c r="AM1165"/>
      <c r="AN1165">
        <v>1.75</v>
      </c>
      <c r="AO1165">
        <v>2.72</v>
      </c>
      <c r="AP1165"/>
      <c r="AQ1165"/>
      <c r="AR1165">
        <v>2.1</v>
      </c>
      <c r="AS1165">
        <v>3.18</v>
      </c>
      <c r="AT1165"/>
      <c r="AU1165"/>
      <c r="AV1165">
        <v>2.4900000000000002</v>
      </c>
      <c r="AW1165">
        <v>3.97</v>
      </c>
      <c r="AX1165"/>
      <c r="AY1165"/>
      <c r="AZ1165">
        <v>3.15</v>
      </c>
      <c r="BA1165">
        <v>4.41</v>
      </c>
      <c r="BB1165"/>
      <c r="BC1165"/>
      <c r="BD1165">
        <v>3.36</v>
      </c>
      <c r="BE1165">
        <v>4.7</v>
      </c>
      <c r="BF1165"/>
      <c r="BG1165"/>
      <c r="BH1165">
        <v>3.09</v>
      </c>
      <c r="BI1165" t="s">
        <v>3115</v>
      </c>
      <c r="BJ1165" t="s">
        <v>79</v>
      </c>
      <c r="BK1165" s="1">
        <v>44832</v>
      </c>
      <c r="BL1165" t="s">
        <v>3113</v>
      </c>
      <c r="BM1165" s="4">
        <v>1404</v>
      </c>
      <c r="BN1165"/>
      <c r="BO1165"/>
    </row>
    <row r="1166" spans="1:67" s="13" customFormat="1" x14ac:dyDescent="0.2">
      <c r="A1166" t="s">
        <v>2823</v>
      </c>
      <c r="B1166"/>
      <c r="C1166" t="s">
        <v>1524</v>
      </c>
      <c r="D1166" t="s">
        <v>140</v>
      </c>
      <c r="E1166" t="s">
        <v>808</v>
      </c>
      <c r="F1166" t="s">
        <v>821</v>
      </c>
      <c r="G1166" t="s">
        <v>808</v>
      </c>
      <c r="H1166" t="s">
        <v>3111</v>
      </c>
      <c r="I1166"/>
      <c r="J1166"/>
      <c r="K1166"/>
      <c r="L1166" t="s">
        <v>3114</v>
      </c>
      <c r="M1166"/>
      <c r="N1166"/>
      <c r="O1166"/>
      <c r="P1166"/>
      <c r="Q1166"/>
      <c r="R1166"/>
      <c r="S1166"/>
      <c r="T1166"/>
      <c r="U1166"/>
      <c r="V1166"/>
      <c r="W1166"/>
      <c r="X1166"/>
      <c r="Y1166">
        <f>AVERAGE(4.56,5)</f>
        <v>4.7799999999999994</v>
      </c>
      <c r="Z1166"/>
      <c r="AA1166"/>
      <c r="AB1166">
        <f>AVERAGE(3.7,3.95)</f>
        <v>3.8250000000000002</v>
      </c>
      <c r="AC1166">
        <f>AVERAGE(5.39,5.59)</f>
        <v>5.49</v>
      </c>
      <c r="AD1166"/>
      <c r="AE1166"/>
      <c r="AF1166">
        <f>AVERAGE(4.07,4.1)</f>
        <v>4.085</v>
      </c>
      <c r="AG1166">
        <v>4.8</v>
      </c>
      <c r="AH1166"/>
      <c r="AI1166"/>
      <c r="AJ1166">
        <v>3.38</v>
      </c>
      <c r="AK1166"/>
      <c r="AL1166"/>
      <c r="AM1166"/>
      <c r="AN1166"/>
      <c r="AO1166">
        <f>AVERAGE(2.93,2.96)</f>
        <v>2.9450000000000003</v>
      </c>
      <c r="AP1166"/>
      <c r="AQ1166"/>
      <c r="AR1166">
        <f>AVERAGE(1.93,1.99)</f>
        <v>1.96</v>
      </c>
      <c r="AS1166">
        <f>AVERAGE(3.08,3.37)</f>
        <v>3.2250000000000001</v>
      </c>
      <c r="AT1166"/>
      <c r="AU1166"/>
      <c r="AV1166">
        <f>AVERAGE(2.3,2.36)</f>
        <v>2.33</v>
      </c>
      <c r="AW1166">
        <f>AVERAGE(3.6,4.33)</f>
        <v>3.9649999999999999</v>
      </c>
      <c r="AX1166"/>
      <c r="AY1166"/>
      <c r="AZ1166">
        <f>AVERAGE(3.1,3.2)</f>
        <v>3.1500000000000004</v>
      </c>
      <c r="BA1166">
        <v>4.0999999999999996</v>
      </c>
      <c r="BB1166"/>
      <c r="BC1166"/>
      <c r="BD1166">
        <v>3.19</v>
      </c>
      <c r="BE1166">
        <f>AVERAGE(4.36,4.77)</f>
        <v>4.5649999999999995</v>
      </c>
      <c r="BF1166"/>
      <c r="BG1166"/>
      <c r="BH1166">
        <f>AVERAGE(2.86,2.89)</f>
        <v>2.875</v>
      </c>
      <c r="BI1166" t="s">
        <v>3116</v>
      </c>
      <c r="BJ1166" t="s">
        <v>79</v>
      </c>
      <c r="BK1166" s="1">
        <v>44832</v>
      </c>
      <c r="BL1166" t="s">
        <v>3113</v>
      </c>
      <c r="BM1166" s="4">
        <v>1404</v>
      </c>
      <c r="BN1166"/>
      <c r="BO1166"/>
    </row>
    <row r="1167" spans="1:67" s="13" customFormat="1" x14ac:dyDescent="0.2">
      <c r="A1167" t="s">
        <v>2823</v>
      </c>
      <c r="B1167"/>
      <c r="C1167" t="s">
        <v>1524</v>
      </c>
      <c r="D1167" t="s">
        <v>140</v>
      </c>
      <c r="E1167" t="s">
        <v>808</v>
      </c>
      <c r="F1167" t="s">
        <v>821</v>
      </c>
      <c r="G1167" t="s">
        <v>808</v>
      </c>
      <c r="H1167" t="s">
        <v>3111</v>
      </c>
      <c r="I1167"/>
      <c r="J1167"/>
      <c r="K1167"/>
      <c r="L1167" t="s">
        <v>3117</v>
      </c>
      <c r="M1167"/>
      <c r="N1167"/>
      <c r="O1167"/>
      <c r="P1167"/>
      <c r="Q1167"/>
      <c r="R1167"/>
      <c r="S1167"/>
      <c r="T1167"/>
      <c r="U1167"/>
      <c r="V1167"/>
      <c r="W1167"/>
      <c r="X1167"/>
      <c r="Y1167"/>
      <c r="Z1167"/>
      <c r="AA1167"/>
      <c r="AB1167"/>
      <c r="AC1167">
        <v>5.23</v>
      </c>
      <c r="AD1167"/>
      <c r="AE1167"/>
      <c r="AF1167">
        <v>4.0199999999999996</v>
      </c>
      <c r="AG1167"/>
      <c r="AH1167"/>
      <c r="AI1167"/>
      <c r="AJ1167"/>
      <c r="AK1167"/>
      <c r="AL1167"/>
      <c r="AM1167"/>
      <c r="AN1167"/>
      <c r="AO1167"/>
      <c r="AP1167"/>
      <c r="AQ1167"/>
      <c r="AR1167"/>
      <c r="AS1167"/>
      <c r="AT1167"/>
      <c r="AU1167"/>
      <c r="AV1167"/>
      <c r="AW1167"/>
      <c r="AX1167"/>
      <c r="AY1167"/>
      <c r="AZ1167"/>
      <c r="BA1167">
        <v>4.4000000000000004</v>
      </c>
      <c r="BB1167"/>
      <c r="BC1167"/>
      <c r="BD1167">
        <v>3.41</v>
      </c>
      <c r="BE1167"/>
      <c r="BF1167"/>
      <c r="BG1167"/>
      <c r="BH1167"/>
      <c r="BI1167"/>
      <c r="BJ1167" t="s">
        <v>79</v>
      </c>
      <c r="BK1167" s="1">
        <v>44832</v>
      </c>
      <c r="BL1167" t="s">
        <v>3113</v>
      </c>
      <c r="BM1167" s="4">
        <v>1404</v>
      </c>
      <c r="BN1167"/>
      <c r="BO1167"/>
    </row>
    <row r="1168" spans="1:67" s="13" customFormat="1" hidden="1" x14ac:dyDescent="0.2">
      <c r="A1168" s="8" t="s">
        <v>108</v>
      </c>
      <c r="B1168" s="8"/>
      <c r="C1168" s="8" t="s">
        <v>1524</v>
      </c>
      <c r="D1168" s="8" t="s">
        <v>140</v>
      </c>
      <c r="E1168" s="8" t="s">
        <v>808</v>
      </c>
      <c r="F1168" s="8" t="s">
        <v>821</v>
      </c>
      <c r="G1168" s="8" t="s">
        <v>808</v>
      </c>
      <c r="H1168" s="8" t="s">
        <v>821</v>
      </c>
      <c r="I1168" s="8"/>
      <c r="J1168" s="8"/>
      <c r="K1168" s="8"/>
      <c r="L1168" s="8"/>
      <c r="M1168" s="8"/>
      <c r="N1168" s="8"/>
      <c r="O1168" s="8"/>
      <c r="P1168" s="8"/>
      <c r="Q1168" s="8">
        <v>3.3</v>
      </c>
      <c r="R1168" s="8"/>
      <c r="S1168" s="8"/>
      <c r="T1168" s="8">
        <v>3.4</v>
      </c>
      <c r="U1168" s="8">
        <v>3.2</v>
      </c>
      <c r="V1168" s="8"/>
      <c r="W1168" s="8"/>
      <c r="X1168" s="8">
        <v>4.4000000000000004</v>
      </c>
      <c r="Y1168" s="8">
        <v>4.2</v>
      </c>
      <c r="Z1168" s="8"/>
      <c r="AA1168" s="8"/>
      <c r="AB1168" s="8">
        <v>5</v>
      </c>
      <c r="AC1168" s="8">
        <v>4.5</v>
      </c>
      <c r="AD1168" s="8"/>
      <c r="AE1168" s="8"/>
      <c r="AF1168" s="8">
        <v>5.9</v>
      </c>
      <c r="AG1168" s="8">
        <v>3.9</v>
      </c>
      <c r="AH1168" s="8"/>
      <c r="AI1168" s="8"/>
      <c r="AJ1168" s="8">
        <v>5</v>
      </c>
      <c r="AK1168" s="8"/>
      <c r="AL1168" s="8"/>
      <c r="AM1168" s="8"/>
      <c r="AN1168" s="8"/>
      <c r="AO1168" s="8">
        <v>3.1</v>
      </c>
      <c r="AP1168" s="8"/>
      <c r="AQ1168" s="8"/>
      <c r="AR1168" s="8">
        <v>2.2000000000000002</v>
      </c>
      <c r="AS1168" s="8">
        <v>3.6</v>
      </c>
      <c r="AT1168" s="8"/>
      <c r="AU1168" s="8"/>
      <c r="AV1168" s="8">
        <v>2.6</v>
      </c>
      <c r="AW1168" s="8">
        <v>4.3</v>
      </c>
      <c r="AX1168" s="8"/>
      <c r="AY1168" s="8"/>
      <c r="AZ1168" s="8">
        <v>3.6</v>
      </c>
      <c r="BA1168" s="8">
        <v>4.5</v>
      </c>
      <c r="BB1168" s="8"/>
      <c r="BC1168" s="8"/>
      <c r="BD1168" s="8">
        <v>3.9</v>
      </c>
      <c r="BE1168" s="8">
        <v>5</v>
      </c>
      <c r="BF1168" s="8"/>
      <c r="BG1168" s="8"/>
      <c r="BH1168" s="8">
        <v>3.5</v>
      </c>
      <c r="BI1168" s="8" t="s">
        <v>3030</v>
      </c>
      <c r="BJ1168" s="8" t="s">
        <v>79</v>
      </c>
      <c r="BK1168" s="9">
        <v>44831</v>
      </c>
      <c r="BL1168" s="8" t="s">
        <v>3029</v>
      </c>
      <c r="BM1168" s="8">
        <v>6223</v>
      </c>
      <c r="BN1168" s="8"/>
      <c r="BO1168" s="8"/>
    </row>
    <row r="1169" spans="1:67" s="13" customFormat="1" hidden="1" x14ac:dyDescent="0.2">
      <c r="A1169" s="12" t="s">
        <v>3027</v>
      </c>
      <c r="B1169" s="12" t="s">
        <v>338</v>
      </c>
      <c r="C1169" s="12" t="s">
        <v>1524</v>
      </c>
      <c r="D1169" s="12" t="s">
        <v>140</v>
      </c>
      <c r="E1169" s="12" t="s">
        <v>808</v>
      </c>
      <c r="F1169" s="12" t="s">
        <v>821</v>
      </c>
      <c r="G1169" s="12" t="s">
        <v>808</v>
      </c>
      <c r="H1169" s="12" t="s">
        <v>821</v>
      </c>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6" t="s">
        <v>79</v>
      </c>
      <c r="BK1169" s="14">
        <v>44831</v>
      </c>
      <c r="BL1169" s="12" t="s">
        <v>3029</v>
      </c>
      <c r="BM1169" s="12">
        <v>6223</v>
      </c>
      <c r="BN1169" s="12" t="s">
        <v>72</v>
      </c>
      <c r="BO1169" s="12" t="s">
        <v>3029</v>
      </c>
    </row>
    <row r="1170" spans="1:67" s="13" customFormat="1" hidden="1" x14ac:dyDescent="0.2">
      <c r="A1170" s="6"/>
      <c r="B1170" s="6"/>
      <c r="C1170" s="6" t="s">
        <v>1524</v>
      </c>
      <c r="D1170" s="6" t="s">
        <v>140</v>
      </c>
      <c r="E1170" s="6" t="s">
        <v>808</v>
      </c>
      <c r="F1170" s="6" t="s">
        <v>821</v>
      </c>
      <c r="G1170" s="6" t="s">
        <v>808</v>
      </c>
      <c r="H1170" s="6" t="s">
        <v>821</v>
      </c>
      <c r="I1170" s="6"/>
      <c r="J1170" s="6"/>
      <c r="K1170" s="6"/>
      <c r="L1170" s="6"/>
      <c r="M1170" s="6"/>
      <c r="N1170" s="6"/>
      <c r="O1170" s="6"/>
      <c r="P1170" s="6"/>
      <c r="Q1170" s="6"/>
      <c r="R1170" s="6"/>
      <c r="S1170" s="6"/>
      <c r="T1170" s="6"/>
      <c r="U1170" s="6"/>
      <c r="V1170" s="6"/>
      <c r="W1170" s="6"/>
      <c r="X1170" s="6"/>
      <c r="Y1170" s="6"/>
      <c r="Z1170" s="6"/>
      <c r="AA1170" s="6"/>
      <c r="AB1170" s="6"/>
      <c r="AC1170" s="6"/>
      <c r="AD1170" s="6"/>
      <c r="AE1170" s="6"/>
      <c r="AF1170" s="6"/>
      <c r="AG1170" s="6"/>
      <c r="AH1170" s="6"/>
      <c r="AI1170" s="6"/>
      <c r="AJ1170" s="6"/>
      <c r="AK1170" s="6"/>
      <c r="AL1170" s="6"/>
      <c r="AM1170" s="6"/>
      <c r="AN1170" s="6"/>
      <c r="AO1170" s="6"/>
      <c r="AP1170" s="6"/>
      <c r="AQ1170" s="6"/>
      <c r="AR1170" s="6"/>
      <c r="AS1170" s="6"/>
      <c r="AT1170" s="6"/>
      <c r="AU1170" s="6"/>
      <c r="AV1170" s="6"/>
      <c r="AW1170" s="6"/>
      <c r="AX1170" s="6"/>
      <c r="AY1170" s="6"/>
      <c r="AZ1170" s="6"/>
      <c r="BA1170" s="6"/>
      <c r="BB1170" s="6"/>
      <c r="BC1170" s="6"/>
      <c r="BD1170" s="6"/>
      <c r="BE1170" s="6"/>
      <c r="BF1170" s="6"/>
      <c r="BG1170" s="6"/>
      <c r="BH1170" s="6"/>
      <c r="BI1170" s="6" t="s">
        <v>1480</v>
      </c>
      <c r="BJ1170" s="6" t="s">
        <v>79</v>
      </c>
      <c r="BK1170" s="7">
        <v>44806</v>
      </c>
      <c r="BL1170" s="6" t="s">
        <v>1478</v>
      </c>
      <c r="BM1170" s="6">
        <v>35427</v>
      </c>
      <c r="BN1170" s="6"/>
      <c r="BO1170" s="6"/>
    </row>
    <row r="1171" spans="1:67" s="13" customFormat="1" hidden="1" x14ac:dyDescent="0.2">
      <c r="A1171"/>
      <c r="B1171"/>
      <c r="C1171" t="s">
        <v>1524</v>
      </c>
      <c r="D1171" t="s">
        <v>140</v>
      </c>
      <c r="E1171" t="s">
        <v>808</v>
      </c>
      <c r="F1171" t="s">
        <v>821</v>
      </c>
      <c r="G1171" t="s">
        <v>808</v>
      </c>
      <c r="H1171" t="s">
        <v>821</v>
      </c>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t="s">
        <v>79</v>
      </c>
      <c r="BK1171" s="1">
        <v>44797</v>
      </c>
      <c r="BL1171" t="s">
        <v>87</v>
      </c>
      <c r="BM1171">
        <v>36083</v>
      </c>
      <c r="BN1171" t="s">
        <v>72</v>
      </c>
      <c r="BO1171" t="s">
        <v>87</v>
      </c>
    </row>
    <row r="1172" spans="1:67" s="13" customFormat="1" hidden="1" x14ac:dyDescent="0.2">
      <c r="A1172" s="13" t="s">
        <v>1737</v>
      </c>
      <c r="C1172" s="13" t="s">
        <v>1524</v>
      </c>
      <c r="D1172" s="13" t="s">
        <v>140</v>
      </c>
      <c r="E1172" s="13" t="s">
        <v>808</v>
      </c>
      <c r="F1172" s="13" t="s">
        <v>1666</v>
      </c>
      <c r="G1172" s="13" t="s">
        <v>808</v>
      </c>
      <c r="H1172" s="13" t="s">
        <v>1666</v>
      </c>
    </row>
    <row r="1173" spans="1:67" s="13" customFormat="1" hidden="1" x14ac:dyDescent="0.2">
      <c r="A1173" t="s">
        <v>3107</v>
      </c>
      <c r="B1173" t="s">
        <v>338</v>
      </c>
      <c r="C1173" t="s">
        <v>1524</v>
      </c>
      <c r="D1173" t="s">
        <v>140</v>
      </c>
      <c r="E1173" t="s">
        <v>808</v>
      </c>
      <c r="F1173" t="s">
        <v>1666</v>
      </c>
      <c r="G1173" t="s">
        <v>808</v>
      </c>
      <c r="H1173" t="s">
        <v>1666</v>
      </c>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v>2.15</v>
      </c>
      <c r="AW1173">
        <v>2.84</v>
      </c>
      <c r="AX1173"/>
      <c r="AY1173"/>
      <c r="AZ1173">
        <v>2.2599999999999998</v>
      </c>
      <c r="BA1173">
        <v>3</v>
      </c>
      <c r="BB1173"/>
      <c r="BC1173"/>
      <c r="BD1173">
        <v>2.52</v>
      </c>
      <c r="BE1173"/>
      <c r="BF1173"/>
      <c r="BG1173"/>
      <c r="BH1173"/>
      <c r="BI1173"/>
      <c r="BJ1173" t="s">
        <v>79</v>
      </c>
      <c r="BK1173" s="1">
        <v>44832</v>
      </c>
      <c r="BL1173" t="s">
        <v>3108</v>
      </c>
      <c r="BM1173">
        <v>1662</v>
      </c>
      <c r="BN1173" t="s">
        <v>72</v>
      </c>
      <c r="BO1173" t="s">
        <v>3108</v>
      </c>
    </row>
    <row r="1174" spans="1:67" s="13" customFormat="1" hidden="1" x14ac:dyDescent="0.2">
      <c r="A1174" s="13" t="s">
        <v>1737</v>
      </c>
      <c r="C1174" s="13" t="s">
        <v>1524</v>
      </c>
      <c r="D1174" s="13" t="s">
        <v>140</v>
      </c>
      <c r="E1174" s="13" t="s">
        <v>808</v>
      </c>
      <c r="F1174" s="13" t="s">
        <v>822</v>
      </c>
      <c r="G1174" s="13" t="s">
        <v>808</v>
      </c>
      <c r="H1174" s="13" t="s">
        <v>1677</v>
      </c>
    </row>
    <row r="1175" spans="1:67" s="13" customFormat="1" hidden="1" x14ac:dyDescent="0.2">
      <c r="A1175" s="13" t="s">
        <v>1737</v>
      </c>
      <c r="C1175" s="13" t="s">
        <v>1524</v>
      </c>
      <c r="D1175" s="13" t="s">
        <v>140</v>
      </c>
      <c r="E1175" s="13" t="s">
        <v>808</v>
      </c>
      <c r="F1175" s="13" t="s">
        <v>822</v>
      </c>
      <c r="G1175" s="13" t="s">
        <v>808</v>
      </c>
      <c r="H1175" s="13" t="s">
        <v>1675</v>
      </c>
    </row>
    <row r="1176" spans="1:67" s="13" customFormat="1" hidden="1" x14ac:dyDescent="0.2">
      <c r="A1176" s="13" t="s">
        <v>1737</v>
      </c>
      <c r="C1176" s="13" t="s">
        <v>1524</v>
      </c>
      <c r="D1176" s="13" t="s">
        <v>140</v>
      </c>
      <c r="E1176" s="13" t="s">
        <v>808</v>
      </c>
      <c r="F1176" s="13" t="s">
        <v>822</v>
      </c>
      <c r="G1176" s="13" t="s">
        <v>808</v>
      </c>
      <c r="H1176" s="13" t="s">
        <v>1676</v>
      </c>
    </row>
    <row r="1177" spans="1:67" s="23" customFormat="1" hidden="1" x14ac:dyDescent="0.2">
      <c r="A1177" s="13" t="s">
        <v>1737</v>
      </c>
      <c r="B1177" s="13"/>
      <c r="C1177" s="13" t="s">
        <v>1524</v>
      </c>
      <c r="D1177" s="13" t="s">
        <v>140</v>
      </c>
      <c r="E1177" s="13" t="s">
        <v>808</v>
      </c>
      <c r="F1177" s="13" t="s">
        <v>822</v>
      </c>
      <c r="G1177" s="13" t="s">
        <v>808</v>
      </c>
      <c r="H1177" s="13" t="s">
        <v>822</v>
      </c>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c r="AH1177" s="13"/>
      <c r="AI1177" s="13"/>
      <c r="AJ1177" s="13"/>
      <c r="AK1177" s="13"/>
      <c r="AL1177" s="13"/>
      <c r="AM1177" s="13"/>
      <c r="AN1177" s="13"/>
      <c r="AO1177" s="13"/>
      <c r="AP1177" s="13"/>
      <c r="AQ1177" s="13"/>
      <c r="AR1177" s="13"/>
      <c r="AS1177" s="13"/>
      <c r="AT1177" s="13"/>
      <c r="AU1177" s="13"/>
      <c r="AV1177" s="13"/>
      <c r="AW1177" s="13"/>
      <c r="AX1177" s="13"/>
      <c r="AY1177" s="13"/>
      <c r="AZ1177" s="13"/>
      <c r="BA1177" s="13"/>
      <c r="BB1177" s="13"/>
      <c r="BC1177" s="13"/>
      <c r="BD1177" s="13"/>
      <c r="BE1177" s="13"/>
      <c r="BF1177" s="13"/>
      <c r="BG1177" s="13"/>
      <c r="BH1177" s="13"/>
      <c r="BI1177" s="13"/>
      <c r="BJ1177" s="13"/>
      <c r="BK1177" s="13"/>
      <c r="BL1177" s="13"/>
      <c r="BM1177" s="13"/>
      <c r="BN1177" s="13"/>
      <c r="BO1177" s="13"/>
    </row>
    <row r="1178" spans="1:67" s="23" customFormat="1" hidden="1" x14ac:dyDescent="0.2">
      <c r="A1178" s="12" t="s">
        <v>3026</v>
      </c>
      <c r="B1178" s="12" t="s">
        <v>338</v>
      </c>
      <c r="C1178" s="12" t="s">
        <v>1524</v>
      </c>
      <c r="D1178" s="12" t="s">
        <v>140</v>
      </c>
      <c r="E1178" s="12" t="s">
        <v>808</v>
      </c>
      <c r="F1178" s="12" t="s">
        <v>822</v>
      </c>
      <c r="G1178" s="12" t="s">
        <v>808</v>
      </c>
      <c r="H1178" s="12" t="s">
        <v>822</v>
      </c>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t="s">
        <v>79</v>
      </c>
      <c r="BK1178" s="14">
        <v>44831</v>
      </c>
      <c r="BL1178" s="12" t="s">
        <v>3029</v>
      </c>
      <c r="BM1178" s="12">
        <v>6223</v>
      </c>
      <c r="BN1178" s="12" t="s">
        <v>72</v>
      </c>
      <c r="BO1178" s="12" t="s">
        <v>3029</v>
      </c>
    </row>
    <row r="1179" spans="1:67" s="13" customFormat="1" hidden="1" x14ac:dyDescent="0.2">
      <c r="A1179" s="12" t="s">
        <v>3087</v>
      </c>
      <c r="B1179" s="12"/>
      <c r="C1179" s="12" t="s">
        <v>1524</v>
      </c>
      <c r="D1179" s="12" t="s">
        <v>140</v>
      </c>
      <c r="E1179" s="12" t="s">
        <v>808</v>
      </c>
      <c r="F1179" s="12" t="s">
        <v>822</v>
      </c>
      <c r="G1179" s="12" t="s">
        <v>808</v>
      </c>
      <c r="H1179" s="12" t="s">
        <v>822</v>
      </c>
      <c r="I1179" s="12"/>
      <c r="J1179" s="12"/>
      <c r="K1179" s="12"/>
      <c r="L1179" s="12"/>
      <c r="M1179" s="12"/>
      <c r="N1179" s="12"/>
      <c r="O1179" s="12"/>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t="s">
        <v>79</v>
      </c>
      <c r="BK1179" s="14">
        <v>44832</v>
      </c>
      <c r="BL1179" s="12" t="s">
        <v>3082</v>
      </c>
      <c r="BM1179" s="12">
        <v>6224</v>
      </c>
      <c r="BN1179" s="12" t="s">
        <v>72</v>
      </c>
      <c r="BO1179" s="12" t="s">
        <v>3029</v>
      </c>
    </row>
    <row r="1180" spans="1:67" s="23" customFormat="1" hidden="1" x14ac:dyDescent="0.2">
      <c r="A1180" s="12" t="s">
        <v>3084</v>
      </c>
      <c r="B1180" s="12"/>
      <c r="C1180" s="12" t="s">
        <v>1524</v>
      </c>
      <c r="D1180" s="12" t="s">
        <v>140</v>
      </c>
      <c r="E1180" s="12" t="s">
        <v>808</v>
      </c>
      <c r="F1180" s="12" t="s">
        <v>822</v>
      </c>
      <c r="G1180" s="12" t="s">
        <v>808</v>
      </c>
      <c r="H1180" s="12" t="s">
        <v>822</v>
      </c>
      <c r="I1180" s="12"/>
      <c r="J1180" s="12"/>
      <c r="K1180" s="12"/>
      <c r="L1180" s="12"/>
      <c r="M1180" s="12"/>
      <c r="N1180" s="12"/>
      <c r="O1180" s="12"/>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t="s">
        <v>79</v>
      </c>
      <c r="BK1180" s="14">
        <v>44832</v>
      </c>
      <c r="BL1180" s="12" t="s">
        <v>3082</v>
      </c>
      <c r="BM1180" s="12">
        <v>6224</v>
      </c>
      <c r="BN1180" s="12" t="s">
        <v>72</v>
      </c>
      <c r="BO1180" s="12" t="s">
        <v>3029</v>
      </c>
    </row>
    <row r="1181" spans="1:67" s="23" customFormat="1" hidden="1" x14ac:dyDescent="0.2">
      <c r="A1181" s="12" t="s">
        <v>3085</v>
      </c>
      <c r="B1181" s="12"/>
      <c r="C1181" s="12" t="s">
        <v>1524</v>
      </c>
      <c r="D1181" s="12" t="s">
        <v>140</v>
      </c>
      <c r="E1181" s="12" t="s">
        <v>808</v>
      </c>
      <c r="F1181" s="12" t="s">
        <v>822</v>
      </c>
      <c r="G1181" s="12" t="s">
        <v>808</v>
      </c>
      <c r="H1181" s="12" t="s">
        <v>822</v>
      </c>
      <c r="I1181" s="12"/>
      <c r="J1181" s="12"/>
      <c r="K1181" s="12"/>
      <c r="L1181" s="12"/>
      <c r="M1181" s="12"/>
      <c r="N1181" s="12"/>
      <c r="O1181" s="12"/>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t="s">
        <v>79</v>
      </c>
      <c r="BK1181" s="14">
        <v>44832</v>
      </c>
      <c r="BL1181" s="12" t="s">
        <v>3082</v>
      </c>
      <c r="BM1181" s="12">
        <v>6224</v>
      </c>
      <c r="BN1181" s="12" t="s">
        <v>72</v>
      </c>
      <c r="BO1181" s="12" t="s">
        <v>3029</v>
      </c>
    </row>
    <row r="1182" spans="1:67" s="13" customFormat="1" hidden="1" x14ac:dyDescent="0.2">
      <c r="A1182" s="12" t="s">
        <v>3085</v>
      </c>
      <c r="B1182" s="12"/>
      <c r="C1182" s="12" t="s">
        <v>1524</v>
      </c>
      <c r="D1182" s="12" t="s">
        <v>140</v>
      </c>
      <c r="E1182" s="12" t="s">
        <v>808</v>
      </c>
      <c r="F1182" s="12" t="s">
        <v>822</v>
      </c>
      <c r="G1182" s="12" t="s">
        <v>808</v>
      </c>
      <c r="H1182" s="12" t="s">
        <v>822</v>
      </c>
      <c r="I1182" s="12"/>
      <c r="J1182" s="12"/>
      <c r="K1182" s="12"/>
      <c r="L1182" s="12"/>
      <c r="M1182" s="12"/>
      <c r="N1182" s="12"/>
      <c r="O1182" s="12"/>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t="s">
        <v>79</v>
      </c>
      <c r="BK1182" s="14">
        <v>44832</v>
      </c>
      <c r="BL1182" s="12" t="s">
        <v>3082</v>
      </c>
      <c r="BM1182" s="12">
        <v>6224</v>
      </c>
      <c r="BN1182" s="12" t="s">
        <v>72</v>
      </c>
      <c r="BO1182" s="12" t="s">
        <v>3029</v>
      </c>
    </row>
    <row r="1183" spans="1:67" s="13" customFormat="1" hidden="1" x14ac:dyDescent="0.2">
      <c r="A1183" s="12" t="s">
        <v>3086</v>
      </c>
      <c r="B1183" s="12"/>
      <c r="C1183" s="12" t="s">
        <v>1524</v>
      </c>
      <c r="D1183" s="12" t="s">
        <v>140</v>
      </c>
      <c r="E1183" s="12" t="s">
        <v>808</v>
      </c>
      <c r="F1183" s="12" t="s">
        <v>822</v>
      </c>
      <c r="G1183" s="12" t="s">
        <v>808</v>
      </c>
      <c r="H1183" s="12" t="s">
        <v>822</v>
      </c>
      <c r="I1183" s="12"/>
      <c r="J1183" s="12"/>
      <c r="K1183" s="12"/>
      <c r="L1183" s="12"/>
      <c r="M1183" s="12"/>
      <c r="N1183" s="12"/>
      <c r="O1183" s="12"/>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t="s">
        <v>79</v>
      </c>
      <c r="BK1183" s="14">
        <v>44832</v>
      </c>
      <c r="BL1183" s="12" t="s">
        <v>3082</v>
      </c>
      <c r="BM1183" s="12">
        <v>6224</v>
      </c>
      <c r="BN1183" s="12" t="s">
        <v>72</v>
      </c>
      <c r="BO1183" s="12" t="s">
        <v>3029</v>
      </c>
    </row>
    <row r="1184" spans="1:67" s="13" customFormat="1" hidden="1" x14ac:dyDescent="0.2">
      <c r="A1184" s="12" t="s">
        <v>3083</v>
      </c>
      <c r="B1184" s="12"/>
      <c r="C1184" s="12" t="s">
        <v>1524</v>
      </c>
      <c r="D1184" s="12" t="s">
        <v>140</v>
      </c>
      <c r="E1184" s="12" t="s">
        <v>808</v>
      </c>
      <c r="F1184" s="12" t="s">
        <v>822</v>
      </c>
      <c r="G1184" s="12" t="s">
        <v>808</v>
      </c>
      <c r="H1184" s="12" t="s">
        <v>822</v>
      </c>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t="s">
        <v>79</v>
      </c>
      <c r="BK1184" s="14">
        <v>44832</v>
      </c>
      <c r="BL1184" s="12" t="s">
        <v>3082</v>
      </c>
      <c r="BM1184" s="12">
        <v>6224</v>
      </c>
      <c r="BN1184" s="12" t="s">
        <v>72</v>
      </c>
      <c r="BO1184" s="12" t="s">
        <v>3029</v>
      </c>
    </row>
    <row r="1185" spans="1:67" s="13" customFormat="1" hidden="1" x14ac:dyDescent="0.2">
      <c r="A1185" s="12" t="s">
        <v>3096</v>
      </c>
      <c r="B1185" s="12"/>
      <c r="C1185" s="12" t="s">
        <v>1524</v>
      </c>
      <c r="D1185" s="12" t="s">
        <v>140</v>
      </c>
      <c r="E1185" s="12" t="s">
        <v>808</v>
      </c>
      <c r="F1185" s="12" t="s">
        <v>822</v>
      </c>
      <c r="G1185" s="12" t="s">
        <v>808</v>
      </c>
      <c r="H1185" s="12" t="s">
        <v>822</v>
      </c>
      <c r="I1185" s="12"/>
      <c r="J1185" s="12"/>
      <c r="K1185" s="12"/>
      <c r="L1185" s="12" t="s">
        <v>551</v>
      </c>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t="s">
        <v>79</v>
      </c>
      <c r="BK1185" s="14">
        <v>44832</v>
      </c>
      <c r="BL1185" s="12" t="s">
        <v>3082</v>
      </c>
      <c r="BM1185" s="12">
        <v>6224</v>
      </c>
      <c r="BN1185" s="12" t="s">
        <v>72</v>
      </c>
      <c r="BO1185" s="12" t="s">
        <v>3029</v>
      </c>
    </row>
    <row r="1186" spans="1:67" s="13" customFormat="1" hidden="1" x14ac:dyDescent="0.2">
      <c r="A1186" s="8" t="s">
        <v>108</v>
      </c>
      <c r="B1186" s="8"/>
      <c r="C1186" s="8" t="s">
        <v>1524</v>
      </c>
      <c r="D1186" s="8" t="s">
        <v>140</v>
      </c>
      <c r="E1186" s="8" t="s">
        <v>808</v>
      </c>
      <c r="F1186" s="8" t="s">
        <v>822</v>
      </c>
      <c r="G1186" s="8" t="s">
        <v>808</v>
      </c>
      <c r="H1186" s="8" t="s">
        <v>822</v>
      </c>
      <c r="I1186" s="8"/>
      <c r="J1186" s="8"/>
      <c r="K1186" s="8"/>
      <c r="L1186" s="8"/>
      <c r="M1186" s="8"/>
      <c r="N1186" s="8"/>
      <c r="O1186" s="8"/>
      <c r="P1186" s="8"/>
      <c r="Q1186" s="8">
        <v>4.0999999999999996</v>
      </c>
      <c r="R1186" s="8"/>
      <c r="S1186" s="8"/>
      <c r="T1186" s="8">
        <v>4.0999999999999996</v>
      </c>
      <c r="U1186" s="8">
        <v>4.0999999999999996</v>
      </c>
      <c r="V1186" s="8"/>
      <c r="W1186" s="8"/>
      <c r="X1186" s="8">
        <v>5.2</v>
      </c>
      <c r="Y1186" s="8">
        <v>4.9000000000000004</v>
      </c>
      <c r="Z1186" s="8"/>
      <c r="AA1186" s="8"/>
      <c r="AB1186" s="8">
        <v>6.1</v>
      </c>
      <c r="AC1186" s="8">
        <v>5.2</v>
      </c>
      <c r="AD1186" s="8"/>
      <c r="AE1186" s="8"/>
      <c r="AF1186" s="8">
        <v>7.1</v>
      </c>
      <c r="AG1186" s="8">
        <v>4.2</v>
      </c>
      <c r="AH1186" s="8"/>
      <c r="AI1186" s="8"/>
      <c r="AJ1186" s="8">
        <v>5.8</v>
      </c>
      <c r="AK1186" s="8"/>
      <c r="AL1186" s="8"/>
      <c r="AM1186" s="8"/>
      <c r="AN1186" s="8"/>
      <c r="AO1186" s="8">
        <v>4.2</v>
      </c>
      <c r="AP1186" s="8"/>
      <c r="AQ1186" s="8"/>
      <c r="AR1186" s="8">
        <v>2.6</v>
      </c>
      <c r="AS1186" s="8">
        <v>4.5</v>
      </c>
      <c r="AT1186" s="8"/>
      <c r="AU1186" s="8"/>
      <c r="AV1186" s="8">
        <v>3.2</v>
      </c>
      <c r="AW1186" s="8">
        <v>5.0999999999999996</v>
      </c>
      <c r="AX1186" s="8"/>
      <c r="AY1186" s="8"/>
      <c r="AZ1186" s="8">
        <v>4.0999999999999996</v>
      </c>
      <c r="BA1186" s="8">
        <v>5.4</v>
      </c>
      <c r="BB1186" s="8"/>
      <c r="BC1186" s="8"/>
      <c r="BD1186" s="8">
        <v>4.5999999999999996</v>
      </c>
      <c r="BE1186" s="8">
        <v>5.8</v>
      </c>
      <c r="BF1186" s="8"/>
      <c r="BG1186" s="8"/>
      <c r="BH1186" s="8">
        <v>4</v>
      </c>
      <c r="BI1186" s="8" t="s">
        <v>3089</v>
      </c>
      <c r="BJ1186" s="8" t="s">
        <v>79</v>
      </c>
      <c r="BK1186" s="9">
        <v>44832</v>
      </c>
      <c r="BL1186" s="8" t="s">
        <v>3082</v>
      </c>
      <c r="BM1186" s="8">
        <v>6224</v>
      </c>
      <c r="BN1186" s="8"/>
      <c r="BO1186" s="8"/>
    </row>
    <row r="1187" spans="1:67" s="13" customFormat="1" hidden="1" x14ac:dyDescent="0.2">
      <c r="A1187"/>
      <c r="B1187"/>
      <c r="C1187" t="s">
        <v>1524</v>
      </c>
      <c r="D1187" t="s">
        <v>140</v>
      </c>
      <c r="E1187" t="s">
        <v>808</v>
      </c>
      <c r="F1187" t="s">
        <v>822</v>
      </c>
      <c r="G1187" t="s">
        <v>808</v>
      </c>
      <c r="H1187" t="s">
        <v>822</v>
      </c>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v>5.5</v>
      </c>
      <c r="BB1187"/>
      <c r="BC1187"/>
      <c r="BD1187">
        <v>4.2</v>
      </c>
      <c r="BE1187">
        <v>6.2</v>
      </c>
      <c r="BF1187"/>
      <c r="BG1187"/>
      <c r="BH1187">
        <v>4.5</v>
      </c>
      <c r="BI1187"/>
      <c r="BJ1187" t="s">
        <v>79</v>
      </c>
      <c r="BK1187" s="1">
        <v>44797</v>
      </c>
      <c r="BL1187" t="s">
        <v>87</v>
      </c>
      <c r="BM1187">
        <v>36083</v>
      </c>
      <c r="BN1187" t="s">
        <v>72</v>
      </c>
      <c r="BO1187" t="s">
        <v>87</v>
      </c>
    </row>
    <row r="1188" spans="1:67" s="13" customFormat="1" hidden="1" x14ac:dyDescent="0.2">
      <c r="A1188" s="13" t="s">
        <v>1737</v>
      </c>
      <c r="C1188" s="13" t="s">
        <v>1524</v>
      </c>
      <c r="D1188" s="13" t="s">
        <v>140</v>
      </c>
      <c r="E1188" s="13" t="s">
        <v>808</v>
      </c>
      <c r="F1188" s="13" t="s">
        <v>823</v>
      </c>
      <c r="G1188" s="13" t="s">
        <v>808</v>
      </c>
      <c r="H1188" s="13" t="s">
        <v>823</v>
      </c>
    </row>
    <row r="1189" spans="1:67" s="13" customFormat="1" ht="16" hidden="1" x14ac:dyDescent="0.2">
      <c r="A1189"/>
      <c r="B1189"/>
      <c r="C1189" t="s">
        <v>1524</v>
      </c>
      <c r="D1189" t="s">
        <v>140</v>
      </c>
      <c r="E1189" t="s">
        <v>808</v>
      </c>
      <c r="F1189" t="s">
        <v>823</v>
      </c>
      <c r="G1189" t="s">
        <v>808</v>
      </c>
      <c r="H1189" t="s">
        <v>823</v>
      </c>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v>2</v>
      </c>
      <c r="BF1189"/>
      <c r="BG1189"/>
      <c r="BH1189">
        <v>1.5</v>
      </c>
      <c r="BI1189" t="s">
        <v>824</v>
      </c>
      <c r="BJ1189" t="s">
        <v>79</v>
      </c>
      <c r="BK1189"/>
      <c r="BL1189" t="s">
        <v>825</v>
      </c>
      <c r="BM1189" s="37">
        <v>53110</v>
      </c>
      <c r="BN1189"/>
      <c r="BO1189"/>
    </row>
    <row r="1190" spans="1:67" s="13" customFormat="1" hidden="1" x14ac:dyDescent="0.2">
      <c r="A1190" s="13" t="s">
        <v>1737</v>
      </c>
      <c r="C1190" s="13" t="s">
        <v>1524</v>
      </c>
      <c r="D1190" s="13" t="s">
        <v>140</v>
      </c>
      <c r="E1190" s="13" t="s">
        <v>808</v>
      </c>
      <c r="F1190" s="13" t="s">
        <v>1667</v>
      </c>
      <c r="G1190" s="13" t="s">
        <v>808</v>
      </c>
      <c r="H1190" s="13" t="s">
        <v>1667</v>
      </c>
    </row>
    <row r="1191" spans="1:67" s="13" customFormat="1" hidden="1" x14ac:dyDescent="0.2">
      <c r="A1191" t="s">
        <v>3110</v>
      </c>
      <c r="B1191" t="s">
        <v>338</v>
      </c>
      <c r="C1191" t="s">
        <v>1524</v>
      </c>
      <c r="D1191" t="s">
        <v>140</v>
      </c>
      <c r="E1191" t="s">
        <v>808</v>
      </c>
      <c r="F1191" t="s">
        <v>1667</v>
      </c>
      <c r="G1191" t="s">
        <v>808</v>
      </c>
      <c r="H1191" t="s">
        <v>1667</v>
      </c>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v>4.2</v>
      </c>
      <c r="AT1191"/>
      <c r="AU1191"/>
      <c r="AV1191">
        <v>3.3</v>
      </c>
      <c r="AW1191"/>
      <c r="AX1191"/>
      <c r="AY1191"/>
      <c r="AZ1191">
        <v>3.8</v>
      </c>
      <c r="BA1191">
        <v>5.5</v>
      </c>
      <c r="BB1191"/>
      <c r="BC1191"/>
      <c r="BD1191">
        <v>4.3</v>
      </c>
      <c r="BE1191"/>
      <c r="BF1191"/>
      <c r="BG1191"/>
      <c r="BH1191"/>
      <c r="BI1191"/>
      <c r="BJ1191" t="s">
        <v>79</v>
      </c>
      <c r="BK1191" s="1">
        <v>44832</v>
      </c>
      <c r="BL1191" t="s">
        <v>3109</v>
      </c>
      <c r="BM1191">
        <v>2173</v>
      </c>
      <c r="BN1191" t="s">
        <v>72</v>
      </c>
      <c r="BO1191" t="s">
        <v>3109</v>
      </c>
    </row>
    <row r="1192" spans="1:67" s="13" customFormat="1" hidden="1" x14ac:dyDescent="0.2">
      <c r="A1192" t="s">
        <v>108</v>
      </c>
      <c r="B1192"/>
      <c r="C1192" t="s">
        <v>1524</v>
      </c>
      <c r="D1192" t="s">
        <v>140</v>
      </c>
      <c r="E1192" t="s">
        <v>808</v>
      </c>
      <c r="F1192" t="s">
        <v>1667</v>
      </c>
      <c r="G1192" t="s">
        <v>808</v>
      </c>
      <c r="H1192" t="s">
        <v>1667</v>
      </c>
      <c r="I1192"/>
      <c r="J1192"/>
      <c r="K1192"/>
      <c r="L1192"/>
      <c r="M1192"/>
      <c r="N1192"/>
      <c r="O1192"/>
      <c r="P1192"/>
      <c r="Q1192"/>
      <c r="R1192"/>
      <c r="S1192"/>
      <c r="T1192"/>
      <c r="U1192">
        <v>3.4</v>
      </c>
      <c r="V1192"/>
      <c r="W1192"/>
      <c r="X1192">
        <v>5.6</v>
      </c>
      <c r="Y1192">
        <v>5.0659999999999998</v>
      </c>
      <c r="Z1192"/>
      <c r="AA1192"/>
      <c r="AB1192">
        <v>6.4660000000000002</v>
      </c>
      <c r="AC1192">
        <v>5.0659999999999998</v>
      </c>
      <c r="AD1192"/>
      <c r="AE1192"/>
      <c r="AF1192">
        <v>7.3330000000000002</v>
      </c>
      <c r="AG1192">
        <v>4.0250000000000004</v>
      </c>
      <c r="AH1192"/>
      <c r="AI1192"/>
      <c r="AJ1192">
        <v>6.3250000000000002</v>
      </c>
      <c r="AK1192"/>
      <c r="AL1192"/>
      <c r="AM1192"/>
      <c r="AN1192"/>
      <c r="AO1192"/>
      <c r="AP1192"/>
      <c r="AQ1192"/>
      <c r="AR1192"/>
      <c r="AS1192"/>
      <c r="AT1192"/>
      <c r="AU1192"/>
      <c r="AV1192"/>
      <c r="AW1192"/>
      <c r="AX1192"/>
      <c r="AY1192"/>
      <c r="AZ1192"/>
      <c r="BA1192"/>
      <c r="BB1192"/>
      <c r="BC1192"/>
      <c r="BD1192"/>
      <c r="BE1192"/>
      <c r="BF1192"/>
      <c r="BG1192"/>
      <c r="BH1192"/>
      <c r="BI1192"/>
      <c r="BJ1192" t="s">
        <v>79</v>
      </c>
      <c r="BK1192" s="1">
        <v>44832</v>
      </c>
      <c r="BL1192" t="s">
        <v>3109</v>
      </c>
      <c r="BM1192">
        <v>2173</v>
      </c>
      <c r="BN1192"/>
      <c r="BO1192"/>
    </row>
    <row r="1193" spans="1:67" s="13" customFormat="1" hidden="1" x14ac:dyDescent="0.2">
      <c r="A1193" s="13" t="s">
        <v>1737</v>
      </c>
      <c r="C1193" s="13" t="s">
        <v>1524</v>
      </c>
      <c r="D1193" s="13" t="s">
        <v>140</v>
      </c>
      <c r="E1193" s="13" t="s">
        <v>808</v>
      </c>
      <c r="F1193" s="13" t="s">
        <v>826</v>
      </c>
      <c r="G1193" s="13" t="s">
        <v>808</v>
      </c>
      <c r="H1193" s="13" t="s">
        <v>826</v>
      </c>
    </row>
    <row r="1194" spans="1:67" s="8" customFormat="1" hidden="1" x14ac:dyDescent="0.2">
      <c r="A1194" s="12" t="s">
        <v>3059</v>
      </c>
      <c r="B1194" s="12"/>
      <c r="C1194" s="12" t="s">
        <v>1524</v>
      </c>
      <c r="D1194" s="12" t="s">
        <v>140</v>
      </c>
      <c r="E1194" s="12" t="s">
        <v>808</v>
      </c>
      <c r="F1194" s="12" t="s">
        <v>826</v>
      </c>
      <c r="G1194" s="12" t="s">
        <v>808</v>
      </c>
      <c r="H1194" s="12" t="s">
        <v>826</v>
      </c>
      <c r="I1194" s="12"/>
      <c r="J1194" s="12"/>
      <c r="K1194" s="12"/>
      <c r="L1194" s="12"/>
      <c r="M1194" s="12"/>
      <c r="N1194" s="12"/>
      <c r="O1194" s="12"/>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t="s">
        <v>3033</v>
      </c>
      <c r="BJ1194" s="12" t="s">
        <v>79</v>
      </c>
      <c r="BK1194" s="14">
        <v>44831</v>
      </c>
      <c r="BL1194" s="12" t="s">
        <v>3029</v>
      </c>
      <c r="BM1194" s="12">
        <v>6223</v>
      </c>
      <c r="BN1194" s="12" t="s">
        <v>72</v>
      </c>
      <c r="BO1194" s="12" t="s">
        <v>3029</v>
      </c>
    </row>
    <row r="1195" spans="1:67" s="13" customFormat="1" hidden="1" x14ac:dyDescent="0.2">
      <c r="A1195" s="12" t="s">
        <v>3057</v>
      </c>
      <c r="B1195" s="12"/>
      <c r="C1195" s="12" t="s">
        <v>1524</v>
      </c>
      <c r="D1195" s="12" t="s">
        <v>140</v>
      </c>
      <c r="E1195" s="12" t="s">
        <v>808</v>
      </c>
      <c r="F1195" s="12" t="s">
        <v>826</v>
      </c>
      <c r="G1195" s="12" t="s">
        <v>808</v>
      </c>
      <c r="H1195" s="12" t="s">
        <v>826</v>
      </c>
      <c r="I1195" s="12"/>
      <c r="J1195" s="12"/>
      <c r="K1195" s="12"/>
      <c r="L1195" s="12"/>
      <c r="M1195" s="12"/>
      <c r="N1195" s="12"/>
      <c r="O1195" s="12"/>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t="s">
        <v>3033</v>
      </c>
      <c r="BJ1195" s="12" t="s">
        <v>79</v>
      </c>
      <c r="BK1195" s="14">
        <v>44831</v>
      </c>
      <c r="BL1195" s="12" t="s">
        <v>3029</v>
      </c>
      <c r="BM1195" s="12">
        <v>6223</v>
      </c>
      <c r="BN1195" s="12" t="s">
        <v>72</v>
      </c>
      <c r="BO1195" s="12" t="s">
        <v>3029</v>
      </c>
    </row>
    <row r="1196" spans="1:67" s="13" customFormat="1" hidden="1" x14ac:dyDescent="0.2">
      <c r="A1196" s="12" t="s">
        <v>3055</v>
      </c>
      <c r="B1196" s="12"/>
      <c r="C1196" s="12" t="s">
        <v>1524</v>
      </c>
      <c r="D1196" s="12" t="s">
        <v>140</v>
      </c>
      <c r="E1196" s="12" t="s">
        <v>808</v>
      </c>
      <c r="F1196" s="12" t="s">
        <v>826</v>
      </c>
      <c r="G1196" s="12" t="s">
        <v>808</v>
      </c>
      <c r="H1196" s="12" t="s">
        <v>826</v>
      </c>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t="s">
        <v>3033</v>
      </c>
      <c r="BJ1196" s="12" t="s">
        <v>79</v>
      </c>
      <c r="BK1196" s="14">
        <v>44831</v>
      </c>
      <c r="BL1196" s="12" t="s">
        <v>3029</v>
      </c>
      <c r="BM1196" s="12">
        <v>6223</v>
      </c>
      <c r="BN1196" s="12" t="s">
        <v>72</v>
      </c>
      <c r="BO1196" s="12" t="s">
        <v>3029</v>
      </c>
    </row>
    <row r="1197" spans="1:67" s="13" customFormat="1" hidden="1" x14ac:dyDescent="0.2">
      <c r="A1197" s="12" t="s">
        <v>3058</v>
      </c>
      <c r="B1197" s="12"/>
      <c r="C1197" s="12" t="s">
        <v>1524</v>
      </c>
      <c r="D1197" s="12" t="s">
        <v>140</v>
      </c>
      <c r="E1197" s="12" t="s">
        <v>808</v>
      </c>
      <c r="F1197" s="12" t="s">
        <v>826</v>
      </c>
      <c r="G1197" s="12" t="s">
        <v>808</v>
      </c>
      <c r="H1197" s="12" t="s">
        <v>826</v>
      </c>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t="s">
        <v>3033</v>
      </c>
      <c r="BJ1197" s="12" t="s">
        <v>79</v>
      </c>
      <c r="BK1197" s="14">
        <v>44831</v>
      </c>
      <c r="BL1197" s="12" t="s">
        <v>3029</v>
      </c>
      <c r="BM1197" s="12">
        <v>6223</v>
      </c>
      <c r="BN1197" s="12" t="s">
        <v>72</v>
      </c>
      <c r="BO1197" s="12" t="s">
        <v>3029</v>
      </c>
    </row>
    <row r="1198" spans="1:67" s="13" customFormat="1" hidden="1" x14ac:dyDescent="0.2">
      <c r="A1198" s="12" t="s">
        <v>3060</v>
      </c>
      <c r="B1198" s="12"/>
      <c r="C1198" s="12" t="s">
        <v>1524</v>
      </c>
      <c r="D1198" s="12" t="s">
        <v>140</v>
      </c>
      <c r="E1198" s="12" t="s">
        <v>808</v>
      </c>
      <c r="F1198" s="12" t="s">
        <v>826</v>
      </c>
      <c r="G1198" s="12" t="s">
        <v>808</v>
      </c>
      <c r="H1198" s="12" t="s">
        <v>826</v>
      </c>
      <c r="I1198" s="12"/>
      <c r="J1198" s="12"/>
      <c r="K1198" s="12"/>
      <c r="L1198" s="12"/>
      <c r="M1198" s="12"/>
      <c r="N1198" s="12"/>
      <c r="O1198" s="12"/>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t="s">
        <v>3033</v>
      </c>
      <c r="BJ1198" s="12" t="s">
        <v>79</v>
      </c>
      <c r="BK1198" s="14">
        <v>44831</v>
      </c>
      <c r="BL1198" s="12" t="s">
        <v>3029</v>
      </c>
      <c r="BM1198" s="12">
        <v>6223</v>
      </c>
      <c r="BN1198" s="12" t="s">
        <v>72</v>
      </c>
      <c r="BO1198" s="12" t="s">
        <v>3029</v>
      </c>
    </row>
    <row r="1199" spans="1:67" s="13" customFormat="1" hidden="1" x14ac:dyDescent="0.2">
      <c r="A1199" s="12" t="s">
        <v>3056</v>
      </c>
      <c r="B1199" s="12"/>
      <c r="C1199" s="12" t="s">
        <v>1524</v>
      </c>
      <c r="D1199" s="12" t="s">
        <v>140</v>
      </c>
      <c r="E1199" s="12" t="s">
        <v>808</v>
      </c>
      <c r="F1199" s="12" t="s">
        <v>826</v>
      </c>
      <c r="G1199" s="12" t="s">
        <v>808</v>
      </c>
      <c r="H1199" s="12" t="s">
        <v>826</v>
      </c>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t="s">
        <v>3033</v>
      </c>
      <c r="BJ1199" s="12" t="s">
        <v>79</v>
      </c>
      <c r="BK1199" s="14">
        <v>44831</v>
      </c>
      <c r="BL1199" s="12" t="s">
        <v>3029</v>
      </c>
      <c r="BM1199" s="12">
        <v>6223</v>
      </c>
      <c r="BN1199" s="12" t="s">
        <v>72</v>
      </c>
      <c r="BO1199" s="12" t="s">
        <v>3029</v>
      </c>
    </row>
    <row r="1200" spans="1:67" s="13" customFormat="1" hidden="1" x14ac:dyDescent="0.2">
      <c r="A1200" t="s">
        <v>108</v>
      </c>
      <c r="B1200"/>
      <c r="C1200" t="s">
        <v>1524</v>
      </c>
      <c r="D1200" t="s">
        <v>140</v>
      </c>
      <c r="E1200" t="s">
        <v>808</v>
      </c>
      <c r="F1200" t="s">
        <v>826</v>
      </c>
      <c r="G1200" t="s">
        <v>808</v>
      </c>
      <c r="H1200" t="s">
        <v>826</v>
      </c>
      <c r="I1200"/>
      <c r="J1200"/>
      <c r="K1200"/>
      <c r="L1200"/>
      <c r="M1200"/>
      <c r="N1200"/>
      <c r="O1200"/>
      <c r="P1200"/>
      <c r="Q1200"/>
      <c r="R1200"/>
      <c r="S1200"/>
      <c r="T1200"/>
      <c r="U1200"/>
      <c r="V1200"/>
      <c r="W1200"/>
      <c r="X1200"/>
      <c r="Y1200">
        <v>3.28</v>
      </c>
      <c r="Z1200"/>
      <c r="AA1200"/>
      <c r="AB1200" s="30">
        <v>4.33</v>
      </c>
      <c r="AC1200"/>
      <c r="AD1200"/>
      <c r="AE1200"/>
      <c r="AF1200"/>
      <c r="AG1200"/>
      <c r="AH1200"/>
      <c r="AI1200"/>
      <c r="AJ1200"/>
      <c r="AK1200"/>
      <c r="AL1200"/>
      <c r="AM1200"/>
      <c r="AN1200"/>
      <c r="AO1200"/>
      <c r="AP1200"/>
      <c r="AQ1200"/>
      <c r="AR1200"/>
      <c r="AS1200"/>
      <c r="AT1200"/>
      <c r="AU1200"/>
      <c r="AV1200"/>
      <c r="AW1200">
        <v>3.47</v>
      </c>
      <c r="AX1200"/>
      <c r="AY1200"/>
      <c r="AZ1200">
        <v>2.86</v>
      </c>
      <c r="BA1200"/>
      <c r="BB1200"/>
      <c r="BC1200"/>
      <c r="BD1200"/>
      <c r="BE1200"/>
      <c r="BF1200"/>
      <c r="BG1200"/>
      <c r="BH1200"/>
      <c r="BI1200"/>
      <c r="BJ1200" t="s">
        <v>79</v>
      </c>
      <c r="BK1200" s="1">
        <v>44832</v>
      </c>
      <c r="BL1200" t="s">
        <v>3108</v>
      </c>
      <c r="BM1200">
        <v>1662</v>
      </c>
      <c r="BN1200"/>
      <c r="BO1200"/>
    </row>
    <row r="1201" spans="1:67" s="13" customFormat="1" hidden="1" x14ac:dyDescent="0.2">
      <c r="A1201" s="8" t="s">
        <v>108</v>
      </c>
      <c r="B1201"/>
      <c r="C1201" t="s">
        <v>1524</v>
      </c>
      <c r="D1201" t="s">
        <v>140</v>
      </c>
      <c r="E1201" t="s">
        <v>808</v>
      </c>
      <c r="F1201" t="s">
        <v>826</v>
      </c>
      <c r="G1201" s="8" t="s">
        <v>808</v>
      </c>
      <c r="H1201" s="8" t="s">
        <v>826</v>
      </c>
      <c r="I1201" s="8"/>
      <c r="J1201"/>
      <c r="K1201"/>
      <c r="L1201"/>
      <c r="M1201"/>
      <c r="N1201"/>
      <c r="O1201"/>
      <c r="P1201"/>
      <c r="Q1201" s="8">
        <v>3.1</v>
      </c>
      <c r="R1201"/>
      <c r="S1201"/>
      <c r="T1201" s="8">
        <v>3.1</v>
      </c>
      <c r="U1201" s="8">
        <v>3</v>
      </c>
      <c r="V1201"/>
      <c r="W1201"/>
      <c r="X1201" s="8">
        <v>4.2</v>
      </c>
      <c r="Y1201" s="8">
        <v>3.6</v>
      </c>
      <c r="Z1201"/>
      <c r="AA1201"/>
      <c r="AB1201" s="8">
        <v>4.5999999999999996</v>
      </c>
      <c r="AC1201" s="8">
        <v>3.9</v>
      </c>
      <c r="AD1201"/>
      <c r="AE1201"/>
      <c r="AF1201" s="8">
        <v>5.5</v>
      </c>
      <c r="AG1201" s="8">
        <v>2.9</v>
      </c>
      <c r="AH1201"/>
      <c r="AI1201"/>
      <c r="AJ1201" s="8">
        <v>4.0999999999999996</v>
      </c>
      <c r="AK1201"/>
      <c r="AL1201"/>
      <c r="AM1201"/>
      <c r="AN1201"/>
      <c r="AO1201" s="8">
        <v>3.1</v>
      </c>
      <c r="AP1201"/>
      <c r="AQ1201"/>
      <c r="AR1201" s="8">
        <v>2.1</v>
      </c>
      <c r="AS1201" s="8">
        <v>3.5</v>
      </c>
      <c r="AT1201"/>
      <c r="AU1201"/>
      <c r="AV1201" s="8">
        <v>2.6</v>
      </c>
      <c r="AW1201" s="8">
        <v>3.7</v>
      </c>
      <c r="AX1201"/>
      <c r="AY1201"/>
      <c r="AZ1201" s="8">
        <v>3.1</v>
      </c>
      <c r="BA1201" s="8">
        <v>4.0999999999999996</v>
      </c>
      <c r="BB1201"/>
      <c r="BC1201"/>
      <c r="BD1201" s="8">
        <v>3.6</v>
      </c>
      <c r="BE1201" s="8">
        <v>4.2</v>
      </c>
      <c r="BF1201"/>
      <c r="BG1201"/>
      <c r="BH1201" s="8">
        <v>3.1</v>
      </c>
      <c r="BI1201" s="8" t="s">
        <v>3033</v>
      </c>
      <c r="BJ1201" s="8" t="s">
        <v>79</v>
      </c>
      <c r="BK1201" s="9">
        <v>44831</v>
      </c>
      <c r="BL1201" s="8" t="s">
        <v>3029</v>
      </c>
      <c r="BM1201" s="8">
        <v>6223</v>
      </c>
      <c r="BN1201"/>
      <c r="BO1201"/>
    </row>
    <row r="1202" spans="1:67" s="13" customFormat="1" hidden="1" x14ac:dyDescent="0.2">
      <c r="A1202" s="13" t="s">
        <v>1737</v>
      </c>
      <c r="C1202" s="13" t="s">
        <v>1524</v>
      </c>
      <c r="D1202" s="13" t="s">
        <v>140</v>
      </c>
      <c r="E1202" s="13" t="s">
        <v>808</v>
      </c>
      <c r="F1202" s="13" t="s">
        <v>1673</v>
      </c>
      <c r="G1202" s="13" t="s">
        <v>808</v>
      </c>
      <c r="H1202" s="13" t="s">
        <v>1673</v>
      </c>
    </row>
    <row r="1203" spans="1:67" s="13" customFormat="1" x14ac:dyDescent="0.2">
      <c r="A1203" t="s">
        <v>2823</v>
      </c>
      <c r="B1203"/>
      <c r="C1203" t="s">
        <v>1524</v>
      </c>
      <c r="D1203" t="s">
        <v>140</v>
      </c>
      <c r="E1203" t="s">
        <v>808</v>
      </c>
      <c r="F1203" t="s">
        <v>1673</v>
      </c>
      <c r="G1203" t="s">
        <v>808</v>
      </c>
      <c r="H1203" t="s">
        <v>1673</v>
      </c>
      <c r="I1203"/>
      <c r="J1203"/>
      <c r="K1203"/>
      <c r="L1203" t="s">
        <v>3118</v>
      </c>
      <c r="M1203"/>
      <c r="N1203"/>
      <c r="O1203"/>
      <c r="P1203"/>
      <c r="Q1203"/>
      <c r="R1203"/>
      <c r="S1203"/>
      <c r="T1203"/>
      <c r="U1203"/>
      <c r="V1203"/>
      <c r="W1203"/>
      <c r="X1203"/>
      <c r="Y1203">
        <f>AVERAGE(5.22,5.92)</f>
        <v>5.57</v>
      </c>
      <c r="Z1203"/>
      <c r="AA1203"/>
      <c r="AB1203">
        <f>AVERAGE(3.93,4.01)</f>
        <v>3.9699999999999998</v>
      </c>
      <c r="AC1203"/>
      <c r="AD1203"/>
      <c r="AE1203"/>
      <c r="AF1203"/>
      <c r="AG1203"/>
      <c r="AH1203"/>
      <c r="AI1203"/>
      <c r="AJ1203"/>
      <c r="AK1203"/>
      <c r="AL1203"/>
      <c r="AM1203"/>
      <c r="AN1203"/>
      <c r="AO1203"/>
      <c r="AP1203"/>
      <c r="AQ1203"/>
      <c r="AR1203"/>
      <c r="AS1203"/>
      <c r="AT1203"/>
      <c r="AU1203"/>
      <c r="AV1203"/>
      <c r="AW1203">
        <f>AVERAGE(3.87,3.91)</f>
        <v>3.89</v>
      </c>
      <c r="AX1203"/>
      <c r="AY1203"/>
      <c r="AZ1203">
        <f>AVERAGE(2.93,2.94)</f>
        <v>2.9350000000000001</v>
      </c>
      <c r="BA1203">
        <f>AVERAGE(4.37,4.8)</f>
        <v>4.585</v>
      </c>
      <c r="BB1203"/>
      <c r="BC1203"/>
      <c r="BD1203">
        <f>AVERAGE(2.84,2.85)</f>
        <v>2.8449999999999998</v>
      </c>
      <c r="BE1203">
        <f>AVERAGE(4.19, 4.38)</f>
        <v>4.2850000000000001</v>
      </c>
      <c r="BF1203"/>
      <c r="BG1203"/>
      <c r="BH1203">
        <f>AVERAGE(2.46,2.5)</f>
        <v>2.48</v>
      </c>
      <c r="BI1203" t="s">
        <v>3119</v>
      </c>
      <c r="BJ1203" t="s">
        <v>79</v>
      </c>
      <c r="BK1203" s="1">
        <v>44832</v>
      </c>
      <c r="BL1203" t="s">
        <v>3113</v>
      </c>
      <c r="BM1203" s="4">
        <v>1404</v>
      </c>
      <c r="BN1203"/>
      <c r="BO1203"/>
    </row>
    <row r="1204" spans="1:67" s="13" customFormat="1" x14ac:dyDescent="0.2">
      <c r="A1204" t="s">
        <v>2823</v>
      </c>
      <c r="B1204"/>
      <c r="C1204" t="s">
        <v>1524</v>
      </c>
      <c r="D1204" t="s">
        <v>140</v>
      </c>
      <c r="E1204" t="s">
        <v>808</v>
      </c>
      <c r="F1204" t="s">
        <v>1673</v>
      </c>
      <c r="G1204" t="s">
        <v>808</v>
      </c>
      <c r="H1204" t="s">
        <v>3120</v>
      </c>
      <c r="I1204"/>
      <c r="J1204"/>
      <c r="K1204"/>
      <c r="L1204" t="s">
        <v>3121</v>
      </c>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f>AVERAGE(3.57,3.84)</f>
        <v>3.7050000000000001</v>
      </c>
      <c r="AX1204"/>
      <c r="AY1204"/>
      <c r="AZ1204">
        <f>AVERAGE(2.67,2.74)</f>
        <v>2.7050000000000001</v>
      </c>
      <c r="BA1204">
        <v>3.94</v>
      </c>
      <c r="BB1204"/>
      <c r="BC1204"/>
      <c r="BD1204">
        <v>2.89</v>
      </c>
      <c r="BE1204">
        <v>4.04</v>
      </c>
      <c r="BF1204"/>
      <c r="BG1204"/>
      <c r="BH1204">
        <v>2.94</v>
      </c>
      <c r="BI1204"/>
      <c r="BJ1204" t="s">
        <v>79</v>
      </c>
      <c r="BK1204" s="1">
        <v>44832</v>
      </c>
      <c r="BL1204" t="s">
        <v>3113</v>
      </c>
      <c r="BM1204" s="4">
        <v>1404</v>
      </c>
      <c r="BN1204"/>
      <c r="BO1204"/>
    </row>
    <row r="1205" spans="1:67" s="13" customFormat="1" hidden="1" x14ac:dyDescent="0.2">
      <c r="A1205" s="13" t="s">
        <v>1737</v>
      </c>
      <c r="C1205" s="13" t="s">
        <v>1524</v>
      </c>
      <c r="D1205" s="13" t="s">
        <v>140</v>
      </c>
      <c r="E1205" s="13" t="s">
        <v>808</v>
      </c>
      <c r="F1205" s="13" t="s">
        <v>1663</v>
      </c>
      <c r="G1205" s="13" t="s">
        <v>808</v>
      </c>
      <c r="H1205" s="13" t="s">
        <v>1663</v>
      </c>
    </row>
    <row r="1206" spans="1:67" s="13" customFormat="1" hidden="1" x14ac:dyDescent="0.2">
      <c r="A1206" t="s">
        <v>108</v>
      </c>
      <c r="B1206"/>
      <c r="C1206" t="s">
        <v>1524</v>
      </c>
      <c r="D1206" t="s">
        <v>140</v>
      </c>
      <c r="E1206" t="s">
        <v>808</v>
      </c>
      <c r="F1206" t="s">
        <v>1663</v>
      </c>
      <c r="G1206" t="s">
        <v>808</v>
      </c>
      <c r="H1206" t="s">
        <v>1663</v>
      </c>
      <c r="I1206"/>
      <c r="J1206"/>
      <c r="K1206"/>
      <c r="L1206"/>
      <c r="M1206"/>
      <c r="N1206"/>
      <c r="O1206"/>
      <c r="P1206"/>
      <c r="Q1206"/>
      <c r="R1206"/>
      <c r="S1206"/>
      <c r="T1206"/>
      <c r="U1206">
        <v>3.0659999999999998</v>
      </c>
      <c r="V1206"/>
      <c r="W1206"/>
      <c r="X1206">
        <v>5.0999999999999996</v>
      </c>
      <c r="Y1206">
        <v>4.3680000000000003</v>
      </c>
      <c r="Z1206"/>
      <c r="AA1206"/>
      <c r="AB1206">
        <v>5.3630000000000004</v>
      </c>
      <c r="AC1206">
        <v>538</v>
      </c>
      <c r="AD1206"/>
      <c r="AE1206"/>
      <c r="AF1206">
        <v>6.2130000000000001</v>
      </c>
      <c r="AG1206">
        <v>3.6560000000000001</v>
      </c>
      <c r="AH1206"/>
      <c r="AI1206"/>
      <c r="AJ1206">
        <v>5.1909999999999998</v>
      </c>
      <c r="AK1206"/>
      <c r="AL1206"/>
      <c r="AM1206"/>
      <c r="AN1206"/>
      <c r="AO1206"/>
      <c r="AP1206"/>
      <c r="AQ1206"/>
      <c r="AR1206"/>
      <c r="AS1206">
        <v>3.5</v>
      </c>
      <c r="AT1206"/>
      <c r="AU1206"/>
      <c r="AV1206">
        <v>2.8170000000000002</v>
      </c>
      <c r="AW1206">
        <v>4.5</v>
      </c>
      <c r="AX1206"/>
      <c r="AY1206"/>
      <c r="AZ1206">
        <v>3.3180000000000001</v>
      </c>
      <c r="BA1206">
        <v>5.04</v>
      </c>
      <c r="BB1206"/>
      <c r="BC1206"/>
      <c r="BD1206">
        <v>3.633</v>
      </c>
      <c r="BE1206">
        <v>5.5</v>
      </c>
      <c r="BF1206"/>
      <c r="BG1206"/>
      <c r="BH1206">
        <v>3.4</v>
      </c>
      <c r="BI1206"/>
      <c r="BJ1206" t="s">
        <v>79</v>
      </c>
      <c r="BK1206" s="1">
        <v>44832</v>
      </c>
      <c r="BL1206" t="s">
        <v>3109</v>
      </c>
      <c r="BM1206">
        <v>2173</v>
      </c>
      <c r="BN1206"/>
      <c r="BO1206"/>
    </row>
    <row r="1207" spans="1:67" s="13" customFormat="1" hidden="1" x14ac:dyDescent="0.2">
      <c r="A1207" s="6"/>
      <c r="B1207" s="6"/>
      <c r="C1207" s="6" t="s">
        <v>1524</v>
      </c>
      <c r="D1207" s="6" t="s">
        <v>140</v>
      </c>
      <c r="E1207" s="6" t="s">
        <v>808</v>
      </c>
      <c r="F1207" s="6" t="s">
        <v>935</v>
      </c>
      <c r="G1207" s="6" t="s">
        <v>808</v>
      </c>
      <c r="H1207" s="6" t="s">
        <v>935</v>
      </c>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6"/>
      <c r="AI1207" s="6"/>
      <c r="AJ1207" s="6"/>
      <c r="AK1207" s="6"/>
      <c r="AL1207" s="6"/>
      <c r="AM1207" s="6"/>
      <c r="AN1207" s="6"/>
      <c r="AO1207" s="6"/>
      <c r="AP1207" s="6"/>
      <c r="AQ1207" s="6"/>
      <c r="AR1207" s="6"/>
      <c r="AS1207" s="6"/>
      <c r="AT1207" s="6"/>
      <c r="AU1207" s="6"/>
      <c r="AV1207" s="6"/>
      <c r="AW1207" s="6"/>
      <c r="AX1207" s="6"/>
      <c r="AY1207" s="6"/>
      <c r="AZ1207" s="6"/>
      <c r="BA1207" s="6"/>
      <c r="BB1207" s="6"/>
      <c r="BC1207" s="6"/>
      <c r="BD1207" s="6"/>
      <c r="BE1207" s="6"/>
      <c r="BF1207" s="6"/>
      <c r="BG1207" s="6"/>
      <c r="BH1207" s="6"/>
      <c r="BI1207" s="6" t="s">
        <v>1481</v>
      </c>
      <c r="BJ1207" s="6" t="s">
        <v>79</v>
      </c>
      <c r="BK1207" s="7">
        <v>44806</v>
      </c>
      <c r="BL1207" s="6" t="s">
        <v>1478</v>
      </c>
      <c r="BM1207" s="6">
        <v>35427</v>
      </c>
      <c r="BN1207" s="6"/>
      <c r="BO1207" s="6"/>
    </row>
    <row r="1208" spans="1:67" s="13" customFormat="1" hidden="1" x14ac:dyDescent="0.2">
      <c r="A1208"/>
      <c r="B1208"/>
      <c r="C1208" t="s">
        <v>1524</v>
      </c>
      <c r="D1208" t="s">
        <v>140</v>
      </c>
      <c r="E1208" t="s">
        <v>808</v>
      </c>
      <c r="F1208" t="s">
        <v>935</v>
      </c>
      <c r="G1208" t="s">
        <v>808</v>
      </c>
      <c r="H1208" t="s">
        <v>935</v>
      </c>
      <c r="I1208"/>
      <c r="J1208"/>
      <c r="K1208"/>
      <c r="L1208"/>
      <c r="M1208"/>
      <c r="N1208"/>
      <c r="O1208"/>
      <c r="P1208"/>
      <c r="Q1208"/>
      <c r="R1208"/>
      <c r="S1208"/>
      <c r="T1208"/>
      <c r="U1208"/>
      <c r="V1208"/>
      <c r="W1208"/>
      <c r="X1208"/>
      <c r="Y1208"/>
      <c r="Z1208"/>
      <c r="AA1208"/>
      <c r="AB1208"/>
      <c r="AC1208">
        <v>3.6</v>
      </c>
      <c r="AD1208"/>
      <c r="AE1208"/>
      <c r="AF1208">
        <v>5</v>
      </c>
      <c r="AG1208"/>
      <c r="AH1208"/>
      <c r="AI1208"/>
      <c r="AJ1208"/>
      <c r="AK1208"/>
      <c r="AL1208"/>
      <c r="AM1208"/>
      <c r="AN1208"/>
      <c r="AO1208"/>
      <c r="AP1208"/>
      <c r="AQ1208"/>
      <c r="AR1208"/>
      <c r="AS1208">
        <v>2.7</v>
      </c>
      <c r="AT1208"/>
      <c r="AU1208"/>
      <c r="AV1208">
        <v>2.4</v>
      </c>
      <c r="AW1208"/>
      <c r="AX1208"/>
      <c r="AY1208"/>
      <c r="AZ1208"/>
      <c r="BA1208">
        <v>3.9</v>
      </c>
      <c r="BB1208"/>
      <c r="BC1208"/>
      <c r="BD1208">
        <v>3</v>
      </c>
      <c r="BE1208">
        <v>4</v>
      </c>
      <c r="BF1208"/>
      <c r="BG1208"/>
      <c r="BH1208">
        <v>3</v>
      </c>
      <c r="BI1208"/>
      <c r="BJ1208" t="s">
        <v>79</v>
      </c>
      <c r="BK1208" s="1">
        <v>44797</v>
      </c>
      <c r="BL1208" t="s">
        <v>87</v>
      </c>
      <c r="BM1208">
        <v>36083</v>
      </c>
      <c r="BN1208" t="s">
        <v>72</v>
      </c>
      <c r="BO1208" t="s">
        <v>87</v>
      </c>
    </row>
    <row r="1209" spans="1:67" s="13" customFormat="1" hidden="1" x14ac:dyDescent="0.2">
      <c r="A1209" s="13" t="s">
        <v>1737</v>
      </c>
      <c r="C1209" s="13" t="s">
        <v>1524</v>
      </c>
      <c r="D1209" s="13" t="s">
        <v>140</v>
      </c>
      <c r="E1209" s="13" t="s">
        <v>808</v>
      </c>
      <c r="F1209" s="13" t="s">
        <v>1671</v>
      </c>
      <c r="G1209" s="13" t="s">
        <v>808</v>
      </c>
      <c r="H1209" s="13" t="s">
        <v>1671</v>
      </c>
    </row>
    <row r="1210" spans="1:67" s="13" customFormat="1" hidden="1" x14ac:dyDescent="0.2">
      <c r="A1210" s="8" t="s">
        <v>108</v>
      </c>
      <c r="B1210" s="8"/>
      <c r="C1210" s="8" t="s">
        <v>1524</v>
      </c>
      <c r="D1210" s="8" t="s">
        <v>140</v>
      </c>
      <c r="E1210" s="8" t="s">
        <v>808</v>
      </c>
      <c r="F1210" s="8" t="s">
        <v>1671</v>
      </c>
      <c r="G1210" s="8" t="s">
        <v>808</v>
      </c>
      <c r="H1210" s="8" t="s">
        <v>1671</v>
      </c>
      <c r="I1210" s="8"/>
      <c r="J1210" s="8"/>
      <c r="K1210" s="8"/>
      <c r="L1210" s="8"/>
      <c r="M1210" s="8"/>
      <c r="N1210" s="8"/>
      <c r="O1210" s="8"/>
      <c r="P1210" s="8"/>
      <c r="Q1210" s="8"/>
      <c r="R1210" s="8"/>
      <c r="S1210" s="8"/>
      <c r="T1210" s="8"/>
      <c r="U1210" s="8">
        <v>4.5999999999999996</v>
      </c>
      <c r="V1210" s="8"/>
      <c r="W1210" s="8"/>
      <c r="X1210" s="8">
        <v>6.3</v>
      </c>
      <c r="Y1210" s="8">
        <v>5.6</v>
      </c>
      <c r="Z1210" s="8"/>
      <c r="AA1210" s="8"/>
      <c r="AB1210" s="8">
        <v>7.6</v>
      </c>
      <c r="AC1210" s="8">
        <v>6.7</v>
      </c>
      <c r="AD1210" s="8"/>
      <c r="AE1210" s="8"/>
      <c r="AF1210" s="8">
        <v>8.5</v>
      </c>
      <c r="AG1210" s="8">
        <v>5.6</v>
      </c>
      <c r="AH1210" s="8"/>
      <c r="AI1210" s="8"/>
      <c r="AJ1210" s="8">
        <v>7.5</v>
      </c>
      <c r="AK1210" s="8"/>
      <c r="AL1210" s="8"/>
      <c r="AM1210" s="8"/>
      <c r="AN1210" s="8"/>
      <c r="AO1210" s="8">
        <v>4.3</v>
      </c>
      <c r="AP1210" s="8"/>
      <c r="AQ1210" s="8"/>
      <c r="AR1210" s="8">
        <v>2.8</v>
      </c>
      <c r="AS1210" s="8">
        <v>5.0999999999999996</v>
      </c>
      <c r="AT1210" s="8"/>
      <c r="AU1210" s="8"/>
      <c r="AV1210" s="8">
        <v>3.8</v>
      </c>
      <c r="AW1210" s="8">
        <v>6.2</v>
      </c>
      <c r="AX1210" s="8"/>
      <c r="AY1210" s="8"/>
      <c r="AZ1210" s="8">
        <v>4.8</v>
      </c>
      <c r="BA1210" s="8">
        <v>6.5</v>
      </c>
      <c r="BB1210" s="8"/>
      <c r="BC1210" s="8"/>
      <c r="BD1210" s="8">
        <v>5.5</v>
      </c>
      <c r="BE1210" s="8">
        <v>7.5</v>
      </c>
      <c r="BF1210" s="8"/>
      <c r="BG1210" s="8"/>
      <c r="BH1210" s="8">
        <v>5</v>
      </c>
      <c r="BI1210" s="8" t="s">
        <v>3088</v>
      </c>
      <c r="BJ1210" s="8" t="s">
        <v>79</v>
      </c>
      <c r="BK1210" s="9">
        <v>44832</v>
      </c>
      <c r="BL1210" s="8" t="s">
        <v>3082</v>
      </c>
      <c r="BM1210" s="8">
        <v>6224</v>
      </c>
      <c r="BN1210" s="8"/>
      <c r="BO1210" s="8"/>
    </row>
    <row r="1211" spans="1:67" s="13" customFormat="1" hidden="1" x14ac:dyDescent="0.2">
      <c r="A1211" s="23" t="s">
        <v>1737</v>
      </c>
      <c r="B1211" s="23"/>
      <c r="C1211" s="23" t="s">
        <v>1524</v>
      </c>
      <c r="D1211" s="23" t="s">
        <v>140</v>
      </c>
      <c r="E1211" s="23" t="s">
        <v>808</v>
      </c>
      <c r="F1211" s="23" t="s">
        <v>1665</v>
      </c>
      <c r="G1211" s="23" t="s">
        <v>808</v>
      </c>
      <c r="H1211" s="23" t="s">
        <v>1665</v>
      </c>
      <c r="I1211" s="23"/>
      <c r="J1211" s="23"/>
      <c r="K1211" s="23"/>
      <c r="L1211" s="23"/>
      <c r="M1211" s="23"/>
      <c r="N1211" s="23"/>
      <c r="O1211" s="23"/>
      <c r="P1211" s="23"/>
      <c r="Q1211" s="23"/>
      <c r="R1211" s="23"/>
      <c r="S1211" s="23"/>
      <c r="T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c r="AY1211" s="23"/>
      <c r="AZ1211" s="23"/>
      <c r="BA1211" s="23"/>
      <c r="BB1211" s="23"/>
      <c r="BC1211" s="23"/>
      <c r="BD1211" s="23"/>
      <c r="BE1211" s="23"/>
      <c r="BF1211" s="23"/>
      <c r="BG1211" s="23"/>
      <c r="BH1211" s="23"/>
      <c r="BI1211" s="23"/>
      <c r="BJ1211" s="23"/>
      <c r="BK1211" s="23"/>
      <c r="BL1211" s="23"/>
      <c r="BM1211" s="23"/>
      <c r="BN1211" s="23"/>
      <c r="BO1211" s="23"/>
    </row>
    <row r="1212" spans="1:67" s="13" customFormat="1" hidden="1" x14ac:dyDescent="0.2">
      <c r="A1212" s="13" t="s">
        <v>1737</v>
      </c>
      <c r="C1212" s="13" t="s">
        <v>1524</v>
      </c>
      <c r="D1212" s="13" t="s">
        <v>140</v>
      </c>
      <c r="E1212" s="13" t="s">
        <v>808</v>
      </c>
      <c r="F1212" s="13" t="s">
        <v>827</v>
      </c>
      <c r="G1212" s="13" t="s">
        <v>808</v>
      </c>
      <c r="H1212" s="13" t="s">
        <v>827</v>
      </c>
    </row>
    <row r="1213" spans="1:67" s="13" customFormat="1" hidden="1" x14ac:dyDescent="0.2">
      <c r="A1213" s="12" t="s">
        <v>3046</v>
      </c>
      <c r="B1213" s="12"/>
      <c r="C1213" s="12" t="s">
        <v>1524</v>
      </c>
      <c r="D1213" s="12" t="s">
        <v>140</v>
      </c>
      <c r="E1213" s="12" t="s">
        <v>808</v>
      </c>
      <c r="F1213" s="12" t="s">
        <v>827</v>
      </c>
      <c r="G1213" s="12" t="s">
        <v>808</v>
      </c>
      <c r="H1213" s="12" t="s">
        <v>827</v>
      </c>
      <c r="I1213" s="12"/>
      <c r="J1213" s="12"/>
      <c r="K1213" s="12"/>
      <c r="L1213" s="12"/>
      <c r="M1213" s="12"/>
      <c r="N1213" s="12"/>
      <c r="O1213" s="12"/>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t="s">
        <v>3031</v>
      </c>
      <c r="BJ1213" s="12" t="s">
        <v>79</v>
      </c>
      <c r="BK1213" s="14">
        <v>44831</v>
      </c>
      <c r="BL1213" s="12" t="s">
        <v>3029</v>
      </c>
      <c r="BM1213" s="12">
        <v>6223</v>
      </c>
      <c r="BN1213" s="12" t="s">
        <v>72</v>
      </c>
      <c r="BO1213" s="12" t="s">
        <v>3029</v>
      </c>
    </row>
    <row r="1214" spans="1:67" s="13" customFormat="1" hidden="1" x14ac:dyDescent="0.2">
      <c r="A1214" s="12" t="s">
        <v>3042</v>
      </c>
      <c r="B1214" s="12"/>
      <c r="C1214" s="12" t="s">
        <v>1524</v>
      </c>
      <c r="D1214" s="12" t="s">
        <v>140</v>
      </c>
      <c r="E1214" s="12" t="s">
        <v>808</v>
      </c>
      <c r="F1214" s="12" t="s">
        <v>827</v>
      </c>
      <c r="G1214" s="12" t="s">
        <v>808</v>
      </c>
      <c r="H1214" s="12" t="s">
        <v>827</v>
      </c>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t="s">
        <v>3031</v>
      </c>
      <c r="BJ1214" s="12" t="s">
        <v>79</v>
      </c>
      <c r="BK1214" s="14">
        <v>44831</v>
      </c>
      <c r="BL1214" s="12" t="s">
        <v>3029</v>
      </c>
      <c r="BM1214" s="12">
        <v>6223</v>
      </c>
      <c r="BN1214" s="12" t="s">
        <v>72</v>
      </c>
      <c r="BO1214" s="12" t="s">
        <v>3029</v>
      </c>
    </row>
    <row r="1215" spans="1:67" s="13" customFormat="1" hidden="1" x14ac:dyDescent="0.2">
      <c r="A1215" s="12" t="s">
        <v>3044</v>
      </c>
      <c r="B1215" s="12"/>
      <c r="C1215" s="12" t="s">
        <v>1524</v>
      </c>
      <c r="D1215" s="12" t="s">
        <v>140</v>
      </c>
      <c r="E1215" s="12" t="s">
        <v>808</v>
      </c>
      <c r="F1215" s="12" t="s">
        <v>827</v>
      </c>
      <c r="G1215" s="12" t="s">
        <v>808</v>
      </c>
      <c r="H1215" s="12" t="s">
        <v>827</v>
      </c>
      <c r="I1215" s="12"/>
      <c r="J1215" s="12"/>
      <c r="K1215" s="12"/>
      <c r="L1215" s="12"/>
      <c r="M1215" s="12"/>
      <c r="N1215" s="12"/>
      <c r="O1215" s="12"/>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t="s">
        <v>3031</v>
      </c>
      <c r="BJ1215" s="12" t="s">
        <v>79</v>
      </c>
      <c r="BK1215" s="14">
        <v>44831</v>
      </c>
      <c r="BL1215" s="12" t="s">
        <v>3029</v>
      </c>
      <c r="BM1215" s="12">
        <v>6223</v>
      </c>
      <c r="BN1215" s="12" t="s">
        <v>72</v>
      </c>
      <c r="BO1215" s="12" t="s">
        <v>3029</v>
      </c>
    </row>
    <row r="1216" spans="1:67" s="13" customFormat="1" hidden="1" x14ac:dyDescent="0.2">
      <c r="A1216" s="12" t="s">
        <v>3047</v>
      </c>
      <c r="B1216" s="12"/>
      <c r="C1216" s="12" t="s">
        <v>1524</v>
      </c>
      <c r="D1216" s="12" t="s">
        <v>140</v>
      </c>
      <c r="E1216" s="12" t="s">
        <v>808</v>
      </c>
      <c r="F1216" s="12" t="s">
        <v>827</v>
      </c>
      <c r="G1216" s="12" t="s">
        <v>808</v>
      </c>
      <c r="H1216" s="12" t="s">
        <v>827</v>
      </c>
      <c r="I1216" s="12"/>
      <c r="J1216" s="12"/>
      <c r="K1216" s="12"/>
      <c r="L1216" s="12"/>
      <c r="M1216" s="12"/>
      <c r="N1216" s="12"/>
      <c r="O1216" s="12"/>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t="s">
        <v>3031</v>
      </c>
      <c r="BJ1216" s="12" t="s">
        <v>79</v>
      </c>
      <c r="BK1216" s="14">
        <v>44831</v>
      </c>
      <c r="BL1216" s="12" t="s">
        <v>3029</v>
      </c>
      <c r="BM1216" s="12">
        <v>6223</v>
      </c>
      <c r="BN1216" s="12" t="s">
        <v>72</v>
      </c>
      <c r="BO1216" s="12" t="s">
        <v>3029</v>
      </c>
    </row>
    <row r="1217" spans="1:67" s="13" customFormat="1" hidden="1" x14ac:dyDescent="0.2">
      <c r="A1217" s="12" t="s">
        <v>3045</v>
      </c>
      <c r="B1217" s="12"/>
      <c r="C1217" s="12" t="s">
        <v>1524</v>
      </c>
      <c r="D1217" s="12" t="s">
        <v>140</v>
      </c>
      <c r="E1217" s="12" t="s">
        <v>808</v>
      </c>
      <c r="F1217" s="12" t="s">
        <v>827</v>
      </c>
      <c r="G1217" s="12" t="s">
        <v>808</v>
      </c>
      <c r="H1217" s="12" t="s">
        <v>827</v>
      </c>
      <c r="I1217" s="12"/>
      <c r="J1217" s="12"/>
      <c r="K1217" s="12"/>
      <c r="L1217" s="12"/>
      <c r="M1217" s="12"/>
      <c r="N1217" s="12"/>
      <c r="O1217" s="12"/>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t="s">
        <v>3031</v>
      </c>
      <c r="BJ1217" s="12" t="s">
        <v>79</v>
      </c>
      <c r="BK1217" s="14">
        <v>44831</v>
      </c>
      <c r="BL1217" s="12" t="s">
        <v>3029</v>
      </c>
      <c r="BM1217" s="12">
        <v>6223</v>
      </c>
      <c r="BN1217" s="12" t="s">
        <v>72</v>
      </c>
      <c r="BO1217" s="12" t="s">
        <v>3029</v>
      </c>
    </row>
    <row r="1218" spans="1:67" s="13" customFormat="1" hidden="1" x14ac:dyDescent="0.2">
      <c r="A1218" s="12" t="s">
        <v>3048</v>
      </c>
      <c r="B1218" s="12"/>
      <c r="C1218" s="12" t="s">
        <v>1524</v>
      </c>
      <c r="D1218" s="12" t="s">
        <v>140</v>
      </c>
      <c r="E1218" s="12" t="s">
        <v>808</v>
      </c>
      <c r="F1218" s="12" t="s">
        <v>827</v>
      </c>
      <c r="G1218" s="12" t="s">
        <v>808</v>
      </c>
      <c r="H1218" s="12" t="s">
        <v>827</v>
      </c>
      <c r="I1218" s="12"/>
      <c r="J1218" s="12"/>
      <c r="K1218" s="12"/>
      <c r="L1218" s="12"/>
      <c r="M1218" s="12"/>
      <c r="N1218" s="12"/>
      <c r="O1218" s="12"/>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t="s">
        <v>3031</v>
      </c>
      <c r="BJ1218" s="12" t="s">
        <v>79</v>
      </c>
      <c r="BK1218" s="14">
        <v>44831</v>
      </c>
      <c r="BL1218" s="12" t="s">
        <v>3029</v>
      </c>
      <c r="BM1218" s="12">
        <v>6223</v>
      </c>
      <c r="BN1218" s="12" t="s">
        <v>72</v>
      </c>
      <c r="BO1218" s="12" t="s">
        <v>3029</v>
      </c>
    </row>
    <row r="1219" spans="1:67" s="13" customFormat="1" hidden="1" x14ac:dyDescent="0.2">
      <c r="A1219" s="12" t="s">
        <v>3043</v>
      </c>
      <c r="B1219" s="12"/>
      <c r="C1219" s="12" t="s">
        <v>1524</v>
      </c>
      <c r="D1219" s="12" t="s">
        <v>140</v>
      </c>
      <c r="E1219" s="12" t="s">
        <v>808</v>
      </c>
      <c r="F1219" s="12" t="s">
        <v>827</v>
      </c>
      <c r="G1219" s="12" t="s">
        <v>808</v>
      </c>
      <c r="H1219" s="12" t="s">
        <v>827</v>
      </c>
      <c r="I1219" s="12"/>
      <c r="J1219" s="12"/>
      <c r="K1219" s="12"/>
      <c r="L1219" s="12"/>
      <c r="M1219" s="12"/>
      <c r="N1219" s="12"/>
      <c r="O1219" s="12"/>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t="s">
        <v>3031</v>
      </c>
      <c r="BJ1219" s="12" t="s">
        <v>79</v>
      </c>
      <c r="BK1219" s="14">
        <v>44831</v>
      </c>
      <c r="BL1219" s="12" t="s">
        <v>3029</v>
      </c>
      <c r="BM1219" s="12">
        <v>6223</v>
      </c>
      <c r="BN1219" s="12" t="s">
        <v>72</v>
      </c>
      <c r="BO1219" s="12" t="s">
        <v>3029</v>
      </c>
    </row>
    <row r="1220" spans="1:67" s="13" customFormat="1" hidden="1" x14ac:dyDescent="0.2">
      <c r="A1220" s="12" t="s">
        <v>3040</v>
      </c>
      <c r="B1220" s="12"/>
      <c r="C1220" s="12" t="s">
        <v>1524</v>
      </c>
      <c r="D1220" s="12" t="s">
        <v>140</v>
      </c>
      <c r="E1220" s="12" t="s">
        <v>808</v>
      </c>
      <c r="F1220" s="12" t="s">
        <v>827</v>
      </c>
      <c r="G1220" s="12" t="s">
        <v>808</v>
      </c>
      <c r="H1220" s="12" t="s">
        <v>827</v>
      </c>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t="s">
        <v>3031</v>
      </c>
      <c r="BJ1220" s="12" t="s">
        <v>79</v>
      </c>
      <c r="BK1220" s="14">
        <v>44831</v>
      </c>
      <c r="BL1220" s="12" t="s">
        <v>3029</v>
      </c>
      <c r="BM1220" s="12">
        <v>6223</v>
      </c>
      <c r="BN1220" s="12" t="s">
        <v>72</v>
      </c>
      <c r="BO1220" s="12" t="s">
        <v>3029</v>
      </c>
    </row>
    <row r="1221" spans="1:67" s="13" customFormat="1" hidden="1" x14ac:dyDescent="0.2">
      <c r="A1221" s="12" t="s">
        <v>3041</v>
      </c>
      <c r="B1221" s="12"/>
      <c r="C1221" s="12" t="s">
        <v>1524</v>
      </c>
      <c r="D1221" s="12" t="s">
        <v>140</v>
      </c>
      <c r="E1221" s="12" t="s">
        <v>808</v>
      </c>
      <c r="F1221" s="12" t="s">
        <v>827</v>
      </c>
      <c r="G1221" s="12" t="s">
        <v>808</v>
      </c>
      <c r="H1221" s="12" t="s">
        <v>827</v>
      </c>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t="s">
        <v>3031</v>
      </c>
      <c r="BJ1221" s="12" t="s">
        <v>79</v>
      </c>
      <c r="BK1221" s="14">
        <v>44831</v>
      </c>
      <c r="BL1221" s="12" t="s">
        <v>3029</v>
      </c>
      <c r="BM1221" s="12">
        <v>6223</v>
      </c>
      <c r="BN1221" s="12" t="s">
        <v>72</v>
      </c>
      <c r="BO1221" s="12" t="s">
        <v>3029</v>
      </c>
    </row>
    <row r="1222" spans="1:67" s="13" customFormat="1" hidden="1" x14ac:dyDescent="0.2">
      <c r="A1222" s="8" t="s">
        <v>108</v>
      </c>
      <c r="B1222" s="8"/>
      <c r="C1222" s="8" t="s">
        <v>1524</v>
      </c>
      <c r="D1222" s="8" t="s">
        <v>140</v>
      </c>
      <c r="E1222" s="8" t="s">
        <v>808</v>
      </c>
      <c r="F1222" s="8" t="s">
        <v>827</v>
      </c>
      <c r="G1222" s="8" t="s">
        <v>808</v>
      </c>
      <c r="H1222" s="8" t="s">
        <v>827</v>
      </c>
      <c r="I1222" s="8"/>
      <c r="J1222" s="8"/>
      <c r="K1222" s="8"/>
      <c r="L1222" s="8"/>
      <c r="M1222" s="8"/>
      <c r="N1222" s="8"/>
      <c r="O1222" s="8"/>
      <c r="P1222" s="8"/>
      <c r="Q1222" s="8">
        <v>3.1</v>
      </c>
      <c r="R1222" s="8"/>
      <c r="S1222" s="8"/>
      <c r="T1222" s="8">
        <v>3.2</v>
      </c>
      <c r="U1222" s="8">
        <v>2.9</v>
      </c>
      <c r="V1222" s="8"/>
      <c r="W1222" s="8"/>
      <c r="X1222" s="8">
        <v>4.0999999999999996</v>
      </c>
      <c r="Y1222" s="8">
        <v>3.8</v>
      </c>
      <c r="Z1222" s="8"/>
      <c r="AA1222" s="8"/>
      <c r="AB1222" s="8">
        <v>4.5999999999999996</v>
      </c>
      <c r="AC1222" s="8">
        <v>4.0999999999999996</v>
      </c>
      <c r="AD1222" s="8"/>
      <c r="AE1222" s="8"/>
      <c r="AF1222" s="8">
        <v>5.5</v>
      </c>
      <c r="AG1222" s="8">
        <v>3.4</v>
      </c>
      <c r="AH1222" s="8"/>
      <c r="AI1222" s="8"/>
      <c r="AJ1222" s="8">
        <v>4.5999999999999996</v>
      </c>
      <c r="AK1222" s="8"/>
      <c r="AL1222" s="8"/>
      <c r="AM1222" s="8"/>
      <c r="AN1222" s="8"/>
      <c r="AO1222" s="8">
        <v>3</v>
      </c>
      <c r="AP1222" s="8"/>
      <c r="AQ1222" s="8"/>
      <c r="AR1222" s="8">
        <v>2.1</v>
      </c>
      <c r="AS1222" s="8">
        <v>3.5</v>
      </c>
      <c r="AT1222" s="8"/>
      <c r="AU1222" s="8"/>
      <c r="AV1222" s="8">
        <v>2.5</v>
      </c>
      <c r="AW1222" s="8">
        <v>3.9</v>
      </c>
      <c r="AX1222" s="8"/>
      <c r="AY1222" s="8"/>
      <c r="AZ1222" s="8">
        <v>3.1</v>
      </c>
      <c r="BA1222" s="8">
        <v>4.2</v>
      </c>
      <c r="BB1222" s="8"/>
      <c r="BC1222" s="8"/>
      <c r="BD1222" s="8">
        <v>3.5</v>
      </c>
      <c r="BE1222" s="8">
        <v>4.5999999999999996</v>
      </c>
      <c r="BF1222" s="8"/>
      <c r="BG1222" s="8"/>
      <c r="BH1222" s="8">
        <v>3.1</v>
      </c>
      <c r="BI1222" s="8" t="s">
        <v>3031</v>
      </c>
      <c r="BJ1222" s="8" t="s">
        <v>79</v>
      </c>
      <c r="BK1222" s="9">
        <v>44831</v>
      </c>
      <c r="BL1222" s="8" t="s">
        <v>3029</v>
      </c>
      <c r="BM1222" s="8">
        <v>6223</v>
      </c>
      <c r="BN1222" s="8"/>
      <c r="BO1222" s="8"/>
    </row>
    <row r="1223" spans="1:67" s="13" customFormat="1" hidden="1" x14ac:dyDescent="0.2">
      <c r="A1223" t="s">
        <v>828</v>
      </c>
      <c r="B1223"/>
      <c r="C1223" t="s">
        <v>1524</v>
      </c>
      <c r="D1223" t="s">
        <v>140</v>
      </c>
      <c r="E1223" t="s">
        <v>808</v>
      </c>
      <c r="F1223" t="s">
        <v>827</v>
      </c>
      <c r="G1223" t="s">
        <v>808</v>
      </c>
      <c r="H1223" t="s">
        <v>827</v>
      </c>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v>3.9</v>
      </c>
      <c r="AT1223"/>
      <c r="AU1223"/>
      <c r="AV1223">
        <v>2.5</v>
      </c>
      <c r="AW1223"/>
      <c r="AX1223"/>
      <c r="AY1223"/>
      <c r="AZ1223"/>
      <c r="BA1223"/>
      <c r="BB1223"/>
      <c r="BC1223"/>
      <c r="BD1223"/>
      <c r="BE1223"/>
      <c r="BF1223"/>
      <c r="BG1223"/>
      <c r="BH1223"/>
      <c r="BI1223"/>
      <c r="BJ1223" t="s">
        <v>79</v>
      </c>
      <c r="BK1223"/>
      <c r="BL1223" t="s">
        <v>814</v>
      </c>
      <c r="BM1223">
        <v>3806</v>
      </c>
      <c r="BN1223"/>
      <c r="BO1223"/>
    </row>
    <row r="1224" spans="1:67" s="13" customFormat="1" hidden="1" x14ac:dyDescent="0.2">
      <c r="A1224" t="s">
        <v>829</v>
      </c>
      <c r="B1224"/>
      <c r="C1224" t="s">
        <v>1524</v>
      </c>
      <c r="D1224" t="s">
        <v>140</v>
      </c>
      <c r="E1224" t="s">
        <v>808</v>
      </c>
      <c r="F1224" t="s">
        <v>827</v>
      </c>
      <c r="G1224" t="s">
        <v>808</v>
      </c>
      <c r="H1224" t="s">
        <v>827</v>
      </c>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v>3.4</v>
      </c>
      <c r="AX1224"/>
      <c r="AY1224"/>
      <c r="AZ1224">
        <v>2.7</v>
      </c>
      <c r="BA1224"/>
      <c r="BB1224"/>
      <c r="BC1224"/>
      <c r="BD1224"/>
      <c r="BE1224"/>
      <c r="BF1224"/>
      <c r="BG1224"/>
      <c r="BH1224"/>
      <c r="BI1224"/>
      <c r="BJ1224" t="s">
        <v>79</v>
      </c>
      <c r="BK1224"/>
      <c r="BL1224" t="s">
        <v>814</v>
      </c>
      <c r="BM1224">
        <v>3806</v>
      </c>
      <c r="BN1224"/>
      <c r="BO1224"/>
    </row>
    <row r="1225" spans="1:67" s="13" customFormat="1" hidden="1" x14ac:dyDescent="0.2">
      <c r="A1225" t="s">
        <v>830</v>
      </c>
      <c r="B1225"/>
      <c r="C1225" t="s">
        <v>1524</v>
      </c>
      <c r="D1225" t="s">
        <v>140</v>
      </c>
      <c r="E1225" t="s">
        <v>808</v>
      </c>
      <c r="F1225" t="s">
        <v>827</v>
      </c>
      <c r="G1225" t="s">
        <v>808</v>
      </c>
      <c r="H1225" t="s">
        <v>827</v>
      </c>
      <c r="I1225"/>
      <c r="J1225"/>
      <c r="K1225"/>
      <c r="L1225"/>
      <c r="M1225"/>
      <c r="N1225"/>
      <c r="O1225"/>
      <c r="P1225"/>
      <c r="Q1225"/>
      <c r="R1225"/>
      <c r="S1225"/>
      <c r="T1225"/>
      <c r="U1225"/>
      <c r="V1225"/>
      <c r="W1225"/>
      <c r="X1225"/>
      <c r="Y1225">
        <v>3.2</v>
      </c>
      <c r="Z1225"/>
      <c r="AA1225"/>
      <c r="AB1225">
        <v>4.3</v>
      </c>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t="s">
        <v>79</v>
      </c>
      <c r="BK1225"/>
      <c r="BL1225" t="s">
        <v>814</v>
      </c>
      <c r="BM1225">
        <v>3806</v>
      </c>
      <c r="BN1225"/>
      <c r="BO1225"/>
    </row>
    <row r="1226" spans="1:67" s="13" customFormat="1" hidden="1" x14ac:dyDescent="0.2">
      <c r="A1226" t="s">
        <v>831</v>
      </c>
      <c r="B1226"/>
      <c r="C1226" t="s">
        <v>1524</v>
      </c>
      <c r="D1226" t="s">
        <v>140</v>
      </c>
      <c r="E1226" t="s">
        <v>808</v>
      </c>
      <c r="F1226" t="s">
        <v>827</v>
      </c>
      <c r="G1226" t="s">
        <v>808</v>
      </c>
      <c r="H1226" t="s">
        <v>827</v>
      </c>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v>3.1</v>
      </c>
      <c r="AX1226"/>
      <c r="AY1226"/>
      <c r="AZ1226">
        <v>2.2999999999999998</v>
      </c>
      <c r="BA1226"/>
      <c r="BB1226"/>
      <c r="BC1226"/>
      <c r="BD1226"/>
      <c r="BE1226"/>
      <c r="BF1226"/>
      <c r="BG1226"/>
      <c r="BH1226"/>
      <c r="BI1226"/>
      <c r="BJ1226" t="s">
        <v>79</v>
      </c>
      <c r="BK1226"/>
      <c r="BL1226" t="s">
        <v>814</v>
      </c>
      <c r="BM1226">
        <v>3806</v>
      </c>
      <c r="BN1226"/>
      <c r="BO1226"/>
    </row>
    <row r="1227" spans="1:67" s="13" customFormat="1" hidden="1" x14ac:dyDescent="0.2">
      <c r="A1227" t="s">
        <v>832</v>
      </c>
      <c r="B1227"/>
      <c r="C1227" t="s">
        <v>1524</v>
      </c>
      <c r="D1227" t="s">
        <v>140</v>
      </c>
      <c r="E1227" t="s">
        <v>808</v>
      </c>
      <c r="F1227" t="s">
        <v>827</v>
      </c>
      <c r="G1227" t="s">
        <v>808</v>
      </c>
      <c r="H1227" t="s">
        <v>827</v>
      </c>
      <c r="I1227"/>
      <c r="J1227"/>
      <c r="K1227"/>
      <c r="L1227"/>
      <c r="M1227"/>
      <c r="N1227"/>
      <c r="O1227"/>
      <c r="P1227"/>
      <c r="Q1227"/>
      <c r="R1227"/>
      <c r="S1227"/>
      <c r="T1227"/>
      <c r="U1227"/>
      <c r="V1227"/>
      <c r="W1227"/>
      <c r="X1227"/>
      <c r="Y1227"/>
      <c r="Z1227"/>
      <c r="AA1227"/>
      <c r="AB1227"/>
      <c r="AC1227"/>
      <c r="AD1227"/>
      <c r="AE1227"/>
      <c r="AF1227"/>
      <c r="AG1227">
        <v>2.4</v>
      </c>
      <c r="AH1227"/>
      <c r="AI1227"/>
      <c r="AJ1227">
        <v>3.8</v>
      </c>
      <c r="AK1227"/>
      <c r="AL1227"/>
      <c r="AM1227"/>
      <c r="AN1227"/>
      <c r="AO1227"/>
      <c r="AP1227"/>
      <c r="AQ1227"/>
      <c r="AR1227"/>
      <c r="AS1227"/>
      <c r="AT1227"/>
      <c r="AU1227"/>
      <c r="AV1227"/>
      <c r="AW1227"/>
      <c r="AX1227"/>
      <c r="AY1227"/>
      <c r="AZ1227"/>
      <c r="BA1227"/>
      <c r="BB1227"/>
      <c r="BC1227"/>
      <c r="BD1227"/>
      <c r="BE1227"/>
      <c r="BF1227"/>
      <c r="BG1227"/>
      <c r="BH1227"/>
      <c r="BI1227"/>
      <c r="BJ1227" t="s">
        <v>79</v>
      </c>
      <c r="BK1227"/>
      <c r="BL1227" t="s">
        <v>814</v>
      </c>
      <c r="BM1227">
        <v>3806</v>
      </c>
      <c r="BN1227"/>
      <c r="BO1227"/>
    </row>
    <row r="1228" spans="1:67" s="13" customFormat="1" hidden="1" x14ac:dyDescent="0.2">
      <c r="A1228" s="13" t="s">
        <v>1737</v>
      </c>
      <c r="C1228" s="13" t="s">
        <v>1524</v>
      </c>
      <c r="D1228" s="13" t="s">
        <v>140</v>
      </c>
      <c r="E1228" s="13" t="s">
        <v>808</v>
      </c>
      <c r="G1228" s="13" t="s">
        <v>808</v>
      </c>
    </row>
    <row r="1229" spans="1:67" s="13" customFormat="1" hidden="1" x14ac:dyDescent="0.2">
      <c r="A1229" s="13" t="s">
        <v>1737</v>
      </c>
      <c r="C1229" s="13" t="s">
        <v>1524</v>
      </c>
      <c r="D1229" s="13" t="s">
        <v>140</v>
      </c>
      <c r="E1229" s="13" t="s">
        <v>808</v>
      </c>
      <c r="G1229" s="13" t="s">
        <v>1660</v>
      </c>
    </row>
    <row r="1230" spans="1:67" s="13" customFormat="1" hidden="1" x14ac:dyDescent="0.2">
      <c r="A1230" s="13" t="s">
        <v>1737</v>
      </c>
      <c r="C1230" s="13" t="s">
        <v>1524</v>
      </c>
      <c r="D1230" s="13" t="s">
        <v>140</v>
      </c>
      <c r="E1230" s="13" t="s">
        <v>808</v>
      </c>
      <c r="G1230" s="13" t="s">
        <v>1656</v>
      </c>
    </row>
    <row r="1231" spans="1:67" s="13" customFormat="1" hidden="1" x14ac:dyDescent="0.2">
      <c r="A1231" s="23" t="s">
        <v>1737</v>
      </c>
      <c r="B1231" s="23"/>
      <c r="C1231" s="23" t="s">
        <v>1518</v>
      </c>
      <c r="D1231" s="23" t="s">
        <v>76</v>
      </c>
      <c r="E1231" s="23" t="s">
        <v>1562</v>
      </c>
      <c r="F1231" s="23" t="s">
        <v>1563</v>
      </c>
      <c r="G1231" s="23" t="s">
        <v>1562</v>
      </c>
      <c r="H1231" s="23" t="s">
        <v>1563</v>
      </c>
      <c r="I1231" s="23"/>
      <c r="J1231" s="23"/>
      <c r="K1231" s="23"/>
      <c r="L1231" s="23"/>
      <c r="M1231" s="23"/>
      <c r="N1231" s="23"/>
      <c r="O1231" s="23"/>
      <c r="P1231" s="23"/>
      <c r="Q1231" s="23"/>
      <c r="R1231" s="23"/>
      <c r="S1231" s="23"/>
      <c r="T1231" s="23"/>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c r="AY1231" s="23"/>
      <c r="AZ1231" s="23"/>
      <c r="BA1231" s="23"/>
      <c r="BB1231" s="23"/>
      <c r="BC1231" s="23"/>
      <c r="BD1231" s="23"/>
      <c r="BE1231" s="23"/>
      <c r="BF1231" s="23"/>
      <c r="BG1231" s="23"/>
      <c r="BH1231" s="23"/>
      <c r="BI1231" s="23"/>
      <c r="BJ1231" s="23"/>
      <c r="BK1231" s="23"/>
      <c r="BL1231" s="23"/>
      <c r="BM1231" s="23"/>
      <c r="BN1231" s="23"/>
      <c r="BO1231" s="23"/>
    </row>
    <row r="1232" spans="1:67" s="13" customFormat="1" hidden="1" x14ac:dyDescent="0.2">
      <c r="A1232" s="23" t="s">
        <v>1737</v>
      </c>
      <c r="B1232" s="23"/>
      <c r="C1232" s="23" t="s">
        <v>1518</v>
      </c>
      <c r="D1232" s="23" t="s">
        <v>76</v>
      </c>
      <c r="E1232" s="23" t="s">
        <v>1562</v>
      </c>
      <c r="F1232" s="23"/>
      <c r="G1232" s="23" t="s">
        <v>1562</v>
      </c>
      <c r="H1232" s="23"/>
      <c r="I1232" s="23"/>
      <c r="J1232" s="23"/>
      <c r="K1232" s="23"/>
      <c r="L1232" s="23"/>
      <c r="M1232" s="23"/>
      <c r="N1232" s="23"/>
      <c r="O1232" s="23"/>
      <c r="P1232" s="23"/>
      <c r="Q1232" s="23"/>
      <c r="R1232" s="23"/>
      <c r="S1232" s="23"/>
      <c r="T1232" s="23"/>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c r="AY1232" s="23"/>
      <c r="AZ1232" s="23"/>
      <c r="BA1232" s="23"/>
      <c r="BB1232" s="23"/>
      <c r="BC1232" s="23"/>
      <c r="BD1232" s="23"/>
      <c r="BE1232" s="23"/>
      <c r="BF1232" s="23"/>
      <c r="BG1232" s="23"/>
      <c r="BH1232" s="23"/>
      <c r="BI1232" s="23"/>
      <c r="BJ1232" s="23"/>
      <c r="BK1232" s="23"/>
      <c r="BL1232" s="23"/>
      <c r="BM1232" s="23"/>
      <c r="BN1232" s="23"/>
      <c r="BO1232" s="23"/>
    </row>
    <row r="1233" spans="1:67" s="13" customFormat="1" hidden="1" x14ac:dyDescent="0.2">
      <c r="A1233" s="23" t="s">
        <v>1737</v>
      </c>
      <c r="B1233" s="23"/>
      <c r="C1233" s="23" t="s">
        <v>1524</v>
      </c>
      <c r="D1233" s="23" t="s">
        <v>140</v>
      </c>
      <c r="E1233" s="23" t="s">
        <v>1611</v>
      </c>
      <c r="F1233" s="23"/>
      <c r="G1233" s="23" t="s">
        <v>1611</v>
      </c>
      <c r="H1233" s="23"/>
      <c r="I1233" s="23"/>
      <c r="J1233" s="23"/>
      <c r="K1233" s="23"/>
      <c r="L1233" s="23"/>
      <c r="M1233" s="23"/>
      <c r="N1233" s="23"/>
      <c r="O1233" s="23"/>
      <c r="P1233" s="23"/>
      <c r="Q1233" s="23"/>
      <c r="R1233" s="23"/>
      <c r="S1233" s="23"/>
      <c r="T1233" s="23"/>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c r="AY1233" s="23"/>
      <c r="AZ1233" s="23"/>
      <c r="BA1233" s="23"/>
      <c r="BB1233" s="23"/>
      <c r="BC1233" s="23"/>
      <c r="BD1233" s="23"/>
      <c r="BE1233" s="23"/>
      <c r="BF1233" s="23"/>
      <c r="BG1233" s="23"/>
      <c r="BH1233" s="23"/>
      <c r="BI1233" s="23"/>
      <c r="BJ1233" s="23"/>
      <c r="BK1233" s="23"/>
      <c r="BL1233" s="23"/>
      <c r="BM1233" s="23"/>
      <c r="BN1233" s="23"/>
      <c r="BO1233" s="23"/>
    </row>
    <row r="1234" spans="1:67" s="13" customFormat="1" hidden="1" x14ac:dyDescent="0.2">
      <c r="A1234" s="23" t="s">
        <v>1737</v>
      </c>
      <c r="B1234" s="23"/>
      <c r="C1234" s="23" t="s">
        <v>1524</v>
      </c>
      <c r="D1234" s="23" t="s">
        <v>140</v>
      </c>
      <c r="E1234" s="23" t="s">
        <v>1611</v>
      </c>
      <c r="F1234" s="23"/>
      <c r="G1234" s="23" t="s">
        <v>1620</v>
      </c>
      <c r="H1234" s="23"/>
      <c r="I1234" s="23"/>
      <c r="J1234" s="23"/>
      <c r="K1234" s="23"/>
      <c r="L1234" s="23"/>
      <c r="M1234" s="23"/>
      <c r="N1234" s="23"/>
      <c r="O1234" s="23"/>
      <c r="P1234" s="23"/>
      <c r="Q1234" s="23"/>
      <c r="R1234" s="23"/>
      <c r="S1234" s="23"/>
      <c r="T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c r="AY1234" s="23"/>
      <c r="AZ1234" s="23"/>
      <c r="BA1234" s="23"/>
      <c r="BB1234" s="23"/>
      <c r="BC1234" s="23"/>
      <c r="BD1234" s="23"/>
      <c r="BE1234" s="23"/>
      <c r="BF1234" s="23"/>
      <c r="BG1234" s="23"/>
      <c r="BH1234" s="23"/>
      <c r="BI1234" s="23"/>
      <c r="BJ1234" s="23"/>
      <c r="BK1234" s="23"/>
      <c r="BL1234" s="23"/>
      <c r="BM1234" s="23"/>
      <c r="BN1234" s="23"/>
      <c r="BO1234" s="23"/>
    </row>
    <row r="1235" spans="1:67" s="13" customFormat="1" hidden="1" x14ac:dyDescent="0.2">
      <c r="A1235" s="13" t="s">
        <v>1737</v>
      </c>
      <c r="C1235" s="13" t="s">
        <v>1518</v>
      </c>
      <c r="D1235" s="13" t="s">
        <v>76</v>
      </c>
      <c r="E1235" s="13" t="s">
        <v>1554</v>
      </c>
      <c r="F1235" s="13" t="s">
        <v>1556</v>
      </c>
      <c r="G1235" s="13" t="s">
        <v>1554</v>
      </c>
      <c r="H1235" s="13" t="s">
        <v>1556</v>
      </c>
    </row>
    <row r="1236" spans="1:67" s="13" customFormat="1" hidden="1" x14ac:dyDescent="0.2">
      <c r="A1236" t="s">
        <v>2292</v>
      </c>
      <c r="B1236"/>
      <c r="C1236" t="s">
        <v>1518</v>
      </c>
      <c r="D1236" t="s">
        <v>76</v>
      </c>
      <c r="E1236" t="s">
        <v>1554</v>
      </c>
      <c r="F1236" t="s">
        <v>1556</v>
      </c>
      <c r="G1236" t="s">
        <v>1554</v>
      </c>
      <c r="H1236" t="s">
        <v>1556</v>
      </c>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v>5.6</v>
      </c>
      <c r="AP1236"/>
      <c r="AQ1236"/>
      <c r="AR1236">
        <v>4.8</v>
      </c>
      <c r="AS1236">
        <v>5.9</v>
      </c>
      <c r="AT1236"/>
      <c r="AU1236"/>
      <c r="AV1236"/>
      <c r="AW1236">
        <v>6.6</v>
      </c>
      <c r="AX1236"/>
      <c r="AY1236"/>
      <c r="AZ1236">
        <v>5.6</v>
      </c>
      <c r="BA1236">
        <v>7.2</v>
      </c>
      <c r="BB1236"/>
      <c r="BC1236"/>
      <c r="BD1236">
        <v>6</v>
      </c>
      <c r="BE1236">
        <v>9</v>
      </c>
      <c r="BF1236"/>
      <c r="BG1236"/>
      <c r="BH1236">
        <v>5.7</v>
      </c>
      <c r="BI1236" t="s">
        <v>2296</v>
      </c>
      <c r="BJ1236" t="s">
        <v>79</v>
      </c>
      <c r="BK1236" s="1">
        <v>44819</v>
      </c>
      <c r="BL1236" t="s">
        <v>2295</v>
      </c>
      <c r="BM1236">
        <v>1639</v>
      </c>
      <c r="BN1236" t="s">
        <v>72</v>
      </c>
      <c r="BO1236" t="s">
        <v>2295</v>
      </c>
    </row>
    <row r="1237" spans="1:67" s="13" customFormat="1" hidden="1" x14ac:dyDescent="0.2">
      <c r="A1237" t="s">
        <v>2293</v>
      </c>
      <c r="B1237"/>
      <c r="C1237" t="s">
        <v>1518</v>
      </c>
      <c r="D1237" t="s">
        <v>76</v>
      </c>
      <c r="E1237" t="s">
        <v>1554</v>
      </c>
      <c r="F1237" t="s">
        <v>1556</v>
      </c>
      <c r="G1237" t="s">
        <v>1554</v>
      </c>
      <c r="H1237" t="s">
        <v>1556</v>
      </c>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v>7.8</v>
      </c>
      <c r="BB1237"/>
      <c r="BC1237"/>
      <c r="BD1237">
        <v>6.1</v>
      </c>
      <c r="BE1237">
        <v>9.8000000000000007</v>
      </c>
      <c r="BF1237"/>
      <c r="BG1237"/>
      <c r="BH1237">
        <v>5.8</v>
      </c>
      <c r="BI1237" t="s">
        <v>2296</v>
      </c>
      <c r="BJ1237" t="s">
        <v>79</v>
      </c>
      <c r="BK1237" s="1">
        <v>44819</v>
      </c>
      <c r="BL1237" t="s">
        <v>2295</v>
      </c>
      <c r="BM1237">
        <v>1639</v>
      </c>
      <c r="BN1237"/>
      <c r="BO1237"/>
    </row>
    <row r="1238" spans="1:67" s="13" customFormat="1" hidden="1" x14ac:dyDescent="0.2">
      <c r="A1238" t="s">
        <v>2291</v>
      </c>
      <c r="B1238" t="s">
        <v>338</v>
      </c>
      <c r="C1238" t="s">
        <v>1518</v>
      </c>
      <c r="D1238" t="s">
        <v>76</v>
      </c>
      <c r="E1238" t="s">
        <v>1554</v>
      </c>
      <c r="F1238" t="s">
        <v>1556</v>
      </c>
      <c r="G1238" t="s">
        <v>1554</v>
      </c>
      <c r="H1238" t="s">
        <v>1556</v>
      </c>
      <c r="I1238"/>
      <c r="J1238"/>
      <c r="K1238"/>
      <c r="L1238"/>
      <c r="M1238"/>
      <c r="N1238"/>
      <c r="O1238"/>
      <c r="P1238"/>
      <c r="Q1238">
        <v>5</v>
      </c>
      <c r="R1238"/>
      <c r="S1238"/>
      <c r="T1238">
        <v>4.7</v>
      </c>
      <c r="U1238">
        <v>5</v>
      </c>
      <c r="V1238"/>
      <c r="W1238"/>
      <c r="X1238">
        <v>6.2</v>
      </c>
      <c r="Y1238">
        <v>7.4</v>
      </c>
      <c r="Z1238"/>
      <c r="AA1238"/>
      <c r="AB1238">
        <v>8.3000000000000007</v>
      </c>
      <c r="AC1238">
        <v>7.7</v>
      </c>
      <c r="AD1238"/>
      <c r="AE1238"/>
      <c r="AF1238">
        <v>10.7</v>
      </c>
      <c r="AG1238">
        <v>5.7</v>
      </c>
      <c r="AH1238"/>
      <c r="AI1238"/>
      <c r="AJ1238">
        <v>9.1999999999999993</v>
      </c>
      <c r="AK1238">
        <v>4.9000000000000004</v>
      </c>
      <c r="AL1238"/>
      <c r="AM1238"/>
      <c r="AN1238">
        <v>3.7</v>
      </c>
      <c r="AO1238">
        <v>5.5</v>
      </c>
      <c r="AP1238"/>
      <c r="AQ1238"/>
      <c r="AR1238">
        <v>4.0999999999999996</v>
      </c>
      <c r="AS1238">
        <v>5.4</v>
      </c>
      <c r="AT1238"/>
      <c r="AU1238"/>
      <c r="AV1238">
        <v>4.5999999999999996</v>
      </c>
      <c r="AW1238">
        <v>6.7</v>
      </c>
      <c r="AX1238"/>
      <c r="AY1238"/>
      <c r="AZ1238">
        <v>5.2</v>
      </c>
      <c r="BA1238">
        <v>7.5</v>
      </c>
      <c r="BB1238"/>
      <c r="BC1238"/>
      <c r="BD1238">
        <v>6.3</v>
      </c>
      <c r="BE1238">
        <v>8.5</v>
      </c>
      <c r="BF1238"/>
      <c r="BG1238"/>
      <c r="BH1238">
        <v>5.5</v>
      </c>
      <c r="BI1238" t="s">
        <v>2296</v>
      </c>
      <c r="BJ1238" t="s">
        <v>79</v>
      </c>
      <c r="BK1238" s="1">
        <v>44819</v>
      </c>
      <c r="BL1238" t="s">
        <v>2295</v>
      </c>
      <c r="BM1238">
        <v>1639</v>
      </c>
      <c r="BN1238" t="s">
        <v>72</v>
      </c>
      <c r="BO1238" t="s">
        <v>2295</v>
      </c>
    </row>
    <row r="1239" spans="1:67" s="13" customFormat="1" hidden="1" x14ac:dyDescent="0.2">
      <c r="A1239" s="8" t="s">
        <v>2291</v>
      </c>
      <c r="B1239" t="s">
        <v>338</v>
      </c>
      <c r="C1239" t="s">
        <v>1518</v>
      </c>
      <c r="D1239" t="s">
        <v>76</v>
      </c>
      <c r="E1239" t="s">
        <v>1554</v>
      </c>
      <c r="F1239" t="s">
        <v>1556</v>
      </c>
      <c r="G1239" s="8" t="s">
        <v>1554</v>
      </c>
      <c r="H1239" t="s">
        <v>1556</v>
      </c>
      <c r="I1239" t="b">
        <v>0</v>
      </c>
      <c r="J1239"/>
      <c r="K1239"/>
      <c r="L1239"/>
      <c r="M1239"/>
      <c r="N1239"/>
      <c r="O1239"/>
      <c r="P1239"/>
      <c r="Q1239"/>
      <c r="R1239"/>
      <c r="S1239"/>
      <c r="T1239"/>
      <c r="U1239"/>
      <c r="V1239"/>
      <c r="W1239"/>
      <c r="X1239"/>
      <c r="Y1239">
        <v>7.4</v>
      </c>
      <c r="Z1239"/>
      <c r="AA1239"/>
      <c r="AB1239">
        <v>8.3000000000000007</v>
      </c>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t="s">
        <v>2622</v>
      </c>
      <c r="BJ1239" t="s">
        <v>79</v>
      </c>
      <c r="BK1239" s="1">
        <v>44825</v>
      </c>
      <c r="BL1239" t="s">
        <v>2598</v>
      </c>
      <c r="BM1239">
        <v>79420</v>
      </c>
      <c r="BN1239"/>
      <c r="BO1239"/>
    </row>
    <row r="1240" spans="1:67" s="13" customFormat="1" hidden="1" x14ac:dyDescent="0.2">
      <c r="A1240" s="8" t="s">
        <v>2616</v>
      </c>
      <c r="B1240"/>
      <c r="C1240" t="s">
        <v>1518</v>
      </c>
      <c r="D1240" t="s">
        <v>76</v>
      </c>
      <c r="E1240" t="s">
        <v>1554</v>
      </c>
      <c r="F1240" t="s">
        <v>1556</v>
      </c>
      <c r="G1240" s="8" t="s">
        <v>1554</v>
      </c>
      <c r="H1240" t="s">
        <v>1556</v>
      </c>
      <c r="I1240" t="b">
        <v>0</v>
      </c>
      <c r="J1240"/>
      <c r="K1240"/>
      <c r="L1240"/>
      <c r="M1240"/>
      <c r="N1240"/>
      <c r="O1240"/>
      <c r="P1240"/>
      <c r="Q1240"/>
      <c r="R1240"/>
      <c r="S1240"/>
      <c r="T1240"/>
      <c r="U1240"/>
      <c r="V1240"/>
      <c r="W1240"/>
      <c r="X1240"/>
      <c r="Y1240">
        <v>6.9</v>
      </c>
      <c r="Z1240"/>
      <c r="AA1240"/>
      <c r="AB1240">
        <v>6.9</v>
      </c>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t="s">
        <v>2621</v>
      </c>
      <c r="BJ1240" t="s">
        <v>79</v>
      </c>
      <c r="BK1240" s="1">
        <v>44825</v>
      </c>
      <c r="BL1240" t="s">
        <v>2598</v>
      </c>
      <c r="BM1240">
        <v>79420</v>
      </c>
      <c r="BN1240"/>
      <c r="BO1240"/>
    </row>
    <row r="1241" spans="1:67" s="13" customFormat="1" hidden="1" x14ac:dyDescent="0.2">
      <c r="A1241" t="s">
        <v>2945</v>
      </c>
      <c r="B1241"/>
      <c r="C1241" t="s">
        <v>1518</v>
      </c>
      <c r="D1241" t="s">
        <v>76</v>
      </c>
      <c r="E1241" t="s">
        <v>1554</v>
      </c>
      <c r="F1241" t="s">
        <v>1556</v>
      </c>
      <c r="G1241" t="s">
        <v>1554</v>
      </c>
      <c r="H1241" t="s">
        <v>1556</v>
      </c>
      <c r="I1241"/>
      <c r="J1241"/>
      <c r="K1241"/>
      <c r="L1241" t="s">
        <v>2944</v>
      </c>
      <c r="M1241"/>
      <c r="N1241"/>
      <c r="O1241"/>
      <c r="P1241"/>
      <c r="Q1241"/>
      <c r="R1241"/>
      <c r="S1241"/>
      <c r="T1241"/>
      <c r="U1241"/>
      <c r="V1241"/>
      <c r="W1241"/>
      <c r="X1241"/>
      <c r="Y1241"/>
      <c r="Z1241"/>
      <c r="AA1241"/>
      <c r="AB1241"/>
      <c r="AC1241"/>
      <c r="AD1241"/>
      <c r="AE1241"/>
      <c r="AF1241"/>
      <c r="AG1241"/>
      <c r="AH1241"/>
      <c r="AI1241"/>
      <c r="AJ1241"/>
      <c r="AK1241"/>
      <c r="AL1241"/>
      <c r="AM1241"/>
      <c r="AN1241"/>
      <c r="AO1241">
        <v>5.8</v>
      </c>
      <c r="AP1241"/>
      <c r="AQ1241"/>
      <c r="AR1241">
        <v>4.5</v>
      </c>
      <c r="AS1241">
        <v>6.2</v>
      </c>
      <c r="AT1241"/>
      <c r="AU1241"/>
      <c r="AV1241">
        <v>4.5999999999999996</v>
      </c>
      <c r="AW1241"/>
      <c r="AX1241"/>
      <c r="AY1241"/>
      <c r="AZ1241">
        <v>5.5</v>
      </c>
      <c r="BA1241">
        <v>7.8</v>
      </c>
      <c r="BB1241"/>
      <c r="BC1241"/>
      <c r="BD1241">
        <v>6</v>
      </c>
      <c r="BE1241">
        <v>9.5</v>
      </c>
      <c r="BF1241"/>
      <c r="BG1241"/>
      <c r="BH1241">
        <v>5.4</v>
      </c>
      <c r="BI1241"/>
      <c r="BJ1241" s="8" t="s">
        <v>79</v>
      </c>
      <c r="BK1241" s="9">
        <v>44830</v>
      </c>
      <c r="BL1241" s="8" t="s">
        <v>2857</v>
      </c>
      <c r="BM1241">
        <v>63104</v>
      </c>
      <c r="BN1241"/>
      <c r="BO1241"/>
    </row>
    <row r="1242" spans="1:67" s="13" customFormat="1" hidden="1" x14ac:dyDescent="0.2">
      <c r="A1242" s="8" t="s">
        <v>2615</v>
      </c>
      <c r="B1242"/>
      <c r="C1242" t="s">
        <v>1518</v>
      </c>
      <c r="D1242" t="s">
        <v>76</v>
      </c>
      <c r="E1242" t="s">
        <v>1554</v>
      </c>
      <c r="F1242" t="s">
        <v>1556</v>
      </c>
      <c r="G1242" s="8" t="s">
        <v>1554</v>
      </c>
      <c r="H1242" t="s">
        <v>1556</v>
      </c>
      <c r="I1242" t="b">
        <v>0</v>
      </c>
      <c r="J1242"/>
      <c r="K1242"/>
      <c r="L1242"/>
      <c r="M1242"/>
      <c r="N1242"/>
      <c r="O1242"/>
      <c r="P1242"/>
      <c r="Q1242"/>
      <c r="R1242"/>
      <c r="S1242"/>
      <c r="T1242"/>
      <c r="U1242"/>
      <c r="V1242"/>
      <c r="W1242"/>
      <c r="X1242"/>
      <c r="Y1242" t="s">
        <v>2092</v>
      </c>
      <c r="Z1242"/>
      <c r="AA1242"/>
      <c r="AB1242" t="s">
        <v>2093</v>
      </c>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t="s">
        <v>2620</v>
      </c>
      <c r="BJ1242" t="s">
        <v>79</v>
      </c>
      <c r="BK1242" s="1">
        <v>44825</v>
      </c>
      <c r="BL1242" t="s">
        <v>2598</v>
      </c>
      <c r="BM1242">
        <v>79420</v>
      </c>
      <c r="BN1242"/>
      <c r="BO1242"/>
    </row>
    <row r="1243" spans="1:67" s="13" customFormat="1" hidden="1" x14ac:dyDescent="0.2">
      <c r="A1243" s="8" t="s">
        <v>2614</v>
      </c>
      <c r="B1243"/>
      <c r="C1243" t="s">
        <v>1518</v>
      </c>
      <c r="D1243" t="s">
        <v>76</v>
      </c>
      <c r="E1243" t="s">
        <v>1554</v>
      </c>
      <c r="F1243" t="s">
        <v>1556</v>
      </c>
      <c r="G1243" s="8" t="s">
        <v>1554</v>
      </c>
      <c r="H1243" t="s">
        <v>1556</v>
      </c>
      <c r="I1243" t="b">
        <v>0</v>
      </c>
      <c r="J1243"/>
      <c r="K1243"/>
      <c r="L1243"/>
      <c r="M1243"/>
      <c r="N1243"/>
      <c r="O1243"/>
      <c r="P1243"/>
      <c r="Q1243"/>
      <c r="R1243"/>
      <c r="S1243"/>
      <c r="T1243"/>
      <c r="U1243"/>
      <c r="V1243"/>
      <c r="W1243"/>
      <c r="X1243"/>
      <c r="Y1243">
        <v>7.1</v>
      </c>
      <c r="Z1243"/>
      <c r="AA1243"/>
      <c r="AB1243">
        <v>7.5</v>
      </c>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t="s">
        <v>2623</v>
      </c>
      <c r="BJ1243" t="s">
        <v>79</v>
      </c>
      <c r="BK1243" s="1">
        <v>44825</v>
      </c>
      <c r="BL1243" t="s">
        <v>2598</v>
      </c>
      <c r="BM1243">
        <v>79420</v>
      </c>
      <c r="BN1243"/>
      <c r="BO1243"/>
    </row>
    <row r="1244" spans="1:67" s="13" customFormat="1" hidden="1" x14ac:dyDescent="0.2">
      <c r="A1244" t="s">
        <v>2948</v>
      </c>
      <c r="B1244"/>
      <c r="C1244" t="s">
        <v>1518</v>
      </c>
      <c r="D1244" t="s">
        <v>76</v>
      </c>
      <c r="E1244" t="s">
        <v>1554</v>
      </c>
      <c r="F1244" t="s">
        <v>1556</v>
      </c>
      <c r="G1244" t="s">
        <v>1554</v>
      </c>
      <c r="H1244" t="s">
        <v>1556</v>
      </c>
      <c r="I1244"/>
      <c r="J1244"/>
      <c r="K1244"/>
      <c r="L1244" t="s">
        <v>2953</v>
      </c>
      <c r="M1244"/>
      <c r="N1244"/>
      <c r="O1244"/>
      <c r="P1244"/>
      <c r="Q1244"/>
      <c r="R1244"/>
      <c r="S1244"/>
      <c r="T1244"/>
      <c r="U1244"/>
      <c r="V1244"/>
      <c r="W1244"/>
      <c r="X1244"/>
      <c r="Y1244"/>
      <c r="Z1244"/>
      <c r="AA1244"/>
      <c r="AB1244"/>
      <c r="AC1244"/>
      <c r="AD1244"/>
      <c r="AE1244"/>
      <c r="AF1244"/>
      <c r="AG1244"/>
      <c r="AH1244"/>
      <c r="AI1244"/>
      <c r="AJ1244"/>
      <c r="AK1244"/>
      <c r="AL1244"/>
      <c r="AM1244"/>
      <c r="AN1244"/>
      <c r="AO1244">
        <v>5.6</v>
      </c>
      <c r="AP1244"/>
      <c r="AQ1244"/>
      <c r="AR1244">
        <v>4.8</v>
      </c>
      <c r="AS1244">
        <v>6.3</v>
      </c>
      <c r="AT1244"/>
      <c r="AU1244"/>
      <c r="AV1244"/>
      <c r="AW1244">
        <v>7.1</v>
      </c>
      <c r="AX1244"/>
      <c r="AY1244"/>
      <c r="AZ1244">
        <v>5.7</v>
      </c>
      <c r="BA1244">
        <v>7.5</v>
      </c>
      <c r="BB1244"/>
      <c r="BC1244"/>
      <c r="BD1244">
        <v>6.2</v>
      </c>
      <c r="BE1244">
        <v>9.1</v>
      </c>
      <c r="BF1244"/>
      <c r="BG1244"/>
      <c r="BH1244">
        <v>5.9</v>
      </c>
      <c r="BI1244" t="s">
        <v>2954</v>
      </c>
      <c r="BJ1244" s="8" t="s">
        <v>79</v>
      </c>
      <c r="BK1244" s="9">
        <v>44830</v>
      </c>
      <c r="BL1244" s="8" t="s">
        <v>2857</v>
      </c>
      <c r="BM1244">
        <v>63104</v>
      </c>
      <c r="BN1244"/>
      <c r="BO1244"/>
    </row>
    <row r="1245" spans="1:67" s="13" customFormat="1" hidden="1" x14ac:dyDescent="0.2">
      <c r="A1245" t="s">
        <v>2949</v>
      </c>
      <c r="B1245" t="s">
        <v>338</v>
      </c>
      <c r="C1245" t="s">
        <v>1518</v>
      </c>
      <c r="D1245" t="s">
        <v>76</v>
      </c>
      <c r="E1245" t="s">
        <v>1554</v>
      </c>
      <c r="F1245" t="s">
        <v>1556</v>
      </c>
      <c r="G1245" t="s">
        <v>1554</v>
      </c>
      <c r="H1245" t="s">
        <v>1556</v>
      </c>
      <c r="I1245"/>
      <c r="J1245"/>
      <c r="K1245"/>
      <c r="L1245" t="s">
        <v>2950</v>
      </c>
      <c r="M1245"/>
      <c r="N1245"/>
      <c r="O1245"/>
      <c r="P1245"/>
      <c r="Q1245">
        <v>5</v>
      </c>
      <c r="R1245"/>
      <c r="S1245"/>
      <c r="T1245">
        <v>4.5999999999999996</v>
      </c>
      <c r="U1245"/>
      <c r="V1245"/>
      <c r="W1245"/>
      <c r="X1245">
        <v>6.2</v>
      </c>
      <c r="Y1245">
        <v>7.6</v>
      </c>
      <c r="Z1245"/>
      <c r="AA1245"/>
      <c r="AB1245">
        <v>8.4</v>
      </c>
      <c r="AC1245">
        <v>7.8</v>
      </c>
      <c r="AD1245"/>
      <c r="AE1245"/>
      <c r="AF1245">
        <v>10.5</v>
      </c>
      <c r="AG1245">
        <v>5.7</v>
      </c>
      <c r="AH1245"/>
      <c r="AI1245"/>
      <c r="AJ1245">
        <v>9.1</v>
      </c>
      <c r="AK1245">
        <v>4.7</v>
      </c>
      <c r="AL1245"/>
      <c r="AM1245"/>
      <c r="AN1245">
        <v>3.6</v>
      </c>
      <c r="AO1245">
        <v>5.4</v>
      </c>
      <c r="AP1245"/>
      <c r="AQ1245"/>
      <c r="AR1245">
        <v>4</v>
      </c>
      <c r="AS1245">
        <v>5.7</v>
      </c>
      <c r="AT1245"/>
      <c r="AU1245"/>
      <c r="AV1245">
        <v>4.5</v>
      </c>
      <c r="AW1245">
        <v>7.3</v>
      </c>
      <c r="AX1245"/>
      <c r="AY1245"/>
      <c r="AZ1245">
        <v>5.3</v>
      </c>
      <c r="BA1245">
        <v>8.3000000000000007</v>
      </c>
      <c r="BB1245"/>
      <c r="BC1245"/>
      <c r="BD1245">
        <v>6.3</v>
      </c>
      <c r="BE1245">
        <v>8.6999999999999993</v>
      </c>
      <c r="BF1245"/>
      <c r="BG1245"/>
      <c r="BH1245">
        <v>5.5</v>
      </c>
      <c r="BI1245"/>
      <c r="BJ1245" s="8" t="s">
        <v>79</v>
      </c>
      <c r="BK1245" s="9">
        <v>44830</v>
      </c>
      <c r="BL1245" s="8" t="s">
        <v>2857</v>
      </c>
      <c r="BM1245">
        <v>63104</v>
      </c>
      <c r="BN1245"/>
      <c r="BO1245"/>
    </row>
    <row r="1246" spans="1:67" s="13" customFormat="1" hidden="1" x14ac:dyDescent="0.2">
      <c r="A1246" s="13" t="s">
        <v>1737</v>
      </c>
      <c r="C1246" s="13" t="s">
        <v>1518</v>
      </c>
      <c r="D1246" s="13" t="s">
        <v>76</v>
      </c>
      <c r="E1246" s="13" t="s">
        <v>1554</v>
      </c>
      <c r="F1246" s="13" t="s">
        <v>1557</v>
      </c>
      <c r="G1246" s="13" t="s">
        <v>1554</v>
      </c>
      <c r="H1246" s="13" t="s">
        <v>1557</v>
      </c>
    </row>
    <row r="1247" spans="1:67" s="13" customFormat="1" hidden="1" x14ac:dyDescent="0.2">
      <c r="A1247" t="s">
        <v>2823</v>
      </c>
      <c r="B1247"/>
      <c r="C1247" t="s">
        <v>1518</v>
      </c>
      <c r="D1247" t="s">
        <v>76</v>
      </c>
      <c r="E1247" t="s">
        <v>1554</v>
      </c>
      <c r="F1247" t="s">
        <v>1557</v>
      </c>
      <c r="G1247" t="s">
        <v>1554</v>
      </c>
      <c r="H1247" t="s">
        <v>1557</v>
      </c>
      <c r="I1247"/>
      <c r="J1247"/>
      <c r="K1247"/>
      <c r="L1247" t="s">
        <v>2941</v>
      </c>
      <c r="M1247"/>
      <c r="N1247"/>
      <c r="O1247"/>
      <c r="P1247"/>
      <c r="Q1247"/>
      <c r="R1247"/>
      <c r="S1247"/>
      <c r="T1247"/>
      <c r="U1247">
        <v>6.29</v>
      </c>
      <c r="V1247"/>
      <c r="W1247"/>
      <c r="X1247">
        <v>7.08</v>
      </c>
      <c r="Y1247">
        <v>7.72</v>
      </c>
      <c r="Z1247"/>
      <c r="AA1247"/>
      <c r="AB1247">
        <v>8.5</v>
      </c>
      <c r="AC1247">
        <v>8.3800000000000008</v>
      </c>
      <c r="AD1247"/>
      <c r="AE1247"/>
      <c r="AF1247">
        <v>10.77</v>
      </c>
      <c r="AG1247">
        <v>6.74</v>
      </c>
      <c r="AH1247"/>
      <c r="AI1247"/>
      <c r="AJ1247">
        <v>9.4600000000000009</v>
      </c>
      <c r="AK1247"/>
      <c r="AL1247"/>
      <c r="AM1247"/>
      <c r="AN1247"/>
      <c r="AO1247">
        <v>5.53</v>
      </c>
      <c r="AP1247"/>
      <c r="AQ1247"/>
      <c r="AR1247">
        <v>4.2699999999999996</v>
      </c>
      <c r="AS1247">
        <v>6.57</v>
      </c>
      <c r="AT1247"/>
      <c r="AU1247"/>
      <c r="AV1247">
        <v>4.8600000000000003</v>
      </c>
      <c r="AW1247"/>
      <c r="AX1247"/>
      <c r="AY1247"/>
      <c r="AZ1247"/>
      <c r="BA1247">
        <v>8.5399999999999991</v>
      </c>
      <c r="BB1247"/>
      <c r="BC1247"/>
      <c r="BD1247">
        <v>6.18</v>
      </c>
      <c r="BE1247">
        <v>9.27</v>
      </c>
      <c r="BF1247"/>
      <c r="BG1247"/>
      <c r="BH1247">
        <v>5.61</v>
      </c>
      <c r="BI1247"/>
      <c r="BJ1247" s="8" t="s">
        <v>79</v>
      </c>
      <c r="BK1247" s="9">
        <v>44830</v>
      </c>
      <c r="BL1247" s="8" t="s">
        <v>2857</v>
      </c>
      <c r="BM1247">
        <v>63104</v>
      </c>
      <c r="BN1247"/>
      <c r="BO1247"/>
    </row>
    <row r="1248" spans="1:67" s="13" customFormat="1" hidden="1" x14ac:dyDescent="0.2">
      <c r="A1248" t="s">
        <v>2823</v>
      </c>
      <c r="B1248"/>
      <c r="C1248" t="s">
        <v>1518</v>
      </c>
      <c r="D1248" t="s">
        <v>76</v>
      </c>
      <c r="E1248" t="s">
        <v>1554</v>
      </c>
      <c r="F1248" t="s">
        <v>1557</v>
      </c>
      <c r="G1248" t="s">
        <v>1554</v>
      </c>
      <c r="H1248" t="s">
        <v>1557</v>
      </c>
      <c r="I1248" t="b">
        <v>0</v>
      </c>
      <c r="J1248"/>
      <c r="K1248"/>
      <c r="L1248" t="s">
        <v>2956</v>
      </c>
      <c r="M1248"/>
      <c r="N1248"/>
      <c r="O1248"/>
      <c r="P1248"/>
      <c r="Q1248"/>
      <c r="R1248"/>
      <c r="S1248"/>
      <c r="T1248"/>
      <c r="U1248">
        <v>5.76</v>
      </c>
      <c r="V1248"/>
      <c r="W1248"/>
      <c r="X1248">
        <v>6.83</v>
      </c>
      <c r="Y1248">
        <v>7.45</v>
      </c>
      <c r="Z1248"/>
      <c r="AA1248"/>
      <c r="AB1248">
        <v>7.91</v>
      </c>
      <c r="AC1248">
        <v>8.2100000000000009</v>
      </c>
      <c r="AD1248"/>
      <c r="AE1248"/>
      <c r="AF1248">
        <v>10.130000000000001</v>
      </c>
      <c r="AG1248"/>
      <c r="AH1248"/>
      <c r="AI1248"/>
      <c r="AJ1248"/>
      <c r="AK1248"/>
      <c r="AL1248"/>
      <c r="AM1248"/>
      <c r="AN1248"/>
      <c r="AO1248">
        <v>5.5</v>
      </c>
      <c r="AP1248"/>
      <c r="AQ1248"/>
      <c r="AR1248">
        <v>4.29</v>
      </c>
      <c r="AS1248">
        <v>5.8</v>
      </c>
      <c r="AT1248"/>
      <c r="AU1248"/>
      <c r="AV1248">
        <v>4.2300000000000004</v>
      </c>
      <c r="AW1248"/>
      <c r="AX1248"/>
      <c r="AY1248"/>
      <c r="AZ1248"/>
      <c r="BA1248">
        <v>8.44</v>
      </c>
      <c r="BB1248"/>
      <c r="BC1248"/>
      <c r="BD1248">
        <v>6.14</v>
      </c>
      <c r="BE1248"/>
      <c r="BF1248"/>
      <c r="BG1248"/>
      <c r="BH1248"/>
      <c r="BI1248" t="s">
        <v>2957</v>
      </c>
      <c r="BJ1248" s="8" t="s">
        <v>79</v>
      </c>
      <c r="BK1248" s="9">
        <v>44830</v>
      </c>
      <c r="BL1248" s="8" t="s">
        <v>2857</v>
      </c>
      <c r="BM1248">
        <v>63104</v>
      </c>
      <c r="BN1248"/>
      <c r="BO1248"/>
    </row>
    <row r="1249" spans="1:67" s="13" customFormat="1" hidden="1" x14ac:dyDescent="0.2">
      <c r="A1249" s="8" t="s">
        <v>2619</v>
      </c>
      <c r="B1249"/>
      <c r="C1249" t="s">
        <v>1518</v>
      </c>
      <c r="D1249" t="s">
        <v>76</v>
      </c>
      <c r="E1249" t="s">
        <v>1554</v>
      </c>
      <c r="F1249" t="s">
        <v>1557</v>
      </c>
      <c r="G1249" s="8" t="s">
        <v>1554</v>
      </c>
      <c r="H1249" t="s">
        <v>2611</v>
      </c>
      <c r="I1249"/>
      <c r="J1249"/>
      <c r="K1249"/>
      <c r="L1249"/>
      <c r="M1249"/>
      <c r="N1249"/>
      <c r="O1249"/>
      <c r="P1249"/>
      <c r="Q1249"/>
      <c r="R1249"/>
      <c r="S1249"/>
      <c r="T1249"/>
      <c r="U1249"/>
      <c r="V1249"/>
      <c r="W1249"/>
      <c r="X1249"/>
      <c r="Y1249">
        <v>7.3</v>
      </c>
      <c r="Z1249"/>
      <c r="AA1249"/>
      <c r="AB1249">
        <v>8.5</v>
      </c>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t="s">
        <v>79</v>
      </c>
      <c r="BK1249" s="1">
        <v>44825</v>
      </c>
      <c r="BL1249" t="s">
        <v>2598</v>
      </c>
      <c r="BM1249">
        <v>79420</v>
      </c>
      <c r="BN1249" t="s">
        <v>72</v>
      </c>
      <c r="BO1249" t="s">
        <v>2598</v>
      </c>
    </row>
    <row r="1250" spans="1:67" s="13" customFormat="1" hidden="1" x14ac:dyDescent="0.2">
      <c r="A1250" s="8" t="s">
        <v>2684</v>
      </c>
      <c r="B1250"/>
      <c r="C1250" t="s">
        <v>1518</v>
      </c>
      <c r="D1250" t="s">
        <v>76</v>
      </c>
      <c r="E1250" t="s">
        <v>1554</v>
      </c>
      <c r="F1250" t="s">
        <v>1557</v>
      </c>
      <c r="G1250" s="8" t="s">
        <v>1554</v>
      </c>
      <c r="H1250" t="s">
        <v>2611</v>
      </c>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t="s">
        <v>79</v>
      </c>
      <c r="BK1250" s="1">
        <v>44825</v>
      </c>
      <c r="BL1250" t="s">
        <v>2598</v>
      </c>
      <c r="BM1250">
        <v>79420</v>
      </c>
      <c r="BN1250" t="s">
        <v>72</v>
      </c>
      <c r="BO1250" t="s">
        <v>2598</v>
      </c>
    </row>
    <row r="1251" spans="1:67" s="13" customFormat="1" hidden="1" x14ac:dyDescent="0.2">
      <c r="A1251" s="8" t="s">
        <v>2618</v>
      </c>
      <c r="B1251"/>
      <c r="C1251" t="s">
        <v>1518</v>
      </c>
      <c r="D1251" t="s">
        <v>76</v>
      </c>
      <c r="E1251" t="s">
        <v>1554</v>
      </c>
      <c r="F1251" t="s">
        <v>1557</v>
      </c>
      <c r="G1251" s="8" t="s">
        <v>1554</v>
      </c>
      <c r="H1251" t="s">
        <v>1557</v>
      </c>
      <c r="I1251" t="b">
        <v>0</v>
      </c>
      <c r="J1251"/>
      <c r="K1251"/>
      <c r="L1251"/>
      <c r="M1251"/>
      <c r="N1251"/>
      <c r="O1251"/>
      <c r="P1251"/>
      <c r="Q1251"/>
      <c r="R1251"/>
      <c r="S1251"/>
      <c r="T1251"/>
      <c r="U1251"/>
      <c r="V1251"/>
      <c r="W1251"/>
      <c r="X1251"/>
      <c r="Y1251">
        <v>7.7</v>
      </c>
      <c r="Z1251"/>
      <c r="AA1251"/>
      <c r="AB1251">
        <v>8.9</v>
      </c>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t="s">
        <v>2625</v>
      </c>
      <c r="BJ1251" t="s">
        <v>79</v>
      </c>
      <c r="BK1251" s="1">
        <v>44825</v>
      </c>
      <c r="BL1251" t="s">
        <v>2598</v>
      </c>
      <c r="BM1251">
        <v>79420</v>
      </c>
      <c r="BN1251"/>
      <c r="BO1251"/>
    </row>
    <row r="1252" spans="1:67" s="13" customFormat="1" hidden="1" x14ac:dyDescent="0.2">
      <c r="A1252" s="8" t="s">
        <v>2617</v>
      </c>
      <c r="B1252" t="s">
        <v>338</v>
      </c>
      <c r="C1252" t="s">
        <v>1518</v>
      </c>
      <c r="D1252" t="s">
        <v>76</v>
      </c>
      <c r="E1252" t="s">
        <v>1554</v>
      </c>
      <c r="F1252" t="s">
        <v>1557</v>
      </c>
      <c r="G1252" s="8" t="s">
        <v>1554</v>
      </c>
      <c r="H1252" t="s">
        <v>1557</v>
      </c>
      <c r="I1252" t="b">
        <v>0</v>
      </c>
      <c r="J1252"/>
      <c r="K1252"/>
      <c r="L1252"/>
      <c r="M1252"/>
      <c r="N1252"/>
      <c r="O1252"/>
      <c r="P1252"/>
      <c r="Q1252"/>
      <c r="R1252"/>
      <c r="S1252"/>
      <c r="T1252"/>
      <c r="U1252"/>
      <c r="V1252"/>
      <c r="W1252"/>
      <c r="X1252"/>
      <c r="Y1252">
        <v>7.5</v>
      </c>
      <c r="Z1252"/>
      <c r="AA1252"/>
      <c r="AB1252">
        <v>8.8000000000000007</v>
      </c>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t="s">
        <v>2624</v>
      </c>
      <c r="BJ1252" t="s">
        <v>79</v>
      </c>
      <c r="BK1252" s="1">
        <v>44825</v>
      </c>
      <c r="BL1252" t="s">
        <v>2598</v>
      </c>
      <c r="BM1252">
        <v>79420</v>
      </c>
      <c r="BN1252"/>
      <c r="BO1252"/>
    </row>
    <row r="1253" spans="1:67" s="13" customFormat="1" hidden="1" x14ac:dyDescent="0.2">
      <c r="A1253" s="8" t="s">
        <v>2612</v>
      </c>
      <c r="B1253" s="8"/>
      <c r="C1253" s="8" t="s">
        <v>1518</v>
      </c>
      <c r="D1253" s="8" t="s">
        <v>76</v>
      </c>
      <c r="E1253" s="8" t="s">
        <v>1554</v>
      </c>
      <c r="F1253" s="8" t="s">
        <v>1557</v>
      </c>
      <c r="G1253" s="8" t="s">
        <v>1554</v>
      </c>
      <c r="H1253" s="8" t="s">
        <v>1557</v>
      </c>
      <c r="I1253" s="8" t="b">
        <v>0</v>
      </c>
      <c r="J1253" s="8"/>
      <c r="K1253" s="8"/>
      <c r="L1253" s="8"/>
      <c r="M1253" s="8"/>
      <c r="N1253" s="8"/>
      <c r="O1253" s="8"/>
      <c r="P1253" s="8"/>
      <c r="Q1253" s="8"/>
      <c r="R1253" s="8"/>
      <c r="S1253" s="8"/>
      <c r="T1253" s="8"/>
      <c r="U1253" s="8"/>
      <c r="V1253" s="8"/>
      <c r="W1253" s="8"/>
      <c r="X1253" s="8"/>
      <c r="Y1253" s="8">
        <v>7.7</v>
      </c>
      <c r="Z1253" s="8"/>
      <c r="AA1253" s="8"/>
      <c r="AB1253" s="8">
        <v>8.1</v>
      </c>
      <c r="AC1253" s="8"/>
      <c r="AD1253" s="8"/>
      <c r="AE1253" s="8"/>
      <c r="AF1253" s="8"/>
      <c r="AG1253" s="8"/>
      <c r="AH1253" s="8"/>
      <c r="AI1253" s="8"/>
      <c r="AJ1253" s="8"/>
      <c r="AK1253" s="8"/>
      <c r="AL1253" s="8"/>
      <c r="AM1253" s="8"/>
      <c r="AN1253" s="8"/>
      <c r="AO1253" s="8"/>
      <c r="AP1253" s="8"/>
      <c r="AQ1253" s="8"/>
      <c r="AR1253" s="8"/>
      <c r="AS1253" s="8"/>
      <c r="AT1253" s="8"/>
      <c r="AU1253" s="8"/>
      <c r="AV1253" s="8"/>
      <c r="AW1253" s="8"/>
      <c r="AX1253" s="8"/>
      <c r="AY1253" s="8"/>
      <c r="AZ1253" s="8"/>
      <c r="BA1253" s="8"/>
      <c r="BB1253" s="8"/>
      <c r="BC1253" s="8"/>
      <c r="BD1253" s="8"/>
      <c r="BE1253" s="8"/>
      <c r="BF1253" s="8"/>
      <c r="BG1253" s="8"/>
      <c r="BH1253" s="8"/>
      <c r="BI1253" s="8" t="s">
        <v>2625</v>
      </c>
      <c r="BJ1253" s="8" t="s">
        <v>79</v>
      </c>
      <c r="BK1253" s="9">
        <v>44825</v>
      </c>
      <c r="BL1253" s="8" t="s">
        <v>2598</v>
      </c>
      <c r="BM1253" s="8">
        <v>79420</v>
      </c>
      <c r="BN1253" s="8"/>
      <c r="BO1253" s="8"/>
    </row>
    <row r="1254" spans="1:67" s="13" customFormat="1" hidden="1" x14ac:dyDescent="0.2">
      <c r="A1254" s="13" t="s">
        <v>1737</v>
      </c>
      <c r="C1254" s="13" t="s">
        <v>1518</v>
      </c>
      <c r="D1254" s="13" t="s">
        <v>76</v>
      </c>
      <c r="E1254" s="13" t="s">
        <v>1554</v>
      </c>
      <c r="F1254" s="13" t="s">
        <v>1555</v>
      </c>
      <c r="G1254" s="13" t="s">
        <v>1554</v>
      </c>
      <c r="H1254" s="13" t="s">
        <v>1555</v>
      </c>
    </row>
    <row r="1255" spans="1:67" s="13" customFormat="1" hidden="1" x14ac:dyDescent="0.2">
      <c r="A1255" t="s">
        <v>2294</v>
      </c>
      <c r="B1255" t="s">
        <v>338</v>
      </c>
      <c r="C1255" t="s">
        <v>1518</v>
      </c>
      <c r="D1255" t="s">
        <v>76</v>
      </c>
      <c r="E1255" t="s">
        <v>1554</v>
      </c>
      <c r="F1255" t="s">
        <v>1555</v>
      </c>
      <c r="G1255" t="s">
        <v>888</v>
      </c>
      <c r="H1255" t="s">
        <v>1555</v>
      </c>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v>5.5</v>
      </c>
      <c r="AT1255"/>
      <c r="AU1255"/>
      <c r="AV1255">
        <v>3.9</v>
      </c>
      <c r="AW1255">
        <v>6</v>
      </c>
      <c r="AX1255"/>
      <c r="AY1255"/>
      <c r="AZ1255">
        <v>4</v>
      </c>
      <c r="BA1255"/>
      <c r="BB1255"/>
      <c r="BC1255"/>
      <c r="BD1255"/>
      <c r="BE1255"/>
      <c r="BF1255"/>
      <c r="BG1255"/>
      <c r="BH1255"/>
      <c r="BI1255"/>
      <c r="BJ1255" t="s">
        <v>79</v>
      </c>
      <c r="BK1255" s="1">
        <v>44819</v>
      </c>
      <c r="BL1255" t="s">
        <v>2298</v>
      </c>
      <c r="BM1255">
        <v>1637</v>
      </c>
      <c r="BN1255"/>
      <c r="BO1255"/>
    </row>
    <row r="1256" spans="1:67" s="13" customFormat="1" hidden="1" x14ac:dyDescent="0.2">
      <c r="A1256" t="s">
        <v>2294</v>
      </c>
      <c r="B1256" t="s">
        <v>338</v>
      </c>
      <c r="C1256" t="s">
        <v>1518</v>
      </c>
      <c r="D1256" t="s">
        <v>76</v>
      </c>
      <c r="E1256" t="s">
        <v>1554</v>
      </c>
      <c r="F1256" t="s">
        <v>1555</v>
      </c>
      <c r="G1256" t="s">
        <v>1554</v>
      </c>
      <c r="H1256" t="s">
        <v>1555</v>
      </c>
      <c r="I1256" t="b">
        <v>0</v>
      </c>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v>5.5</v>
      </c>
      <c r="AT1256"/>
      <c r="AU1256"/>
      <c r="AV1256">
        <v>3.9</v>
      </c>
      <c r="AW1256">
        <v>6</v>
      </c>
      <c r="AX1256"/>
      <c r="AY1256"/>
      <c r="AZ1256">
        <v>4</v>
      </c>
      <c r="BA1256"/>
      <c r="BB1256"/>
      <c r="BC1256"/>
      <c r="BD1256"/>
      <c r="BE1256"/>
      <c r="BF1256"/>
      <c r="BG1256"/>
      <c r="BH1256"/>
      <c r="BI1256"/>
      <c r="BJ1256" t="s">
        <v>79</v>
      </c>
      <c r="BK1256" s="1">
        <v>44819</v>
      </c>
      <c r="BL1256" t="s">
        <v>2295</v>
      </c>
      <c r="BM1256">
        <v>1639</v>
      </c>
      <c r="BN1256" t="s">
        <v>72</v>
      </c>
      <c r="BO1256" t="s">
        <v>2295</v>
      </c>
    </row>
    <row r="1257" spans="1:67" s="13" customFormat="1" hidden="1" x14ac:dyDescent="0.2">
      <c r="A1257" t="s">
        <v>2299</v>
      </c>
      <c r="B1257"/>
      <c r="C1257" t="s">
        <v>1518</v>
      </c>
      <c r="D1257" t="s">
        <v>76</v>
      </c>
      <c r="E1257" t="s">
        <v>1554</v>
      </c>
      <c r="F1257" t="s">
        <v>1555</v>
      </c>
      <c r="G1257" t="s">
        <v>888</v>
      </c>
      <c r="H1257" t="s">
        <v>1555</v>
      </c>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t="s">
        <v>2300</v>
      </c>
      <c r="AX1257"/>
      <c r="AY1257"/>
      <c r="AZ1257">
        <v>4</v>
      </c>
      <c r="BA1257" t="s">
        <v>1967</v>
      </c>
      <c r="BB1257"/>
      <c r="BC1257"/>
      <c r="BD1257"/>
      <c r="BE1257" t="s">
        <v>2113</v>
      </c>
      <c r="BF1257"/>
      <c r="BG1257"/>
      <c r="BH1257"/>
      <c r="BI1257" t="s">
        <v>2301</v>
      </c>
      <c r="BJ1257" t="s">
        <v>79</v>
      </c>
      <c r="BK1257" s="1">
        <v>44819</v>
      </c>
      <c r="BL1257" t="s">
        <v>2298</v>
      </c>
      <c r="BM1257">
        <v>1637</v>
      </c>
      <c r="BN1257"/>
      <c r="BO1257"/>
    </row>
    <row r="1258" spans="1:67" s="13" customFormat="1" hidden="1" x14ac:dyDescent="0.2">
      <c r="A1258" s="8" t="s">
        <v>2613</v>
      </c>
      <c r="B1258"/>
      <c r="C1258" t="s">
        <v>1518</v>
      </c>
      <c r="D1258" t="s">
        <v>76</v>
      </c>
      <c r="E1258" t="s">
        <v>1554</v>
      </c>
      <c r="F1258" t="s">
        <v>1555</v>
      </c>
      <c r="G1258" s="8" t="s">
        <v>1554</v>
      </c>
      <c r="H1258" s="8" t="s">
        <v>1555</v>
      </c>
      <c r="I1258" s="8"/>
      <c r="J1258"/>
      <c r="K1258"/>
      <c r="L1258"/>
      <c r="M1258"/>
      <c r="N1258"/>
      <c r="O1258"/>
      <c r="P1258"/>
      <c r="Q1258"/>
      <c r="R1258"/>
      <c r="S1258"/>
      <c r="T1258"/>
      <c r="U1258"/>
      <c r="V1258"/>
      <c r="W1258"/>
      <c r="X1258"/>
      <c r="Y1258">
        <v>6.86</v>
      </c>
      <c r="Z1258"/>
      <c r="AA1258"/>
      <c r="AB1258">
        <v>7.87</v>
      </c>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t="s">
        <v>79</v>
      </c>
      <c r="BK1258" s="1">
        <v>44825</v>
      </c>
      <c r="BL1258" t="s">
        <v>2598</v>
      </c>
      <c r="BM1258">
        <v>79420</v>
      </c>
      <c r="BN1258"/>
      <c r="BO1258"/>
    </row>
    <row r="1259" spans="1:67" s="13" customFormat="1" hidden="1" x14ac:dyDescent="0.2">
      <c r="A1259" t="s">
        <v>2946</v>
      </c>
      <c r="B1259"/>
      <c r="C1259" t="s">
        <v>1518</v>
      </c>
      <c r="D1259" t="s">
        <v>76</v>
      </c>
      <c r="E1259" t="s">
        <v>1554</v>
      </c>
      <c r="F1259" t="s">
        <v>283</v>
      </c>
      <c r="G1259" t="s">
        <v>1554</v>
      </c>
      <c r="H1259" t="s">
        <v>283</v>
      </c>
      <c r="I1259"/>
      <c r="J1259"/>
      <c r="K1259"/>
      <c r="L1259" t="s">
        <v>2952</v>
      </c>
      <c r="M1259"/>
      <c r="N1259"/>
      <c r="O1259"/>
      <c r="P1259"/>
      <c r="Q1259"/>
      <c r="R1259"/>
      <c r="S1259"/>
      <c r="T1259"/>
      <c r="U1259"/>
      <c r="V1259"/>
      <c r="W1259"/>
      <c r="X1259"/>
      <c r="Y1259"/>
      <c r="Z1259"/>
      <c r="AA1259"/>
      <c r="AB1259"/>
      <c r="AC1259"/>
      <c r="AD1259"/>
      <c r="AE1259"/>
      <c r="AF1259"/>
      <c r="AG1259">
        <v>6</v>
      </c>
      <c r="AH1259"/>
      <c r="AI1259"/>
      <c r="AJ1259">
        <v>7.8</v>
      </c>
      <c r="AK1259"/>
      <c r="AL1259"/>
      <c r="AM1259"/>
      <c r="AN1259"/>
      <c r="AO1259"/>
      <c r="AP1259"/>
      <c r="AQ1259"/>
      <c r="AR1259"/>
      <c r="AS1259"/>
      <c r="AT1259"/>
      <c r="AU1259"/>
      <c r="AV1259"/>
      <c r="AW1259"/>
      <c r="AX1259"/>
      <c r="AY1259"/>
      <c r="AZ1259"/>
      <c r="BA1259"/>
      <c r="BB1259"/>
      <c r="BC1259"/>
      <c r="BD1259"/>
      <c r="BE1259"/>
      <c r="BF1259"/>
      <c r="BG1259"/>
      <c r="BH1259"/>
      <c r="BI1259"/>
      <c r="BJ1259" s="8" t="s">
        <v>79</v>
      </c>
      <c r="BK1259" s="9">
        <v>44830</v>
      </c>
      <c r="BL1259" s="8" t="s">
        <v>2857</v>
      </c>
      <c r="BM1259">
        <v>63104</v>
      </c>
      <c r="BN1259"/>
      <c r="BO1259"/>
    </row>
    <row r="1260" spans="1:67" s="13" customFormat="1" hidden="1" x14ac:dyDescent="0.2">
      <c r="A1260" s="2" t="s">
        <v>2947</v>
      </c>
      <c r="B1260" s="2"/>
      <c r="C1260" s="2" t="s">
        <v>1518</v>
      </c>
      <c r="D1260" s="2" t="s">
        <v>76</v>
      </c>
      <c r="E1260" s="2" t="s">
        <v>1554</v>
      </c>
      <c r="F1260" s="2" t="s">
        <v>283</v>
      </c>
      <c r="G1260" s="2" t="s">
        <v>1554</v>
      </c>
      <c r="H1260" s="2" t="s">
        <v>283</v>
      </c>
      <c r="I1260" s="2"/>
      <c r="J1260" s="2"/>
      <c r="K1260" s="2"/>
      <c r="L1260" s="2" t="s">
        <v>2951</v>
      </c>
      <c r="M1260" s="2"/>
      <c r="N1260" s="2"/>
      <c r="O1260" s="2"/>
      <c r="P1260" s="2"/>
      <c r="Q1260" s="2"/>
      <c r="R1260" s="2"/>
      <c r="S1260" s="2"/>
      <c r="T1260" s="2"/>
      <c r="U1260" s="2"/>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c r="AT1260" s="2"/>
      <c r="AU1260" s="2"/>
      <c r="AV1260" s="2"/>
      <c r="AW1260" s="2"/>
      <c r="AX1260" s="2"/>
      <c r="AY1260" s="2"/>
      <c r="AZ1260" s="2"/>
      <c r="BA1260" s="2"/>
      <c r="BB1260" s="2"/>
      <c r="BC1260" s="2"/>
      <c r="BD1260" s="2"/>
      <c r="BE1260" s="2"/>
      <c r="BF1260" s="2"/>
      <c r="BG1260" s="2"/>
      <c r="BH1260" s="2"/>
      <c r="BI1260" s="2" t="s">
        <v>2955</v>
      </c>
      <c r="BJ1260" s="2" t="s">
        <v>79</v>
      </c>
      <c r="BK1260" s="3">
        <v>44830</v>
      </c>
      <c r="BL1260" s="2" t="s">
        <v>2857</v>
      </c>
      <c r="BM1260" s="2">
        <v>63104</v>
      </c>
      <c r="BN1260" s="2"/>
      <c r="BO1260" s="2"/>
    </row>
    <row r="1261" spans="1:67" s="13" customFormat="1" hidden="1" x14ac:dyDescent="0.2">
      <c r="A1261" t="s">
        <v>2287</v>
      </c>
      <c r="B1261"/>
      <c r="C1261" t="s">
        <v>1518</v>
      </c>
      <c r="D1261" t="s">
        <v>76</v>
      </c>
      <c r="E1261" t="s">
        <v>1554</v>
      </c>
      <c r="F1261" t="s">
        <v>283</v>
      </c>
      <c r="G1261" t="s">
        <v>1554</v>
      </c>
      <c r="H1261" t="s">
        <v>283</v>
      </c>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v>5.3</v>
      </c>
      <c r="AP1261"/>
      <c r="AQ1261"/>
      <c r="AR1261">
        <v>4.3</v>
      </c>
      <c r="AS1261"/>
      <c r="AT1261"/>
      <c r="AU1261"/>
      <c r="AV1261"/>
      <c r="AW1261"/>
      <c r="AX1261"/>
      <c r="AY1261"/>
      <c r="AZ1261"/>
      <c r="BA1261"/>
      <c r="BB1261"/>
      <c r="BC1261"/>
      <c r="BD1261"/>
      <c r="BE1261"/>
      <c r="BF1261"/>
      <c r="BG1261"/>
      <c r="BH1261"/>
      <c r="BI1261" t="s">
        <v>2288</v>
      </c>
      <c r="BJ1261" t="s">
        <v>79</v>
      </c>
      <c r="BK1261" s="1">
        <v>44819</v>
      </c>
      <c r="BL1261" t="s">
        <v>2295</v>
      </c>
      <c r="BM1261">
        <v>1639</v>
      </c>
      <c r="BN1261"/>
      <c r="BO1261"/>
    </row>
    <row r="1262" spans="1:67" s="13" customFormat="1" hidden="1" x14ac:dyDescent="0.2">
      <c r="A1262" t="s">
        <v>2289</v>
      </c>
      <c r="B1262"/>
      <c r="C1262" t="s">
        <v>1518</v>
      </c>
      <c r="D1262" t="s">
        <v>76</v>
      </c>
      <c r="E1262" t="s">
        <v>1554</v>
      </c>
      <c r="F1262" t="s">
        <v>283</v>
      </c>
      <c r="G1262" t="s">
        <v>1554</v>
      </c>
      <c r="H1262" t="s">
        <v>283</v>
      </c>
      <c r="I1262"/>
      <c r="J1262"/>
      <c r="K1262"/>
      <c r="L1262"/>
      <c r="M1262"/>
      <c r="N1262"/>
      <c r="O1262"/>
      <c r="P1262"/>
      <c r="Q1262"/>
      <c r="R1262"/>
      <c r="S1262"/>
      <c r="T1262"/>
      <c r="U1262">
        <v>5.4</v>
      </c>
      <c r="V1262"/>
      <c r="W1262"/>
      <c r="X1262">
        <v>6.3</v>
      </c>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t="s">
        <v>79</v>
      </c>
      <c r="BK1262" s="1">
        <v>44819</v>
      </c>
      <c r="BL1262" t="s">
        <v>2295</v>
      </c>
      <c r="BM1262">
        <v>1639</v>
      </c>
      <c r="BN1262"/>
      <c r="BO1262"/>
    </row>
    <row r="1263" spans="1:67" s="13" customFormat="1" hidden="1" x14ac:dyDescent="0.2">
      <c r="A1263" t="s">
        <v>2289</v>
      </c>
      <c r="B1263"/>
      <c r="C1263" t="s">
        <v>1518</v>
      </c>
      <c r="D1263" t="s">
        <v>76</v>
      </c>
      <c r="E1263" t="s">
        <v>1554</v>
      </c>
      <c r="F1263" t="s">
        <v>283</v>
      </c>
      <c r="G1263" t="s">
        <v>1554</v>
      </c>
      <c r="H1263" t="s">
        <v>283</v>
      </c>
      <c r="I1263"/>
      <c r="J1263"/>
      <c r="K1263"/>
      <c r="L1263"/>
      <c r="M1263"/>
      <c r="N1263"/>
      <c r="O1263"/>
      <c r="P1263"/>
      <c r="Q1263"/>
      <c r="R1263"/>
      <c r="S1263"/>
      <c r="T1263"/>
      <c r="U1263">
        <v>6.1</v>
      </c>
      <c r="V1263"/>
      <c r="W1263"/>
      <c r="X1263">
        <v>7.5</v>
      </c>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t="s">
        <v>79</v>
      </c>
      <c r="BK1263" s="1">
        <v>44819</v>
      </c>
      <c r="BL1263" t="s">
        <v>2295</v>
      </c>
      <c r="BM1263">
        <v>1639</v>
      </c>
      <c r="BN1263"/>
      <c r="BO1263"/>
    </row>
    <row r="1264" spans="1:67" s="13" customFormat="1" hidden="1" x14ac:dyDescent="0.2">
      <c r="A1264" t="s">
        <v>2289</v>
      </c>
      <c r="B1264"/>
      <c r="C1264" t="s">
        <v>1518</v>
      </c>
      <c r="D1264" t="s">
        <v>76</v>
      </c>
      <c r="E1264" t="s">
        <v>1554</v>
      </c>
      <c r="F1264" t="s">
        <v>283</v>
      </c>
      <c r="G1264" t="s">
        <v>1554</v>
      </c>
      <c r="H1264" t="s">
        <v>283</v>
      </c>
      <c r="I1264"/>
      <c r="J1264"/>
      <c r="K1264"/>
      <c r="L1264"/>
      <c r="M1264"/>
      <c r="N1264"/>
      <c r="O1264"/>
      <c r="P1264"/>
      <c r="Q1264"/>
      <c r="R1264"/>
      <c r="S1264"/>
      <c r="T1264"/>
      <c r="U1264"/>
      <c r="V1264"/>
      <c r="W1264"/>
      <c r="X1264"/>
      <c r="Y1264"/>
      <c r="Z1264"/>
      <c r="AA1264"/>
      <c r="AB1264"/>
      <c r="AC1264">
        <v>7.6</v>
      </c>
      <c r="AD1264"/>
      <c r="AE1264"/>
      <c r="AF1264">
        <v>10.1</v>
      </c>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t="s">
        <v>2290</v>
      </c>
      <c r="BJ1264" t="s">
        <v>79</v>
      </c>
      <c r="BK1264" s="1">
        <v>44819</v>
      </c>
      <c r="BL1264" t="s">
        <v>2295</v>
      </c>
      <c r="BM1264">
        <v>1639</v>
      </c>
      <c r="BN1264"/>
      <c r="BO1264"/>
    </row>
    <row r="1265" spans="1:67" s="13" customFormat="1" hidden="1" x14ac:dyDescent="0.2">
      <c r="A1265" t="s">
        <v>2942</v>
      </c>
      <c r="B1265"/>
      <c r="C1265" t="s">
        <v>1518</v>
      </c>
      <c r="D1265" t="s">
        <v>76</v>
      </c>
      <c r="E1265" t="s">
        <v>1554</v>
      </c>
      <c r="F1265" t="s">
        <v>283</v>
      </c>
      <c r="G1265" t="s">
        <v>1554</v>
      </c>
      <c r="H1265" t="s">
        <v>283</v>
      </c>
      <c r="I1265"/>
      <c r="J1265"/>
      <c r="K1265"/>
      <c r="L1265" t="s">
        <v>2943</v>
      </c>
      <c r="M1265"/>
      <c r="N1265"/>
      <c r="O1265"/>
      <c r="P1265"/>
      <c r="Q1265"/>
      <c r="R1265"/>
      <c r="S1265"/>
      <c r="T1265"/>
      <c r="U1265"/>
      <c r="V1265"/>
      <c r="W1265"/>
      <c r="X1265"/>
      <c r="Y1265"/>
      <c r="Z1265"/>
      <c r="AA1265"/>
      <c r="AB1265"/>
      <c r="AC1265">
        <v>8.1</v>
      </c>
      <c r="AD1265"/>
      <c r="AE1265"/>
      <c r="AF1265">
        <v>9.8000000000000007</v>
      </c>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s="8" t="s">
        <v>79</v>
      </c>
      <c r="BK1265" s="9">
        <v>44830</v>
      </c>
      <c r="BL1265" s="8" t="s">
        <v>2857</v>
      </c>
      <c r="BM1265">
        <v>63104</v>
      </c>
      <c r="BN1265"/>
      <c r="BO1265"/>
    </row>
    <row r="1266" spans="1:67" s="13" customFormat="1" hidden="1" x14ac:dyDescent="0.2">
      <c r="A1266" t="s">
        <v>2286</v>
      </c>
      <c r="B1266"/>
      <c r="C1266" t="s">
        <v>1518</v>
      </c>
      <c r="D1266" t="s">
        <v>76</v>
      </c>
      <c r="E1266" t="s">
        <v>1554</v>
      </c>
      <c r="F1266" t="s">
        <v>283</v>
      </c>
      <c r="G1266" t="s">
        <v>1554</v>
      </c>
      <c r="H1266" t="s">
        <v>283</v>
      </c>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v>10.1</v>
      </c>
      <c r="BF1266"/>
      <c r="BG1266"/>
      <c r="BH1266">
        <v>6.6</v>
      </c>
      <c r="BI1266"/>
      <c r="BJ1266" t="s">
        <v>79</v>
      </c>
      <c r="BK1266" s="1">
        <v>44819</v>
      </c>
      <c r="BL1266" t="s">
        <v>2295</v>
      </c>
      <c r="BM1266" s="8">
        <v>1639</v>
      </c>
      <c r="BN1266" t="s">
        <v>72</v>
      </c>
      <c r="BO1266" t="s">
        <v>2295</v>
      </c>
    </row>
    <row r="1267" spans="1:67" s="13" customFormat="1" hidden="1" x14ac:dyDescent="0.2">
      <c r="A1267" s="13" t="s">
        <v>1737</v>
      </c>
      <c r="C1267" s="13" t="s">
        <v>1518</v>
      </c>
      <c r="D1267" s="13" t="s">
        <v>76</v>
      </c>
      <c r="E1267" s="13" t="s">
        <v>1554</v>
      </c>
      <c r="G1267" s="13" t="s">
        <v>1554</v>
      </c>
    </row>
    <row r="1268" spans="1:67" s="13" customFormat="1" hidden="1" x14ac:dyDescent="0.2">
      <c r="A1268" s="23" t="s">
        <v>1737</v>
      </c>
      <c r="B1268" s="23"/>
      <c r="C1268" s="23" t="s">
        <v>1518</v>
      </c>
      <c r="D1268" s="23" t="s">
        <v>76</v>
      </c>
      <c r="E1268" s="23" t="s">
        <v>1546</v>
      </c>
      <c r="F1268" s="23" t="s">
        <v>1548</v>
      </c>
      <c r="G1268" s="23" t="s">
        <v>1546</v>
      </c>
      <c r="H1268" s="23" t="s">
        <v>1548</v>
      </c>
      <c r="I1268" s="23"/>
      <c r="J1268" s="23"/>
      <c r="K1268" s="23"/>
      <c r="L1268" s="23"/>
      <c r="M1268" s="23"/>
      <c r="N1268" s="23"/>
      <c r="O1268" s="23"/>
      <c r="P1268" s="23"/>
      <c r="Q1268" s="23"/>
      <c r="R1268" s="23"/>
      <c r="S1268" s="23"/>
      <c r="T1268" s="23"/>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c r="AY1268" s="23"/>
      <c r="AZ1268" s="23"/>
      <c r="BA1268" s="23"/>
      <c r="BB1268" s="23"/>
      <c r="BC1268" s="23"/>
      <c r="BD1268" s="23"/>
      <c r="BE1268" s="23"/>
      <c r="BF1268" s="23"/>
      <c r="BG1268" s="23"/>
      <c r="BH1268" s="23"/>
      <c r="BI1268" s="23"/>
      <c r="BJ1268" s="23"/>
      <c r="BK1268" s="23"/>
      <c r="BL1268" s="23"/>
      <c r="BM1268" s="23"/>
      <c r="BN1268" s="23"/>
      <c r="BO1268" s="23"/>
    </row>
    <row r="1269" spans="1:67" s="13" customFormat="1" hidden="1" x14ac:dyDescent="0.2">
      <c r="A1269" s="23" t="s">
        <v>1737</v>
      </c>
      <c r="B1269" s="23"/>
      <c r="C1269" s="23" t="s">
        <v>1518</v>
      </c>
      <c r="D1269" s="23" t="s">
        <v>76</v>
      </c>
      <c r="E1269" s="23" t="s">
        <v>1546</v>
      </c>
      <c r="F1269" s="23" t="s">
        <v>1547</v>
      </c>
      <c r="G1269" s="23" t="s">
        <v>1546</v>
      </c>
      <c r="H1269" s="23" t="s">
        <v>1547</v>
      </c>
      <c r="I1269" s="23"/>
      <c r="J1269" s="23"/>
      <c r="K1269" s="23"/>
      <c r="L1269" s="23"/>
      <c r="M1269" s="23"/>
      <c r="N1269" s="23"/>
      <c r="O1269" s="23"/>
      <c r="P1269" s="23"/>
      <c r="Q1269" s="23"/>
      <c r="R1269" s="23"/>
      <c r="S1269" s="23"/>
      <c r="T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c r="AT1269" s="23"/>
      <c r="AU1269" s="23"/>
      <c r="AV1269" s="23"/>
      <c r="AW1269" s="23"/>
      <c r="AX1269" s="23"/>
      <c r="AY1269" s="23"/>
      <c r="AZ1269" s="23"/>
      <c r="BA1269" s="23"/>
      <c r="BB1269" s="23"/>
      <c r="BC1269" s="23"/>
      <c r="BD1269" s="23"/>
      <c r="BE1269" s="23"/>
      <c r="BF1269" s="23"/>
      <c r="BG1269" s="23"/>
      <c r="BH1269" s="23"/>
      <c r="BI1269" s="23"/>
      <c r="BJ1269" s="23"/>
      <c r="BK1269" s="23"/>
      <c r="BL1269" s="23"/>
      <c r="BM1269" s="23"/>
      <c r="BN1269" s="23"/>
      <c r="BO1269" s="23"/>
    </row>
    <row r="1270" spans="1:67" s="13" customFormat="1" hidden="1" x14ac:dyDescent="0.2">
      <c r="A1270" s="23" t="s">
        <v>1737</v>
      </c>
      <c r="B1270" s="23"/>
      <c r="C1270" s="23" t="s">
        <v>1518</v>
      </c>
      <c r="D1270" s="23" t="s">
        <v>76</v>
      </c>
      <c r="E1270" s="23" t="s">
        <v>1546</v>
      </c>
      <c r="F1270" s="23" t="s">
        <v>1549</v>
      </c>
      <c r="G1270" s="23" t="s">
        <v>1546</v>
      </c>
      <c r="H1270" s="23" t="s">
        <v>1549</v>
      </c>
      <c r="I1270" s="23"/>
      <c r="J1270" s="23"/>
      <c r="K1270" s="23"/>
      <c r="L1270" s="23"/>
      <c r="M1270" s="23"/>
      <c r="N1270" s="23"/>
      <c r="O1270" s="23"/>
      <c r="P1270" s="23"/>
      <c r="Q1270" s="23"/>
      <c r="R1270" s="23"/>
      <c r="S1270" s="23"/>
      <c r="T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c r="AY1270" s="23"/>
      <c r="AZ1270" s="23"/>
      <c r="BA1270" s="23"/>
      <c r="BB1270" s="23"/>
      <c r="BC1270" s="23"/>
      <c r="BD1270" s="23"/>
      <c r="BE1270" s="23"/>
      <c r="BF1270" s="23"/>
      <c r="BG1270" s="23"/>
      <c r="BH1270" s="23"/>
      <c r="BI1270" s="23"/>
      <c r="BJ1270" s="23"/>
      <c r="BK1270" s="23"/>
      <c r="BL1270" s="23"/>
      <c r="BM1270" s="23"/>
      <c r="BN1270" s="23"/>
      <c r="BO1270" s="23"/>
    </row>
    <row r="1271" spans="1:67" s="13" customFormat="1" hidden="1" x14ac:dyDescent="0.2">
      <c r="A1271" s="23" t="s">
        <v>1737</v>
      </c>
      <c r="B1271" s="23"/>
      <c r="C1271" s="23" t="s">
        <v>1518</v>
      </c>
      <c r="D1271" s="23" t="s">
        <v>76</v>
      </c>
      <c r="E1271" s="23" t="s">
        <v>1546</v>
      </c>
      <c r="F1271" s="23"/>
      <c r="G1271" s="23" t="s">
        <v>1546</v>
      </c>
      <c r="H1271" s="23"/>
      <c r="I1271" s="23"/>
      <c r="J1271" s="23"/>
      <c r="K1271" s="23"/>
      <c r="L1271" s="23"/>
      <c r="M1271" s="23"/>
      <c r="N1271" s="23"/>
      <c r="O1271" s="23"/>
      <c r="P1271" s="23"/>
      <c r="Q1271" s="23"/>
      <c r="R1271" s="23"/>
      <c r="S1271" s="23"/>
      <c r="T1271" s="23"/>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c r="AT1271" s="23"/>
      <c r="AU1271" s="23"/>
      <c r="AV1271" s="23"/>
      <c r="AW1271" s="23"/>
      <c r="AX1271" s="23"/>
      <c r="AY1271" s="23"/>
      <c r="AZ1271" s="23"/>
      <c r="BA1271" s="23"/>
      <c r="BB1271" s="23"/>
      <c r="BC1271" s="23"/>
      <c r="BD1271" s="23"/>
      <c r="BE1271" s="23"/>
      <c r="BF1271" s="23"/>
      <c r="BG1271" s="23"/>
      <c r="BH1271" s="23"/>
      <c r="BI1271" s="23"/>
      <c r="BJ1271" s="23"/>
      <c r="BK1271" s="23"/>
      <c r="BL1271" s="23"/>
      <c r="BM1271" s="23"/>
      <c r="BN1271" s="23"/>
      <c r="BO1271" s="23"/>
    </row>
    <row r="1272" spans="1:67" s="13" customFormat="1" hidden="1" x14ac:dyDescent="0.2">
      <c r="A1272" s="8" t="s">
        <v>2342</v>
      </c>
      <c r="B1272" s="8" t="s">
        <v>338</v>
      </c>
      <c r="C1272" t="s">
        <v>1519</v>
      </c>
      <c r="D1272" t="s">
        <v>2344</v>
      </c>
      <c r="E1272" t="s">
        <v>2341</v>
      </c>
      <c r="F1272" t="s">
        <v>2343</v>
      </c>
      <c r="G1272" s="8" t="s">
        <v>2341</v>
      </c>
      <c r="H1272" s="8" t="s">
        <v>2343</v>
      </c>
      <c r="I1272" s="8"/>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v>2.2999999999999998</v>
      </c>
      <c r="AT1272"/>
      <c r="AU1272"/>
      <c r="AV1272">
        <v>0.8</v>
      </c>
      <c r="AW1272"/>
      <c r="AX1272"/>
      <c r="AY1272"/>
      <c r="AZ1272"/>
      <c r="BA1272"/>
      <c r="BB1272"/>
      <c r="BC1272"/>
      <c r="BD1272"/>
      <c r="BE1272"/>
      <c r="BF1272"/>
      <c r="BG1272"/>
      <c r="BH1272"/>
      <c r="BI1272"/>
      <c r="BJ1272" s="8" t="s">
        <v>79</v>
      </c>
      <c r="BK1272" s="1">
        <v>44819</v>
      </c>
      <c r="BL1272" s="8" t="s">
        <v>71</v>
      </c>
      <c r="BM1272" s="8">
        <v>3485</v>
      </c>
      <c r="BN1272" t="s">
        <v>72</v>
      </c>
      <c r="BO1272" t="s">
        <v>71</v>
      </c>
    </row>
    <row r="1273" spans="1:67" s="13" customFormat="1" hidden="1" x14ac:dyDescent="0.2">
      <c r="A1273" s="23" t="s">
        <v>1737</v>
      </c>
      <c r="B1273" s="23"/>
      <c r="C1273" s="23" t="s">
        <v>1524</v>
      </c>
      <c r="D1273" s="23" t="s">
        <v>140</v>
      </c>
      <c r="E1273" s="23" t="s">
        <v>1638</v>
      </c>
      <c r="F1273" s="23" t="s">
        <v>1639</v>
      </c>
      <c r="G1273" s="23" t="s">
        <v>1638</v>
      </c>
      <c r="H1273" s="23" t="s">
        <v>1639</v>
      </c>
      <c r="I1273" s="23"/>
      <c r="J1273" s="23"/>
      <c r="K1273" s="23"/>
      <c r="L1273" s="23"/>
      <c r="M1273" s="23"/>
      <c r="N1273" s="23"/>
      <c r="O1273" s="23"/>
      <c r="P1273" s="23"/>
      <c r="Q1273" s="23"/>
      <c r="R1273" s="23"/>
      <c r="S1273" s="23"/>
      <c r="T1273" s="23"/>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c r="AT1273" s="23"/>
      <c r="AU1273" s="23"/>
      <c r="AV1273" s="23"/>
      <c r="AW1273" s="23"/>
      <c r="AX1273" s="23"/>
      <c r="AY1273" s="23"/>
      <c r="AZ1273" s="23"/>
      <c r="BA1273" s="23"/>
      <c r="BB1273" s="23"/>
      <c r="BC1273" s="23"/>
      <c r="BD1273" s="23"/>
      <c r="BE1273" s="23"/>
      <c r="BF1273" s="23"/>
      <c r="BG1273" s="23"/>
      <c r="BH1273" s="23"/>
      <c r="BI1273" s="23"/>
      <c r="BJ1273" s="23"/>
      <c r="BK1273" s="23"/>
      <c r="BL1273" s="23"/>
      <c r="BM1273" s="23"/>
      <c r="BN1273" s="23"/>
      <c r="BO1273" s="23"/>
    </row>
    <row r="1274" spans="1:67" s="13" customFormat="1" hidden="1" x14ac:dyDescent="0.2">
      <c r="A1274" s="23" t="s">
        <v>1737</v>
      </c>
      <c r="B1274" s="23"/>
      <c r="C1274" s="23" t="s">
        <v>1524</v>
      </c>
      <c r="D1274" s="23" t="s">
        <v>140</v>
      </c>
      <c r="E1274" s="23" t="s">
        <v>1638</v>
      </c>
      <c r="F1274" s="23" t="s">
        <v>1641</v>
      </c>
      <c r="G1274" s="23" t="s">
        <v>1638</v>
      </c>
      <c r="H1274" s="23" t="s">
        <v>1641</v>
      </c>
      <c r="I1274" s="23"/>
      <c r="J1274" s="23"/>
      <c r="K1274" s="23"/>
      <c r="L1274" s="23"/>
      <c r="M1274" s="23"/>
      <c r="N1274" s="23"/>
      <c r="O1274" s="23"/>
      <c r="P1274" s="23"/>
      <c r="Q1274" s="23"/>
      <c r="R1274" s="23"/>
      <c r="S1274" s="23"/>
      <c r="T1274" s="23"/>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c r="AT1274" s="23"/>
      <c r="AU1274" s="23"/>
      <c r="AV1274" s="23"/>
      <c r="AW1274" s="23"/>
      <c r="AX1274" s="23"/>
      <c r="AY1274" s="23"/>
      <c r="AZ1274" s="23"/>
      <c r="BA1274" s="23"/>
      <c r="BB1274" s="23"/>
      <c r="BC1274" s="23"/>
      <c r="BD1274" s="23"/>
      <c r="BE1274" s="23"/>
      <c r="BF1274" s="23"/>
      <c r="BG1274" s="23"/>
      <c r="BH1274" s="23"/>
      <c r="BI1274" s="23"/>
      <c r="BJ1274" s="23"/>
      <c r="BK1274" s="23"/>
      <c r="BL1274" s="23"/>
      <c r="BM1274" s="23"/>
      <c r="BN1274" s="23"/>
      <c r="BO1274" s="23"/>
    </row>
    <row r="1275" spans="1:67" s="13" customFormat="1" hidden="1" x14ac:dyDescent="0.2">
      <c r="A1275" s="23" t="s">
        <v>1737</v>
      </c>
      <c r="B1275" s="23"/>
      <c r="C1275" s="23" t="s">
        <v>1524</v>
      </c>
      <c r="D1275" s="23" t="s">
        <v>140</v>
      </c>
      <c r="E1275" s="23" t="s">
        <v>1638</v>
      </c>
      <c r="F1275" s="23" t="s">
        <v>1640</v>
      </c>
      <c r="G1275" s="23" t="s">
        <v>1638</v>
      </c>
      <c r="H1275" s="23" t="s">
        <v>1640</v>
      </c>
      <c r="I1275" s="23"/>
      <c r="J1275" s="23"/>
      <c r="K1275" s="23"/>
      <c r="L1275" s="23"/>
      <c r="M1275" s="23"/>
      <c r="N1275" s="23"/>
      <c r="O1275" s="23"/>
      <c r="P1275" s="23"/>
      <c r="Q1275" s="23"/>
      <c r="R1275" s="23"/>
      <c r="S1275" s="23"/>
      <c r="T1275" s="23"/>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c r="AT1275" s="23"/>
      <c r="AU1275" s="23"/>
      <c r="AV1275" s="23"/>
      <c r="AW1275" s="23"/>
      <c r="AX1275" s="23"/>
      <c r="AY1275" s="23"/>
      <c r="AZ1275" s="23"/>
      <c r="BA1275" s="23"/>
      <c r="BB1275" s="23"/>
      <c r="BC1275" s="23"/>
      <c r="BD1275" s="23"/>
      <c r="BE1275" s="23"/>
      <c r="BF1275" s="23"/>
      <c r="BG1275" s="23"/>
      <c r="BH1275" s="23"/>
      <c r="BI1275" s="23"/>
      <c r="BJ1275" s="23"/>
      <c r="BK1275" s="23"/>
      <c r="BL1275" s="23"/>
      <c r="BM1275" s="23"/>
      <c r="BN1275" s="23"/>
      <c r="BO1275" s="23"/>
    </row>
    <row r="1276" spans="1:67" s="13" customFormat="1" hidden="1" x14ac:dyDescent="0.2">
      <c r="A1276" s="23" t="s">
        <v>1737</v>
      </c>
      <c r="B1276" s="23"/>
      <c r="C1276" s="23" t="s">
        <v>1524</v>
      </c>
      <c r="D1276" s="23" t="s">
        <v>140</v>
      </c>
      <c r="E1276" s="23" t="s">
        <v>1638</v>
      </c>
      <c r="F1276" s="23"/>
      <c r="G1276" s="23" t="s">
        <v>1638</v>
      </c>
      <c r="H1276" s="23"/>
      <c r="I1276" s="23"/>
      <c r="J1276" s="23"/>
      <c r="K1276" s="23"/>
      <c r="L1276" s="23"/>
      <c r="M1276" s="23"/>
      <c r="N1276" s="23"/>
      <c r="O1276" s="23"/>
      <c r="P1276" s="23"/>
      <c r="Q1276" s="23"/>
      <c r="R1276" s="23"/>
      <c r="S1276" s="23"/>
      <c r="T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c r="AT1276" s="23"/>
      <c r="AU1276" s="23"/>
      <c r="AV1276" s="23"/>
      <c r="AW1276" s="23"/>
      <c r="AX1276" s="23"/>
      <c r="AY1276" s="23"/>
      <c r="AZ1276" s="23"/>
      <c r="BA1276" s="23"/>
      <c r="BB1276" s="23"/>
      <c r="BC1276" s="23"/>
      <c r="BD1276" s="23"/>
      <c r="BE1276" s="23"/>
      <c r="BF1276" s="23"/>
      <c r="BG1276" s="23"/>
      <c r="BH1276" s="23"/>
      <c r="BI1276" s="23"/>
      <c r="BJ1276" s="23"/>
      <c r="BK1276" s="23"/>
      <c r="BL1276" s="23"/>
      <c r="BM1276" s="23"/>
      <c r="BN1276" s="23"/>
      <c r="BO1276" s="23"/>
    </row>
    <row r="1277" spans="1:67" s="13" customFormat="1" hidden="1" x14ac:dyDescent="0.2">
      <c r="A1277" s="13" t="s">
        <v>1737</v>
      </c>
      <c r="C1277" s="13" t="s">
        <v>1524</v>
      </c>
      <c r="D1277" s="13" t="s">
        <v>140</v>
      </c>
      <c r="E1277" s="13" t="s">
        <v>636</v>
      </c>
      <c r="F1277" s="13" t="s">
        <v>834</v>
      </c>
      <c r="G1277" s="13" t="s">
        <v>636</v>
      </c>
      <c r="H1277" s="13" t="s">
        <v>834</v>
      </c>
    </row>
    <row r="1278" spans="1:67" s="13" customFormat="1" hidden="1" x14ac:dyDescent="0.2">
      <c r="A1278" t="s">
        <v>833</v>
      </c>
      <c r="B1278"/>
      <c r="C1278" t="s">
        <v>1524</v>
      </c>
      <c r="D1278" t="s">
        <v>140</v>
      </c>
      <c r="E1278" t="s">
        <v>636</v>
      </c>
      <c r="F1278" t="s">
        <v>834</v>
      </c>
      <c r="G1278" t="s">
        <v>636</v>
      </c>
      <c r="H1278" t="s">
        <v>834</v>
      </c>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v>4.17</v>
      </c>
      <c r="AX1278">
        <v>2.87</v>
      </c>
      <c r="AY1278">
        <v>3.06</v>
      </c>
      <c r="AZ1278">
        <v>3.06</v>
      </c>
      <c r="BA1278">
        <v>4.17</v>
      </c>
      <c r="BB1278">
        <v>3.61</v>
      </c>
      <c r="BC1278">
        <v>3.54</v>
      </c>
      <c r="BD1278">
        <v>3.61</v>
      </c>
      <c r="BE1278"/>
      <c r="BF1278"/>
      <c r="BG1278"/>
      <c r="BH1278"/>
      <c r="BI1278" t="s">
        <v>304</v>
      </c>
      <c r="BJ1278" t="s">
        <v>79</v>
      </c>
      <c r="BK1278"/>
      <c r="BL1278" t="s">
        <v>305</v>
      </c>
      <c r="BM1278">
        <v>7306</v>
      </c>
      <c r="BN1278"/>
      <c r="BO1278"/>
    </row>
    <row r="1279" spans="1:67" s="13" customFormat="1" hidden="1" x14ac:dyDescent="0.2">
      <c r="A1279" s="8" t="s">
        <v>2583</v>
      </c>
      <c r="B1279"/>
      <c r="C1279" t="s">
        <v>1524</v>
      </c>
      <c r="D1279" t="s">
        <v>140</v>
      </c>
      <c r="E1279" t="s">
        <v>636</v>
      </c>
      <c r="F1279" t="s">
        <v>834</v>
      </c>
      <c r="G1279" s="8" t="s">
        <v>636</v>
      </c>
      <c r="H1279" s="8" t="s">
        <v>834</v>
      </c>
      <c r="I1279" s="8"/>
      <c r="J1279"/>
      <c r="K1279"/>
      <c r="L1279"/>
      <c r="M1279"/>
      <c r="N1279"/>
      <c r="O1279"/>
      <c r="P1279"/>
      <c r="Q1279"/>
      <c r="R1279"/>
      <c r="S1279"/>
      <c r="T1279"/>
      <c r="U1279"/>
      <c r="V1279"/>
      <c r="W1279"/>
      <c r="X1279"/>
      <c r="Y1279"/>
      <c r="Z1279"/>
      <c r="AA1279"/>
      <c r="AB1279"/>
      <c r="AC1279" t="s">
        <v>2584</v>
      </c>
      <c r="AD1279"/>
      <c r="AE1279"/>
      <c r="AF1279">
        <v>6.25</v>
      </c>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t="s">
        <v>2582</v>
      </c>
      <c r="BJ1279" t="s">
        <v>79</v>
      </c>
      <c r="BK1279" s="1">
        <v>44824</v>
      </c>
      <c r="BL1279" t="s">
        <v>2492</v>
      </c>
      <c r="BM1279">
        <v>2930</v>
      </c>
      <c r="BN1279"/>
      <c r="BO1279"/>
    </row>
    <row r="1280" spans="1:67" s="13" customFormat="1" hidden="1" x14ac:dyDescent="0.2">
      <c r="A1280" s="8" t="s">
        <v>2585</v>
      </c>
      <c r="B1280"/>
      <c r="C1280" t="s">
        <v>1524</v>
      </c>
      <c r="D1280" t="s">
        <v>140</v>
      </c>
      <c r="E1280" t="s">
        <v>636</v>
      </c>
      <c r="F1280" t="s">
        <v>834</v>
      </c>
      <c r="G1280" s="8" t="s">
        <v>636</v>
      </c>
      <c r="H1280" s="8" t="s">
        <v>834</v>
      </c>
      <c r="I1280" s="8"/>
      <c r="J1280"/>
      <c r="K1280"/>
      <c r="L1280"/>
      <c r="M1280"/>
      <c r="N1280"/>
      <c r="O1280"/>
      <c r="P1280"/>
      <c r="Q1280"/>
      <c r="R1280"/>
      <c r="S1280"/>
      <c r="T1280"/>
      <c r="U1280"/>
      <c r="V1280"/>
      <c r="W1280"/>
      <c r="X1280"/>
      <c r="Y1280"/>
      <c r="Z1280"/>
      <c r="AA1280"/>
      <c r="AB1280"/>
      <c r="AC1280"/>
      <c r="AD1280"/>
      <c r="AE1280"/>
      <c r="AF1280"/>
      <c r="AG1280" t="s">
        <v>2557</v>
      </c>
      <c r="AH1280"/>
      <c r="AI1280"/>
      <c r="AJ1280" t="s">
        <v>2112</v>
      </c>
      <c r="AK1280"/>
      <c r="AL1280"/>
      <c r="AM1280"/>
      <c r="AN1280"/>
      <c r="AO1280"/>
      <c r="AP1280"/>
      <c r="AQ1280"/>
      <c r="AR1280"/>
      <c r="AS1280"/>
      <c r="AT1280"/>
      <c r="AU1280"/>
      <c r="AV1280"/>
      <c r="AW1280"/>
      <c r="AX1280"/>
      <c r="AY1280"/>
      <c r="AZ1280"/>
      <c r="BA1280"/>
      <c r="BB1280"/>
      <c r="BC1280"/>
      <c r="BD1280"/>
      <c r="BE1280"/>
      <c r="BF1280"/>
      <c r="BG1280"/>
      <c r="BH1280"/>
      <c r="BI1280" t="s">
        <v>2586</v>
      </c>
      <c r="BJ1280" s="8" t="s">
        <v>79</v>
      </c>
      <c r="BK1280" s="9">
        <v>44824</v>
      </c>
      <c r="BL1280" s="8" t="s">
        <v>2492</v>
      </c>
      <c r="BM1280">
        <v>2930</v>
      </c>
      <c r="BN1280" t="s">
        <v>72</v>
      </c>
      <c r="BO1280" t="s">
        <v>2492</v>
      </c>
    </row>
    <row r="1281" spans="1:67" s="13" customFormat="1" hidden="1" x14ac:dyDescent="0.2">
      <c r="A1281" t="s">
        <v>108</v>
      </c>
      <c r="B1281"/>
      <c r="C1281" t="s">
        <v>1524</v>
      </c>
      <c r="D1281" t="s">
        <v>140</v>
      </c>
      <c r="E1281" t="s">
        <v>636</v>
      </c>
      <c r="F1281" t="s">
        <v>834</v>
      </c>
      <c r="G1281" t="s">
        <v>636</v>
      </c>
      <c r="H1281" t="s">
        <v>834</v>
      </c>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v>3.37</v>
      </c>
      <c r="AP1281"/>
      <c r="AQ1281"/>
      <c r="AR1281">
        <v>2</v>
      </c>
      <c r="AS1281">
        <v>3.68</v>
      </c>
      <c r="AT1281"/>
      <c r="AU1281"/>
      <c r="AV1281">
        <v>2.54</v>
      </c>
      <c r="AW1281">
        <v>4.07</v>
      </c>
      <c r="AX1281"/>
      <c r="AY1281"/>
      <c r="AZ1281">
        <v>3.3</v>
      </c>
      <c r="BA1281">
        <v>4.67</v>
      </c>
      <c r="BB1281"/>
      <c r="BC1281"/>
      <c r="BD1281">
        <v>4.04</v>
      </c>
      <c r="BE1281">
        <v>5.13</v>
      </c>
      <c r="BF1281"/>
      <c r="BG1281"/>
      <c r="BH1281">
        <v>3.55</v>
      </c>
      <c r="BI1281"/>
      <c r="BJ1281" t="s">
        <v>79</v>
      </c>
      <c r="BK1281"/>
      <c r="BL1281" t="s">
        <v>109</v>
      </c>
      <c r="BM1281">
        <v>3144</v>
      </c>
      <c r="BN1281" t="s">
        <v>81</v>
      </c>
      <c r="BO1281" t="s">
        <v>109</v>
      </c>
    </row>
    <row r="1282" spans="1:67" s="13" customFormat="1" hidden="1" x14ac:dyDescent="0.2">
      <c r="A1282" t="s">
        <v>835</v>
      </c>
      <c r="B1282"/>
      <c r="C1282" t="s">
        <v>1524</v>
      </c>
      <c r="D1282" t="s">
        <v>140</v>
      </c>
      <c r="E1282" t="s">
        <v>636</v>
      </c>
      <c r="F1282" t="s">
        <v>834</v>
      </c>
      <c r="G1282" t="s">
        <v>636</v>
      </c>
      <c r="H1282" t="s">
        <v>836</v>
      </c>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v>3.45</v>
      </c>
      <c r="AT1282"/>
      <c r="AU1282"/>
      <c r="AV1282">
        <v>2.38</v>
      </c>
      <c r="AW1282"/>
      <c r="AX1282"/>
      <c r="AY1282"/>
      <c r="AZ1282"/>
      <c r="BA1282">
        <v>4.1900000000000004</v>
      </c>
      <c r="BB1282">
        <v>3.76</v>
      </c>
      <c r="BC1282">
        <v>3.67</v>
      </c>
      <c r="BD1282">
        <v>3.76</v>
      </c>
      <c r="BE1282">
        <v>4.3499999999999996</v>
      </c>
      <c r="BF1282">
        <v>3.39</v>
      </c>
      <c r="BG1282">
        <v>2.84</v>
      </c>
      <c r="BH1282">
        <v>3.39</v>
      </c>
      <c r="BI1282"/>
      <c r="BJ1282" t="s">
        <v>79</v>
      </c>
      <c r="BK1282"/>
      <c r="BL1282" t="s">
        <v>93</v>
      </c>
      <c r="BM1282">
        <v>42805</v>
      </c>
      <c r="BN1282" t="s">
        <v>81</v>
      </c>
      <c r="BO1282" t="s">
        <v>93</v>
      </c>
    </row>
    <row r="1283" spans="1:67" s="13" customFormat="1" hidden="1" x14ac:dyDescent="0.2">
      <c r="A1283" t="s">
        <v>837</v>
      </c>
      <c r="B1283"/>
      <c r="C1283" t="s">
        <v>1524</v>
      </c>
      <c r="D1283" t="s">
        <v>140</v>
      </c>
      <c r="E1283" t="s">
        <v>636</v>
      </c>
      <c r="F1283" t="s">
        <v>834</v>
      </c>
      <c r="G1283" t="s">
        <v>636</v>
      </c>
      <c r="H1283" t="s">
        <v>834</v>
      </c>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v>4.7</v>
      </c>
      <c r="BB1283"/>
      <c r="BC1283"/>
      <c r="BD1283">
        <v>3.9</v>
      </c>
      <c r="BE1283"/>
      <c r="BF1283"/>
      <c r="BG1283"/>
      <c r="BH1283"/>
      <c r="BI1283"/>
      <c r="BJ1283" t="s">
        <v>79</v>
      </c>
      <c r="BK1283"/>
      <c r="BL1283" t="s">
        <v>109</v>
      </c>
      <c r="BM1283">
        <v>3144</v>
      </c>
      <c r="BN1283"/>
      <c r="BO1283"/>
    </row>
    <row r="1284" spans="1:67" s="13" customFormat="1" hidden="1" x14ac:dyDescent="0.2">
      <c r="A1284" t="s">
        <v>838</v>
      </c>
      <c r="B1284" t="s">
        <v>169</v>
      </c>
      <c r="C1284" t="s">
        <v>1524</v>
      </c>
      <c r="D1284" t="s">
        <v>140</v>
      </c>
      <c r="E1284" t="s">
        <v>636</v>
      </c>
      <c r="F1284" t="s">
        <v>834</v>
      </c>
      <c r="G1284" t="s">
        <v>636</v>
      </c>
      <c r="H1284" t="s">
        <v>834</v>
      </c>
      <c r="I1284"/>
      <c r="J1284"/>
      <c r="K1284"/>
      <c r="L1284"/>
      <c r="M1284"/>
      <c r="N1284"/>
      <c r="O1284"/>
      <c r="P1284"/>
      <c r="Q1284"/>
      <c r="R1284"/>
      <c r="S1284"/>
      <c r="T1284"/>
      <c r="U1284"/>
      <c r="V1284"/>
      <c r="W1284"/>
      <c r="X1284"/>
      <c r="Y1284"/>
      <c r="Z1284"/>
      <c r="AA1284"/>
      <c r="AB1284"/>
      <c r="AC1284"/>
      <c r="AD1284"/>
      <c r="AE1284"/>
      <c r="AF1284"/>
      <c r="AG1284"/>
      <c r="AH1284"/>
      <c r="AI1284"/>
      <c r="AJ1284"/>
      <c r="AK1284">
        <v>2.9</v>
      </c>
      <c r="AL1284"/>
      <c r="AM1284"/>
      <c r="AN1284">
        <v>1.7</v>
      </c>
      <c r="AO1284">
        <v>3.3</v>
      </c>
      <c r="AP1284"/>
      <c r="AQ1284"/>
      <c r="AR1284">
        <v>1.9</v>
      </c>
      <c r="AS1284">
        <v>3.5</v>
      </c>
      <c r="AT1284"/>
      <c r="AU1284"/>
      <c r="AV1284">
        <v>2.6</v>
      </c>
      <c r="AW1284">
        <v>3.9</v>
      </c>
      <c r="AX1284"/>
      <c r="AY1284"/>
      <c r="AZ1284">
        <v>3.4</v>
      </c>
      <c r="BA1284">
        <v>4.3</v>
      </c>
      <c r="BB1284"/>
      <c r="BC1284"/>
      <c r="BD1284">
        <v>3.9</v>
      </c>
      <c r="BE1284"/>
      <c r="BF1284"/>
      <c r="BG1284"/>
      <c r="BH1284">
        <v>3.4</v>
      </c>
      <c r="BI1284"/>
      <c r="BJ1284" t="s">
        <v>70</v>
      </c>
      <c r="BK1284"/>
      <c r="BL1284" t="s">
        <v>388</v>
      </c>
      <c r="BM1284">
        <v>3140</v>
      </c>
      <c r="BN1284"/>
      <c r="BO1284"/>
    </row>
    <row r="1285" spans="1:67" s="13" customFormat="1" hidden="1" x14ac:dyDescent="0.2">
      <c r="A1285" t="s">
        <v>839</v>
      </c>
      <c r="B1285"/>
      <c r="C1285" t="s">
        <v>1524</v>
      </c>
      <c r="D1285" t="s">
        <v>140</v>
      </c>
      <c r="E1285" t="s">
        <v>636</v>
      </c>
      <c r="F1285" t="s">
        <v>834</v>
      </c>
      <c r="G1285" t="s">
        <v>636</v>
      </c>
      <c r="H1285" t="s">
        <v>834</v>
      </c>
      <c r="I1285"/>
      <c r="J1285"/>
      <c r="K1285"/>
      <c r="L1285"/>
      <c r="M1285"/>
      <c r="N1285"/>
      <c r="O1285"/>
      <c r="P1285"/>
      <c r="Q1285">
        <v>3.4</v>
      </c>
      <c r="R1285"/>
      <c r="S1285"/>
      <c r="T1285">
        <v>2.8</v>
      </c>
      <c r="U1285">
        <v>3.3</v>
      </c>
      <c r="V1285"/>
      <c r="W1285"/>
      <c r="X1285">
        <v>4.4000000000000004</v>
      </c>
      <c r="Y1285">
        <v>3.9</v>
      </c>
      <c r="Z1285"/>
      <c r="AA1285"/>
      <c r="AB1285">
        <v>5</v>
      </c>
      <c r="AC1285">
        <v>4.5999999999999996</v>
      </c>
      <c r="AD1285"/>
      <c r="AE1285"/>
      <c r="AF1285">
        <v>6.2</v>
      </c>
      <c r="AG1285">
        <v>3.6</v>
      </c>
      <c r="AH1285"/>
      <c r="AI1285"/>
      <c r="AJ1285">
        <v>5.3</v>
      </c>
      <c r="AK1285"/>
      <c r="AL1285"/>
      <c r="AM1285"/>
      <c r="AN1285"/>
      <c r="AO1285"/>
      <c r="AP1285"/>
      <c r="AQ1285"/>
      <c r="AR1285"/>
      <c r="AS1285"/>
      <c r="AT1285"/>
      <c r="AU1285"/>
      <c r="AV1285"/>
      <c r="AW1285"/>
      <c r="AX1285"/>
      <c r="AY1285"/>
      <c r="AZ1285"/>
      <c r="BA1285"/>
      <c r="BB1285"/>
      <c r="BC1285"/>
      <c r="BD1285"/>
      <c r="BE1285"/>
      <c r="BF1285"/>
      <c r="BG1285"/>
      <c r="BH1285"/>
      <c r="BI1285"/>
      <c r="BJ1285" t="s">
        <v>79</v>
      </c>
      <c r="BK1285"/>
      <c r="BL1285" t="s">
        <v>109</v>
      </c>
      <c r="BM1285">
        <v>3144</v>
      </c>
      <c r="BN1285" t="s">
        <v>81</v>
      </c>
      <c r="BO1285" t="s">
        <v>109</v>
      </c>
    </row>
    <row r="1286" spans="1:67" s="13" customFormat="1" hidden="1" x14ac:dyDescent="0.2">
      <c r="A1286" t="s">
        <v>840</v>
      </c>
      <c r="B1286"/>
      <c r="C1286" t="s">
        <v>1524</v>
      </c>
      <c r="D1286" t="s">
        <v>140</v>
      </c>
      <c r="E1286" t="s">
        <v>636</v>
      </c>
      <c r="F1286" t="s">
        <v>834</v>
      </c>
      <c r="G1286" t="s">
        <v>636</v>
      </c>
      <c r="H1286" t="s">
        <v>834</v>
      </c>
      <c r="I1286"/>
      <c r="J1286"/>
      <c r="K1286"/>
      <c r="L1286"/>
      <c r="M1286"/>
      <c r="N1286"/>
      <c r="O1286"/>
      <c r="P1286"/>
      <c r="Q1286"/>
      <c r="R1286"/>
      <c r="S1286"/>
      <c r="T1286"/>
      <c r="U1286"/>
      <c r="V1286"/>
      <c r="W1286"/>
      <c r="X1286"/>
      <c r="Y1286"/>
      <c r="Z1286"/>
      <c r="AA1286"/>
      <c r="AB1286"/>
      <c r="AC1286">
        <v>4.8</v>
      </c>
      <c r="AD1286"/>
      <c r="AE1286"/>
      <c r="AF1286">
        <v>6.5</v>
      </c>
      <c r="AG1286">
        <v>3.4</v>
      </c>
      <c r="AH1286"/>
      <c r="AI1286"/>
      <c r="AJ1286">
        <v>5.6</v>
      </c>
      <c r="AK1286"/>
      <c r="AL1286"/>
      <c r="AM1286"/>
      <c r="AN1286"/>
      <c r="AO1286"/>
      <c r="AP1286"/>
      <c r="AQ1286"/>
      <c r="AR1286"/>
      <c r="AS1286"/>
      <c r="AT1286"/>
      <c r="AU1286"/>
      <c r="AV1286"/>
      <c r="AW1286"/>
      <c r="AX1286"/>
      <c r="AY1286"/>
      <c r="AZ1286"/>
      <c r="BA1286"/>
      <c r="BB1286"/>
      <c r="BC1286"/>
      <c r="BD1286"/>
      <c r="BE1286"/>
      <c r="BF1286"/>
      <c r="BG1286"/>
      <c r="BH1286"/>
      <c r="BI1286"/>
      <c r="BJ1286" t="s">
        <v>79</v>
      </c>
      <c r="BK1286"/>
      <c r="BL1286" t="s">
        <v>109</v>
      </c>
      <c r="BM1286">
        <v>3144</v>
      </c>
      <c r="BN1286"/>
      <c r="BO1286"/>
    </row>
    <row r="1287" spans="1:67" s="13" customFormat="1" hidden="1" x14ac:dyDescent="0.2">
      <c r="A1287" t="s">
        <v>841</v>
      </c>
      <c r="B1287"/>
      <c r="C1287" t="s">
        <v>1524</v>
      </c>
      <c r="D1287" t="s">
        <v>140</v>
      </c>
      <c r="E1287" t="s">
        <v>636</v>
      </c>
      <c r="F1287" t="s">
        <v>834</v>
      </c>
      <c r="G1287" t="s">
        <v>636</v>
      </c>
      <c r="H1287" t="s">
        <v>834</v>
      </c>
      <c r="I1287"/>
      <c r="J1287"/>
      <c r="K1287"/>
      <c r="L1287"/>
      <c r="M1287"/>
      <c r="N1287"/>
      <c r="O1287"/>
      <c r="P1287"/>
      <c r="Q1287"/>
      <c r="R1287"/>
      <c r="S1287"/>
      <c r="T1287"/>
      <c r="U1287"/>
      <c r="V1287"/>
      <c r="W1287"/>
      <c r="X1287"/>
      <c r="Y1287"/>
      <c r="Z1287"/>
      <c r="AA1287"/>
      <c r="AB1287"/>
      <c r="AC1287">
        <v>4</v>
      </c>
      <c r="AD1287"/>
      <c r="AE1287"/>
      <c r="AF1287">
        <v>5.6</v>
      </c>
      <c r="AG1287">
        <v>3.1</v>
      </c>
      <c r="AH1287"/>
      <c r="AI1287"/>
      <c r="AJ1287">
        <v>5.0999999999999996</v>
      </c>
      <c r="AK1287"/>
      <c r="AL1287"/>
      <c r="AM1287"/>
      <c r="AN1287"/>
      <c r="AO1287"/>
      <c r="AP1287"/>
      <c r="AQ1287"/>
      <c r="AR1287"/>
      <c r="AS1287"/>
      <c r="AT1287"/>
      <c r="AU1287"/>
      <c r="AV1287"/>
      <c r="AW1287"/>
      <c r="AX1287"/>
      <c r="AY1287"/>
      <c r="AZ1287"/>
      <c r="BA1287"/>
      <c r="BB1287"/>
      <c r="BC1287"/>
      <c r="BD1287"/>
      <c r="BE1287"/>
      <c r="BF1287"/>
      <c r="BG1287"/>
      <c r="BH1287"/>
      <c r="BI1287"/>
      <c r="BJ1287" t="s">
        <v>79</v>
      </c>
      <c r="BK1287"/>
      <c r="BL1287" t="s">
        <v>109</v>
      </c>
      <c r="BM1287">
        <v>3144</v>
      </c>
      <c r="BN1287"/>
      <c r="BO1287"/>
    </row>
    <row r="1288" spans="1:67" s="13" customFormat="1" hidden="1" x14ac:dyDescent="0.2">
      <c r="A1288" s="13" t="s">
        <v>1737</v>
      </c>
      <c r="C1288" s="13" t="s">
        <v>1524</v>
      </c>
      <c r="D1288" s="13" t="s">
        <v>140</v>
      </c>
      <c r="E1288" s="13" t="s">
        <v>636</v>
      </c>
      <c r="F1288" s="13" t="s">
        <v>1637</v>
      </c>
      <c r="G1288" s="13" t="s">
        <v>636</v>
      </c>
      <c r="H1288" s="13" t="s">
        <v>1637</v>
      </c>
    </row>
    <row r="1289" spans="1:67" s="13" customFormat="1" hidden="1" x14ac:dyDescent="0.2">
      <c r="A1289" s="8" t="s">
        <v>2588</v>
      </c>
      <c r="B1289" t="s">
        <v>338</v>
      </c>
      <c r="C1289" t="s">
        <v>1524</v>
      </c>
      <c r="D1289" t="s">
        <v>140</v>
      </c>
      <c r="E1289" t="s">
        <v>636</v>
      </c>
      <c r="F1289" t="s">
        <v>1637</v>
      </c>
      <c r="G1289" s="8" t="s">
        <v>636</v>
      </c>
      <c r="H1289" s="8" t="s">
        <v>2587</v>
      </c>
      <c r="I1289" s="8"/>
      <c r="J1289"/>
      <c r="K1289"/>
      <c r="L1289"/>
      <c r="M1289"/>
      <c r="N1289"/>
      <c r="O1289"/>
      <c r="P1289"/>
      <c r="Q1289"/>
      <c r="R1289"/>
      <c r="S1289"/>
      <c r="T1289"/>
      <c r="U1289"/>
      <c r="V1289"/>
      <c r="W1289"/>
      <c r="X1289"/>
      <c r="Y1289"/>
      <c r="Z1289"/>
      <c r="AA1289"/>
      <c r="AB1289"/>
      <c r="AC1289">
        <v>4.5</v>
      </c>
      <c r="AD1289"/>
      <c r="AE1289"/>
      <c r="AF1289">
        <v>6.3</v>
      </c>
      <c r="AG1289">
        <v>2.9</v>
      </c>
      <c r="AH1289"/>
      <c r="AI1289"/>
      <c r="AJ1289">
        <v>5</v>
      </c>
      <c r="AK1289"/>
      <c r="AL1289"/>
      <c r="AM1289"/>
      <c r="AN1289"/>
      <c r="AO1289"/>
      <c r="AP1289"/>
      <c r="AQ1289"/>
      <c r="AR1289"/>
      <c r="AS1289"/>
      <c r="AT1289"/>
      <c r="AU1289"/>
      <c r="AV1289"/>
      <c r="AW1289"/>
      <c r="AX1289"/>
      <c r="AY1289"/>
      <c r="AZ1289"/>
      <c r="BA1289"/>
      <c r="BB1289"/>
      <c r="BC1289"/>
      <c r="BD1289"/>
      <c r="BE1289"/>
      <c r="BF1289"/>
      <c r="BG1289"/>
      <c r="BH1289"/>
      <c r="BI1289"/>
      <c r="BJ1289" t="s">
        <v>79</v>
      </c>
      <c r="BK1289" s="1">
        <v>44824</v>
      </c>
      <c r="BL1289" t="s">
        <v>2492</v>
      </c>
      <c r="BM1289">
        <v>2930</v>
      </c>
      <c r="BN1289" t="s">
        <v>72</v>
      </c>
      <c r="BO1289" t="s">
        <v>2492</v>
      </c>
    </row>
    <row r="1290" spans="1:67" s="13" customFormat="1" hidden="1" x14ac:dyDescent="0.2">
      <c r="A1290" s="13" t="s">
        <v>1737</v>
      </c>
      <c r="C1290" s="13" t="s">
        <v>1524</v>
      </c>
      <c r="D1290" s="13" t="s">
        <v>140</v>
      </c>
      <c r="E1290" s="13" t="s">
        <v>636</v>
      </c>
      <c r="F1290" s="13" t="s">
        <v>842</v>
      </c>
      <c r="G1290" s="13" t="s">
        <v>636</v>
      </c>
      <c r="H1290" s="13" t="s">
        <v>842</v>
      </c>
    </row>
    <row r="1291" spans="1:67" s="13" customFormat="1" hidden="1" x14ac:dyDescent="0.2">
      <c r="A1291" t="s">
        <v>843</v>
      </c>
      <c r="B1291" t="s">
        <v>338</v>
      </c>
      <c r="C1291" t="s">
        <v>1524</v>
      </c>
      <c r="D1291" t="s">
        <v>140</v>
      </c>
      <c r="E1291" t="s">
        <v>636</v>
      </c>
      <c r="F1291" t="s">
        <v>842</v>
      </c>
      <c r="G1291" t="s">
        <v>636</v>
      </c>
      <c r="H1291" t="s">
        <v>842</v>
      </c>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v>5.3</v>
      </c>
      <c r="BB1291">
        <v>4</v>
      </c>
      <c r="BC1291">
        <v>3.7</v>
      </c>
      <c r="BD1291">
        <v>4</v>
      </c>
      <c r="BE1291"/>
      <c r="BF1291"/>
      <c r="BG1291"/>
      <c r="BH1291"/>
      <c r="BI1291"/>
      <c r="BJ1291" t="s">
        <v>70</v>
      </c>
      <c r="BK1291" s="1">
        <v>44819</v>
      </c>
      <c r="BL1291" t="s">
        <v>71</v>
      </c>
      <c r="BM1291">
        <v>3485</v>
      </c>
      <c r="BN1291" t="s">
        <v>72</v>
      </c>
      <c r="BO1291" t="s">
        <v>71</v>
      </c>
    </row>
    <row r="1292" spans="1:67" s="13" customFormat="1" hidden="1" x14ac:dyDescent="0.2">
      <c r="A1292" s="13" t="s">
        <v>1737</v>
      </c>
      <c r="C1292" s="13" t="s">
        <v>1524</v>
      </c>
      <c r="D1292" s="13" t="s">
        <v>140</v>
      </c>
      <c r="E1292" s="13" t="s">
        <v>636</v>
      </c>
      <c r="G1292" s="13" t="s">
        <v>636</v>
      </c>
    </row>
    <row r="1293" spans="1:67" s="13" customFormat="1" hidden="1" x14ac:dyDescent="0.2">
      <c r="A1293" t="s">
        <v>849</v>
      </c>
      <c r="B1293" t="s">
        <v>338</v>
      </c>
      <c r="C1293" t="s">
        <v>65</v>
      </c>
      <c r="D1293" t="s">
        <v>1528</v>
      </c>
      <c r="E1293" t="s">
        <v>845</v>
      </c>
      <c r="F1293" t="s">
        <v>846</v>
      </c>
      <c r="G1293" t="s">
        <v>850</v>
      </c>
      <c r="H1293" t="s">
        <v>851</v>
      </c>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v>2.4</v>
      </c>
      <c r="BB1293">
        <v>2</v>
      </c>
      <c r="BC1293">
        <v>2</v>
      </c>
      <c r="BD1293">
        <v>2</v>
      </c>
      <c r="BE1293"/>
      <c r="BF1293"/>
      <c r="BG1293"/>
      <c r="BH1293"/>
      <c r="BI1293"/>
      <c r="BJ1293" t="s">
        <v>70</v>
      </c>
      <c r="BK1293"/>
      <c r="BL1293" t="s">
        <v>71</v>
      </c>
      <c r="BM1293">
        <v>3485</v>
      </c>
      <c r="BN1293" t="s">
        <v>72</v>
      </c>
      <c r="BO1293" t="s">
        <v>71</v>
      </c>
    </row>
    <row r="1294" spans="1:67" s="13" customFormat="1" hidden="1" x14ac:dyDescent="0.2">
      <c r="A1294" t="s">
        <v>844</v>
      </c>
      <c r="B1294"/>
      <c r="C1294" t="s">
        <v>65</v>
      </c>
      <c r="D1294" t="s">
        <v>1528</v>
      </c>
      <c r="E1294" t="s">
        <v>845</v>
      </c>
      <c r="F1294" t="s">
        <v>846</v>
      </c>
      <c r="G1294" t="s">
        <v>847</v>
      </c>
      <c r="H1294" t="s">
        <v>846</v>
      </c>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v>3.2</v>
      </c>
      <c r="AT1294"/>
      <c r="AU1294"/>
      <c r="AV1294">
        <v>1.9</v>
      </c>
      <c r="AW1294">
        <v>2.7</v>
      </c>
      <c r="AX1294"/>
      <c r="AY1294"/>
      <c r="AZ1294">
        <v>2</v>
      </c>
      <c r="BA1294"/>
      <c r="BB1294"/>
      <c r="BC1294"/>
      <c r="BD1294"/>
      <c r="BE1294"/>
      <c r="BF1294"/>
      <c r="BG1294"/>
      <c r="BH1294"/>
      <c r="BI1294"/>
      <c r="BJ1294" t="s">
        <v>79</v>
      </c>
      <c r="BK1294"/>
      <c r="BL1294" t="s">
        <v>229</v>
      </c>
      <c r="BM1294">
        <v>1609</v>
      </c>
      <c r="BN1294" t="s">
        <v>72</v>
      </c>
      <c r="BO1294" t="s">
        <v>229</v>
      </c>
    </row>
    <row r="1295" spans="1:67" s="13" customFormat="1" hidden="1" x14ac:dyDescent="0.2">
      <c r="A1295" t="s">
        <v>848</v>
      </c>
      <c r="B1295"/>
      <c r="C1295" t="s">
        <v>65</v>
      </c>
      <c r="D1295" t="s">
        <v>1528</v>
      </c>
      <c r="E1295" t="s">
        <v>845</v>
      </c>
      <c r="F1295" t="s">
        <v>846</v>
      </c>
      <c r="G1295" t="s">
        <v>847</v>
      </c>
      <c r="H1295" t="s">
        <v>846</v>
      </c>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v>2.2000000000000002</v>
      </c>
      <c r="BD1295">
        <v>2.2000000000000002</v>
      </c>
      <c r="BE1295">
        <v>2.2000000000000002</v>
      </c>
      <c r="BF1295"/>
      <c r="BG1295"/>
      <c r="BH1295">
        <v>1.6</v>
      </c>
      <c r="BI1295"/>
      <c r="BJ1295" t="s">
        <v>79</v>
      </c>
      <c r="BK1295"/>
      <c r="BL1295" t="s">
        <v>229</v>
      </c>
      <c r="BM1295">
        <v>1609</v>
      </c>
      <c r="BN1295" t="s">
        <v>72</v>
      </c>
      <c r="BO1295" t="s">
        <v>229</v>
      </c>
    </row>
    <row r="1296" spans="1:67" s="13" customFormat="1" hidden="1" x14ac:dyDescent="0.2">
      <c r="A1296" t="s">
        <v>852</v>
      </c>
      <c r="B1296"/>
      <c r="C1296" t="s">
        <v>65</v>
      </c>
      <c r="D1296" t="s">
        <v>66</v>
      </c>
      <c r="E1296" t="s">
        <v>853</v>
      </c>
      <c r="F1296" t="s">
        <v>854</v>
      </c>
      <c r="G1296" t="s">
        <v>853</v>
      </c>
      <c r="H1296" t="s">
        <v>854</v>
      </c>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v>3</v>
      </c>
      <c r="AX1296">
        <v>2</v>
      </c>
      <c r="AY1296">
        <v>2.2000000000000002</v>
      </c>
      <c r="AZ1296">
        <v>2.2000000000000002</v>
      </c>
      <c r="BA1296"/>
      <c r="BB1296"/>
      <c r="BC1296"/>
      <c r="BD1296"/>
      <c r="BE1296"/>
      <c r="BF1296"/>
      <c r="BG1296"/>
      <c r="BH1296"/>
      <c r="BI1296"/>
      <c r="BJ1296" t="s">
        <v>70</v>
      </c>
      <c r="BK1296" s="1">
        <v>44819</v>
      </c>
      <c r="BL1296" t="s">
        <v>71</v>
      </c>
      <c r="BM1296">
        <v>3485</v>
      </c>
      <c r="BN1296" t="s">
        <v>72</v>
      </c>
      <c r="BO1296" t="s">
        <v>71</v>
      </c>
    </row>
    <row r="1297" spans="1:67" s="13" customFormat="1" hidden="1" x14ac:dyDescent="0.2">
      <c r="A1297" t="s">
        <v>855</v>
      </c>
      <c r="B1297" t="s">
        <v>338</v>
      </c>
      <c r="C1297" t="s">
        <v>65</v>
      </c>
      <c r="D1297" t="s">
        <v>66</v>
      </c>
      <c r="E1297" t="s">
        <v>853</v>
      </c>
      <c r="F1297" t="s">
        <v>856</v>
      </c>
      <c r="G1297" t="s">
        <v>853</v>
      </c>
      <c r="H1297" t="s">
        <v>857</v>
      </c>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v>3.9</v>
      </c>
      <c r="BB1297">
        <v>3.1</v>
      </c>
      <c r="BC1297">
        <v>3.4</v>
      </c>
      <c r="BD1297">
        <v>3.4</v>
      </c>
      <c r="BE1297"/>
      <c r="BF1297"/>
      <c r="BG1297"/>
      <c r="BH1297"/>
      <c r="BI1297"/>
      <c r="BJ1297" t="s">
        <v>70</v>
      </c>
      <c r="BK1297" s="1">
        <v>44819</v>
      </c>
      <c r="BL1297" t="s">
        <v>71</v>
      </c>
      <c r="BM1297">
        <v>3485</v>
      </c>
      <c r="BN1297" t="s">
        <v>72</v>
      </c>
      <c r="BO1297" t="s">
        <v>71</v>
      </c>
    </row>
    <row r="1298" spans="1:67" s="13" customFormat="1" hidden="1" x14ac:dyDescent="0.2">
      <c r="A1298" t="s">
        <v>858</v>
      </c>
      <c r="B1298"/>
      <c r="C1298" t="s">
        <v>65</v>
      </c>
      <c r="D1298" t="s">
        <v>66</v>
      </c>
      <c r="E1298" t="s">
        <v>853</v>
      </c>
      <c r="F1298" t="s">
        <v>856</v>
      </c>
      <c r="G1298" t="s">
        <v>853</v>
      </c>
      <c r="H1298" t="s">
        <v>859</v>
      </c>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v>3.7</v>
      </c>
      <c r="AP1298"/>
      <c r="AQ1298"/>
      <c r="AR1298">
        <v>1.65</v>
      </c>
      <c r="AS1298">
        <v>3.8</v>
      </c>
      <c r="AT1298"/>
      <c r="AU1298"/>
      <c r="AV1298"/>
      <c r="AW1298">
        <v>3.2</v>
      </c>
      <c r="AX1298"/>
      <c r="AY1298"/>
      <c r="AZ1298">
        <v>2.2000000000000002</v>
      </c>
      <c r="BA1298">
        <v>3.3</v>
      </c>
      <c r="BB1298"/>
      <c r="BC1298"/>
      <c r="BD1298">
        <v>2.5</v>
      </c>
      <c r="BE1298"/>
      <c r="BF1298"/>
      <c r="BG1298"/>
      <c r="BH1298"/>
      <c r="BI1298"/>
      <c r="BJ1298" t="s">
        <v>79</v>
      </c>
      <c r="BK1298"/>
      <c r="BL1298" t="s">
        <v>229</v>
      </c>
      <c r="BM1298">
        <v>1609</v>
      </c>
      <c r="BN1298" t="s">
        <v>72</v>
      </c>
      <c r="BO1298" t="s">
        <v>229</v>
      </c>
    </row>
    <row r="1299" spans="1:67" s="13" customFormat="1" hidden="1" x14ac:dyDescent="0.2">
      <c r="A1299" t="s">
        <v>866</v>
      </c>
      <c r="B1299"/>
      <c r="C1299" t="s">
        <v>65</v>
      </c>
      <c r="D1299" t="s">
        <v>66</v>
      </c>
      <c r="E1299" t="s">
        <v>853</v>
      </c>
      <c r="F1299" t="s">
        <v>856</v>
      </c>
      <c r="G1299" t="s">
        <v>853</v>
      </c>
      <c r="H1299" t="s">
        <v>859</v>
      </c>
      <c r="I1299"/>
      <c r="J1299"/>
      <c r="K1299"/>
      <c r="L1299" t="s">
        <v>867</v>
      </c>
      <c r="M1299"/>
      <c r="N1299"/>
      <c r="O1299"/>
      <c r="P1299"/>
      <c r="Q1299"/>
      <c r="R1299"/>
      <c r="S1299"/>
      <c r="T1299"/>
      <c r="U1299"/>
      <c r="V1299"/>
      <c r="W1299"/>
      <c r="X1299"/>
      <c r="Y1299">
        <v>3.3</v>
      </c>
      <c r="Z1299"/>
      <c r="AA1299"/>
      <c r="AB1299">
        <v>4.7699999999999996</v>
      </c>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t="s">
        <v>79</v>
      </c>
      <c r="BK1299"/>
      <c r="BL1299" t="s">
        <v>130</v>
      </c>
      <c r="BM1299">
        <v>3096</v>
      </c>
      <c r="BN1299"/>
      <c r="BO1299"/>
    </row>
    <row r="1300" spans="1:67" s="13" customFormat="1" hidden="1" x14ac:dyDescent="0.2">
      <c r="A1300" t="s">
        <v>860</v>
      </c>
      <c r="B1300"/>
      <c r="C1300" t="s">
        <v>65</v>
      </c>
      <c r="D1300" t="s">
        <v>66</v>
      </c>
      <c r="E1300" t="s">
        <v>853</v>
      </c>
      <c r="F1300" t="s">
        <v>856</v>
      </c>
      <c r="G1300" t="s">
        <v>853</v>
      </c>
      <c r="H1300" t="s">
        <v>859</v>
      </c>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v>3.6</v>
      </c>
      <c r="BB1300"/>
      <c r="BC1300"/>
      <c r="BD1300">
        <v>3.1</v>
      </c>
      <c r="BE1300">
        <v>3.8</v>
      </c>
      <c r="BF1300"/>
      <c r="BG1300"/>
      <c r="BH1300">
        <v>2.6</v>
      </c>
      <c r="BI1300"/>
      <c r="BJ1300" t="s">
        <v>79</v>
      </c>
      <c r="BK1300"/>
      <c r="BL1300" t="s">
        <v>229</v>
      </c>
      <c r="BM1300">
        <v>1609</v>
      </c>
      <c r="BN1300" t="s">
        <v>72</v>
      </c>
      <c r="BO1300" t="s">
        <v>229</v>
      </c>
    </row>
    <row r="1301" spans="1:67" s="13" customFormat="1" hidden="1" x14ac:dyDescent="0.2">
      <c r="A1301" t="s">
        <v>861</v>
      </c>
      <c r="B1301"/>
      <c r="C1301" t="s">
        <v>65</v>
      </c>
      <c r="D1301" t="s">
        <v>66</v>
      </c>
      <c r="E1301" t="s">
        <v>853</v>
      </c>
      <c r="F1301" t="s">
        <v>856</v>
      </c>
      <c r="G1301" t="s">
        <v>853</v>
      </c>
      <c r="H1301" t="s">
        <v>856</v>
      </c>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v>2.9</v>
      </c>
      <c r="AX1301"/>
      <c r="AY1301"/>
      <c r="AZ1301">
        <v>2.1</v>
      </c>
      <c r="BA1301">
        <v>3</v>
      </c>
      <c r="BB1301"/>
      <c r="BC1301"/>
      <c r="BD1301">
        <v>2.5</v>
      </c>
      <c r="BE1301">
        <v>3.4</v>
      </c>
      <c r="BF1301"/>
      <c r="BG1301"/>
      <c r="BH1301">
        <v>2.2000000000000002</v>
      </c>
      <c r="BI1301"/>
      <c r="BJ1301" t="s">
        <v>79</v>
      </c>
      <c r="BK1301"/>
      <c r="BL1301" t="s">
        <v>109</v>
      </c>
      <c r="BM1301">
        <v>3144</v>
      </c>
      <c r="BN1301"/>
      <c r="BO1301"/>
    </row>
    <row r="1302" spans="1:67" s="13" customFormat="1" hidden="1" x14ac:dyDescent="0.2">
      <c r="A1302" t="s">
        <v>862</v>
      </c>
      <c r="B1302" t="s">
        <v>169</v>
      </c>
      <c r="C1302" t="s">
        <v>65</v>
      </c>
      <c r="D1302" t="s">
        <v>66</v>
      </c>
      <c r="E1302" t="s">
        <v>853</v>
      </c>
      <c r="F1302" t="s">
        <v>856</v>
      </c>
      <c r="G1302" t="s">
        <v>853</v>
      </c>
      <c r="H1302" t="s">
        <v>856</v>
      </c>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v>3.3</v>
      </c>
      <c r="AP1302"/>
      <c r="AQ1302"/>
      <c r="AR1302">
        <v>1.7</v>
      </c>
      <c r="AS1302">
        <v>3.5</v>
      </c>
      <c r="AT1302"/>
      <c r="AU1302"/>
      <c r="AV1302">
        <v>1.9</v>
      </c>
      <c r="AW1302">
        <v>2.9</v>
      </c>
      <c r="AX1302"/>
      <c r="AY1302"/>
      <c r="AZ1302">
        <v>2.4</v>
      </c>
      <c r="BA1302">
        <v>3</v>
      </c>
      <c r="BB1302"/>
      <c r="BC1302"/>
      <c r="BD1302">
        <v>2.7</v>
      </c>
      <c r="BE1302">
        <v>3.2</v>
      </c>
      <c r="BF1302"/>
      <c r="BG1302"/>
      <c r="BH1302">
        <v>2.2000000000000002</v>
      </c>
      <c r="BI1302"/>
      <c r="BJ1302" t="s">
        <v>70</v>
      </c>
      <c r="BK1302"/>
      <c r="BL1302" t="s">
        <v>388</v>
      </c>
      <c r="BM1302">
        <v>3140</v>
      </c>
      <c r="BN1302"/>
      <c r="BO1302"/>
    </row>
    <row r="1303" spans="1:67" s="13" customFormat="1" hidden="1" x14ac:dyDescent="0.2">
      <c r="A1303" t="s">
        <v>862</v>
      </c>
      <c r="B1303"/>
      <c r="C1303" t="s">
        <v>65</v>
      </c>
      <c r="D1303" t="s">
        <v>66</v>
      </c>
      <c r="E1303" t="s">
        <v>853</v>
      </c>
      <c r="F1303" t="s">
        <v>856</v>
      </c>
      <c r="G1303" t="s">
        <v>853</v>
      </c>
      <c r="H1303" t="s">
        <v>856</v>
      </c>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v>3.3</v>
      </c>
      <c r="AP1303"/>
      <c r="AQ1303"/>
      <c r="AR1303">
        <v>1.7</v>
      </c>
      <c r="AS1303">
        <v>3.5</v>
      </c>
      <c r="AT1303"/>
      <c r="AU1303"/>
      <c r="AV1303">
        <v>1.9</v>
      </c>
      <c r="AW1303">
        <v>2.9</v>
      </c>
      <c r="AX1303"/>
      <c r="AY1303"/>
      <c r="AZ1303">
        <v>2.4</v>
      </c>
      <c r="BA1303">
        <v>3</v>
      </c>
      <c r="BB1303"/>
      <c r="BC1303"/>
      <c r="BD1303">
        <v>2.7</v>
      </c>
      <c r="BE1303">
        <v>3.2</v>
      </c>
      <c r="BF1303"/>
      <c r="BG1303"/>
      <c r="BH1303">
        <v>2.2000000000000002</v>
      </c>
      <c r="BI1303"/>
      <c r="BJ1303" t="s">
        <v>79</v>
      </c>
      <c r="BK1303"/>
      <c r="BL1303" t="s">
        <v>109</v>
      </c>
      <c r="BM1303">
        <v>3144</v>
      </c>
      <c r="BN1303" t="s">
        <v>81</v>
      </c>
      <c r="BO1303" t="s">
        <v>109</v>
      </c>
    </row>
    <row r="1304" spans="1:67" s="13" customFormat="1" hidden="1" x14ac:dyDescent="0.2">
      <c r="A1304" t="s">
        <v>863</v>
      </c>
      <c r="B1304"/>
      <c r="C1304" t="s">
        <v>65</v>
      </c>
      <c r="D1304" t="s">
        <v>66</v>
      </c>
      <c r="E1304" t="s">
        <v>853</v>
      </c>
      <c r="F1304" t="s">
        <v>856</v>
      </c>
      <c r="G1304" t="s">
        <v>853</v>
      </c>
      <c r="H1304" t="s">
        <v>856</v>
      </c>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v>3.6</v>
      </c>
      <c r="AP1304"/>
      <c r="AQ1304"/>
      <c r="AR1304">
        <v>1.6</v>
      </c>
      <c r="AS1304">
        <v>3.9</v>
      </c>
      <c r="AT1304"/>
      <c r="AU1304"/>
      <c r="AV1304">
        <v>1.7</v>
      </c>
      <c r="AW1304"/>
      <c r="AX1304"/>
      <c r="AY1304"/>
      <c r="AZ1304"/>
      <c r="BA1304"/>
      <c r="BB1304"/>
      <c r="BC1304"/>
      <c r="BD1304"/>
      <c r="BE1304"/>
      <c r="BF1304"/>
      <c r="BG1304"/>
      <c r="BH1304"/>
      <c r="BI1304"/>
      <c r="BJ1304" t="s">
        <v>79</v>
      </c>
      <c r="BK1304"/>
      <c r="BL1304" t="s">
        <v>109</v>
      </c>
      <c r="BM1304">
        <v>3144</v>
      </c>
      <c r="BN1304"/>
      <c r="BO1304"/>
    </row>
    <row r="1305" spans="1:67" s="13" customFormat="1" hidden="1" x14ac:dyDescent="0.2">
      <c r="A1305" t="s">
        <v>864</v>
      </c>
      <c r="B1305"/>
      <c r="C1305" t="s">
        <v>65</v>
      </c>
      <c r="D1305" t="s">
        <v>66</v>
      </c>
      <c r="E1305" t="s">
        <v>853</v>
      </c>
      <c r="F1305" t="s">
        <v>856</v>
      </c>
      <c r="G1305" t="s">
        <v>853</v>
      </c>
      <c r="H1305" t="s">
        <v>856</v>
      </c>
      <c r="I1305"/>
      <c r="J1305"/>
      <c r="K1305"/>
      <c r="L1305"/>
      <c r="M1305"/>
      <c r="N1305"/>
      <c r="O1305"/>
      <c r="P1305"/>
      <c r="Q1305"/>
      <c r="R1305"/>
      <c r="S1305"/>
      <c r="T1305"/>
      <c r="U1305"/>
      <c r="V1305"/>
      <c r="W1305"/>
      <c r="X1305"/>
      <c r="Y1305">
        <v>3.2</v>
      </c>
      <c r="Z1305"/>
      <c r="AA1305"/>
      <c r="AB1305">
        <v>4.2</v>
      </c>
      <c r="AC1305">
        <v>3.3</v>
      </c>
      <c r="AD1305"/>
      <c r="AE1305"/>
      <c r="AF1305">
        <v>4.7</v>
      </c>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t="s">
        <v>79</v>
      </c>
      <c r="BK1305"/>
      <c r="BL1305" t="s">
        <v>109</v>
      </c>
      <c r="BM1305">
        <v>3144</v>
      </c>
      <c r="BN1305" t="s">
        <v>81</v>
      </c>
      <c r="BO1305" t="s">
        <v>109</v>
      </c>
    </row>
    <row r="1306" spans="1:67" s="13" customFormat="1" hidden="1" x14ac:dyDescent="0.2">
      <c r="A1306" t="s">
        <v>865</v>
      </c>
      <c r="B1306"/>
      <c r="C1306" t="s">
        <v>65</v>
      </c>
      <c r="D1306" t="s">
        <v>66</v>
      </c>
      <c r="E1306" t="s">
        <v>853</v>
      </c>
      <c r="F1306" t="s">
        <v>856</v>
      </c>
      <c r="G1306" t="s">
        <v>853</v>
      </c>
      <c r="H1306" t="s">
        <v>856</v>
      </c>
      <c r="I1306"/>
      <c r="J1306"/>
      <c r="K1306"/>
      <c r="L1306"/>
      <c r="M1306"/>
      <c r="N1306"/>
      <c r="O1306"/>
      <c r="P1306"/>
      <c r="Q1306"/>
      <c r="R1306"/>
      <c r="S1306"/>
      <c r="T1306"/>
      <c r="U1306"/>
      <c r="V1306"/>
      <c r="W1306"/>
      <c r="X1306"/>
      <c r="Y1306">
        <v>2.9</v>
      </c>
      <c r="Z1306"/>
      <c r="AA1306"/>
      <c r="AB1306">
        <v>3.9</v>
      </c>
      <c r="AC1306">
        <v>3.2</v>
      </c>
      <c r="AD1306"/>
      <c r="AE1306"/>
      <c r="AF1306">
        <v>4.5</v>
      </c>
      <c r="AG1306">
        <v>2.6</v>
      </c>
      <c r="AH1306"/>
      <c r="AI1306"/>
      <c r="AJ1306">
        <v>4.0999999999999996</v>
      </c>
      <c r="AK1306"/>
      <c r="AL1306"/>
      <c r="AM1306"/>
      <c r="AN1306"/>
      <c r="AO1306"/>
      <c r="AP1306"/>
      <c r="AQ1306"/>
      <c r="AR1306"/>
      <c r="AS1306"/>
      <c r="AT1306"/>
      <c r="AU1306"/>
      <c r="AV1306"/>
      <c r="AW1306"/>
      <c r="AX1306"/>
      <c r="AY1306"/>
      <c r="AZ1306"/>
      <c r="BA1306"/>
      <c r="BB1306"/>
      <c r="BC1306"/>
      <c r="BD1306"/>
      <c r="BE1306"/>
      <c r="BF1306"/>
      <c r="BG1306"/>
      <c r="BH1306"/>
      <c r="BI1306"/>
      <c r="BJ1306" t="s">
        <v>79</v>
      </c>
      <c r="BK1306"/>
      <c r="BL1306" t="s">
        <v>109</v>
      </c>
      <c r="BM1306">
        <v>3144</v>
      </c>
      <c r="BN1306"/>
      <c r="BO1306"/>
    </row>
    <row r="1307" spans="1:67" s="13" customFormat="1" hidden="1" x14ac:dyDescent="0.2">
      <c r="A1307" t="s">
        <v>868</v>
      </c>
      <c r="B1307"/>
      <c r="C1307" t="s">
        <v>65</v>
      </c>
      <c r="D1307" t="s">
        <v>66</v>
      </c>
      <c r="E1307" t="s">
        <v>853</v>
      </c>
      <c r="F1307" t="s">
        <v>856</v>
      </c>
      <c r="G1307" t="s">
        <v>853</v>
      </c>
      <c r="H1307" t="s">
        <v>859</v>
      </c>
      <c r="I1307"/>
      <c r="J1307"/>
      <c r="K1307"/>
      <c r="L1307" t="s">
        <v>869</v>
      </c>
      <c r="M1307"/>
      <c r="N1307"/>
      <c r="O1307"/>
      <c r="P1307"/>
      <c r="Q1307"/>
      <c r="R1307"/>
      <c r="S1307"/>
      <c r="T1307"/>
      <c r="U1307"/>
      <c r="V1307"/>
      <c r="W1307"/>
      <c r="X1307"/>
      <c r="Y1307"/>
      <c r="Z1307"/>
      <c r="AA1307"/>
      <c r="AB1307"/>
      <c r="AC1307">
        <v>3.65</v>
      </c>
      <c r="AD1307"/>
      <c r="AE1307"/>
      <c r="AF1307">
        <v>5.3</v>
      </c>
      <c r="AG1307">
        <v>2.77</v>
      </c>
      <c r="AH1307"/>
      <c r="AI1307"/>
      <c r="AJ1307">
        <v>4.7</v>
      </c>
      <c r="AK1307"/>
      <c r="AL1307"/>
      <c r="AM1307"/>
      <c r="AN1307"/>
      <c r="AO1307"/>
      <c r="AP1307"/>
      <c r="AQ1307"/>
      <c r="AR1307"/>
      <c r="AS1307"/>
      <c r="AT1307"/>
      <c r="AU1307"/>
      <c r="AV1307"/>
      <c r="AW1307"/>
      <c r="AX1307"/>
      <c r="AY1307"/>
      <c r="AZ1307"/>
      <c r="BA1307"/>
      <c r="BB1307"/>
      <c r="BC1307"/>
      <c r="BD1307"/>
      <c r="BE1307"/>
      <c r="BF1307"/>
      <c r="BG1307"/>
      <c r="BH1307"/>
      <c r="BI1307" s="5" t="s">
        <v>594</v>
      </c>
      <c r="BJ1307" t="s">
        <v>79</v>
      </c>
      <c r="BK1307"/>
      <c r="BL1307" t="s">
        <v>130</v>
      </c>
      <c r="BM1307">
        <v>3096</v>
      </c>
      <c r="BN1307"/>
      <c r="BO1307"/>
    </row>
    <row r="1308" spans="1:67" s="13" customFormat="1" hidden="1" x14ac:dyDescent="0.2">
      <c r="A1308" t="s">
        <v>870</v>
      </c>
      <c r="B1308"/>
      <c r="C1308" t="s">
        <v>65</v>
      </c>
      <c r="D1308" t="s">
        <v>66</v>
      </c>
      <c r="E1308" t="s">
        <v>853</v>
      </c>
      <c r="F1308" t="s">
        <v>856</v>
      </c>
      <c r="G1308" t="s">
        <v>853</v>
      </c>
      <c r="H1308" t="s">
        <v>859</v>
      </c>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v>3.46</v>
      </c>
      <c r="BB1308">
        <v>2.71</v>
      </c>
      <c r="BC1308">
        <v>2.75</v>
      </c>
      <c r="BD1308">
        <v>2.75</v>
      </c>
      <c r="BE1308"/>
      <c r="BF1308"/>
      <c r="BG1308"/>
      <c r="BH1308"/>
      <c r="BI1308" t="s">
        <v>871</v>
      </c>
      <c r="BJ1308" t="s">
        <v>79</v>
      </c>
      <c r="BK1308"/>
      <c r="BL1308" t="s">
        <v>130</v>
      </c>
      <c r="BM1308">
        <v>3096</v>
      </c>
      <c r="BN1308"/>
      <c r="BO1308"/>
    </row>
    <row r="1309" spans="1:67" s="13" customFormat="1" hidden="1" x14ac:dyDescent="0.2">
      <c r="A1309" t="s">
        <v>872</v>
      </c>
      <c r="B1309"/>
      <c r="C1309" t="s">
        <v>65</v>
      </c>
      <c r="D1309" t="s">
        <v>66</v>
      </c>
      <c r="E1309" t="s">
        <v>853</v>
      </c>
      <c r="F1309" t="s">
        <v>856</v>
      </c>
      <c r="G1309" t="s">
        <v>853</v>
      </c>
      <c r="H1309" t="s">
        <v>859</v>
      </c>
      <c r="I1309"/>
      <c r="J1309"/>
      <c r="K1309"/>
      <c r="L1309"/>
      <c r="M1309"/>
      <c r="N1309"/>
      <c r="O1309"/>
      <c r="P1309"/>
      <c r="Q1309"/>
      <c r="R1309"/>
      <c r="S1309"/>
      <c r="T1309"/>
      <c r="U1309"/>
      <c r="V1309"/>
      <c r="W1309"/>
      <c r="X1309"/>
      <c r="Y1309"/>
      <c r="Z1309"/>
      <c r="AA1309"/>
      <c r="AB1309"/>
      <c r="AC1309">
        <v>3.49</v>
      </c>
      <c r="AD1309"/>
      <c r="AE1309"/>
      <c r="AF1309">
        <v>4.72</v>
      </c>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t="s">
        <v>79</v>
      </c>
      <c r="BK1309"/>
      <c r="BL1309" t="s">
        <v>130</v>
      </c>
      <c r="BM1309">
        <v>3096</v>
      </c>
      <c r="BN1309"/>
      <c r="BO1309"/>
    </row>
    <row r="1310" spans="1:67" s="13" customFormat="1" hidden="1" x14ac:dyDescent="0.2">
      <c r="A1310" t="s">
        <v>108</v>
      </c>
      <c r="B1310"/>
      <c r="C1310" t="s">
        <v>65</v>
      </c>
      <c r="D1310" t="s">
        <v>66</v>
      </c>
      <c r="E1310" t="s">
        <v>853</v>
      </c>
      <c r="F1310" t="s">
        <v>875</v>
      </c>
      <c r="G1310" t="s">
        <v>853</v>
      </c>
      <c r="H1310" t="s">
        <v>875</v>
      </c>
      <c r="I1310"/>
      <c r="J1310"/>
      <c r="K1310"/>
      <c r="L1310"/>
      <c r="M1310"/>
      <c r="N1310"/>
      <c r="O1310"/>
      <c r="P1310"/>
      <c r="Q1310"/>
      <c r="R1310"/>
      <c r="S1310"/>
      <c r="T1310"/>
      <c r="U1310">
        <v>3.3</v>
      </c>
      <c r="V1310"/>
      <c r="W1310"/>
      <c r="X1310">
        <v>4.4000000000000004</v>
      </c>
      <c r="Y1310">
        <v>4.07</v>
      </c>
      <c r="Z1310"/>
      <c r="AA1310"/>
      <c r="AB1310">
        <v>5.67</v>
      </c>
      <c r="AC1310">
        <v>4.33</v>
      </c>
      <c r="AD1310"/>
      <c r="AE1310"/>
      <c r="AF1310">
        <v>6.17</v>
      </c>
      <c r="AG1310">
        <v>3.45</v>
      </c>
      <c r="AH1310"/>
      <c r="AI1310"/>
      <c r="AJ1310">
        <v>4.9000000000000004</v>
      </c>
      <c r="AK1310"/>
      <c r="AL1310"/>
      <c r="AM1310"/>
      <c r="AN1310"/>
      <c r="AO1310"/>
      <c r="AP1310"/>
      <c r="AQ1310"/>
      <c r="AR1310"/>
      <c r="AS1310"/>
      <c r="AT1310"/>
      <c r="AU1310"/>
      <c r="AV1310"/>
      <c r="AW1310">
        <v>4.0999999999999996</v>
      </c>
      <c r="AX1310">
        <v>2.96</v>
      </c>
      <c r="AY1310">
        <v>3.03</v>
      </c>
      <c r="AZ1310">
        <v>3.03</v>
      </c>
      <c r="BA1310">
        <v>4.38</v>
      </c>
      <c r="BB1310">
        <v>3.66</v>
      </c>
      <c r="BC1310">
        <v>3.63</v>
      </c>
      <c r="BD1310">
        <v>3.66</v>
      </c>
      <c r="BE1310">
        <v>4.4000000000000004</v>
      </c>
      <c r="BF1310">
        <v>3</v>
      </c>
      <c r="BG1310">
        <v>2.75</v>
      </c>
      <c r="BH1310">
        <v>3</v>
      </c>
      <c r="BI1310"/>
      <c r="BJ1310" t="s">
        <v>79</v>
      </c>
      <c r="BK1310" s="1">
        <v>44796</v>
      </c>
      <c r="BL1310" t="s">
        <v>876</v>
      </c>
      <c r="BM1310">
        <v>7614</v>
      </c>
      <c r="BN1310" t="s">
        <v>72</v>
      </c>
      <c r="BO1310" t="s">
        <v>876</v>
      </c>
    </row>
    <row r="1311" spans="1:67" s="13" customFormat="1" hidden="1" x14ac:dyDescent="0.2">
      <c r="A1311" t="s">
        <v>873</v>
      </c>
      <c r="B1311"/>
      <c r="C1311" t="s">
        <v>65</v>
      </c>
      <c r="D1311" t="s">
        <v>66</v>
      </c>
      <c r="E1311" t="s">
        <v>853</v>
      </c>
      <c r="F1311" t="s">
        <v>283</v>
      </c>
      <c r="G1311" t="s">
        <v>853</v>
      </c>
      <c r="H1311" t="s">
        <v>283</v>
      </c>
      <c r="I1311"/>
      <c r="J1311"/>
      <c r="K1311" t="s">
        <v>424</v>
      </c>
      <c r="L1311"/>
      <c r="M1311"/>
      <c r="N1311"/>
      <c r="O1311"/>
      <c r="P1311"/>
      <c r="Q1311"/>
      <c r="R1311"/>
      <c r="S1311"/>
      <c r="T1311"/>
      <c r="U1311"/>
      <c r="V1311"/>
      <c r="W1311"/>
      <c r="X1311"/>
      <c r="Y1311">
        <v>2.7</v>
      </c>
      <c r="Z1311"/>
      <c r="AA1311"/>
      <c r="AB1311">
        <v>3.3</v>
      </c>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t="s">
        <v>79</v>
      </c>
      <c r="BK1311"/>
      <c r="BL1311" t="s">
        <v>425</v>
      </c>
      <c r="BM1311">
        <v>7614</v>
      </c>
      <c r="BN1311" t="s">
        <v>72</v>
      </c>
      <c r="BO1311" t="s">
        <v>425</v>
      </c>
    </row>
    <row r="1312" spans="1:67" s="13" customFormat="1" hidden="1" x14ac:dyDescent="0.2">
      <c r="A1312" t="s">
        <v>874</v>
      </c>
      <c r="B1312"/>
      <c r="C1312" t="s">
        <v>65</v>
      </c>
      <c r="D1312" t="s">
        <v>66</v>
      </c>
      <c r="E1312" t="s">
        <v>853</v>
      </c>
      <c r="F1312" t="s">
        <v>283</v>
      </c>
      <c r="G1312" t="s">
        <v>853</v>
      </c>
      <c r="H1312" t="s">
        <v>283</v>
      </c>
      <c r="I1312"/>
      <c r="J1312"/>
      <c r="K1312" t="s">
        <v>424</v>
      </c>
      <c r="L1312"/>
      <c r="M1312"/>
      <c r="N1312"/>
      <c r="O1312"/>
      <c r="P1312"/>
      <c r="Q1312"/>
      <c r="R1312"/>
      <c r="S1312"/>
      <c r="T1312"/>
      <c r="U1312"/>
      <c r="V1312"/>
      <c r="W1312"/>
      <c r="X1312"/>
      <c r="Y1312"/>
      <c r="Z1312"/>
      <c r="AA1312"/>
      <c r="AB1312"/>
      <c r="AC1312">
        <v>2.8</v>
      </c>
      <c r="AD1312"/>
      <c r="AE1312"/>
      <c r="AF1312">
        <v>4</v>
      </c>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t="s">
        <v>79</v>
      </c>
      <c r="BK1312"/>
      <c r="BL1312" t="s">
        <v>425</v>
      </c>
      <c r="BM1312">
        <v>8868</v>
      </c>
      <c r="BN1312" t="s">
        <v>72</v>
      </c>
      <c r="BO1312" t="s">
        <v>425</v>
      </c>
    </row>
    <row r="1313" spans="1:67" s="13" customFormat="1" hidden="1" x14ac:dyDescent="0.2">
      <c r="A1313" s="23" t="s">
        <v>1737</v>
      </c>
      <c r="B1313" s="23"/>
      <c r="C1313" s="23" t="s">
        <v>1519</v>
      </c>
      <c r="D1313" s="23" t="s">
        <v>123</v>
      </c>
      <c r="E1313" s="23" t="s">
        <v>877</v>
      </c>
      <c r="F1313" s="23" t="s">
        <v>878</v>
      </c>
      <c r="G1313" s="23" t="s">
        <v>877</v>
      </c>
      <c r="H1313" s="23" t="s">
        <v>878</v>
      </c>
      <c r="I1313" s="23"/>
      <c r="J1313" s="23"/>
      <c r="K1313" s="23"/>
      <c r="L1313" s="23"/>
      <c r="M1313" s="23"/>
      <c r="N1313" s="23"/>
      <c r="O1313" s="23"/>
      <c r="P1313" s="23"/>
      <c r="Q1313" s="23"/>
      <c r="R1313" s="23"/>
      <c r="S1313" s="23"/>
      <c r="T1313" s="23"/>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c r="AT1313" s="23"/>
      <c r="AU1313" s="23"/>
      <c r="AV1313" s="23"/>
      <c r="AW1313" s="23"/>
      <c r="AX1313" s="23"/>
      <c r="AY1313" s="23"/>
      <c r="AZ1313" s="23"/>
      <c r="BA1313" s="23"/>
      <c r="BB1313" s="23"/>
      <c r="BC1313" s="23"/>
      <c r="BD1313" s="23"/>
      <c r="BE1313" s="23"/>
      <c r="BF1313" s="23"/>
      <c r="BG1313" s="23"/>
      <c r="BH1313" s="23"/>
      <c r="BI1313" s="23"/>
      <c r="BJ1313" s="23"/>
      <c r="BK1313" s="23"/>
      <c r="BL1313" s="23"/>
      <c r="BM1313" s="23"/>
      <c r="BN1313" s="23"/>
      <c r="BO1313" s="23"/>
    </row>
    <row r="1314" spans="1:67" s="13" customFormat="1" hidden="1" x14ac:dyDescent="0.2">
      <c r="A1314"/>
      <c r="B1314"/>
      <c r="C1314" t="s">
        <v>1519</v>
      </c>
      <c r="D1314" t="s">
        <v>123</v>
      </c>
      <c r="E1314" t="s">
        <v>877</v>
      </c>
      <c r="F1314" t="s">
        <v>878</v>
      </c>
      <c r="G1314" t="s">
        <v>877</v>
      </c>
      <c r="H1314" t="s">
        <v>878</v>
      </c>
      <c r="I1314"/>
      <c r="J1314"/>
      <c r="K1314"/>
      <c r="L1314"/>
      <c r="M1314"/>
      <c r="N1314"/>
      <c r="O1314"/>
      <c r="P1314"/>
      <c r="Q1314"/>
      <c r="R1314"/>
      <c r="S1314"/>
      <c r="T1314"/>
      <c r="U1314"/>
      <c r="V1314"/>
      <c r="W1314"/>
      <c r="X1314"/>
      <c r="Y1314">
        <v>6.34</v>
      </c>
      <c r="Z1314"/>
      <c r="AA1314"/>
      <c r="AB1314">
        <v>8.3699999999999992</v>
      </c>
      <c r="AC1314">
        <v>6.66</v>
      </c>
      <c r="AD1314"/>
      <c r="AE1314"/>
      <c r="AF1314">
        <v>8.44</v>
      </c>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t="s">
        <v>79</v>
      </c>
      <c r="BK1314" s="1">
        <v>44795</v>
      </c>
      <c r="BL1314" t="s">
        <v>528</v>
      </c>
      <c r="BM1314">
        <v>69736</v>
      </c>
      <c r="BN1314"/>
      <c r="BO1314"/>
    </row>
    <row r="1315" spans="1:67" s="13" customFormat="1" hidden="1" x14ac:dyDescent="0.2">
      <c r="A1315" s="13" t="s">
        <v>1737</v>
      </c>
      <c r="C1315" s="13" t="s">
        <v>1519</v>
      </c>
      <c r="D1315" s="13" t="s">
        <v>123</v>
      </c>
      <c r="E1315" s="13" t="s">
        <v>877</v>
      </c>
      <c r="F1315" s="13" t="s">
        <v>591</v>
      </c>
      <c r="G1315" s="13" t="s">
        <v>877</v>
      </c>
      <c r="H1315" s="13" t="s">
        <v>591</v>
      </c>
    </row>
    <row r="1316" spans="1:67" s="13" customFormat="1" hidden="1" x14ac:dyDescent="0.2">
      <c r="A1316" t="s">
        <v>879</v>
      </c>
      <c r="B1316"/>
      <c r="C1316" t="s">
        <v>1519</v>
      </c>
      <c r="D1316" t="s">
        <v>123</v>
      </c>
      <c r="E1316" t="s">
        <v>877</v>
      </c>
      <c r="F1316" t="s">
        <v>591</v>
      </c>
      <c r="G1316" t="s">
        <v>877</v>
      </c>
      <c r="H1316" t="s">
        <v>591</v>
      </c>
      <c r="I1316"/>
      <c r="J1316"/>
      <c r="K1316"/>
      <c r="L1316"/>
      <c r="M1316"/>
      <c r="N1316"/>
      <c r="O1316"/>
      <c r="P1316"/>
      <c r="Q1316"/>
      <c r="R1316"/>
      <c r="S1316"/>
      <c r="T1316"/>
      <c r="U1316">
        <v>6.8</v>
      </c>
      <c r="V1316"/>
      <c r="W1316"/>
      <c r="X1316">
        <v>8.24</v>
      </c>
      <c r="Y1316">
        <v>7.07</v>
      </c>
      <c r="Z1316"/>
      <c r="AA1316"/>
      <c r="AB1316">
        <v>8.76</v>
      </c>
      <c r="AC1316">
        <v>7.02</v>
      </c>
      <c r="AD1316"/>
      <c r="AE1316"/>
      <c r="AF1316">
        <v>9.2799999999999994</v>
      </c>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t="s">
        <v>79</v>
      </c>
      <c r="BK1316"/>
      <c r="BL1316" t="s">
        <v>528</v>
      </c>
      <c r="BM1316">
        <v>69736</v>
      </c>
      <c r="BN1316" t="s">
        <v>72</v>
      </c>
      <c r="BO1316" t="s">
        <v>528</v>
      </c>
    </row>
    <row r="1317" spans="1:67" s="13" customFormat="1" hidden="1" x14ac:dyDescent="0.2">
      <c r="A1317" s="13" t="s">
        <v>1737</v>
      </c>
      <c r="C1317" s="13" t="s">
        <v>1519</v>
      </c>
      <c r="D1317" s="13" t="s">
        <v>123</v>
      </c>
      <c r="E1317" s="13" t="s">
        <v>877</v>
      </c>
      <c r="G1317" s="13" t="s">
        <v>877</v>
      </c>
    </row>
    <row r="1318" spans="1:67" s="13" customFormat="1" hidden="1" x14ac:dyDescent="0.2">
      <c r="A1318" s="13" t="s">
        <v>1737</v>
      </c>
      <c r="C1318" s="13" t="s">
        <v>1518</v>
      </c>
      <c r="D1318" s="13" t="s">
        <v>76</v>
      </c>
      <c r="E1318" s="13" t="s">
        <v>1584</v>
      </c>
      <c r="G1318" s="13" t="s">
        <v>1584</v>
      </c>
    </row>
    <row r="1319" spans="1:67" s="13" customFormat="1" hidden="1" x14ac:dyDescent="0.2">
      <c r="A1319" s="13" t="s">
        <v>1737</v>
      </c>
      <c r="C1319" s="13" t="s">
        <v>1518</v>
      </c>
      <c r="D1319" s="13" t="s">
        <v>76</v>
      </c>
      <c r="E1319" s="13" t="s">
        <v>880</v>
      </c>
      <c r="F1319" s="13" t="s">
        <v>1594</v>
      </c>
      <c r="G1319" s="13" t="s">
        <v>880</v>
      </c>
      <c r="H1319" s="13" t="s">
        <v>1594</v>
      </c>
    </row>
    <row r="1320" spans="1:67" s="13" customFormat="1" hidden="1" x14ac:dyDescent="0.2">
      <c r="A1320" s="8" t="s">
        <v>2370</v>
      </c>
      <c r="B1320"/>
      <c r="C1320" t="s">
        <v>1518</v>
      </c>
      <c r="D1320" t="s">
        <v>76</v>
      </c>
      <c r="E1320" t="s">
        <v>880</v>
      </c>
      <c r="F1320" t="s">
        <v>1594</v>
      </c>
      <c r="G1320" s="8" t="s">
        <v>884</v>
      </c>
      <c r="H1320" s="8" t="s">
        <v>1594</v>
      </c>
      <c r="I1320" s="8"/>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s="8">
        <v>5.25</v>
      </c>
      <c r="AX1320" s="8">
        <v>4.7</v>
      </c>
      <c r="AY1320" s="8">
        <v>4.3499999999999996</v>
      </c>
      <c r="AZ1320" s="8">
        <v>4.7</v>
      </c>
      <c r="BA1320" s="8">
        <v>5.4</v>
      </c>
      <c r="BB1320" s="8">
        <v>4.95</v>
      </c>
      <c r="BC1320" s="8">
        <v>4.5999999999999996</v>
      </c>
      <c r="BD1320" s="8">
        <v>4.95</v>
      </c>
      <c r="BE1320"/>
      <c r="BF1320"/>
      <c r="BG1320"/>
      <c r="BH1320"/>
      <c r="BI1320"/>
      <c r="BJ1320" s="8" t="s">
        <v>79</v>
      </c>
      <c r="BK1320" s="9">
        <v>44820</v>
      </c>
      <c r="BL1320" s="8" t="s">
        <v>2353</v>
      </c>
      <c r="BM1320" s="8">
        <v>2905</v>
      </c>
      <c r="BN1320"/>
      <c r="BO1320"/>
    </row>
    <row r="1321" spans="1:67" s="13" customFormat="1" hidden="1" x14ac:dyDescent="0.2">
      <c r="A1321" s="12" t="s">
        <v>2392</v>
      </c>
      <c r="B1321" s="12"/>
      <c r="C1321" s="12" t="s">
        <v>1518</v>
      </c>
      <c r="D1321" s="12" t="s">
        <v>76</v>
      </c>
      <c r="E1321" s="12" t="s">
        <v>880</v>
      </c>
      <c r="F1321" s="12" t="s">
        <v>1594</v>
      </c>
      <c r="G1321" s="12" t="s">
        <v>884</v>
      </c>
      <c r="H1321" s="12" t="s">
        <v>1594</v>
      </c>
      <c r="I1321" s="12"/>
      <c r="J1321" s="12"/>
      <c r="K1321" s="12"/>
      <c r="L1321" s="12"/>
      <c r="M1321" s="12"/>
      <c r="N1321" s="12"/>
      <c r="O1321" s="12"/>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t="s">
        <v>79</v>
      </c>
      <c r="BK1321" s="14">
        <v>44820</v>
      </c>
      <c r="BL1321" s="12" t="s">
        <v>2353</v>
      </c>
      <c r="BM1321" s="12">
        <v>2905</v>
      </c>
      <c r="BN1321" s="12" t="s">
        <v>72</v>
      </c>
      <c r="BO1321" s="12" t="s">
        <v>2353</v>
      </c>
    </row>
    <row r="1322" spans="1:67" s="13" customFormat="1" hidden="1" x14ac:dyDescent="0.2">
      <c r="A1322" s="13" t="s">
        <v>1737</v>
      </c>
      <c r="C1322" s="13" t="s">
        <v>1518</v>
      </c>
      <c r="D1322" s="13" t="s">
        <v>76</v>
      </c>
      <c r="E1322" s="13" t="s">
        <v>880</v>
      </c>
      <c r="F1322" s="13" t="s">
        <v>881</v>
      </c>
      <c r="G1322" s="13" t="s">
        <v>880</v>
      </c>
      <c r="H1322" s="13" t="s">
        <v>881</v>
      </c>
    </row>
    <row r="1323" spans="1:67" s="13" customFormat="1" hidden="1" x14ac:dyDescent="0.2">
      <c r="A1323" t="s">
        <v>882</v>
      </c>
      <c r="B1323"/>
      <c r="C1323" t="s">
        <v>1518</v>
      </c>
      <c r="D1323" t="s">
        <v>76</v>
      </c>
      <c r="E1323" t="s">
        <v>880</v>
      </c>
      <c r="F1323" t="s">
        <v>881</v>
      </c>
      <c r="G1323" t="s">
        <v>880</v>
      </c>
      <c r="H1323" t="s">
        <v>881</v>
      </c>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v>10.199999999999999</v>
      </c>
      <c r="AX1323">
        <v>7.4</v>
      </c>
      <c r="AY1323">
        <v>8.6</v>
      </c>
      <c r="AZ1323">
        <v>8.6</v>
      </c>
      <c r="BA1323"/>
      <c r="BB1323"/>
      <c r="BC1323"/>
      <c r="BD1323"/>
      <c r="BE1323"/>
      <c r="BF1323"/>
      <c r="BG1323"/>
      <c r="BH1323"/>
      <c r="BI1323"/>
      <c r="BJ1323" t="s">
        <v>79</v>
      </c>
      <c r="BK1323"/>
      <c r="BL1323" t="s">
        <v>291</v>
      </c>
      <c r="BM1323">
        <v>17228</v>
      </c>
      <c r="BN1323" t="s">
        <v>72</v>
      </c>
      <c r="BO1323" t="s">
        <v>291</v>
      </c>
    </row>
    <row r="1324" spans="1:67" s="13" customFormat="1" hidden="1" x14ac:dyDescent="0.2">
      <c r="A1324" s="8" t="s">
        <v>1796</v>
      </c>
      <c r="B1324"/>
      <c r="C1324" t="s">
        <v>1518</v>
      </c>
      <c r="D1324" t="s">
        <v>76</v>
      </c>
      <c r="E1324" t="s">
        <v>880</v>
      </c>
      <c r="F1324" t="s">
        <v>881</v>
      </c>
      <c r="G1324" t="s">
        <v>880</v>
      </c>
      <c r="H1324" s="8" t="s">
        <v>1797</v>
      </c>
      <c r="I1324" s="8"/>
      <c r="J1324"/>
      <c r="K1324"/>
      <c r="L1324" t="s">
        <v>1799</v>
      </c>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v>12.25</v>
      </c>
      <c r="BF1324">
        <v>9.5</v>
      </c>
      <c r="BG1324" t="s">
        <v>1960</v>
      </c>
      <c r="BH1324">
        <v>9.5</v>
      </c>
      <c r="BI1324" t="s">
        <v>1800</v>
      </c>
      <c r="BJ1324" s="8" t="s">
        <v>79</v>
      </c>
      <c r="BK1324" s="1">
        <v>44812</v>
      </c>
      <c r="BL1324" s="8" t="s">
        <v>1738</v>
      </c>
      <c r="BM1324" s="8">
        <v>1420</v>
      </c>
      <c r="BN1324"/>
      <c r="BO1324"/>
    </row>
    <row r="1325" spans="1:67" s="13" customFormat="1" hidden="1" x14ac:dyDescent="0.2">
      <c r="A1325" s="8" t="s">
        <v>1792</v>
      </c>
      <c r="B1325" t="s">
        <v>338</v>
      </c>
      <c r="C1325" t="s">
        <v>1518</v>
      </c>
      <c r="D1325" t="s">
        <v>76</v>
      </c>
      <c r="E1325" t="s">
        <v>880</v>
      </c>
      <c r="F1325" t="s">
        <v>881</v>
      </c>
      <c r="G1325" t="s">
        <v>880</v>
      </c>
      <c r="H1325" s="8" t="s">
        <v>881</v>
      </c>
      <c r="I1325" s="8"/>
      <c r="J1325"/>
      <c r="K1325"/>
      <c r="L1325" t="s">
        <v>1793</v>
      </c>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v>10.073</v>
      </c>
      <c r="AT1325">
        <v>5.9660000000000002</v>
      </c>
      <c r="AU1325"/>
      <c r="AV1325">
        <v>5.9660000000000002</v>
      </c>
      <c r="AW1325"/>
      <c r="AX1325"/>
      <c r="AY1325"/>
      <c r="AZ1325"/>
      <c r="BA1325">
        <v>10.715999999999999</v>
      </c>
      <c r="BB1325">
        <v>9.5909999999999993</v>
      </c>
      <c r="BC1325">
        <v>9.1199999999999992</v>
      </c>
      <c r="BD1325">
        <v>9.5909999999999993</v>
      </c>
      <c r="BE1325">
        <v>12.145</v>
      </c>
      <c r="BF1325">
        <v>9.1289999999999996</v>
      </c>
      <c r="BG1325">
        <v>7.29</v>
      </c>
      <c r="BH1325">
        <v>9.1289999999999996</v>
      </c>
      <c r="BI1325"/>
      <c r="BJ1325" s="8" t="s">
        <v>79</v>
      </c>
      <c r="BK1325" s="1">
        <v>44812</v>
      </c>
      <c r="BL1325" s="8" t="s">
        <v>1738</v>
      </c>
      <c r="BM1325" s="8">
        <v>1420</v>
      </c>
      <c r="BN1325" t="s">
        <v>72</v>
      </c>
      <c r="BO1325" t="s">
        <v>1738</v>
      </c>
    </row>
    <row r="1326" spans="1:67" s="13" customFormat="1" hidden="1" x14ac:dyDescent="0.2">
      <c r="A1326" s="8" t="s">
        <v>1795</v>
      </c>
      <c r="B1326"/>
      <c r="C1326" t="s">
        <v>1518</v>
      </c>
      <c r="D1326" t="s">
        <v>76</v>
      </c>
      <c r="E1326" t="s">
        <v>880</v>
      </c>
      <c r="F1326" t="s">
        <v>881</v>
      </c>
      <c r="G1326" t="s">
        <v>880</v>
      </c>
      <c r="H1326" s="8" t="s">
        <v>881</v>
      </c>
      <c r="I1326" s="8"/>
      <c r="J1326"/>
      <c r="K1326"/>
      <c r="L1326" t="s">
        <v>1798</v>
      </c>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v>11.811</v>
      </c>
      <c r="BB1326">
        <v>9.85</v>
      </c>
      <c r="BC1326">
        <v>958</v>
      </c>
      <c r="BD1326">
        <v>9.85</v>
      </c>
      <c r="BE1326" t="s">
        <v>1962</v>
      </c>
      <c r="BF1326" t="s">
        <v>1951</v>
      </c>
      <c r="BG1326" t="s">
        <v>1961</v>
      </c>
      <c r="BH1326"/>
      <c r="BI1326" t="s">
        <v>1794</v>
      </c>
      <c r="BJ1326" s="8" t="s">
        <v>79</v>
      </c>
      <c r="BK1326" s="1">
        <v>44812</v>
      </c>
      <c r="BL1326" s="8" t="s">
        <v>1738</v>
      </c>
      <c r="BM1326" s="8">
        <v>1420</v>
      </c>
      <c r="BN1326"/>
      <c r="BO1326"/>
    </row>
    <row r="1327" spans="1:67" s="13" customFormat="1" hidden="1" x14ac:dyDescent="0.2">
      <c r="A1327" s="13" t="s">
        <v>1737</v>
      </c>
      <c r="C1327" s="13" t="s">
        <v>1518</v>
      </c>
      <c r="D1327" s="13" t="s">
        <v>76</v>
      </c>
      <c r="E1327" s="13" t="s">
        <v>880</v>
      </c>
      <c r="F1327" s="13" t="s">
        <v>591</v>
      </c>
      <c r="G1327" s="13" t="s">
        <v>880</v>
      </c>
      <c r="H1327" s="13" t="s">
        <v>591</v>
      </c>
    </row>
    <row r="1328" spans="1:67" s="13" customFormat="1" hidden="1" x14ac:dyDescent="0.2">
      <c r="A1328" t="s">
        <v>883</v>
      </c>
      <c r="B1328" t="s">
        <v>169</v>
      </c>
      <c r="C1328" t="s">
        <v>1518</v>
      </c>
      <c r="D1328" t="s">
        <v>76</v>
      </c>
      <c r="E1328" t="s">
        <v>880</v>
      </c>
      <c r="F1328" t="s">
        <v>591</v>
      </c>
      <c r="G1328" t="s">
        <v>884</v>
      </c>
      <c r="H1328" t="s">
        <v>591</v>
      </c>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v>7.5</v>
      </c>
      <c r="AT1328"/>
      <c r="AU1328"/>
      <c r="AV1328">
        <v>5.5</v>
      </c>
      <c r="AW1328">
        <v>8.5</v>
      </c>
      <c r="AX1328"/>
      <c r="AY1328"/>
      <c r="AZ1328">
        <v>7.5</v>
      </c>
      <c r="BA1328">
        <v>10</v>
      </c>
      <c r="BB1328"/>
      <c r="BC1328"/>
      <c r="BD1328">
        <v>9</v>
      </c>
      <c r="BE1328">
        <v>10.5</v>
      </c>
      <c r="BF1328"/>
      <c r="BG1328"/>
      <c r="BH1328">
        <v>7.5</v>
      </c>
      <c r="BI1328"/>
      <c r="BJ1328" t="s">
        <v>79</v>
      </c>
      <c r="BK1328"/>
      <c r="BL1328" t="s">
        <v>361</v>
      </c>
      <c r="BM1328">
        <v>3142</v>
      </c>
      <c r="BN1328" t="s">
        <v>81</v>
      </c>
      <c r="BO1328" t="s">
        <v>361</v>
      </c>
    </row>
    <row r="1329" spans="1:67" s="13" customFormat="1" hidden="1" x14ac:dyDescent="0.2">
      <c r="A1329" s="13" t="s">
        <v>1737</v>
      </c>
      <c r="C1329" s="13" t="s">
        <v>1518</v>
      </c>
      <c r="D1329" s="13" t="s">
        <v>76</v>
      </c>
      <c r="E1329" s="13" t="s">
        <v>880</v>
      </c>
      <c r="F1329" s="13" t="s">
        <v>886</v>
      </c>
      <c r="G1329" s="13" t="s">
        <v>880</v>
      </c>
      <c r="H1329" s="13" t="s">
        <v>1591</v>
      </c>
    </row>
    <row r="1330" spans="1:67" s="13" customFormat="1" hidden="1" x14ac:dyDescent="0.2">
      <c r="A1330" s="13" t="s">
        <v>1737</v>
      </c>
      <c r="C1330" s="13" t="s">
        <v>1518</v>
      </c>
      <c r="D1330" s="13" t="s">
        <v>76</v>
      </c>
      <c r="E1330" s="13" t="s">
        <v>880</v>
      </c>
      <c r="F1330" s="13" t="s">
        <v>886</v>
      </c>
      <c r="G1330" s="13" t="s">
        <v>880</v>
      </c>
      <c r="H1330" s="13" t="s">
        <v>886</v>
      </c>
    </row>
    <row r="1331" spans="1:67" s="13" customFormat="1" hidden="1" x14ac:dyDescent="0.2">
      <c r="A1331" s="13" t="s">
        <v>1737</v>
      </c>
      <c r="C1331" s="13" t="s">
        <v>1518</v>
      </c>
      <c r="D1331" s="13" t="s">
        <v>76</v>
      </c>
      <c r="E1331" s="13" t="s">
        <v>880</v>
      </c>
      <c r="F1331" s="13" t="s">
        <v>886</v>
      </c>
      <c r="G1331" s="13" t="s">
        <v>888</v>
      </c>
      <c r="H1331" s="13" t="s">
        <v>889</v>
      </c>
    </row>
    <row r="1332" spans="1:67" s="13" customFormat="1" hidden="1" x14ac:dyDescent="0.2">
      <c r="A1332" s="13" t="s">
        <v>1737</v>
      </c>
      <c r="C1332" s="13" t="s">
        <v>1518</v>
      </c>
      <c r="D1332" s="13" t="s">
        <v>76</v>
      </c>
      <c r="E1332" s="13" t="s">
        <v>880</v>
      </c>
      <c r="F1332" s="13" t="s">
        <v>886</v>
      </c>
      <c r="G1332" s="13" t="s">
        <v>1288</v>
      </c>
      <c r="H1332" s="13" t="s">
        <v>1590</v>
      </c>
    </row>
    <row r="1333" spans="1:67" s="13" customFormat="1" hidden="1" x14ac:dyDescent="0.2">
      <c r="A1333" t="s">
        <v>885</v>
      </c>
      <c r="B1333"/>
      <c r="C1333" t="s">
        <v>1518</v>
      </c>
      <c r="D1333" t="s">
        <v>76</v>
      </c>
      <c r="E1333" t="s">
        <v>880</v>
      </c>
      <c r="F1333" t="s">
        <v>886</v>
      </c>
      <c r="G1333" t="s">
        <v>880</v>
      </c>
      <c r="H1333" t="s">
        <v>886</v>
      </c>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v>5.5</v>
      </c>
      <c r="AX1333">
        <v>3.7</v>
      </c>
      <c r="AY1333">
        <v>4.3</v>
      </c>
      <c r="AZ1333">
        <v>4.3</v>
      </c>
      <c r="BA1333">
        <v>5.8</v>
      </c>
      <c r="BB1333">
        <v>4.5999999999999996</v>
      </c>
      <c r="BC1333">
        <v>4.7</v>
      </c>
      <c r="BD1333">
        <v>4.7</v>
      </c>
      <c r="BE1333">
        <v>6.1</v>
      </c>
      <c r="BF1333">
        <v>3.8</v>
      </c>
      <c r="BG1333">
        <v>3.6</v>
      </c>
      <c r="BH1333">
        <v>3.8</v>
      </c>
      <c r="BI1333"/>
      <c r="BJ1333" t="s">
        <v>79</v>
      </c>
      <c r="BK1333" s="1">
        <v>44798</v>
      </c>
      <c r="BL1333" t="s">
        <v>515</v>
      </c>
      <c r="BM1333">
        <v>831</v>
      </c>
      <c r="BN1333"/>
      <c r="BO1333"/>
    </row>
    <row r="1334" spans="1:67" s="13" customFormat="1" ht="18" hidden="1" x14ac:dyDescent="0.2">
      <c r="A1334" s="6" t="s">
        <v>2412</v>
      </c>
      <c r="B1334" s="6" t="s">
        <v>338</v>
      </c>
      <c r="C1334" s="6" t="s">
        <v>1518</v>
      </c>
      <c r="D1334" s="6" t="s">
        <v>76</v>
      </c>
      <c r="E1334" s="6" t="s">
        <v>880</v>
      </c>
      <c r="F1334" s="6" t="s">
        <v>886</v>
      </c>
      <c r="G1334" s="6" t="s">
        <v>1288</v>
      </c>
      <c r="H1334" s="6" t="s">
        <v>886</v>
      </c>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c r="AI1334" s="6"/>
      <c r="AJ1334" s="6"/>
      <c r="AK1334" s="6"/>
      <c r="AL1334" s="6"/>
      <c r="AM1334" s="6"/>
      <c r="AN1334" s="6"/>
      <c r="AO1334" s="6"/>
      <c r="AP1334" s="6"/>
      <c r="AQ1334" s="6"/>
      <c r="AR1334" s="6"/>
      <c r="AS1334" s="6"/>
      <c r="AT1334" s="6"/>
      <c r="AU1334" s="6"/>
      <c r="AV1334" s="6"/>
      <c r="AW1334" s="6"/>
      <c r="AX1334" s="6"/>
      <c r="AY1334" s="6"/>
      <c r="AZ1334" s="6"/>
      <c r="BA1334" s="6"/>
      <c r="BB1334" s="6"/>
      <c r="BC1334" s="6"/>
      <c r="BD1334" s="6"/>
      <c r="BE1334" s="6"/>
      <c r="BF1334" s="6"/>
      <c r="BG1334" s="6"/>
      <c r="BH1334" s="6"/>
      <c r="BI1334" s="6"/>
      <c r="BJ1334" s="6" t="s">
        <v>79</v>
      </c>
      <c r="BK1334" s="7">
        <v>44820</v>
      </c>
      <c r="BL1334" s="6" t="s">
        <v>2413</v>
      </c>
      <c r="BM1334" s="36">
        <v>82637</v>
      </c>
      <c r="BN1334" s="6" t="s">
        <v>72</v>
      </c>
      <c r="BO1334" s="6" t="s">
        <v>2413</v>
      </c>
    </row>
    <row r="1335" spans="1:67" s="13" customFormat="1" hidden="1" x14ac:dyDescent="0.2">
      <c r="A1335" t="s">
        <v>887</v>
      </c>
      <c r="B1335" t="s">
        <v>338</v>
      </c>
      <c r="C1335" t="s">
        <v>1518</v>
      </c>
      <c r="D1335" t="s">
        <v>76</v>
      </c>
      <c r="E1335" t="s">
        <v>880</v>
      </c>
      <c r="F1335" t="s">
        <v>886</v>
      </c>
      <c r="G1335" t="s">
        <v>888</v>
      </c>
      <c r="H1335" t="s">
        <v>889</v>
      </c>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v>3.8</v>
      </c>
      <c r="BD1335">
        <v>3.8</v>
      </c>
      <c r="BE1335">
        <v>5.5</v>
      </c>
      <c r="BF1335">
        <v>3.6</v>
      </c>
      <c r="BG1335">
        <v>3.2</v>
      </c>
      <c r="BH1335">
        <v>3.6</v>
      </c>
      <c r="BI1335"/>
      <c r="BJ1335" t="s">
        <v>70</v>
      </c>
      <c r="BK1335" s="1">
        <v>44819</v>
      </c>
      <c r="BL1335" t="s">
        <v>71</v>
      </c>
      <c r="BM1335">
        <v>3485</v>
      </c>
      <c r="BN1335" t="s">
        <v>72</v>
      </c>
      <c r="BO1335" t="s">
        <v>71</v>
      </c>
    </row>
    <row r="1336" spans="1:67" s="13" customFormat="1" ht="18" hidden="1" x14ac:dyDescent="0.2">
      <c r="A1336" s="6" t="s">
        <v>2410</v>
      </c>
      <c r="B1336" s="6" t="s">
        <v>338</v>
      </c>
      <c r="C1336" s="6" t="s">
        <v>1518</v>
      </c>
      <c r="D1336" s="6" t="s">
        <v>76</v>
      </c>
      <c r="E1336" s="6" t="s">
        <v>880</v>
      </c>
      <c r="F1336" s="6" t="s">
        <v>886</v>
      </c>
      <c r="G1336" s="6" t="s">
        <v>1288</v>
      </c>
      <c r="H1336" s="6" t="s">
        <v>1590</v>
      </c>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c r="AI1336" s="6"/>
      <c r="AJ1336" s="6"/>
      <c r="AK1336" s="6"/>
      <c r="AL1336" s="6"/>
      <c r="AM1336" s="6"/>
      <c r="AN1336" s="6"/>
      <c r="AO1336" s="6"/>
      <c r="AP1336" s="6"/>
      <c r="AQ1336" s="6"/>
      <c r="AR1336" s="6"/>
      <c r="AS1336" s="6"/>
      <c r="AT1336" s="6"/>
      <c r="AU1336" s="6"/>
      <c r="AV1336" s="6"/>
      <c r="AW1336" s="6"/>
      <c r="AX1336" s="6"/>
      <c r="AY1336" s="6"/>
      <c r="AZ1336" s="6"/>
      <c r="BA1336" s="6"/>
      <c r="BB1336" s="6"/>
      <c r="BC1336" s="6"/>
      <c r="BD1336" s="6"/>
      <c r="BE1336" s="6"/>
      <c r="BF1336" s="6"/>
      <c r="BG1336" s="6"/>
      <c r="BH1336" s="6"/>
      <c r="BI1336" s="6"/>
      <c r="BJ1336" s="6" t="s">
        <v>79</v>
      </c>
      <c r="BK1336" s="7">
        <v>44820</v>
      </c>
      <c r="BL1336" s="6" t="s">
        <v>2413</v>
      </c>
      <c r="BM1336" s="36">
        <v>82637</v>
      </c>
      <c r="BN1336" s="6"/>
      <c r="BO1336" s="6"/>
    </row>
    <row r="1337" spans="1:67" s="13" customFormat="1" ht="18" hidden="1" x14ac:dyDescent="0.2">
      <c r="A1337" s="6" t="s">
        <v>2414</v>
      </c>
      <c r="B1337" s="6"/>
      <c r="C1337" s="6" t="s">
        <v>1518</v>
      </c>
      <c r="D1337" s="6" t="s">
        <v>76</v>
      </c>
      <c r="E1337" s="6" t="s">
        <v>880</v>
      </c>
      <c r="F1337" s="6" t="s">
        <v>886</v>
      </c>
      <c r="G1337" s="6" t="s">
        <v>1288</v>
      </c>
      <c r="H1337" s="6" t="s">
        <v>886</v>
      </c>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6"/>
      <c r="AI1337" s="6"/>
      <c r="AJ1337" s="6"/>
      <c r="AK1337" s="6"/>
      <c r="AL1337" s="6"/>
      <c r="AM1337" s="6"/>
      <c r="AN1337" s="6"/>
      <c r="AO1337" s="6"/>
      <c r="AP1337" s="6"/>
      <c r="AQ1337" s="6"/>
      <c r="AR1337" s="6"/>
      <c r="AS1337" s="6"/>
      <c r="AT1337" s="6"/>
      <c r="AU1337" s="6"/>
      <c r="AV1337" s="6"/>
      <c r="AW1337" s="6"/>
      <c r="AX1337" s="6"/>
      <c r="AY1337" s="6"/>
      <c r="AZ1337" s="6"/>
      <c r="BA1337" s="6"/>
      <c r="BB1337" s="6"/>
      <c r="BC1337" s="6"/>
      <c r="BD1337" s="6"/>
      <c r="BE1337" s="6"/>
      <c r="BF1337" s="6"/>
      <c r="BG1337" s="6"/>
      <c r="BH1337" s="6"/>
      <c r="BI1337" s="6"/>
      <c r="BJ1337" s="6" t="s">
        <v>79</v>
      </c>
      <c r="BK1337" s="7">
        <v>44820</v>
      </c>
      <c r="BL1337" s="6" t="s">
        <v>2413</v>
      </c>
      <c r="BM1337" s="36">
        <v>82637</v>
      </c>
      <c r="BN1337" s="6" t="s">
        <v>72</v>
      </c>
      <c r="BO1337" s="6" t="s">
        <v>2413</v>
      </c>
    </row>
    <row r="1338" spans="1:67" s="13" customFormat="1" hidden="1" x14ac:dyDescent="0.2">
      <c r="A1338" s="8" t="s">
        <v>2154</v>
      </c>
      <c r="B1338"/>
      <c r="C1338" t="s">
        <v>1518</v>
      </c>
      <c r="D1338" t="s">
        <v>76</v>
      </c>
      <c r="E1338" t="s">
        <v>880</v>
      </c>
      <c r="F1338" t="s">
        <v>886</v>
      </c>
      <c r="G1338" s="8" t="s">
        <v>880</v>
      </c>
      <c r="H1338" s="8" t="s">
        <v>1791</v>
      </c>
      <c r="I1338" s="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v>5.8</v>
      </c>
      <c r="AX1338">
        <v>4.3</v>
      </c>
      <c r="AY1338">
        <v>4.7</v>
      </c>
      <c r="AZ1338">
        <v>4.7</v>
      </c>
      <c r="BA1338" t="s">
        <v>2105</v>
      </c>
      <c r="BB1338">
        <v>5.6</v>
      </c>
      <c r="BC1338">
        <v>5.3</v>
      </c>
      <c r="BD1338">
        <v>5.6</v>
      </c>
      <c r="BE1338"/>
      <c r="BF1338"/>
      <c r="BG1338"/>
      <c r="BH1338"/>
      <c r="BI1338"/>
      <c r="BJ1338" s="8" t="s">
        <v>79</v>
      </c>
      <c r="BK1338" s="1">
        <v>44816</v>
      </c>
      <c r="BL1338" t="s">
        <v>2002</v>
      </c>
      <c r="BM1338">
        <v>2585</v>
      </c>
      <c r="BN1338"/>
      <c r="BO1338"/>
    </row>
    <row r="1339" spans="1:67" s="13" customFormat="1" hidden="1" x14ac:dyDescent="0.2">
      <c r="A1339" s="8" t="s">
        <v>2152</v>
      </c>
      <c r="B1339"/>
      <c r="C1339" t="s">
        <v>1518</v>
      </c>
      <c r="D1339" t="s">
        <v>76</v>
      </c>
      <c r="E1339" t="s">
        <v>880</v>
      </c>
      <c r="F1339" t="s">
        <v>886</v>
      </c>
      <c r="G1339" s="8" t="s">
        <v>880</v>
      </c>
      <c r="H1339" s="8" t="s">
        <v>886</v>
      </c>
      <c r="I1339" s="8"/>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v>6.5</v>
      </c>
      <c r="BB1339" t="s">
        <v>1969</v>
      </c>
      <c r="BC1339" t="s">
        <v>1945</v>
      </c>
      <c r="BD1339" t="s">
        <v>1945</v>
      </c>
      <c r="BE1339"/>
      <c r="BF1339"/>
      <c r="BG1339"/>
      <c r="BH1339"/>
      <c r="BI1339"/>
      <c r="BJ1339" s="8" t="s">
        <v>79</v>
      </c>
      <c r="BK1339" s="1">
        <v>44816</v>
      </c>
      <c r="BL1339" t="s">
        <v>2002</v>
      </c>
      <c r="BM1339">
        <v>2585</v>
      </c>
      <c r="BN1339"/>
      <c r="BO1339"/>
    </row>
    <row r="1340" spans="1:67" s="13" customFormat="1" hidden="1" x14ac:dyDescent="0.2">
      <c r="A1340" s="8" t="s">
        <v>2153</v>
      </c>
      <c r="B1340"/>
      <c r="C1340" t="s">
        <v>1518</v>
      </c>
      <c r="D1340" t="s">
        <v>76</v>
      </c>
      <c r="E1340" t="s">
        <v>880</v>
      </c>
      <c r="F1340" t="s">
        <v>886</v>
      </c>
      <c r="G1340" s="8" t="s">
        <v>880</v>
      </c>
      <c r="H1340" s="8" t="s">
        <v>886</v>
      </c>
      <c r="I1340" s="8"/>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v>5.7</v>
      </c>
      <c r="AX1340">
        <v>3.8</v>
      </c>
      <c r="AY1340">
        <v>3.9</v>
      </c>
      <c r="AZ1340">
        <v>3.9</v>
      </c>
      <c r="BA1340">
        <v>5.6</v>
      </c>
      <c r="BB1340">
        <v>4.4000000000000004</v>
      </c>
      <c r="BC1340">
        <v>4.3</v>
      </c>
      <c r="BD1340">
        <v>4.4000000000000004</v>
      </c>
      <c r="BE1340">
        <v>5.8</v>
      </c>
      <c r="BF1340">
        <v>3.7</v>
      </c>
      <c r="BG1340">
        <v>3.3</v>
      </c>
      <c r="BH1340">
        <v>3.7</v>
      </c>
      <c r="BI1340"/>
      <c r="BJ1340" s="8" t="s">
        <v>79</v>
      </c>
      <c r="BK1340" s="1">
        <v>44816</v>
      </c>
      <c r="BL1340" t="s">
        <v>2002</v>
      </c>
      <c r="BM1340">
        <v>2585</v>
      </c>
      <c r="BN1340"/>
      <c r="BO1340"/>
    </row>
    <row r="1341" spans="1:67" s="13" customFormat="1" hidden="1" x14ac:dyDescent="0.2">
      <c r="A1341" t="s">
        <v>890</v>
      </c>
      <c r="B1341"/>
      <c r="C1341" t="s">
        <v>1518</v>
      </c>
      <c r="D1341" t="s">
        <v>76</v>
      </c>
      <c r="E1341" t="s">
        <v>880</v>
      </c>
      <c r="F1341" t="s">
        <v>886</v>
      </c>
      <c r="G1341" t="s">
        <v>880</v>
      </c>
      <c r="H1341" t="s">
        <v>886</v>
      </c>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v>4.5999999999999996</v>
      </c>
      <c r="BA1341">
        <v>6.2</v>
      </c>
      <c r="BB1341">
        <v>5.5</v>
      </c>
      <c r="BC1341">
        <v>5.4</v>
      </c>
      <c r="BD1341">
        <v>5.5</v>
      </c>
      <c r="BE1341" t="s">
        <v>1967</v>
      </c>
      <c r="BF1341">
        <v>4.3</v>
      </c>
      <c r="BG1341"/>
      <c r="BH1341">
        <v>4.3</v>
      </c>
      <c r="BI1341" t="s">
        <v>891</v>
      </c>
      <c r="BJ1341" t="s">
        <v>79</v>
      </c>
      <c r="BK1341" s="1">
        <v>44798</v>
      </c>
      <c r="BL1341" t="s">
        <v>515</v>
      </c>
      <c r="BM1341">
        <v>831</v>
      </c>
      <c r="BN1341" t="s">
        <v>72</v>
      </c>
      <c r="BO1341" t="s">
        <v>515</v>
      </c>
    </row>
    <row r="1342" spans="1:67" s="13" customFormat="1" hidden="1" x14ac:dyDescent="0.2">
      <c r="A1342" s="8" t="s">
        <v>1787</v>
      </c>
      <c r="B1342"/>
      <c r="C1342" t="s">
        <v>1518</v>
      </c>
      <c r="D1342" t="s">
        <v>76</v>
      </c>
      <c r="E1342" t="s">
        <v>880</v>
      </c>
      <c r="F1342" t="s">
        <v>886</v>
      </c>
      <c r="G1342" t="s">
        <v>880</v>
      </c>
      <c r="H1342" s="8" t="s">
        <v>1791</v>
      </c>
      <c r="I1342" s="8"/>
      <c r="J1342"/>
      <c r="K1342"/>
      <c r="L1342" t="s">
        <v>1779</v>
      </c>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v>3.74</v>
      </c>
      <c r="BG1342"/>
      <c r="BH1342">
        <v>3.74</v>
      </c>
      <c r="BI1342"/>
      <c r="BJ1342" s="8" t="s">
        <v>79</v>
      </c>
      <c r="BK1342" s="1">
        <v>44812</v>
      </c>
      <c r="BL1342" s="8" t="s">
        <v>1738</v>
      </c>
      <c r="BM1342" s="8">
        <v>1420</v>
      </c>
      <c r="BN1342"/>
      <c r="BO1342"/>
    </row>
    <row r="1343" spans="1:67" s="13" customFormat="1" hidden="1" x14ac:dyDescent="0.2">
      <c r="A1343" s="8" t="s">
        <v>1789</v>
      </c>
      <c r="B1343"/>
      <c r="C1343" t="s">
        <v>1518</v>
      </c>
      <c r="D1343" t="s">
        <v>76</v>
      </c>
      <c r="E1343" t="s">
        <v>880</v>
      </c>
      <c r="F1343" t="s">
        <v>886</v>
      </c>
      <c r="G1343" t="s">
        <v>880</v>
      </c>
      <c r="H1343" s="8" t="s">
        <v>1791</v>
      </c>
      <c r="I1343" s="8"/>
      <c r="J1343"/>
      <c r="K1343"/>
      <c r="L1343" t="s">
        <v>1790</v>
      </c>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v>5.1379999999999999</v>
      </c>
      <c r="BB1343">
        <v>4.585</v>
      </c>
      <c r="BC1343">
        <v>4.6559999999999997</v>
      </c>
      <c r="BD1343">
        <v>4.6559999999999997</v>
      </c>
      <c r="BE1343"/>
      <c r="BF1343"/>
      <c r="BG1343"/>
      <c r="BH1343"/>
      <c r="BI1343"/>
      <c r="BJ1343" s="8" t="s">
        <v>79</v>
      </c>
      <c r="BK1343" s="1">
        <v>44812</v>
      </c>
      <c r="BL1343" s="8" t="s">
        <v>1738</v>
      </c>
      <c r="BM1343" s="8">
        <v>1420</v>
      </c>
      <c r="BN1343"/>
      <c r="BO1343"/>
    </row>
    <row r="1344" spans="1:67" s="13" customFormat="1" hidden="1" x14ac:dyDescent="0.2">
      <c r="A1344" s="13" t="s">
        <v>1737</v>
      </c>
      <c r="C1344" s="13" t="s">
        <v>1518</v>
      </c>
      <c r="D1344" s="13" t="s">
        <v>76</v>
      </c>
      <c r="E1344" s="13" t="s">
        <v>880</v>
      </c>
      <c r="F1344" s="13" t="s">
        <v>1593</v>
      </c>
      <c r="G1344" s="13" t="s">
        <v>880</v>
      </c>
      <c r="H1344" s="13" t="s">
        <v>1593</v>
      </c>
    </row>
    <row r="1345" spans="1:67" s="13" customFormat="1" hidden="1" x14ac:dyDescent="0.2">
      <c r="A1345" s="12" t="s">
        <v>2310</v>
      </c>
      <c r="B1345" s="12"/>
      <c r="C1345" s="12" t="s">
        <v>1518</v>
      </c>
      <c r="D1345" s="12" t="s">
        <v>76</v>
      </c>
      <c r="E1345" s="12" t="s">
        <v>880</v>
      </c>
      <c r="F1345" s="12" t="s">
        <v>1593</v>
      </c>
      <c r="G1345" s="12" t="s">
        <v>2309</v>
      </c>
      <c r="H1345" s="12" t="s">
        <v>1593</v>
      </c>
      <c r="I1345" s="12"/>
      <c r="J1345" s="12"/>
      <c r="K1345" s="12"/>
      <c r="L1345" s="12"/>
      <c r="M1345" s="12"/>
      <c r="N1345" s="12"/>
      <c r="O1345" s="12"/>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t="s">
        <v>79</v>
      </c>
      <c r="BK1345" s="14">
        <v>44819</v>
      </c>
      <c r="BL1345" s="12" t="s">
        <v>216</v>
      </c>
      <c r="BM1345" s="12">
        <v>7016</v>
      </c>
      <c r="BN1345" s="12" t="s">
        <v>81</v>
      </c>
      <c r="BO1345" s="12" t="s">
        <v>216</v>
      </c>
    </row>
    <row r="1346" spans="1:67" s="13" customFormat="1" hidden="1" x14ac:dyDescent="0.2">
      <c r="A1346" s="8" t="s">
        <v>882</v>
      </c>
      <c r="B1346"/>
      <c r="C1346" t="s">
        <v>1518</v>
      </c>
      <c r="D1346" t="s">
        <v>76</v>
      </c>
      <c r="E1346" t="s">
        <v>880</v>
      </c>
      <c r="F1346" t="s">
        <v>1593</v>
      </c>
      <c r="G1346" s="8" t="s">
        <v>880</v>
      </c>
      <c r="H1346" s="8" t="s">
        <v>2155</v>
      </c>
      <c r="I1346" s="8"/>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v>10.3</v>
      </c>
      <c r="AX1346">
        <v>7.4</v>
      </c>
      <c r="AY1346">
        <v>8.6999999999999993</v>
      </c>
      <c r="AZ1346">
        <v>8.6999999999999993</v>
      </c>
      <c r="BA1346"/>
      <c r="BB1346"/>
      <c r="BC1346"/>
      <c r="BD1346"/>
      <c r="BE1346"/>
      <c r="BF1346"/>
      <c r="BG1346"/>
      <c r="BH1346"/>
      <c r="BI1346"/>
      <c r="BJ1346" s="8" t="s">
        <v>79</v>
      </c>
      <c r="BK1346" s="1">
        <v>44816</v>
      </c>
      <c r="BL1346" t="s">
        <v>2002</v>
      </c>
      <c r="BM1346">
        <v>2585</v>
      </c>
      <c r="BN1346"/>
      <c r="BO1346"/>
    </row>
    <row r="1347" spans="1:67" s="13" customFormat="1" hidden="1" x14ac:dyDescent="0.2">
      <c r="A1347" s="13" t="s">
        <v>1737</v>
      </c>
      <c r="C1347" s="13" t="s">
        <v>1518</v>
      </c>
      <c r="D1347" s="13" t="s">
        <v>76</v>
      </c>
      <c r="E1347" s="13" t="s">
        <v>880</v>
      </c>
      <c r="F1347" s="13" t="s">
        <v>893</v>
      </c>
      <c r="G1347" s="13" t="s">
        <v>359</v>
      </c>
      <c r="H1347" s="13" t="s">
        <v>1595</v>
      </c>
    </row>
    <row r="1348" spans="1:67" s="13" customFormat="1" hidden="1" x14ac:dyDescent="0.2">
      <c r="A1348" s="13" t="s">
        <v>1737</v>
      </c>
      <c r="C1348" s="13" t="s">
        <v>1518</v>
      </c>
      <c r="D1348" s="13" t="s">
        <v>76</v>
      </c>
      <c r="E1348" s="13" t="s">
        <v>880</v>
      </c>
      <c r="F1348" s="13" t="s">
        <v>893</v>
      </c>
      <c r="G1348" s="13" t="s">
        <v>880</v>
      </c>
      <c r="H1348" s="13" t="s">
        <v>893</v>
      </c>
    </row>
    <row r="1349" spans="1:67" s="13" customFormat="1" hidden="1" x14ac:dyDescent="0.2">
      <c r="A1349" t="s">
        <v>892</v>
      </c>
      <c r="B1349" t="s">
        <v>338</v>
      </c>
      <c r="C1349" t="s">
        <v>1518</v>
      </c>
      <c r="D1349" t="s">
        <v>76</v>
      </c>
      <c r="E1349" t="s">
        <v>880</v>
      </c>
      <c r="F1349" t="s">
        <v>893</v>
      </c>
      <c r="G1349" t="s">
        <v>880</v>
      </c>
      <c r="H1349" t="s">
        <v>893</v>
      </c>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v>9.3000000000000007</v>
      </c>
      <c r="AX1349">
        <v>7.5</v>
      </c>
      <c r="AY1349">
        <v>8.5</v>
      </c>
      <c r="AZ1349">
        <v>8.5</v>
      </c>
      <c r="BA1349"/>
      <c r="BB1349"/>
      <c r="BC1349"/>
      <c r="BD1349"/>
      <c r="BE1349"/>
      <c r="BF1349"/>
      <c r="BG1349"/>
      <c r="BH1349"/>
      <c r="BI1349"/>
      <c r="BJ1349" t="s">
        <v>79</v>
      </c>
      <c r="BK1349" s="1">
        <v>44798</v>
      </c>
      <c r="BL1349" t="s">
        <v>515</v>
      </c>
      <c r="BM1349">
        <v>831</v>
      </c>
      <c r="BN1349"/>
      <c r="BO1349"/>
    </row>
    <row r="1350" spans="1:67" s="13" customFormat="1" hidden="1" x14ac:dyDescent="0.2">
      <c r="A1350" s="8" t="s">
        <v>2544</v>
      </c>
      <c r="B1350"/>
      <c r="C1350" t="s">
        <v>1518</v>
      </c>
      <c r="D1350" t="s">
        <v>76</v>
      </c>
      <c r="E1350" t="s">
        <v>880</v>
      </c>
      <c r="F1350" t="s">
        <v>893</v>
      </c>
      <c r="G1350" s="8" t="s">
        <v>880</v>
      </c>
      <c r="H1350" s="8" t="s">
        <v>893</v>
      </c>
      <c r="I1350" s="8"/>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v>9.9</v>
      </c>
      <c r="BB1350">
        <v>8.15</v>
      </c>
      <c r="BC1350">
        <v>8.6999999999999993</v>
      </c>
      <c r="BD1350">
        <v>8.6999999999999993</v>
      </c>
      <c r="BE1350"/>
      <c r="BF1350"/>
      <c r="BG1350"/>
      <c r="BH1350"/>
      <c r="BI1350"/>
      <c r="BJ1350" s="8" t="s">
        <v>79</v>
      </c>
      <c r="BK1350" s="9">
        <v>44824</v>
      </c>
      <c r="BL1350" s="8" t="s">
        <v>2492</v>
      </c>
      <c r="BM1350">
        <v>2930</v>
      </c>
      <c r="BN1350" t="s">
        <v>72</v>
      </c>
      <c r="BO1350" t="s">
        <v>2492</v>
      </c>
    </row>
    <row r="1351" spans="1:67" s="13" customFormat="1" hidden="1" x14ac:dyDescent="0.2">
      <c r="A1351" s="8" t="s">
        <v>2541</v>
      </c>
      <c r="B1351"/>
      <c r="C1351" t="s">
        <v>1518</v>
      </c>
      <c r="D1351" t="s">
        <v>76</v>
      </c>
      <c r="E1351" t="s">
        <v>880</v>
      </c>
      <c r="F1351" t="s">
        <v>893</v>
      </c>
      <c r="G1351" s="8" t="s">
        <v>880</v>
      </c>
      <c r="H1351" s="8" t="s">
        <v>893</v>
      </c>
      <c r="I1351" s="8"/>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v>8.4499999999999993</v>
      </c>
      <c r="AZ1351">
        <v>8.4499999999999993</v>
      </c>
      <c r="BA1351"/>
      <c r="BB1351">
        <v>9</v>
      </c>
      <c r="BC1351" t="s">
        <v>2542</v>
      </c>
      <c r="BD1351"/>
      <c r="BE1351"/>
      <c r="BF1351"/>
      <c r="BG1351"/>
      <c r="BH1351"/>
      <c r="BI1351"/>
      <c r="BJ1351" t="s">
        <v>79</v>
      </c>
      <c r="BK1351" s="1">
        <v>44824</v>
      </c>
      <c r="BL1351" t="s">
        <v>2492</v>
      </c>
      <c r="BM1351">
        <v>2930</v>
      </c>
      <c r="BN1351"/>
      <c r="BO1351"/>
    </row>
    <row r="1352" spans="1:67" s="13" customFormat="1" hidden="1" x14ac:dyDescent="0.2">
      <c r="A1352" s="8" t="s">
        <v>2540</v>
      </c>
      <c r="B1352"/>
      <c r="C1352" t="s">
        <v>1518</v>
      </c>
      <c r="D1352" t="s">
        <v>76</v>
      </c>
      <c r="E1352" t="s">
        <v>880</v>
      </c>
      <c r="F1352" t="s">
        <v>893</v>
      </c>
      <c r="G1352" s="8" t="s">
        <v>880</v>
      </c>
      <c r="H1352" s="8" t="s">
        <v>893</v>
      </c>
      <c r="I1352" s="8"/>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v>9.4</v>
      </c>
      <c r="AX1352">
        <v>6.7</v>
      </c>
      <c r="AY1352">
        <v>8</v>
      </c>
      <c r="AZ1352">
        <v>8</v>
      </c>
      <c r="BA1352" t="s">
        <v>2204</v>
      </c>
      <c r="BB1352">
        <v>8.85</v>
      </c>
      <c r="BC1352">
        <v>9.5500000000000007</v>
      </c>
      <c r="BD1352">
        <v>9.5500000000000007</v>
      </c>
      <c r="BE1352" t="s">
        <v>1974</v>
      </c>
      <c r="BF1352">
        <v>7.65</v>
      </c>
      <c r="BG1352">
        <v>6.9</v>
      </c>
      <c r="BH1352">
        <v>7.65</v>
      </c>
      <c r="BI1352"/>
      <c r="BJ1352" t="s">
        <v>79</v>
      </c>
      <c r="BK1352" s="1">
        <v>44824</v>
      </c>
      <c r="BL1352" t="s">
        <v>2492</v>
      </c>
      <c r="BM1352">
        <v>2930</v>
      </c>
      <c r="BN1352" t="s">
        <v>72</v>
      </c>
      <c r="BO1352" t="s">
        <v>2492</v>
      </c>
    </row>
    <row r="1353" spans="1:67" s="13" customFormat="1" hidden="1" x14ac:dyDescent="0.2">
      <c r="A1353" s="8" t="s">
        <v>2543</v>
      </c>
      <c r="B1353"/>
      <c r="C1353" t="s">
        <v>1518</v>
      </c>
      <c r="D1353" t="s">
        <v>76</v>
      </c>
      <c r="E1353" t="s">
        <v>880</v>
      </c>
      <c r="F1353" t="s">
        <v>893</v>
      </c>
      <c r="G1353" s="8" t="s">
        <v>880</v>
      </c>
      <c r="H1353" s="8" t="s">
        <v>893</v>
      </c>
      <c r="I1353" s="8"/>
      <c r="J1353"/>
      <c r="K1353"/>
      <c r="L1353"/>
      <c r="M1353"/>
      <c r="N1353"/>
      <c r="O1353"/>
      <c r="P1353"/>
      <c r="Q1353"/>
      <c r="R1353"/>
      <c r="S1353"/>
      <c r="T1353"/>
      <c r="U1353">
        <v>6.2</v>
      </c>
      <c r="V1353"/>
      <c r="W1353"/>
      <c r="X1353">
        <v>7.6</v>
      </c>
      <c r="Y1353">
        <v>8.0500000000000007</v>
      </c>
      <c r="Z1353"/>
      <c r="AA1353"/>
      <c r="AB1353">
        <v>8.5500000000000007</v>
      </c>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t="s">
        <v>79</v>
      </c>
      <c r="BK1353" s="1">
        <v>44824</v>
      </c>
      <c r="BL1353" t="s">
        <v>2492</v>
      </c>
      <c r="BM1353">
        <v>2930</v>
      </c>
      <c r="BN1353"/>
      <c r="BO1353"/>
    </row>
    <row r="1354" spans="1:67" s="13" customFormat="1" hidden="1" x14ac:dyDescent="0.2">
      <c r="A1354" s="8" t="s">
        <v>2545</v>
      </c>
      <c r="B1354"/>
      <c r="C1354" t="s">
        <v>1518</v>
      </c>
      <c r="D1354" t="s">
        <v>76</v>
      </c>
      <c r="E1354" t="s">
        <v>880</v>
      </c>
      <c r="F1354" t="s">
        <v>893</v>
      </c>
      <c r="G1354" s="8" t="s">
        <v>880</v>
      </c>
      <c r="H1354" s="8" t="s">
        <v>893</v>
      </c>
      <c r="I1354" s="8"/>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v>8.9499999999999993</v>
      </c>
      <c r="AX1354">
        <v>5.85</v>
      </c>
      <c r="AY1354" t="s">
        <v>1967</v>
      </c>
      <c r="AZ1354" t="s">
        <v>1967</v>
      </c>
      <c r="BA1354"/>
      <c r="BB1354">
        <v>7.9</v>
      </c>
      <c r="BC1354">
        <v>8.8000000000000007</v>
      </c>
      <c r="BD1354">
        <v>8.8000000000000007</v>
      </c>
      <c r="BE1354"/>
      <c r="BF1354"/>
      <c r="BG1354"/>
      <c r="BH1354"/>
      <c r="BI1354"/>
      <c r="BJ1354" t="s">
        <v>79</v>
      </c>
      <c r="BK1354" s="1">
        <v>44824</v>
      </c>
      <c r="BL1354" t="s">
        <v>2492</v>
      </c>
      <c r="BM1354">
        <v>2930</v>
      </c>
      <c r="BN1354"/>
      <c r="BO1354"/>
    </row>
    <row r="1355" spans="1:67" s="13" customFormat="1" hidden="1" x14ac:dyDescent="0.2">
      <c r="A1355" s="8" t="s">
        <v>2546</v>
      </c>
      <c r="B1355"/>
      <c r="C1355" t="s">
        <v>1518</v>
      </c>
      <c r="D1355" t="s">
        <v>76</v>
      </c>
      <c r="E1355" t="s">
        <v>880</v>
      </c>
      <c r="F1355" t="s">
        <v>893</v>
      </c>
      <c r="G1355" s="8" t="s">
        <v>880</v>
      </c>
      <c r="H1355" s="8" t="s">
        <v>893</v>
      </c>
      <c r="I1355" s="8"/>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v>9.9499999999999993</v>
      </c>
      <c r="AX1355">
        <v>7.4</v>
      </c>
      <c r="AY1355" t="s">
        <v>2087</v>
      </c>
      <c r="AZ1355">
        <v>7.4</v>
      </c>
      <c r="BA1355"/>
      <c r="BB1355"/>
      <c r="BC1355"/>
      <c r="BD1355"/>
      <c r="BE1355"/>
      <c r="BF1355"/>
      <c r="BG1355"/>
      <c r="BH1355"/>
      <c r="BI1355"/>
      <c r="BJ1355" t="s">
        <v>79</v>
      </c>
      <c r="BK1355" s="1">
        <v>44824</v>
      </c>
      <c r="BL1355" t="s">
        <v>2492</v>
      </c>
      <c r="BM1355">
        <v>2930</v>
      </c>
      <c r="BN1355"/>
      <c r="BO1355"/>
    </row>
    <row r="1356" spans="1:67" s="13" customFormat="1" hidden="1" x14ac:dyDescent="0.2">
      <c r="A1356" t="s">
        <v>894</v>
      </c>
      <c r="B1356"/>
      <c r="C1356" t="s">
        <v>1518</v>
      </c>
      <c r="D1356" t="s">
        <v>76</v>
      </c>
      <c r="E1356" t="s">
        <v>880</v>
      </c>
      <c r="F1356" t="s">
        <v>893</v>
      </c>
      <c r="G1356" t="s">
        <v>880</v>
      </c>
      <c r="H1356" t="s">
        <v>893</v>
      </c>
      <c r="I1356"/>
      <c r="J1356"/>
      <c r="K1356"/>
      <c r="L1356"/>
      <c r="M1356"/>
      <c r="N1356"/>
      <c r="O1356"/>
      <c r="P1356"/>
      <c r="Q1356"/>
      <c r="R1356"/>
      <c r="S1356"/>
      <c r="T1356"/>
      <c r="U1356"/>
      <c r="V1356"/>
      <c r="W1356"/>
      <c r="X1356"/>
      <c r="Y1356"/>
      <c r="Z1356"/>
      <c r="AA1356"/>
      <c r="AB1356"/>
      <c r="AC1356"/>
      <c r="AD1356"/>
      <c r="AE1356"/>
      <c r="AF1356"/>
      <c r="AG1356">
        <v>7.1</v>
      </c>
      <c r="AH1356"/>
      <c r="AI1356"/>
      <c r="AJ1356">
        <v>10.3</v>
      </c>
      <c r="AK1356"/>
      <c r="AL1356"/>
      <c r="AM1356"/>
      <c r="AN1356"/>
      <c r="AO1356"/>
      <c r="AP1356"/>
      <c r="AQ1356"/>
      <c r="AR1356"/>
      <c r="AS1356"/>
      <c r="AT1356"/>
      <c r="AU1356"/>
      <c r="AV1356"/>
      <c r="AW1356"/>
      <c r="AX1356"/>
      <c r="AY1356"/>
      <c r="AZ1356"/>
      <c r="BA1356"/>
      <c r="BB1356"/>
      <c r="BC1356"/>
      <c r="BD1356"/>
      <c r="BE1356"/>
      <c r="BF1356"/>
      <c r="BG1356"/>
      <c r="BH1356"/>
      <c r="BI1356"/>
      <c r="BJ1356" t="s">
        <v>79</v>
      </c>
      <c r="BK1356" s="1">
        <v>44798</v>
      </c>
      <c r="BL1356" t="s">
        <v>515</v>
      </c>
      <c r="BM1356">
        <v>831</v>
      </c>
      <c r="BN1356"/>
      <c r="BO1356"/>
    </row>
    <row r="1357" spans="1:67" s="13" customFormat="1" hidden="1" x14ac:dyDescent="0.2">
      <c r="A1357" t="s">
        <v>895</v>
      </c>
      <c r="B1357"/>
      <c r="C1357" t="s">
        <v>1518</v>
      </c>
      <c r="D1357" t="s">
        <v>76</v>
      </c>
      <c r="E1357" t="s">
        <v>880</v>
      </c>
      <c r="F1357" t="s">
        <v>893</v>
      </c>
      <c r="G1357" t="s">
        <v>880</v>
      </c>
      <c r="H1357" t="s">
        <v>893</v>
      </c>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v>9.1</v>
      </c>
      <c r="AX1357">
        <v>7.3</v>
      </c>
      <c r="AY1357">
        <v>8.1999999999999993</v>
      </c>
      <c r="AZ1357">
        <v>8.1999999999999993</v>
      </c>
      <c r="BA1357"/>
      <c r="BB1357"/>
      <c r="BC1357"/>
      <c r="BD1357"/>
      <c r="BE1357"/>
      <c r="BF1357"/>
      <c r="BG1357"/>
      <c r="BH1357"/>
      <c r="BI1357"/>
      <c r="BJ1357" t="s">
        <v>79</v>
      </c>
      <c r="BK1357" s="1">
        <v>44798</v>
      </c>
      <c r="BL1357" t="s">
        <v>515</v>
      </c>
      <c r="BM1357">
        <v>831</v>
      </c>
      <c r="BN1357" t="s">
        <v>72</v>
      </c>
      <c r="BO1357" t="s">
        <v>515</v>
      </c>
    </row>
    <row r="1358" spans="1:67" s="13" customFormat="1" hidden="1" x14ac:dyDescent="0.2">
      <c r="A1358" s="13" t="s">
        <v>1737</v>
      </c>
      <c r="C1358" s="13" t="s">
        <v>1518</v>
      </c>
      <c r="D1358" s="13" t="s">
        <v>76</v>
      </c>
      <c r="E1358" s="13" t="s">
        <v>880</v>
      </c>
      <c r="F1358" s="13" t="s">
        <v>330</v>
      </c>
      <c r="G1358" s="13" t="s">
        <v>880</v>
      </c>
      <c r="H1358" s="13" t="s">
        <v>330</v>
      </c>
    </row>
    <row r="1359" spans="1:67" s="13" customFormat="1" hidden="1" x14ac:dyDescent="0.2">
      <c r="A1359" t="s">
        <v>896</v>
      </c>
      <c r="B1359"/>
      <c r="C1359" t="s">
        <v>1518</v>
      </c>
      <c r="D1359" t="s">
        <v>76</v>
      </c>
      <c r="E1359" t="s">
        <v>880</v>
      </c>
      <c r="F1359" t="s">
        <v>330</v>
      </c>
      <c r="G1359" t="s">
        <v>880</v>
      </c>
      <c r="H1359" t="s">
        <v>330</v>
      </c>
      <c r="I1359"/>
      <c r="J1359"/>
      <c r="K1359"/>
      <c r="L1359"/>
      <c r="M1359"/>
      <c r="N1359"/>
      <c r="O1359"/>
      <c r="P1359"/>
      <c r="Q1359"/>
      <c r="R1359"/>
      <c r="S1359"/>
      <c r="T1359"/>
      <c r="U1359">
        <v>5.2</v>
      </c>
      <c r="V1359">
        <v>5.9</v>
      </c>
      <c r="W1359"/>
      <c r="X1359">
        <v>5.9</v>
      </c>
      <c r="Y1359">
        <v>6.1</v>
      </c>
      <c r="Z1359">
        <v>7</v>
      </c>
      <c r="AA1359"/>
      <c r="AB1359">
        <v>7</v>
      </c>
      <c r="AC1359">
        <v>6.9</v>
      </c>
      <c r="AD1359">
        <v>8.3000000000000007</v>
      </c>
      <c r="AE1359"/>
      <c r="AF1359">
        <v>8.3000000000000007</v>
      </c>
      <c r="AG1359">
        <v>5.0999999999999996</v>
      </c>
      <c r="AH1359">
        <v>7.5</v>
      </c>
      <c r="AI1359"/>
      <c r="AJ1359">
        <v>7.5</v>
      </c>
      <c r="AK1359">
        <v>6</v>
      </c>
      <c r="AL1359">
        <v>1.8</v>
      </c>
      <c r="AM1359"/>
      <c r="AN1359">
        <v>1.8</v>
      </c>
      <c r="AO1359">
        <v>6</v>
      </c>
      <c r="AP1359">
        <v>2.2999999999999998</v>
      </c>
      <c r="AQ1359"/>
      <c r="AR1359">
        <v>2.2999999999999998</v>
      </c>
      <c r="AS1359">
        <v>6</v>
      </c>
      <c r="AT1359">
        <v>3.6</v>
      </c>
      <c r="AU1359"/>
      <c r="AV1359">
        <v>3.6</v>
      </c>
      <c r="AW1359">
        <v>6.3</v>
      </c>
      <c r="AX1359">
        <v>5.0999999999999996</v>
      </c>
      <c r="AY1359"/>
      <c r="AZ1359">
        <v>5.0999999999999996</v>
      </c>
      <c r="BA1359"/>
      <c r="BB1359"/>
      <c r="BC1359"/>
      <c r="BD1359"/>
      <c r="BE1359">
        <v>7.7</v>
      </c>
      <c r="BF1359">
        <v>5</v>
      </c>
      <c r="BG1359"/>
      <c r="BH1359">
        <v>5</v>
      </c>
      <c r="BI1359"/>
      <c r="BJ1359" t="s">
        <v>79</v>
      </c>
      <c r="BK1359"/>
      <c r="BL1359" t="s">
        <v>216</v>
      </c>
      <c r="BM1359">
        <v>7016</v>
      </c>
      <c r="BN1359"/>
      <c r="BO1359"/>
    </row>
    <row r="1360" spans="1:67" s="13" customFormat="1" hidden="1" x14ac:dyDescent="0.2">
      <c r="A1360" t="s">
        <v>897</v>
      </c>
      <c r="B1360"/>
      <c r="C1360" t="s">
        <v>1518</v>
      </c>
      <c r="D1360" t="s">
        <v>76</v>
      </c>
      <c r="E1360" t="s">
        <v>880</v>
      </c>
      <c r="F1360" t="s">
        <v>330</v>
      </c>
      <c r="G1360" t="s">
        <v>880</v>
      </c>
      <c r="H1360" t="s">
        <v>330</v>
      </c>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v>7.3</v>
      </c>
      <c r="AX1360">
        <v>5.6</v>
      </c>
      <c r="AY1360"/>
      <c r="AZ1360">
        <v>5.6</v>
      </c>
      <c r="BA1360">
        <v>7</v>
      </c>
      <c r="BB1360">
        <v>6.5</v>
      </c>
      <c r="BC1360"/>
      <c r="BD1360">
        <v>6.5</v>
      </c>
      <c r="BE1360">
        <v>7.1</v>
      </c>
      <c r="BF1360">
        <v>5</v>
      </c>
      <c r="BG1360"/>
      <c r="BH1360">
        <v>5</v>
      </c>
      <c r="BI1360"/>
      <c r="BJ1360" t="s">
        <v>79</v>
      </c>
      <c r="BK1360"/>
      <c r="BL1360" t="s">
        <v>216</v>
      </c>
      <c r="BM1360">
        <v>7016</v>
      </c>
      <c r="BN1360"/>
      <c r="BO1360"/>
    </row>
    <row r="1361" spans="1:67" s="4" customFormat="1" hidden="1" x14ac:dyDescent="0.2">
      <c r="A1361" t="s">
        <v>898</v>
      </c>
      <c r="B1361"/>
      <c r="C1361" t="s">
        <v>1518</v>
      </c>
      <c r="D1361" t="s">
        <v>76</v>
      </c>
      <c r="E1361" t="s">
        <v>880</v>
      </c>
      <c r="F1361" t="s">
        <v>330</v>
      </c>
      <c r="G1361" t="s">
        <v>880</v>
      </c>
      <c r="H1361" t="s">
        <v>330</v>
      </c>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v>6</v>
      </c>
      <c r="AT1361">
        <v>3.1</v>
      </c>
      <c r="AU1361"/>
      <c r="AV1361">
        <v>3.1</v>
      </c>
      <c r="AW1361">
        <v>6.9</v>
      </c>
      <c r="AX1361">
        <v>4.3</v>
      </c>
      <c r="AY1361"/>
      <c r="AZ1361">
        <v>4.3</v>
      </c>
      <c r="BA1361">
        <v>7.1</v>
      </c>
      <c r="BB1361">
        <v>5.2</v>
      </c>
      <c r="BC1361"/>
      <c r="BD1361">
        <v>5.2</v>
      </c>
      <c r="BE1361"/>
      <c r="BF1361"/>
      <c r="BG1361"/>
      <c r="BH1361"/>
      <c r="BI1361"/>
      <c r="BJ1361" t="s">
        <v>79</v>
      </c>
      <c r="BK1361"/>
      <c r="BL1361" t="s">
        <v>216</v>
      </c>
      <c r="BM1361">
        <v>7016</v>
      </c>
      <c r="BN1361"/>
      <c r="BO1361"/>
    </row>
    <row r="1362" spans="1:67" s="4" customFormat="1" hidden="1" x14ac:dyDescent="0.2">
      <c r="A1362" t="s">
        <v>899</v>
      </c>
      <c r="B1362"/>
      <c r="C1362" t="s">
        <v>1518</v>
      </c>
      <c r="D1362" t="s">
        <v>76</v>
      </c>
      <c r="E1362" t="s">
        <v>880</v>
      </c>
      <c r="F1362" t="s">
        <v>330</v>
      </c>
      <c r="G1362" t="s">
        <v>880</v>
      </c>
      <c r="H1362" t="s">
        <v>330</v>
      </c>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v>5.8</v>
      </c>
      <c r="AT1362">
        <v>3.9</v>
      </c>
      <c r="AU1362"/>
      <c r="AV1362">
        <v>3.9</v>
      </c>
      <c r="AW1362">
        <v>6.5</v>
      </c>
      <c r="AX1362">
        <v>4.3</v>
      </c>
      <c r="AY1362"/>
      <c r="AZ1362">
        <v>4.3</v>
      </c>
      <c r="BA1362">
        <v>7.1</v>
      </c>
      <c r="BB1362">
        <v>5.2</v>
      </c>
      <c r="BC1362"/>
      <c r="BD1362">
        <v>5.2</v>
      </c>
      <c r="BE1362"/>
      <c r="BF1362"/>
      <c r="BG1362"/>
      <c r="BH1362"/>
      <c r="BI1362"/>
      <c r="BJ1362" t="s">
        <v>79</v>
      </c>
      <c r="BK1362"/>
      <c r="BL1362" t="s">
        <v>216</v>
      </c>
      <c r="BM1362">
        <v>7016</v>
      </c>
      <c r="BN1362"/>
      <c r="BO1362"/>
    </row>
    <row r="1363" spans="1:67" s="13" customFormat="1" hidden="1" x14ac:dyDescent="0.2">
      <c r="A1363" t="s">
        <v>900</v>
      </c>
      <c r="B1363" t="s">
        <v>338</v>
      </c>
      <c r="C1363" t="s">
        <v>1518</v>
      </c>
      <c r="D1363" t="s">
        <v>76</v>
      </c>
      <c r="E1363" t="s">
        <v>880</v>
      </c>
      <c r="F1363" t="s">
        <v>330</v>
      </c>
      <c r="G1363" t="s">
        <v>880</v>
      </c>
      <c r="H1363" t="s">
        <v>330</v>
      </c>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v>6.4</v>
      </c>
      <c r="AX1363">
        <v>4.9000000000000004</v>
      </c>
      <c r="AY1363">
        <v>5.4</v>
      </c>
      <c r="AZ1363">
        <v>5.4</v>
      </c>
      <c r="BA1363">
        <v>7.1</v>
      </c>
      <c r="BB1363">
        <v>6.7</v>
      </c>
      <c r="BC1363">
        <v>6.2</v>
      </c>
      <c r="BD1363">
        <v>6.7</v>
      </c>
      <c r="BE1363"/>
      <c r="BF1363"/>
      <c r="BG1363"/>
      <c r="BH1363"/>
      <c r="BI1363"/>
      <c r="BJ1363" t="s">
        <v>79</v>
      </c>
      <c r="BK1363" s="1">
        <v>44798</v>
      </c>
      <c r="BL1363" t="s">
        <v>515</v>
      </c>
      <c r="BM1363">
        <v>831</v>
      </c>
      <c r="BN1363"/>
      <c r="BO1363"/>
    </row>
    <row r="1364" spans="1:67" s="13" customFormat="1" ht="18" hidden="1" x14ac:dyDescent="0.2">
      <c r="A1364" s="6" t="s">
        <v>900</v>
      </c>
      <c r="B1364" s="6" t="s">
        <v>338</v>
      </c>
      <c r="C1364" s="6" t="s">
        <v>1518</v>
      </c>
      <c r="D1364" s="6" t="s">
        <v>76</v>
      </c>
      <c r="E1364" s="6" t="s">
        <v>880</v>
      </c>
      <c r="F1364" s="6" t="s">
        <v>330</v>
      </c>
      <c r="G1364" s="6" t="s">
        <v>1288</v>
      </c>
      <c r="H1364" s="6" t="s">
        <v>330</v>
      </c>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c r="AI1364" s="6"/>
      <c r="AJ1364" s="6"/>
      <c r="AK1364" s="6"/>
      <c r="AL1364" s="6"/>
      <c r="AM1364" s="6"/>
      <c r="AN1364" s="6"/>
      <c r="AO1364" s="6"/>
      <c r="AP1364" s="6"/>
      <c r="AQ1364" s="6"/>
      <c r="AR1364" s="6"/>
      <c r="AS1364" s="6"/>
      <c r="AT1364" s="6"/>
      <c r="AU1364" s="6"/>
      <c r="AV1364" s="6"/>
      <c r="AW1364" s="6"/>
      <c r="AX1364" s="6"/>
      <c r="AY1364" s="6"/>
      <c r="AZ1364" s="6"/>
      <c r="BA1364" s="6"/>
      <c r="BB1364" s="6"/>
      <c r="BC1364" s="6"/>
      <c r="BD1364" s="6"/>
      <c r="BE1364" s="6"/>
      <c r="BF1364" s="6"/>
      <c r="BG1364" s="6"/>
      <c r="BH1364" s="6"/>
      <c r="BI1364" s="6"/>
      <c r="BJ1364" s="6" t="s">
        <v>79</v>
      </c>
      <c r="BK1364" s="7">
        <v>44820</v>
      </c>
      <c r="BL1364" s="6" t="s">
        <v>2413</v>
      </c>
      <c r="BM1364" s="36">
        <v>82637</v>
      </c>
      <c r="BN1364" s="6"/>
      <c r="BO1364" s="6"/>
    </row>
    <row r="1365" spans="1:67" s="13" customFormat="1" hidden="1" x14ac:dyDescent="0.2">
      <c r="A1365" t="s">
        <v>900</v>
      </c>
      <c r="B1365"/>
      <c r="C1365" t="s">
        <v>1518</v>
      </c>
      <c r="D1365" t="s">
        <v>76</v>
      </c>
      <c r="E1365" t="s">
        <v>880</v>
      </c>
      <c r="F1365" t="s">
        <v>330</v>
      </c>
      <c r="G1365" t="s">
        <v>880</v>
      </c>
      <c r="H1365" t="s">
        <v>330</v>
      </c>
      <c r="I1365"/>
      <c r="J1365"/>
      <c r="K1365"/>
      <c r="L1365"/>
      <c r="M1365"/>
      <c r="N1365"/>
      <c r="O1365"/>
      <c r="P1365"/>
      <c r="Q1365">
        <v>6</v>
      </c>
      <c r="R1365">
        <v>4.9000000000000004</v>
      </c>
      <c r="S1365"/>
      <c r="T1365">
        <v>4.9000000000000004</v>
      </c>
      <c r="U1365">
        <v>5.5</v>
      </c>
      <c r="V1365">
        <v>5.7</v>
      </c>
      <c r="W1365"/>
      <c r="X1365">
        <v>5.7</v>
      </c>
      <c r="Y1365">
        <v>6.6</v>
      </c>
      <c r="Z1365">
        <v>6.9</v>
      </c>
      <c r="AA1365"/>
      <c r="AB1365">
        <v>6.9</v>
      </c>
      <c r="AC1365">
        <v>7.2</v>
      </c>
      <c r="AD1365">
        <v>8.8000000000000007</v>
      </c>
      <c r="AE1365"/>
      <c r="AF1365">
        <v>8.8000000000000007</v>
      </c>
      <c r="AG1365">
        <v>5</v>
      </c>
      <c r="AH1365">
        <v>7.7</v>
      </c>
      <c r="AI1365"/>
      <c r="AJ1365">
        <v>7.7</v>
      </c>
      <c r="AK1365"/>
      <c r="AL1365"/>
      <c r="AM1365"/>
      <c r="AN1365"/>
      <c r="AO1365"/>
      <c r="AP1365"/>
      <c r="AQ1365"/>
      <c r="AR1365"/>
      <c r="AS1365"/>
      <c r="AT1365"/>
      <c r="AU1365"/>
      <c r="AV1365"/>
      <c r="AW1365">
        <v>6.5</v>
      </c>
      <c r="AX1365">
        <v>5.8</v>
      </c>
      <c r="AY1365"/>
      <c r="AZ1365">
        <v>5.8</v>
      </c>
      <c r="BA1365">
        <v>7.1</v>
      </c>
      <c r="BB1365">
        <v>6.3</v>
      </c>
      <c r="BC1365"/>
      <c r="BD1365">
        <v>6.3</v>
      </c>
      <c r="BE1365"/>
      <c r="BF1365"/>
      <c r="BG1365"/>
      <c r="BH1365"/>
      <c r="BI1365"/>
      <c r="BJ1365" t="s">
        <v>79</v>
      </c>
      <c r="BK1365"/>
      <c r="BL1365" t="s">
        <v>216</v>
      </c>
      <c r="BM1365">
        <v>7016</v>
      </c>
      <c r="BN1365"/>
      <c r="BO1365"/>
    </row>
    <row r="1366" spans="1:67" s="13" customFormat="1" hidden="1" x14ac:dyDescent="0.2">
      <c r="A1366" t="s">
        <v>901</v>
      </c>
      <c r="B1366"/>
      <c r="C1366" t="s">
        <v>1518</v>
      </c>
      <c r="D1366" t="s">
        <v>76</v>
      </c>
      <c r="E1366" t="s">
        <v>880</v>
      </c>
      <c r="F1366" t="s">
        <v>330</v>
      </c>
      <c r="G1366" t="s">
        <v>880</v>
      </c>
      <c r="H1366" t="s">
        <v>330</v>
      </c>
      <c r="I1366"/>
      <c r="J1366"/>
      <c r="K1366"/>
      <c r="L1366"/>
      <c r="M1366">
        <v>4.9000000000000004</v>
      </c>
      <c r="N1366">
        <v>4.0999999999999996</v>
      </c>
      <c r="O1366"/>
      <c r="P1366">
        <v>4.0999999999999996</v>
      </c>
      <c r="Q1366"/>
      <c r="R1366"/>
      <c r="S1366"/>
      <c r="T1366"/>
      <c r="U1366"/>
      <c r="V1366"/>
      <c r="W1366"/>
      <c r="X1366"/>
      <c r="Y1366">
        <v>6.2</v>
      </c>
      <c r="Z1366">
        <v>6.9</v>
      </c>
      <c r="AA1366"/>
      <c r="AB1366">
        <v>6.9</v>
      </c>
      <c r="AC1366">
        <v>6.3</v>
      </c>
      <c r="AD1366">
        <v>8.1</v>
      </c>
      <c r="AE1366"/>
      <c r="AF1366">
        <v>8.1</v>
      </c>
      <c r="AG1366">
        <v>5.3</v>
      </c>
      <c r="AH1366">
        <v>7.2</v>
      </c>
      <c r="AI1366"/>
      <c r="AJ1366">
        <v>7.2</v>
      </c>
      <c r="AK1366"/>
      <c r="AL1366"/>
      <c r="AM1366"/>
      <c r="AN1366"/>
      <c r="AO1366"/>
      <c r="AP1366"/>
      <c r="AQ1366"/>
      <c r="AR1366"/>
      <c r="AS1366"/>
      <c r="AT1366"/>
      <c r="AU1366"/>
      <c r="AV1366"/>
      <c r="AW1366">
        <v>6.5</v>
      </c>
      <c r="AX1366">
        <v>5.2</v>
      </c>
      <c r="AY1366"/>
      <c r="AZ1366">
        <v>5.2</v>
      </c>
      <c r="BA1366">
        <v>6.3</v>
      </c>
      <c r="BB1366">
        <v>5.7</v>
      </c>
      <c r="BC1366"/>
      <c r="BD1366">
        <v>5.7</v>
      </c>
      <c r="BE1366">
        <v>7</v>
      </c>
      <c r="BF1366">
        <v>4.8</v>
      </c>
      <c r="BG1366"/>
      <c r="BH1366">
        <v>4.8</v>
      </c>
      <c r="BI1366"/>
      <c r="BJ1366" t="s">
        <v>79</v>
      </c>
      <c r="BK1366"/>
      <c r="BL1366" t="s">
        <v>216</v>
      </c>
      <c r="BM1366">
        <v>7016</v>
      </c>
      <c r="BN1366"/>
      <c r="BO1366"/>
    </row>
    <row r="1367" spans="1:67" s="13" customFormat="1" hidden="1" x14ac:dyDescent="0.2">
      <c r="A1367" t="s">
        <v>902</v>
      </c>
      <c r="B1367"/>
      <c r="C1367" t="s">
        <v>1518</v>
      </c>
      <c r="D1367" t="s">
        <v>76</v>
      </c>
      <c r="E1367" t="s">
        <v>880</v>
      </c>
      <c r="F1367" t="s">
        <v>330</v>
      </c>
      <c r="G1367" t="s">
        <v>880</v>
      </c>
      <c r="H1367" t="s">
        <v>330</v>
      </c>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v>6.2</v>
      </c>
      <c r="AT1367">
        <v>4</v>
      </c>
      <c r="AU1367"/>
      <c r="AV1367">
        <v>4</v>
      </c>
      <c r="AW1367">
        <v>6.1</v>
      </c>
      <c r="AX1367">
        <v>5</v>
      </c>
      <c r="AY1367"/>
      <c r="AZ1367">
        <v>5</v>
      </c>
      <c r="BA1367">
        <v>7</v>
      </c>
      <c r="BB1367">
        <v>6.5</v>
      </c>
      <c r="BC1367"/>
      <c r="BD1367">
        <v>6.5</v>
      </c>
      <c r="BE1367">
        <v>6.9</v>
      </c>
      <c r="BF1367">
        <v>5.0999999999999996</v>
      </c>
      <c r="BG1367"/>
      <c r="BH1367">
        <v>5.0999999999999996</v>
      </c>
      <c r="BI1367"/>
      <c r="BJ1367" t="s">
        <v>79</v>
      </c>
      <c r="BK1367"/>
      <c r="BL1367" t="s">
        <v>216</v>
      </c>
      <c r="BM1367">
        <v>7016</v>
      </c>
      <c r="BN1367"/>
      <c r="BO1367"/>
    </row>
    <row r="1368" spans="1:67" s="13" customFormat="1" hidden="1" x14ac:dyDescent="0.2">
      <c r="A1368" t="s">
        <v>903</v>
      </c>
      <c r="B1368"/>
      <c r="C1368" t="s">
        <v>1518</v>
      </c>
      <c r="D1368" t="s">
        <v>76</v>
      </c>
      <c r="E1368" t="s">
        <v>880</v>
      </c>
      <c r="F1368" t="s">
        <v>330</v>
      </c>
      <c r="G1368" t="s">
        <v>880</v>
      </c>
      <c r="H1368" t="s">
        <v>330</v>
      </c>
      <c r="I1368"/>
      <c r="J1368"/>
      <c r="K1368"/>
      <c r="L1368"/>
      <c r="M1368"/>
      <c r="N1368"/>
      <c r="O1368"/>
      <c r="P1368"/>
      <c r="Q1368"/>
      <c r="R1368"/>
      <c r="S1368"/>
      <c r="T1368"/>
      <c r="U1368"/>
      <c r="V1368"/>
      <c r="W1368"/>
      <c r="X1368"/>
      <c r="Y1368">
        <v>7</v>
      </c>
      <c r="Z1368">
        <v>7.4</v>
      </c>
      <c r="AA1368"/>
      <c r="AB1368">
        <v>7.4</v>
      </c>
      <c r="AC1368">
        <v>7.1</v>
      </c>
      <c r="AD1368">
        <v>8.8000000000000007</v>
      </c>
      <c r="AE1368"/>
      <c r="AF1368">
        <v>8.8000000000000007</v>
      </c>
      <c r="AG1368">
        <v>5.2</v>
      </c>
      <c r="AH1368">
        <v>7.3</v>
      </c>
      <c r="AI1368"/>
      <c r="AJ1368">
        <v>7.3</v>
      </c>
      <c r="AK1368"/>
      <c r="AL1368"/>
      <c r="AM1368"/>
      <c r="AN1368"/>
      <c r="AO1368"/>
      <c r="AP1368"/>
      <c r="AQ1368"/>
      <c r="AR1368"/>
      <c r="AS1368"/>
      <c r="AT1368"/>
      <c r="AU1368"/>
      <c r="AV1368"/>
      <c r="AW1368"/>
      <c r="AX1368"/>
      <c r="AY1368"/>
      <c r="AZ1368"/>
      <c r="BA1368"/>
      <c r="BB1368"/>
      <c r="BC1368"/>
      <c r="BD1368"/>
      <c r="BE1368"/>
      <c r="BF1368"/>
      <c r="BG1368"/>
      <c r="BH1368"/>
      <c r="BI1368"/>
      <c r="BJ1368" t="s">
        <v>79</v>
      </c>
      <c r="BK1368"/>
      <c r="BL1368" t="s">
        <v>216</v>
      </c>
      <c r="BM1368">
        <v>7016</v>
      </c>
      <c r="BN1368"/>
      <c r="BO1368"/>
    </row>
    <row r="1369" spans="1:67" s="13" customFormat="1" hidden="1" x14ac:dyDescent="0.2">
      <c r="A1369" t="s">
        <v>904</v>
      </c>
      <c r="B1369"/>
      <c r="C1369" t="s">
        <v>1518</v>
      </c>
      <c r="D1369" t="s">
        <v>76</v>
      </c>
      <c r="E1369" t="s">
        <v>880</v>
      </c>
      <c r="F1369" t="s">
        <v>330</v>
      </c>
      <c r="G1369" t="s">
        <v>880</v>
      </c>
      <c r="H1369" t="s">
        <v>330</v>
      </c>
      <c r="I1369"/>
      <c r="J1369"/>
      <c r="K1369"/>
      <c r="L1369"/>
      <c r="M1369"/>
      <c r="N1369"/>
      <c r="O1369"/>
      <c r="P1369"/>
      <c r="Q1369"/>
      <c r="R1369"/>
      <c r="S1369"/>
      <c r="T1369"/>
      <c r="U1369"/>
      <c r="V1369"/>
      <c r="W1369"/>
      <c r="X1369"/>
      <c r="Y1369"/>
      <c r="Z1369"/>
      <c r="AA1369"/>
      <c r="AB1369"/>
      <c r="AC1369"/>
      <c r="AD1369"/>
      <c r="AE1369"/>
      <c r="AF1369"/>
      <c r="AG1369"/>
      <c r="AH1369"/>
      <c r="AI1369"/>
      <c r="AJ1369"/>
      <c r="AK1369">
        <v>6.1</v>
      </c>
      <c r="AL1369">
        <v>3</v>
      </c>
      <c r="AM1369"/>
      <c r="AN1369">
        <v>3</v>
      </c>
      <c r="AO1369">
        <v>5.8</v>
      </c>
      <c r="AP1369">
        <v>3.4</v>
      </c>
      <c r="AQ1369"/>
      <c r="AR1369">
        <v>3.4</v>
      </c>
      <c r="AS1369">
        <v>5.5</v>
      </c>
      <c r="AT1369">
        <v>4</v>
      </c>
      <c r="AU1369"/>
      <c r="AV1369">
        <v>4</v>
      </c>
      <c r="AW1369">
        <v>7</v>
      </c>
      <c r="AX1369">
        <v>5.8</v>
      </c>
      <c r="AY1369"/>
      <c r="AZ1369">
        <v>5.8</v>
      </c>
      <c r="BA1369">
        <v>7.5</v>
      </c>
      <c r="BB1369">
        <v>6.7</v>
      </c>
      <c r="BC1369"/>
      <c r="BD1369">
        <v>6.7</v>
      </c>
      <c r="BE1369">
        <v>8</v>
      </c>
      <c r="BF1369">
        <v>5.9</v>
      </c>
      <c r="BG1369"/>
      <c r="BH1369">
        <v>5.9</v>
      </c>
      <c r="BI1369"/>
      <c r="BJ1369" t="s">
        <v>79</v>
      </c>
      <c r="BK1369"/>
      <c r="BL1369" t="s">
        <v>216</v>
      </c>
      <c r="BM1369">
        <v>7016</v>
      </c>
      <c r="BN1369"/>
      <c r="BO1369"/>
    </row>
    <row r="1370" spans="1:67" s="13" customFormat="1" hidden="1" x14ac:dyDescent="0.2">
      <c r="A1370" t="s">
        <v>905</v>
      </c>
      <c r="B1370"/>
      <c r="C1370" t="s">
        <v>1518</v>
      </c>
      <c r="D1370" t="s">
        <v>76</v>
      </c>
      <c r="E1370" t="s">
        <v>880</v>
      </c>
      <c r="F1370" t="s">
        <v>330</v>
      </c>
      <c r="G1370" t="s">
        <v>880</v>
      </c>
      <c r="H1370" t="s">
        <v>330</v>
      </c>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v>5.8</v>
      </c>
      <c r="AP1370">
        <v>3.7</v>
      </c>
      <c r="AQ1370"/>
      <c r="AR1370">
        <v>3.7</v>
      </c>
      <c r="AS1370">
        <v>6</v>
      </c>
      <c r="AT1370">
        <v>3.9</v>
      </c>
      <c r="AU1370"/>
      <c r="AV1370">
        <v>3.9</v>
      </c>
      <c r="AW1370">
        <v>7.1</v>
      </c>
      <c r="AX1370">
        <v>5.8</v>
      </c>
      <c r="AY1370"/>
      <c r="AZ1370">
        <v>5.8</v>
      </c>
      <c r="BA1370"/>
      <c r="BB1370"/>
      <c r="BC1370"/>
      <c r="BD1370"/>
      <c r="BE1370">
        <v>8.1999999999999993</v>
      </c>
      <c r="BF1370">
        <v>5.5</v>
      </c>
      <c r="BG1370"/>
      <c r="BH1370">
        <v>5.5</v>
      </c>
      <c r="BI1370"/>
      <c r="BJ1370" t="s">
        <v>79</v>
      </c>
      <c r="BK1370"/>
      <c r="BL1370" t="s">
        <v>216</v>
      </c>
      <c r="BM1370">
        <v>7016</v>
      </c>
      <c r="BN1370"/>
      <c r="BO1370"/>
    </row>
    <row r="1371" spans="1:67" s="23" customFormat="1" ht="18" hidden="1" x14ac:dyDescent="0.2">
      <c r="A1371" s="6" t="s">
        <v>2411</v>
      </c>
      <c r="B1371" s="6"/>
      <c r="C1371" s="6" t="s">
        <v>1518</v>
      </c>
      <c r="D1371" s="6" t="s">
        <v>76</v>
      </c>
      <c r="E1371" s="6" t="s">
        <v>880</v>
      </c>
      <c r="F1371" s="6" t="s">
        <v>330</v>
      </c>
      <c r="G1371" s="6" t="s">
        <v>1288</v>
      </c>
      <c r="H1371" s="6" t="s">
        <v>330</v>
      </c>
      <c r="I1371" s="6"/>
      <c r="J1371" s="6"/>
      <c r="K1371" s="6"/>
      <c r="L1371" s="6"/>
      <c r="M1371" s="6"/>
      <c r="N1371" s="6"/>
      <c r="O1371" s="6"/>
      <c r="P1371" s="6"/>
      <c r="Q1371" s="6"/>
      <c r="R1371" s="6"/>
      <c r="S1371" s="6"/>
      <c r="T1371" s="6"/>
      <c r="U1371" s="6"/>
      <c r="V1371" s="6"/>
      <c r="W1371" s="6"/>
      <c r="X1371" s="6"/>
      <c r="Y1371" s="6"/>
      <c r="Z1371" s="6"/>
      <c r="AA1371" s="6"/>
      <c r="AB1371" s="6"/>
      <c r="AC1371" s="6"/>
      <c r="AD1371" s="6"/>
      <c r="AE1371" s="6"/>
      <c r="AF1371" s="6"/>
      <c r="AG1371" s="6"/>
      <c r="AH1371" s="6"/>
      <c r="AI1371" s="6"/>
      <c r="AJ1371" s="6"/>
      <c r="AK1371" s="6"/>
      <c r="AL1371" s="6"/>
      <c r="AM1371" s="6"/>
      <c r="AN1371" s="6"/>
      <c r="AO1371" s="6"/>
      <c r="AP1371" s="6"/>
      <c r="AQ1371" s="6"/>
      <c r="AR1371" s="6"/>
      <c r="AS1371" s="6"/>
      <c r="AT1371" s="6"/>
      <c r="AU1371" s="6"/>
      <c r="AV1371" s="6"/>
      <c r="AW1371" s="6"/>
      <c r="AX1371" s="6"/>
      <c r="AY1371" s="6"/>
      <c r="AZ1371" s="6"/>
      <c r="BA1371" s="6"/>
      <c r="BB1371" s="6"/>
      <c r="BC1371" s="6"/>
      <c r="BD1371" s="6"/>
      <c r="BE1371" s="6"/>
      <c r="BF1371" s="6"/>
      <c r="BG1371" s="6"/>
      <c r="BH1371" s="6"/>
      <c r="BI1371" s="6"/>
      <c r="BJ1371" s="6" t="s">
        <v>79</v>
      </c>
      <c r="BK1371" s="7">
        <v>44820</v>
      </c>
      <c r="BL1371" s="6" t="s">
        <v>2413</v>
      </c>
      <c r="BM1371" s="36">
        <v>82637</v>
      </c>
      <c r="BN1371" s="6"/>
      <c r="BO1371" s="6"/>
    </row>
    <row r="1372" spans="1:67" s="23" customFormat="1" hidden="1" x14ac:dyDescent="0.2">
      <c r="A1372" t="s">
        <v>906</v>
      </c>
      <c r="B1372"/>
      <c r="C1372" t="s">
        <v>1518</v>
      </c>
      <c r="D1372" t="s">
        <v>76</v>
      </c>
      <c r="E1372" t="s">
        <v>880</v>
      </c>
      <c r="F1372" t="s">
        <v>330</v>
      </c>
      <c r="G1372" t="s">
        <v>880</v>
      </c>
      <c r="H1372" t="s">
        <v>330</v>
      </c>
      <c r="I1372"/>
      <c r="J1372"/>
      <c r="K1372"/>
      <c r="L1372"/>
      <c r="M1372"/>
      <c r="N1372"/>
      <c r="O1372"/>
      <c r="P1372"/>
      <c r="Q1372"/>
      <c r="R1372"/>
      <c r="S1372"/>
      <c r="T1372"/>
      <c r="U1372"/>
      <c r="V1372"/>
      <c r="W1372"/>
      <c r="X1372"/>
      <c r="Y1372"/>
      <c r="Z1372"/>
      <c r="AA1372"/>
      <c r="AB1372"/>
      <c r="AC1372"/>
      <c r="AD1372"/>
      <c r="AE1372"/>
      <c r="AF1372"/>
      <c r="AG1372"/>
      <c r="AH1372"/>
      <c r="AI1372"/>
      <c r="AJ1372"/>
      <c r="AK1372">
        <v>5.0999999999999996</v>
      </c>
      <c r="AL1372"/>
      <c r="AM1372"/>
      <c r="AN1372"/>
      <c r="AO1372">
        <v>5.2</v>
      </c>
      <c r="AP1372"/>
      <c r="AQ1372"/>
      <c r="AR1372"/>
      <c r="AS1372">
        <v>5.5</v>
      </c>
      <c r="AT1372">
        <v>3.9</v>
      </c>
      <c r="AU1372"/>
      <c r="AV1372">
        <v>3.9</v>
      </c>
      <c r="AW1372">
        <v>6.1</v>
      </c>
      <c r="AX1372">
        <v>4.8</v>
      </c>
      <c r="AY1372"/>
      <c r="AZ1372">
        <v>4.8</v>
      </c>
      <c r="BA1372"/>
      <c r="BB1372"/>
      <c r="BC1372"/>
      <c r="BD1372"/>
      <c r="BE1372">
        <v>7.3</v>
      </c>
      <c r="BF1372">
        <v>4.8</v>
      </c>
      <c r="BG1372"/>
      <c r="BH1372">
        <v>4.8</v>
      </c>
      <c r="BI1372"/>
      <c r="BJ1372" t="s">
        <v>79</v>
      </c>
      <c r="BK1372"/>
      <c r="BL1372" t="s">
        <v>216</v>
      </c>
      <c r="BM1372">
        <v>7016</v>
      </c>
      <c r="BN1372"/>
      <c r="BO1372"/>
    </row>
    <row r="1373" spans="1:67" s="13" customFormat="1" hidden="1" x14ac:dyDescent="0.2">
      <c r="A1373" t="s">
        <v>907</v>
      </c>
      <c r="B1373"/>
      <c r="C1373" t="s">
        <v>1518</v>
      </c>
      <c r="D1373" t="s">
        <v>76</v>
      </c>
      <c r="E1373" t="s">
        <v>880</v>
      </c>
      <c r="F1373" t="s">
        <v>330</v>
      </c>
      <c r="G1373" t="s">
        <v>880</v>
      </c>
      <c r="H1373" t="s">
        <v>330</v>
      </c>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v>6.5</v>
      </c>
      <c r="AX1373">
        <v>4.5</v>
      </c>
      <c r="AY1373">
        <v>5.0999999999999996</v>
      </c>
      <c r="AZ1373">
        <v>5.0999999999999996</v>
      </c>
      <c r="BA1373"/>
      <c r="BB1373"/>
      <c r="BC1373"/>
      <c r="BD1373"/>
      <c r="BE1373"/>
      <c r="BF1373"/>
      <c r="BG1373"/>
      <c r="BH1373"/>
      <c r="BI1373"/>
      <c r="BJ1373" t="s">
        <v>79</v>
      </c>
      <c r="BK1373" s="1">
        <v>44798</v>
      </c>
      <c r="BL1373" t="s">
        <v>515</v>
      </c>
      <c r="BM1373">
        <v>831</v>
      </c>
      <c r="BN1373"/>
      <c r="BO1373"/>
    </row>
    <row r="1374" spans="1:67" s="13" customFormat="1" hidden="1" x14ac:dyDescent="0.2">
      <c r="A1374" t="s">
        <v>908</v>
      </c>
      <c r="B1374"/>
      <c r="C1374" t="s">
        <v>1518</v>
      </c>
      <c r="D1374" t="s">
        <v>76</v>
      </c>
      <c r="E1374" t="s">
        <v>880</v>
      </c>
      <c r="F1374" t="s">
        <v>330</v>
      </c>
      <c r="G1374" t="s">
        <v>880</v>
      </c>
      <c r="H1374" t="s">
        <v>330</v>
      </c>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v>5.7</v>
      </c>
      <c r="AZ1374">
        <v>5.7</v>
      </c>
      <c r="BA1374">
        <v>7.6</v>
      </c>
      <c r="BB1374">
        <v>6.9</v>
      </c>
      <c r="BC1374">
        <v>6.3</v>
      </c>
      <c r="BD1374">
        <v>6.9</v>
      </c>
      <c r="BE1374">
        <v>8.5</v>
      </c>
      <c r="BF1374">
        <v>5.7</v>
      </c>
      <c r="BG1374">
        <v>4.7</v>
      </c>
      <c r="BH1374">
        <v>5.7</v>
      </c>
      <c r="BI1374"/>
      <c r="BJ1374" t="s">
        <v>79</v>
      </c>
      <c r="BK1374" s="1">
        <v>44798</v>
      </c>
      <c r="BL1374" t="s">
        <v>515</v>
      </c>
      <c r="BM1374">
        <v>831</v>
      </c>
      <c r="BN1374" t="s">
        <v>72</v>
      </c>
      <c r="BO1374" t="s">
        <v>515</v>
      </c>
    </row>
    <row r="1375" spans="1:67" s="23" customFormat="1" hidden="1" x14ac:dyDescent="0.2">
      <c r="A1375" s="8" t="s">
        <v>1786</v>
      </c>
      <c r="B1375"/>
      <c r="C1375" t="s">
        <v>1518</v>
      </c>
      <c r="D1375" t="s">
        <v>76</v>
      </c>
      <c r="E1375" t="s">
        <v>880</v>
      </c>
      <c r="F1375" t="s">
        <v>330</v>
      </c>
      <c r="G1375" t="s">
        <v>880</v>
      </c>
      <c r="H1375" s="8" t="s">
        <v>330</v>
      </c>
      <c r="I1375" s="8"/>
      <c r="J1375"/>
      <c r="K1375"/>
      <c r="L1375" t="s">
        <v>1788</v>
      </c>
      <c r="M1375"/>
      <c r="N1375"/>
      <c r="O1375"/>
      <c r="P1375"/>
      <c r="Q1375"/>
      <c r="R1375"/>
      <c r="S1375"/>
      <c r="T1375"/>
      <c r="U1375"/>
      <c r="V1375"/>
      <c r="W1375"/>
      <c r="X1375"/>
      <c r="Y1375"/>
      <c r="Z1375"/>
      <c r="AA1375"/>
      <c r="AB1375"/>
      <c r="AC1375"/>
      <c r="AD1375"/>
      <c r="AE1375"/>
      <c r="AF1375"/>
      <c r="AG1375"/>
      <c r="AH1375"/>
      <c r="AI1375"/>
      <c r="AJ1375"/>
      <c r="AK1375">
        <v>4.6900000000000004</v>
      </c>
      <c r="AL1375">
        <v>2.7909999999999999</v>
      </c>
      <c r="AM1375"/>
      <c r="AN1375">
        <v>2.891</v>
      </c>
      <c r="AO1375">
        <v>5.0650000000000004</v>
      </c>
      <c r="AP1375">
        <v>2.8620000000000001</v>
      </c>
      <c r="AQ1375"/>
      <c r="AR1375">
        <v>2.8620000000000001</v>
      </c>
      <c r="AS1375">
        <v>5.2160000000000002</v>
      </c>
      <c r="AT1375">
        <v>3.3759999999999999</v>
      </c>
      <c r="AU1375"/>
      <c r="AV1375">
        <v>3.3759999999999999</v>
      </c>
      <c r="AW1375">
        <v>5.83</v>
      </c>
      <c r="AX1375">
        <v>4.282</v>
      </c>
      <c r="AY1375">
        <v>5.0999999999999996</v>
      </c>
      <c r="AZ1375">
        <v>5.0999999999999996</v>
      </c>
      <c r="BA1375">
        <v>6.1260000000000003</v>
      </c>
      <c r="BB1375">
        <v>5.6929999999999996</v>
      </c>
      <c r="BC1375">
        <v>5.6859999999999999</v>
      </c>
      <c r="BD1375">
        <v>5.6929999999999996</v>
      </c>
      <c r="BE1375">
        <v>6.99</v>
      </c>
      <c r="BF1375">
        <v>4.7549999999999999</v>
      </c>
      <c r="BG1375">
        <v>4.3150000000000004</v>
      </c>
      <c r="BH1375">
        <v>4.7549999999999999</v>
      </c>
      <c r="BI1375"/>
      <c r="BJ1375" s="8" t="s">
        <v>79</v>
      </c>
      <c r="BK1375" s="1">
        <v>44812</v>
      </c>
      <c r="BL1375" s="8" t="s">
        <v>1738</v>
      </c>
      <c r="BM1375" s="8">
        <v>1420</v>
      </c>
      <c r="BN1375" t="s">
        <v>72</v>
      </c>
      <c r="BO1375" t="s">
        <v>1738</v>
      </c>
    </row>
    <row r="1376" spans="1:67" s="23" customFormat="1" hidden="1" x14ac:dyDescent="0.2">
      <c r="A1376" s="8" t="s">
        <v>1787</v>
      </c>
      <c r="B1376"/>
      <c r="C1376" t="s">
        <v>1518</v>
      </c>
      <c r="D1376" t="s">
        <v>76</v>
      </c>
      <c r="E1376" t="s">
        <v>880</v>
      </c>
      <c r="F1376" t="s">
        <v>330</v>
      </c>
      <c r="G1376" t="s">
        <v>880</v>
      </c>
      <c r="H1376" s="8" t="s">
        <v>330</v>
      </c>
      <c r="I1376" s="8"/>
      <c r="J1376"/>
      <c r="K1376"/>
      <c r="L1376" t="s">
        <v>1779</v>
      </c>
      <c r="M1376"/>
      <c r="N1376"/>
      <c r="O1376"/>
      <c r="P1376"/>
      <c r="Q1376">
        <v>5.3</v>
      </c>
      <c r="R1376"/>
      <c r="S1376"/>
      <c r="T1376">
        <v>4.7060000000000004</v>
      </c>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s="8" t="s">
        <v>79</v>
      </c>
      <c r="BK1376" s="1">
        <v>44812</v>
      </c>
      <c r="BL1376" s="8" t="s">
        <v>1738</v>
      </c>
      <c r="BM1376" s="8">
        <v>1420</v>
      </c>
      <c r="BN1376"/>
      <c r="BO1376"/>
    </row>
    <row r="1377" spans="1:67" s="23" customFormat="1" hidden="1" x14ac:dyDescent="0.2">
      <c r="A1377" s="13" t="s">
        <v>1737</v>
      </c>
      <c r="B1377" s="13"/>
      <c r="C1377" s="13" t="s">
        <v>1518</v>
      </c>
      <c r="D1377" s="13" t="s">
        <v>76</v>
      </c>
      <c r="E1377" s="13" t="s">
        <v>880</v>
      </c>
      <c r="F1377" s="13" t="s">
        <v>1592</v>
      </c>
      <c r="G1377" s="13" t="s">
        <v>880</v>
      </c>
      <c r="H1377" s="13" t="s">
        <v>1592</v>
      </c>
      <c r="I1377" s="13"/>
      <c r="J1377" s="13"/>
      <c r="K1377" s="13"/>
      <c r="L1377" s="13"/>
      <c r="M1377" s="13"/>
      <c r="N1377" s="13"/>
      <c r="O1377" s="13"/>
      <c r="P1377" s="13"/>
      <c r="Q1377" s="13"/>
      <c r="R1377" s="13"/>
      <c r="S1377" s="13"/>
      <c r="T1377" s="13"/>
      <c r="U1377" s="13"/>
      <c r="V1377" s="13"/>
      <c r="W1377" s="13"/>
      <c r="X1377" s="13"/>
      <c r="Y1377" s="13"/>
      <c r="Z1377" s="13"/>
      <c r="AA1377" s="13"/>
      <c r="AB1377" s="13"/>
      <c r="AC1377" s="13"/>
      <c r="AD1377" s="13"/>
      <c r="AE1377" s="13"/>
      <c r="AF1377" s="13"/>
      <c r="AG1377" s="13"/>
      <c r="AH1377" s="13"/>
      <c r="AI1377" s="13"/>
      <c r="AJ1377" s="13"/>
      <c r="AK1377" s="13"/>
      <c r="AL1377" s="13"/>
      <c r="AM1377" s="13"/>
      <c r="AN1377" s="13"/>
      <c r="AO1377" s="13"/>
      <c r="AP1377" s="13"/>
      <c r="AQ1377" s="13"/>
      <c r="AR1377" s="13"/>
      <c r="AS1377" s="13"/>
      <c r="AT1377" s="13"/>
      <c r="AU1377" s="13"/>
      <c r="AV1377" s="13"/>
      <c r="AW1377" s="13"/>
      <c r="AX1377" s="13"/>
      <c r="AY1377" s="13"/>
      <c r="AZ1377" s="13"/>
      <c r="BA1377" s="13"/>
      <c r="BB1377" s="13"/>
      <c r="BC1377" s="13"/>
      <c r="BD1377" s="13"/>
      <c r="BE1377" s="13"/>
      <c r="BF1377" s="13"/>
      <c r="BG1377" s="13"/>
      <c r="BH1377" s="13"/>
      <c r="BI1377" s="13"/>
      <c r="BJ1377" s="13"/>
      <c r="BK1377" s="13"/>
      <c r="BL1377" s="13"/>
      <c r="BM1377" s="13"/>
      <c r="BN1377" s="13"/>
      <c r="BO1377" s="13"/>
    </row>
    <row r="1378" spans="1:67" s="23" customFormat="1" hidden="1" x14ac:dyDescent="0.2">
      <c r="A1378" t="s">
        <v>2781</v>
      </c>
      <c r="B1378"/>
      <c r="C1378" t="s">
        <v>1518</v>
      </c>
      <c r="D1378" t="s">
        <v>76</v>
      </c>
      <c r="E1378" t="s">
        <v>880</v>
      </c>
      <c r="F1378" t="s">
        <v>1592</v>
      </c>
      <c r="G1378" s="8" t="s">
        <v>880</v>
      </c>
      <c r="H1378" s="8" t="s">
        <v>1592</v>
      </c>
      <c r="I1378" s="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v>4.7</v>
      </c>
      <c r="BB1378">
        <v>3.5</v>
      </c>
      <c r="BC1378">
        <v>3.4</v>
      </c>
      <c r="BD1378">
        <v>3.5</v>
      </c>
      <c r="BE1378"/>
      <c r="BF1378"/>
      <c r="BG1378"/>
      <c r="BH1378"/>
      <c r="BI1378"/>
      <c r="BJ1378" s="8" t="s">
        <v>79</v>
      </c>
      <c r="BK1378" s="1">
        <v>44827</v>
      </c>
      <c r="BL1378" s="8" t="s">
        <v>2790</v>
      </c>
      <c r="BM1378" s="8">
        <v>1985</v>
      </c>
      <c r="BN1378" t="s">
        <v>72</v>
      </c>
      <c r="BO1378"/>
    </row>
    <row r="1379" spans="1:67" s="23" customFormat="1" hidden="1" x14ac:dyDescent="0.2">
      <c r="A1379" t="s">
        <v>2783</v>
      </c>
      <c r="B1379"/>
      <c r="C1379" t="s">
        <v>1518</v>
      </c>
      <c r="D1379" t="s">
        <v>76</v>
      </c>
      <c r="E1379" t="s">
        <v>880</v>
      </c>
      <c r="F1379" t="s">
        <v>283</v>
      </c>
      <c r="G1379" s="8" t="s">
        <v>2788</v>
      </c>
      <c r="H1379" s="8" t="s">
        <v>283</v>
      </c>
      <c r="I1379" s="8"/>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v>3.9</v>
      </c>
      <c r="AX1379">
        <v>2.2000000000000002</v>
      </c>
      <c r="AY1379">
        <v>2.4</v>
      </c>
      <c r="AZ1379">
        <v>2.4</v>
      </c>
      <c r="BA1379">
        <v>3.9</v>
      </c>
      <c r="BB1379">
        <v>2.7</v>
      </c>
      <c r="BC1379">
        <v>2.8</v>
      </c>
      <c r="BD1379">
        <v>2.8</v>
      </c>
      <c r="BE1379"/>
      <c r="BF1379"/>
      <c r="BG1379"/>
      <c r="BH1379"/>
      <c r="BI1379"/>
      <c r="BJ1379" s="8" t="s">
        <v>79</v>
      </c>
      <c r="BK1379" s="1">
        <v>44827</v>
      </c>
      <c r="BL1379" s="8" t="s">
        <v>2790</v>
      </c>
      <c r="BM1379" s="8">
        <v>1985</v>
      </c>
      <c r="BN1379" t="s">
        <v>72</v>
      </c>
      <c r="BO1379"/>
    </row>
    <row r="1380" spans="1:67" s="23" customFormat="1" hidden="1" x14ac:dyDescent="0.2">
      <c r="A1380" t="s">
        <v>2784</v>
      </c>
      <c r="B1380"/>
      <c r="C1380" t="s">
        <v>1518</v>
      </c>
      <c r="D1380" t="s">
        <v>76</v>
      </c>
      <c r="E1380" t="s">
        <v>880</v>
      </c>
      <c r="F1380" t="s">
        <v>283</v>
      </c>
      <c r="G1380" s="8" t="s">
        <v>2788</v>
      </c>
      <c r="H1380" s="8" t="s">
        <v>283</v>
      </c>
      <c r="I1380" s="8"/>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v>2.8</v>
      </c>
      <c r="BC1380"/>
      <c r="BD1380">
        <v>2.8</v>
      </c>
      <c r="BE1380"/>
      <c r="BF1380"/>
      <c r="BG1380"/>
      <c r="BH1380"/>
      <c r="BI1380" t="s">
        <v>2791</v>
      </c>
      <c r="BJ1380" s="8" t="s">
        <v>79</v>
      </c>
      <c r="BK1380" s="1">
        <v>44827</v>
      </c>
      <c r="BL1380" s="8" t="s">
        <v>2790</v>
      </c>
      <c r="BM1380" s="8">
        <v>1985</v>
      </c>
      <c r="BN1380"/>
      <c r="BO1380"/>
    </row>
    <row r="1381" spans="1:67" s="13" customFormat="1" hidden="1" x14ac:dyDescent="0.2">
      <c r="A1381" t="s">
        <v>2782</v>
      </c>
      <c r="B1381"/>
      <c r="C1381" t="s">
        <v>1518</v>
      </c>
      <c r="D1381" t="s">
        <v>76</v>
      </c>
      <c r="E1381" t="s">
        <v>880</v>
      </c>
      <c r="F1381" t="s">
        <v>283</v>
      </c>
      <c r="G1381" s="8" t="s">
        <v>2788</v>
      </c>
      <c r="H1381" s="8" t="s">
        <v>283</v>
      </c>
      <c r="I1381" s="8"/>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v>3.4</v>
      </c>
      <c r="AT1381"/>
      <c r="AU1381"/>
      <c r="AV1381">
        <v>1.9</v>
      </c>
      <c r="AW1381"/>
      <c r="AX1381"/>
      <c r="AY1381"/>
      <c r="AZ1381"/>
      <c r="BA1381"/>
      <c r="BB1381"/>
      <c r="BC1381"/>
      <c r="BD1381"/>
      <c r="BE1381"/>
      <c r="BF1381"/>
      <c r="BG1381"/>
      <c r="BH1381"/>
      <c r="BI1381"/>
      <c r="BJ1381" s="8" t="s">
        <v>79</v>
      </c>
      <c r="BK1381" s="1">
        <v>44827</v>
      </c>
      <c r="BL1381" s="8" t="s">
        <v>2790</v>
      </c>
      <c r="BM1381" s="8">
        <v>1985</v>
      </c>
      <c r="BN1381" t="s">
        <v>72</v>
      </c>
      <c r="BO1381"/>
    </row>
    <row r="1382" spans="1:67" s="13" customFormat="1" hidden="1" x14ac:dyDescent="0.2">
      <c r="A1382" s="8" t="s">
        <v>1801</v>
      </c>
      <c r="B1382"/>
      <c r="C1382" t="s">
        <v>1518</v>
      </c>
      <c r="D1382" t="s">
        <v>76</v>
      </c>
      <c r="E1382" t="s">
        <v>880</v>
      </c>
      <c r="F1382" t="s">
        <v>283</v>
      </c>
      <c r="G1382" t="s">
        <v>2285</v>
      </c>
      <c r="H1382" s="8" t="s">
        <v>283</v>
      </c>
      <c r="I1382" s="8"/>
      <c r="J1382"/>
      <c r="K1382"/>
      <c r="L1382" t="s">
        <v>1799</v>
      </c>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v>6.02</v>
      </c>
      <c r="BB1382">
        <v>4.5949999999999998</v>
      </c>
      <c r="BC1382">
        <v>4.9180000000000001</v>
      </c>
      <c r="BD1382">
        <v>4.9180000000000001</v>
      </c>
      <c r="BE1382"/>
      <c r="BF1382"/>
      <c r="BG1382"/>
      <c r="BH1382"/>
      <c r="BI1382"/>
      <c r="BJ1382" s="8" t="s">
        <v>79</v>
      </c>
      <c r="BK1382" s="1">
        <v>44812</v>
      </c>
      <c r="BL1382" s="8" t="s">
        <v>1738</v>
      </c>
      <c r="BM1382" s="8">
        <v>1420</v>
      </c>
      <c r="BN1382" t="s">
        <v>72</v>
      </c>
      <c r="BO1382" t="s">
        <v>1738</v>
      </c>
    </row>
    <row r="1383" spans="1:67" s="13" customFormat="1" hidden="1" x14ac:dyDescent="0.2">
      <c r="A1383" s="13" t="s">
        <v>1737</v>
      </c>
      <c r="C1383" s="13" t="s">
        <v>1518</v>
      </c>
      <c r="D1383" s="13" t="s">
        <v>76</v>
      </c>
      <c r="E1383" s="13" t="s">
        <v>880</v>
      </c>
      <c r="F1383" s="13" t="s">
        <v>1597</v>
      </c>
      <c r="G1383" s="13" t="s">
        <v>880</v>
      </c>
      <c r="H1383" s="13" t="s">
        <v>1597</v>
      </c>
    </row>
    <row r="1384" spans="1:67" s="13" customFormat="1" hidden="1" x14ac:dyDescent="0.2">
      <c r="A1384" s="13" t="s">
        <v>1737</v>
      </c>
      <c r="C1384" s="13" t="s">
        <v>1518</v>
      </c>
      <c r="D1384" s="13" t="s">
        <v>76</v>
      </c>
      <c r="E1384" s="13" t="s">
        <v>880</v>
      </c>
      <c r="F1384" s="13" t="s">
        <v>1597</v>
      </c>
      <c r="G1384" s="13" t="s">
        <v>884</v>
      </c>
      <c r="H1384" s="13" t="s">
        <v>1598</v>
      </c>
    </row>
    <row r="1385" spans="1:67" s="13" customFormat="1" hidden="1" x14ac:dyDescent="0.2">
      <c r="A1385" s="8" t="s">
        <v>2548</v>
      </c>
      <c r="B1385"/>
      <c r="C1385" t="s">
        <v>1518</v>
      </c>
      <c r="D1385" t="s">
        <v>76</v>
      </c>
      <c r="E1385" t="s">
        <v>880</v>
      </c>
      <c r="F1385" t="s">
        <v>1597</v>
      </c>
      <c r="G1385" s="8" t="s">
        <v>880</v>
      </c>
      <c r="H1385" s="8" t="s">
        <v>2547</v>
      </c>
      <c r="I1385" s="8"/>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t="s">
        <v>2235</v>
      </c>
      <c r="AY1385"/>
      <c r="AZ1385"/>
      <c r="BA1385" t="s">
        <v>2549</v>
      </c>
      <c r="BB1385" t="s">
        <v>2550</v>
      </c>
      <c r="BC1385" t="s">
        <v>2073</v>
      </c>
      <c r="BD1385" t="s">
        <v>2073</v>
      </c>
      <c r="BE1385"/>
      <c r="BF1385" t="s">
        <v>1960</v>
      </c>
      <c r="BG1385"/>
      <c r="BH1385" t="s">
        <v>1960</v>
      </c>
      <c r="BI1385"/>
      <c r="BJ1385" t="s">
        <v>79</v>
      </c>
      <c r="BK1385" s="1">
        <v>44824</v>
      </c>
      <c r="BL1385" t="s">
        <v>2492</v>
      </c>
      <c r="BM1385">
        <v>2930</v>
      </c>
      <c r="BN1385"/>
      <c r="BO1385"/>
    </row>
    <row r="1386" spans="1:67" s="13" customFormat="1" hidden="1" x14ac:dyDescent="0.2">
      <c r="A1386" t="s">
        <v>2436</v>
      </c>
      <c r="B1386" t="s">
        <v>338</v>
      </c>
      <c r="C1386" t="s">
        <v>1518</v>
      </c>
      <c r="D1386" t="s">
        <v>76</v>
      </c>
      <c r="E1386" t="s">
        <v>880</v>
      </c>
      <c r="F1386" t="s">
        <v>1597</v>
      </c>
      <c r="G1386" t="s">
        <v>2435</v>
      </c>
      <c r="H1386" t="s">
        <v>1597</v>
      </c>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v>10</v>
      </c>
      <c r="AX1386"/>
      <c r="AY1386"/>
      <c r="AZ1386">
        <v>8</v>
      </c>
      <c r="BA1386">
        <v>11</v>
      </c>
      <c r="BB1386"/>
      <c r="BC1386"/>
      <c r="BD1386">
        <v>9.3000000000000007</v>
      </c>
      <c r="BE1386"/>
      <c r="BF1386"/>
      <c r="BG1386"/>
      <c r="BH1386"/>
      <c r="BI1386"/>
      <c r="BJ1386" t="s">
        <v>79</v>
      </c>
      <c r="BK1386" s="1">
        <v>44823</v>
      </c>
      <c r="BL1386" t="s">
        <v>2472</v>
      </c>
      <c r="BM1386">
        <v>6618</v>
      </c>
      <c r="BN1386" t="s">
        <v>72</v>
      </c>
      <c r="BO1386" t="s">
        <v>2472</v>
      </c>
    </row>
    <row r="1387" spans="1:67" s="13" customFormat="1" hidden="1" x14ac:dyDescent="0.2">
      <c r="A1387" s="8" t="s">
        <v>2436</v>
      </c>
      <c r="B1387" s="8" t="s">
        <v>338</v>
      </c>
      <c r="C1387" s="8" t="s">
        <v>1518</v>
      </c>
      <c r="D1387" s="8" t="s">
        <v>76</v>
      </c>
      <c r="E1387" s="8" t="s">
        <v>880</v>
      </c>
      <c r="F1387" s="8" t="s">
        <v>1597</v>
      </c>
      <c r="G1387" s="8" t="s">
        <v>2435</v>
      </c>
      <c r="H1387" s="8" t="s">
        <v>1597</v>
      </c>
      <c r="I1387" s="8" t="b">
        <v>0</v>
      </c>
      <c r="J1387" s="8"/>
      <c r="K1387" s="8"/>
      <c r="L1387" s="8"/>
      <c r="M1387" s="8"/>
      <c r="N1387" s="8"/>
      <c r="O1387" s="8"/>
      <c r="P1387" s="8"/>
      <c r="Q1387" s="8"/>
      <c r="R1387" s="8"/>
      <c r="S1387" s="8"/>
      <c r="T1387" s="8"/>
      <c r="U1387" s="8"/>
      <c r="V1387" s="8"/>
      <c r="W1387" s="8"/>
      <c r="X1387" s="8"/>
      <c r="Y1387" s="8"/>
      <c r="Z1387" s="8"/>
      <c r="AA1387" s="8"/>
      <c r="AB1387" s="8"/>
      <c r="AC1387" s="8"/>
      <c r="AD1387" s="8"/>
      <c r="AE1387" s="8"/>
      <c r="AF1387" s="8"/>
      <c r="AG1387" s="8"/>
      <c r="AH1387" s="8"/>
      <c r="AI1387" s="8"/>
      <c r="AJ1387" s="8"/>
      <c r="AK1387" s="8"/>
      <c r="AL1387" s="8"/>
      <c r="AM1387" s="8"/>
      <c r="AN1387" s="8"/>
      <c r="AO1387" s="8"/>
      <c r="AP1387" s="8"/>
      <c r="AQ1387" s="8"/>
      <c r="AR1387" s="8"/>
      <c r="AS1387" s="8"/>
      <c r="AT1387" s="8"/>
      <c r="AU1387" s="8"/>
      <c r="AV1387" s="8"/>
      <c r="AW1387" s="8">
        <v>10</v>
      </c>
      <c r="AX1387" s="8"/>
      <c r="AY1387" s="8"/>
      <c r="AZ1387" s="8">
        <v>8</v>
      </c>
      <c r="BA1387" s="8">
        <v>11</v>
      </c>
      <c r="BB1387" s="8"/>
      <c r="BC1387" s="8"/>
      <c r="BD1387" s="8">
        <v>9.3000000000000007</v>
      </c>
      <c r="BE1387" s="8"/>
      <c r="BF1387" s="8"/>
      <c r="BG1387" s="8"/>
      <c r="BH1387" s="8"/>
      <c r="BI1387" s="8"/>
      <c r="BJ1387" s="8" t="s">
        <v>79</v>
      </c>
      <c r="BK1387" s="9">
        <v>44820</v>
      </c>
      <c r="BL1387" s="8" t="s">
        <v>2433</v>
      </c>
      <c r="BM1387" s="8" t="s">
        <v>2470</v>
      </c>
      <c r="BN1387" s="8" t="s">
        <v>72</v>
      </c>
      <c r="BO1387" s="8" t="s">
        <v>2433</v>
      </c>
    </row>
    <row r="1388" spans="1:67" s="13" customFormat="1" hidden="1" x14ac:dyDescent="0.2">
      <c r="A1388" s="12" t="s">
        <v>2437</v>
      </c>
      <c r="B1388" s="12" t="s">
        <v>338</v>
      </c>
      <c r="C1388" s="12" t="s">
        <v>1518</v>
      </c>
      <c r="D1388" s="12" t="s">
        <v>76</v>
      </c>
      <c r="E1388" s="12" t="s">
        <v>880</v>
      </c>
      <c r="F1388" s="12" t="s">
        <v>1597</v>
      </c>
      <c r="G1388" s="12" t="s">
        <v>884</v>
      </c>
      <c r="H1388" s="12" t="s">
        <v>1598</v>
      </c>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t="s">
        <v>79</v>
      </c>
      <c r="BK1388" s="14">
        <v>44820</v>
      </c>
      <c r="BL1388" s="12" t="s">
        <v>2433</v>
      </c>
      <c r="BM1388" s="12" t="s">
        <v>2470</v>
      </c>
      <c r="BN1388" s="12" t="s">
        <v>72</v>
      </c>
      <c r="BO1388" s="12" t="s">
        <v>2433</v>
      </c>
    </row>
    <row r="1389" spans="1:67" s="13" customFormat="1" hidden="1" x14ac:dyDescent="0.2">
      <c r="A1389" s="13" t="s">
        <v>1737</v>
      </c>
      <c r="C1389" s="13" t="s">
        <v>1518</v>
      </c>
      <c r="D1389" s="13" t="s">
        <v>76</v>
      </c>
      <c r="E1389" s="13" t="s">
        <v>880</v>
      </c>
      <c r="F1389" s="13" t="s">
        <v>1600</v>
      </c>
      <c r="G1389" s="13" t="s">
        <v>880</v>
      </c>
      <c r="H1389" s="13" t="s">
        <v>1600</v>
      </c>
    </row>
    <row r="1390" spans="1:67" s="13" customFormat="1" ht="18" hidden="1" x14ac:dyDescent="0.2">
      <c r="A1390" s="8" t="s">
        <v>2422</v>
      </c>
      <c r="B1390" s="8" t="s">
        <v>338</v>
      </c>
      <c r="C1390" s="8" t="s">
        <v>1518</v>
      </c>
      <c r="D1390" s="8" t="s">
        <v>76</v>
      </c>
      <c r="E1390" s="8" t="s">
        <v>880</v>
      </c>
      <c r="F1390" s="8" t="s">
        <v>1600</v>
      </c>
      <c r="G1390" s="8" t="s">
        <v>884</v>
      </c>
      <c r="H1390" s="8" t="s">
        <v>1600</v>
      </c>
      <c r="I1390" s="8"/>
      <c r="J1390" s="8"/>
      <c r="K1390" s="8"/>
      <c r="L1390" s="8"/>
      <c r="M1390" s="8"/>
      <c r="N1390" s="8"/>
      <c r="O1390" s="8"/>
      <c r="P1390" s="8"/>
      <c r="Q1390" s="8"/>
      <c r="R1390" s="8"/>
      <c r="S1390" s="8"/>
      <c r="T1390" s="8"/>
      <c r="U1390" s="8"/>
      <c r="V1390" s="8"/>
      <c r="W1390" s="8"/>
      <c r="X1390" s="8"/>
      <c r="Y1390" s="8"/>
      <c r="Z1390" s="8"/>
      <c r="AA1390" s="8"/>
      <c r="AB1390" s="8"/>
      <c r="AC1390" s="8"/>
      <c r="AD1390" s="8"/>
      <c r="AE1390" s="8"/>
      <c r="AF1390" s="8"/>
      <c r="AG1390" s="8"/>
      <c r="AH1390" s="8"/>
      <c r="AI1390" s="8"/>
      <c r="AJ1390" s="8"/>
      <c r="AK1390" s="8"/>
      <c r="AL1390" s="8"/>
      <c r="AM1390" s="8"/>
      <c r="AN1390" s="8"/>
      <c r="AO1390" s="8"/>
      <c r="AP1390" s="8"/>
      <c r="AQ1390" s="8"/>
      <c r="AR1390" s="8"/>
      <c r="AS1390" s="8"/>
      <c r="AT1390" s="8"/>
      <c r="AU1390" s="8"/>
      <c r="AV1390" s="8"/>
      <c r="AW1390" s="8">
        <f>0.0093*1000</f>
        <v>9.2999999999999989</v>
      </c>
      <c r="AX1390" s="8"/>
      <c r="AY1390" s="8"/>
      <c r="AZ1390" s="8">
        <f>0.0076*1000</f>
        <v>7.6</v>
      </c>
      <c r="BA1390" s="8"/>
      <c r="BB1390" s="8"/>
      <c r="BC1390" s="8"/>
      <c r="BD1390" s="8"/>
      <c r="BE1390" s="8">
        <f>0.0101*1000</f>
        <v>10.1</v>
      </c>
      <c r="BF1390" s="8"/>
      <c r="BG1390" s="8"/>
      <c r="BH1390" s="8">
        <f>0.0064*1000</f>
        <v>6.4</v>
      </c>
      <c r="BI1390" s="8"/>
      <c r="BJ1390" s="8" t="s">
        <v>79</v>
      </c>
      <c r="BK1390" s="9">
        <v>44820</v>
      </c>
      <c r="BL1390" s="8" t="s">
        <v>2413</v>
      </c>
      <c r="BM1390" s="36">
        <v>82637</v>
      </c>
      <c r="BN1390" s="8"/>
      <c r="BO1390" s="8"/>
    </row>
    <row r="1391" spans="1:67" s="13" customFormat="1" ht="18" hidden="1" x14ac:dyDescent="0.2">
      <c r="A1391" s="8" t="s">
        <v>2423</v>
      </c>
      <c r="B1391" s="8"/>
      <c r="C1391" s="8" t="s">
        <v>1518</v>
      </c>
      <c r="D1391" s="8" t="s">
        <v>76</v>
      </c>
      <c r="E1391" s="8" t="s">
        <v>880</v>
      </c>
      <c r="F1391" s="8" t="s">
        <v>1600</v>
      </c>
      <c r="G1391" s="8" t="s">
        <v>884</v>
      </c>
      <c r="H1391" s="8" t="s">
        <v>1600</v>
      </c>
      <c r="I1391" s="8"/>
      <c r="J1391" s="8"/>
      <c r="K1391" s="8"/>
      <c r="L1391" s="8"/>
      <c r="M1391" s="8"/>
      <c r="N1391" s="8"/>
      <c r="O1391" s="8"/>
      <c r="P1391" s="8"/>
      <c r="Q1391" s="8"/>
      <c r="R1391" s="8"/>
      <c r="S1391" s="8"/>
      <c r="T1391" s="8"/>
      <c r="U1391" s="8"/>
      <c r="V1391" s="8"/>
      <c r="W1391" s="8"/>
      <c r="X1391" s="8"/>
      <c r="Y1391" s="8"/>
      <c r="Z1391" s="8"/>
      <c r="AA1391" s="8"/>
      <c r="AB1391" s="8"/>
      <c r="AC1391" s="8"/>
      <c r="AD1391" s="8"/>
      <c r="AE1391" s="8"/>
      <c r="AF1391" s="8">
        <f>0.0111*1000</f>
        <v>11.1</v>
      </c>
      <c r="AG1391" s="8">
        <f>0.0102*1000</f>
        <v>10.200000000000001</v>
      </c>
      <c r="AH1391" s="8"/>
      <c r="AI1391" s="8"/>
      <c r="AJ1391" s="8">
        <f>0.0069*1000</f>
        <v>6.8999999999999995</v>
      </c>
      <c r="AK1391" s="8"/>
      <c r="AL1391" s="8"/>
      <c r="AM1391" s="8"/>
      <c r="AN1391" s="8"/>
      <c r="AO1391" s="8"/>
      <c r="AP1391" s="8"/>
      <c r="AQ1391" s="8"/>
      <c r="AR1391" s="8"/>
      <c r="AS1391" s="8"/>
      <c r="AT1391" s="8"/>
      <c r="AU1391" s="8"/>
      <c r="AV1391" s="8"/>
      <c r="AW1391" s="8"/>
      <c r="AX1391" s="8"/>
      <c r="AY1391" s="8"/>
      <c r="AZ1391" s="8"/>
      <c r="BA1391" s="8"/>
      <c r="BB1391" s="8"/>
      <c r="BC1391" s="8"/>
      <c r="BD1391" s="8"/>
      <c r="BE1391" s="8"/>
      <c r="BF1391" s="8"/>
      <c r="BG1391" s="8"/>
      <c r="BH1391" s="8"/>
      <c r="BI1391" s="8"/>
      <c r="BJ1391" s="8" t="s">
        <v>79</v>
      </c>
      <c r="BK1391" s="9">
        <v>44820</v>
      </c>
      <c r="BL1391" s="8" t="s">
        <v>2413</v>
      </c>
      <c r="BM1391" s="36">
        <v>82637</v>
      </c>
      <c r="BN1391" s="8"/>
      <c r="BO1391" s="8"/>
    </row>
    <row r="1392" spans="1:67" s="13" customFormat="1" hidden="1" x14ac:dyDescent="0.2">
      <c r="A1392" s="13" t="s">
        <v>1737</v>
      </c>
      <c r="C1392" s="13" t="s">
        <v>1518</v>
      </c>
      <c r="D1392" s="13" t="s">
        <v>76</v>
      </c>
      <c r="E1392" s="13" t="s">
        <v>880</v>
      </c>
      <c r="G1392" s="13" t="s">
        <v>500</v>
      </c>
      <c r="H1392" s="13" t="s">
        <v>1596</v>
      </c>
    </row>
    <row r="1393" spans="1:67" s="13" customFormat="1" hidden="1" x14ac:dyDescent="0.2">
      <c r="A1393" s="13" t="s">
        <v>1737</v>
      </c>
      <c r="C1393" s="13" t="s">
        <v>1518</v>
      </c>
      <c r="D1393" s="13" t="s">
        <v>76</v>
      </c>
      <c r="E1393" s="13" t="s">
        <v>880</v>
      </c>
      <c r="G1393" s="13" t="s">
        <v>880</v>
      </c>
    </row>
    <row r="1394" spans="1:67" s="13" customFormat="1" hidden="1" x14ac:dyDescent="0.2">
      <c r="A1394" s="13" t="s">
        <v>1737</v>
      </c>
      <c r="C1394" s="13" t="s">
        <v>1518</v>
      </c>
      <c r="D1394" s="13" t="s">
        <v>76</v>
      </c>
      <c r="E1394" s="13" t="s">
        <v>880</v>
      </c>
      <c r="G1394" s="13" t="s">
        <v>1599</v>
      </c>
    </row>
    <row r="1395" spans="1:67" s="13" customFormat="1" hidden="1" x14ac:dyDescent="0.2">
      <c r="A1395" s="13" t="s">
        <v>1737</v>
      </c>
      <c r="C1395" s="13" t="s">
        <v>1518</v>
      </c>
      <c r="D1395" s="13" t="s">
        <v>76</v>
      </c>
      <c r="E1395" s="13" t="s">
        <v>880</v>
      </c>
      <c r="G1395" s="13" t="s">
        <v>1288</v>
      </c>
    </row>
    <row r="1396" spans="1:67" s="13" customFormat="1" hidden="1" x14ac:dyDescent="0.2">
      <c r="A1396" s="13" t="s">
        <v>1737</v>
      </c>
      <c r="C1396" s="13" t="s">
        <v>1518</v>
      </c>
      <c r="D1396" s="13" t="s">
        <v>76</v>
      </c>
      <c r="E1396" s="13" t="s">
        <v>880</v>
      </c>
      <c r="G1396" s="13" t="s">
        <v>884</v>
      </c>
    </row>
    <row r="1397" spans="1:67" s="13" customFormat="1" hidden="1" x14ac:dyDescent="0.2">
      <c r="A1397" s="13" t="s">
        <v>1737</v>
      </c>
      <c r="C1397" s="13" t="s">
        <v>1518</v>
      </c>
      <c r="D1397" s="13" t="s">
        <v>76</v>
      </c>
      <c r="E1397" s="13" t="s">
        <v>1601</v>
      </c>
      <c r="F1397" s="13" t="s">
        <v>1603</v>
      </c>
      <c r="G1397" s="13" t="s">
        <v>1601</v>
      </c>
      <c r="H1397" s="13" t="s">
        <v>1603</v>
      </c>
    </row>
    <row r="1398" spans="1:67" s="13" customFormat="1" hidden="1" x14ac:dyDescent="0.2">
      <c r="A1398" s="8" t="s">
        <v>1808</v>
      </c>
      <c r="B1398" t="s">
        <v>338</v>
      </c>
      <c r="C1398" t="s">
        <v>1518</v>
      </c>
      <c r="D1398" t="s">
        <v>76</v>
      </c>
      <c r="E1398" t="s">
        <v>1601</v>
      </c>
      <c r="F1398" t="s">
        <v>1603</v>
      </c>
      <c r="G1398" t="s">
        <v>1601</v>
      </c>
      <c r="H1398" s="8" t="s">
        <v>1603</v>
      </c>
      <c r="I1398" s="8"/>
      <c r="J1398"/>
      <c r="K1398"/>
      <c r="L1398" t="s">
        <v>1751</v>
      </c>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v>4.2880000000000003</v>
      </c>
      <c r="AT1398">
        <v>3.0449999999999999</v>
      </c>
      <c r="AU1398"/>
      <c r="AV1398">
        <v>3.0449999999999999</v>
      </c>
      <c r="AW1398">
        <v>4.1749999999999998</v>
      </c>
      <c r="AX1398">
        <v>3</v>
      </c>
      <c r="AY1398">
        <v>3.2839999999999998</v>
      </c>
      <c r="AZ1398">
        <v>3.2839999999999998</v>
      </c>
      <c r="BA1398"/>
      <c r="BB1398"/>
      <c r="BC1398"/>
      <c r="BD1398"/>
      <c r="BE1398"/>
      <c r="BF1398"/>
      <c r="BG1398"/>
      <c r="BH1398"/>
      <c r="BI1398"/>
      <c r="BJ1398" s="8" t="s">
        <v>79</v>
      </c>
      <c r="BK1398" s="1">
        <v>44812</v>
      </c>
      <c r="BL1398" s="8" t="s">
        <v>1738</v>
      </c>
      <c r="BM1398" s="8">
        <v>1420</v>
      </c>
      <c r="BN1398" t="s">
        <v>72</v>
      </c>
      <c r="BO1398" t="s">
        <v>1738</v>
      </c>
    </row>
    <row r="1399" spans="1:67" s="13" customFormat="1" hidden="1" x14ac:dyDescent="0.2">
      <c r="A1399" s="13" t="s">
        <v>1737</v>
      </c>
      <c r="C1399" s="13" t="s">
        <v>1518</v>
      </c>
      <c r="D1399" s="13" t="s">
        <v>76</v>
      </c>
      <c r="E1399" s="13" t="s">
        <v>1601</v>
      </c>
      <c r="F1399" s="13" t="s">
        <v>1602</v>
      </c>
      <c r="G1399" s="13" t="s">
        <v>1601</v>
      </c>
      <c r="H1399" s="13" t="s">
        <v>1602</v>
      </c>
    </row>
    <row r="1400" spans="1:67" s="13" customFormat="1" hidden="1" x14ac:dyDescent="0.2">
      <c r="A1400" s="12" t="s">
        <v>1776</v>
      </c>
      <c r="B1400" s="12"/>
      <c r="C1400" s="12" t="s">
        <v>1518</v>
      </c>
      <c r="D1400" s="12" t="s">
        <v>76</v>
      </c>
      <c r="E1400" s="12" t="s">
        <v>1601</v>
      </c>
      <c r="F1400" s="12" t="s">
        <v>1602</v>
      </c>
      <c r="G1400" s="12" t="s">
        <v>1601</v>
      </c>
      <c r="H1400" s="12" t="s">
        <v>1602</v>
      </c>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t="s">
        <v>1809</v>
      </c>
      <c r="BJ1400" s="12" t="s">
        <v>79</v>
      </c>
      <c r="BK1400" s="14">
        <v>44812</v>
      </c>
      <c r="BL1400" s="12" t="s">
        <v>1738</v>
      </c>
      <c r="BM1400" s="12">
        <v>1420</v>
      </c>
      <c r="BN1400" s="12"/>
      <c r="BO1400" s="12"/>
    </row>
    <row r="1401" spans="1:67" s="13" customFormat="1" hidden="1" x14ac:dyDescent="0.2">
      <c r="A1401" s="8" t="s">
        <v>2319</v>
      </c>
      <c r="B1401" s="8" t="s">
        <v>338</v>
      </c>
      <c r="C1401" t="s">
        <v>1518</v>
      </c>
      <c r="D1401" t="s">
        <v>76</v>
      </c>
      <c r="E1401" t="s">
        <v>1601</v>
      </c>
      <c r="F1401" t="s">
        <v>1602</v>
      </c>
      <c r="G1401" s="8" t="s">
        <v>1601</v>
      </c>
      <c r="H1401" s="8" t="s">
        <v>1602</v>
      </c>
      <c r="I1401" s="8"/>
      <c r="J1401"/>
      <c r="K1401"/>
      <c r="L1401"/>
      <c r="M1401"/>
      <c r="N1401"/>
      <c r="O1401"/>
      <c r="P1401"/>
      <c r="Q1401"/>
      <c r="R1401"/>
      <c r="S1401"/>
      <c r="T1401"/>
      <c r="U1401"/>
      <c r="V1401"/>
      <c r="W1401"/>
      <c r="X1401"/>
      <c r="Y1401"/>
      <c r="Z1401"/>
      <c r="AA1401"/>
      <c r="AB1401"/>
      <c r="AC1401">
        <v>4.5</v>
      </c>
      <c r="AD1401"/>
      <c r="AE1401"/>
      <c r="AF1401">
        <v>6.2</v>
      </c>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s="8" t="s">
        <v>79</v>
      </c>
      <c r="BK1401" s="1">
        <v>44819</v>
      </c>
      <c r="BL1401" s="8" t="s">
        <v>71</v>
      </c>
      <c r="BM1401" s="8">
        <v>3485</v>
      </c>
      <c r="BN1401" t="s">
        <v>72</v>
      </c>
      <c r="BO1401" t="s">
        <v>71</v>
      </c>
    </row>
    <row r="1402" spans="1:67" s="13" customFormat="1" hidden="1" x14ac:dyDescent="0.2">
      <c r="A1402" s="8" t="s">
        <v>1903</v>
      </c>
      <c r="B1402"/>
      <c r="C1402" t="s">
        <v>1518</v>
      </c>
      <c r="D1402" t="s">
        <v>76</v>
      </c>
      <c r="E1402" t="s">
        <v>1601</v>
      </c>
      <c r="F1402" t="s">
        <v>1602</v>
      </c>
      <c r="G1402" s="8" t="s">
        <v>1601</v>
      </c>
      <c r="H1402" s="8" t="s">
        <v>1602</v>
      </c>
      <c r="I1402" s="8"/>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v>2.89</v>
      </c>
      <c r="AT1402"/>
      <c r="AU1402"/>
      <c r="AV1402">
        <v>1.77</v>
      </c>
      <c r="AW1402">
        <v>3.35</v>
      </c>
      <c r="AX1402">
        <v>2.33</v>
      </c>
      <c r="AY1402">
        <v>2.1</v>
      </c>
      <c r="AZ1402">
        <v>2.33</v>
      </c>
      <c r="BA1402">
        <v>3.16</v>
      </c>
      <c r="BB1402">
        <v>2.64</v>
      </c>
      <c r="BC1402">
        <v>2.61</v>
      </c>
      <c r="BD1402">
        <v>2.64</v>
      </c>
      <c r="BE1402">
        <v>3.68</v>
      </c>
      <c r="BF1402">
        <v>2.17</v>
      </c>
      <c r="BG1402">
        <v>2.0299999999999998</v>
      </c>
      <c r="BH1402">
        <v>2.17</v>
      </c>
      <c r="BI1402"/>
      <c r="BJ1402" s="8" t="s">
        <v>79</v>
      </c>
      <c r="BK1402" s="9">
        <v>44813</v>
      </c>
      <c r="BL1402" s="8" t="s">
        <v>1908</v>
      </c>
      <c r="BM1402">
        <v>77694</v>
      </c>
      <c r="BN1402"/>
      <c r="BO1402"/>
    </row>
    <row r="1403" spans="1:67" s="13" customFormat="1" hidden="1" x14ac:dyDescent="0.2">
      <c r="A1403" s="8" t="s">
        <v>1901</v>
      </c>
      <c r="B1403"/>
      <c r="C1403" t="s">
        <v>1518</v>
      </c>
      <c r="D1403" t="s">
        <v>76</v>
      </c>
      <c r="E1403" t="s">
        <v>1601</v>
      </c>
      <c r="F1403" t="s">
        <v>1602</v>
      </c>
      <c r="G1403" s="8" t="s">
        <v>1601</v>
      </c>
      <c r="H1403" s="8" t="s">
        <v>1602</v>
      </c>
      <c r="I1403" s="8"/>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v>3.1</v>
      </c>
      <c r="AP1403"/>
      <c r="AQ1403"/>
      <c r="AR1403">
        <v>1.68</v>
      </c>
      <c r="AS1403">
        <v>3.42</v>
      </c>
      <c r="AT1403"/>
      <c r="AU1403"/>
      <c r="AV1403">
        <v>2.02</v>
      </c>
      <c r="AW1403">
        <v>3.55</v>
      </c>
      <c r="AX1403">
        <v>2.37</v>
      </c>
      <c r="AY1403">
        <v>2.4700000000000002</v>
      </c>
      <c r="AZ1403">
        <v>2.4700000000000002</v>
      </c>
      <c r="BA1403">
        <v>3.49</v>
      </c>
      <c r="BB1403">
        <v>2.7</v>
      </c>
      <c r="BC1403">
        <v>2.67</v>
      </c>
      <c r="BD1403">
        <v>2.7</v>
      </c>
      <c r="BE1403">
        <v>3.97</v>
      </c>
      <c r="BF1403">
        <v>2.4700000000000002</v>
      </c>
      <c r="BG1403">
        <v>2.1800000000000002</v>
      </c>
      <c r="BH1403">
        <v>2.4700000000000002</v>
      </c>
      <c r="BI1403"/>
      <c r="BJ1403" s="8" t="s">
        <v>79</v>
      </c>
      <c r="BK1403" s="9">
        <v>44813</v>
      </c>
      <c r="BL1403" s="8" t="s">
        <v>1908</v>
      </c>
      <c r="BM1403">
        <v>77694</v>
      </c>
      <c r="BN1403"/>
      <c r="BO1403"/>
    </row>
    <row r="1404" spans="1:67" s="13" customFormat="1" hidden="1" x14ac:dyDescent="0.2">
      <c r="A1404" s="8" t="s">
        <v>1905</v>
      </c>
      <c r="B1404"/>
      <c r="C1404" t="s">
        <v>1518</v>
      </c>
      <c r="D1404" t="s">
        <v>76</v>
      </c>
      <c r="E1404" t="s">
        <v>1601</v>
      </c>
      <c r="F1404" t="s">
        <v>1602</v>
      </c>
      <c r="G1404" s="8" t="s">
        <v>1601</v>
      </c>
      <c r="H1404" s="8" t="s">
        <v>1602</v>
      </c>
      <c r="I1404" s="8"/>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v>3.51</v>
      </c>
      <c r="AX1404">
        <v>2.46</v>
      </c>
      <c r="AY1404">
        <v>2.56</v>
      </c>
      <c r="AZ1404">
        <v>2.56</v>
      </c>
      <c r="BA1404">
        <v>3.57</v>
      </c>
      <c r="BB1404">
        <v>2.84</v>
      </c>
      <c r="BC1404">
        <v>2.77</v>
      </c>
      <c r="BD1404">
        <v>2.84</v>
      </c>
      <c r="BE1404">
        <v>4.12</v>
      </c>
      <c r="BF1404" t="s">
        <v>1924</v>
      </c>
      <c r="BG1404">
        <v>2.29</v>
      </c>
      <c r="BH1404" t="s">
        <v>1924</v>
      </c>
      <c r="BI1404" t="s">
        <v>1907</v>
      </c>
      <c r="BJ1404" s="8" t="s">
        <v>79</v>
      </c>
      <c r="BK1404" s="9">
        <v>44813</v>
      </c>
      <c r="BL1404" s="8" t="s">
        <v>1908</v>
      </c>
      <c r="BM1404">
        <v>77694</v>
      </c>
      <c r="BN1404"/>
      <c r="BO1404"/>
    </row>
    <row r="1405" spans="1:67" s="13" customFormat="1" hidden="1" x14ac:dyDescent="0.2">
      <c r="A1405" s="8" t="s">
        <v>1902</v>
      </c>
      <c r="B1405"/>
      <c r="C1405" t="s">
        <v>1518</v>
      </c>
      <c r="D1405" t="s">
        <v>76</v>
      </c>
      <c r="E1405" t="s">
        <v>1601</v>
      </c>
      <c r="F1405" t="s">
        <v>1602</v>
      </c>
      <c r="G1405" s="8" t="s">
        <v>1601</v>
      </c>
      <c r="H1405" s="8" t="s">
        <v>1602</v>
      </c>
      <c r="I1405" s="8"/>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v>3.02</v>
      </c>
      <c r="AP1405"/>
      <c r="AQ1405"/>
      <c r="AR1405">
        <v>1.71</v>
      </c>
      <c r="AS1405">
        <v>3.3</v>
      </c>
      <c r="AT1405"/>
      <c r="AU1405"/>
      <c r="AV1405">
        <v>2.13</v>
      </c>
      <c r="AW1405">
        <v>3.47</v>
      </c>
      <c r="AX1405">
        <v>2.5</v>
      </c>
      <c r="AY1405">
        <v>2.7</v>
      </c>
      <c r="AZ1405">
        <v>2.7</v>
      </c>
      <c r="BA1405">
        <v>3.35</v>
      </c>
      <c r="BB1405">
        <v>2.84</v>
      </c>
      <c r="BC1405">
        <v>2.78</v>
      </c>
      <c r="BD1405">
        <v>2.84</v>
      </c>
      <c r="BE1405">
        <v>3.93</v>
      </c>
      <c r="BF1405">
        <v>2.56</v>
      </c>
      <c r="BG1405">
        <v>2.2000000000000002</v>
      </c>
      <c r="BH1405">
        <v>2.56</v>
      </c>
      <c r="BI1405"/>
      <c r="BJ1405" s="8" t="s">
        <v>79</v>
      </c>
      <c r="BK1405" s="9">
        <v>44813</v>
      </c>
      <c r="BL1405" s="8" t="s">
        <v>1908</v>
      </c>
      <c r="BM1405">
        <v>77694</v>
      </c>
      <c r="BN1405" t="s">
        <v>72</v>
      </c>
      <c r="BO1405" s="8" t="s">
        <v>1908</v>
      </c>
    </row>
    <row r="1406" spans="1:67" s="13" customFormat="1" hidden="1" x14ac:dyDescent="0.2">
      <c r="A1406" s="8" t="s">
        <v>1904</v>
      </c>
      <c r="B1406"/>
      <c r="C1406" t="s">
        <v>1518</v>
      </c>
      <c r="D1406" t="s">
        <v>76</v>
      </c>
      <c r="E1406" t="s">
        <v>1601</v>
      </c>
      <c r="F1406" t="s">
        <v>1602</v>
      </c>
      <c r="G1406" s="8" t="s">
        <v>1601</v>
      </c>
      <c r="H1406" s="8" t="s">
        <v>1602</v>
      </c>
      <c r="I1406" s="8"/>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v>3.67</v>
      </c>
      <c r="AX1406">
        <v>2.37</v>
      </c>
      <c r="AY1406">
        <v>2.66</v>
      </c>
      <c r="AZ1406">
        <v>2.66</v>
      </c>
      <c r="BA1406">
        <v>3.38</v>
      </c>
      <c r="BB1406">
        <v>2.63</v>
      </c>
      <c r="BC1406">
        <v>2.59</v>
      </c>
      <c r="BD1406">
        <v>2.63</v>
      </c>
      <c r="BE1406">
        <v>3.75</v>
      </c>
      <c r="BF1406">
        <v>2.06</v>
      </c>
      <c r="BG1406">
        <v>1.82</v>
      </c>
      <c r="BH1406">
        <v>2.06</v>
      </c>
      <c r="BI1406"/>
      <c r="BJ1406" s="8" t="s">
        <v>79</v>
      </c>
      <c r="BK1406" s="9">
        <v>44813</v>
      </c>
      <c r="BL1406" s="8" t="s">
        <v>1908</v>
      </c>
      <c r="BM1406">
        <v>77694</v>
      </c>
      <c r="BN1406"/>
      <c r="BO1406"/>
    </row>
    <row r="1407" spans="1:67" s="13" customFormat="1" hidden="1" x14ac:dyDescent="0.2">
      <c r="A1407" s="8" t="s">
        <v>1906</v>
      </c>
      <c r="B1407"/>
      <c r="C1407" t="s">
        <v>1518</v>
      </c>
      <c r="D1407" t="s">
        <v>76</v>
      </c>
      <c r="E1407" t="s">
        <v>1601</v>
      </c>
      <c r="F1407" t="s">
        <v>1602</v>
      </c>
      <c r="G1407" s="8" t="s">
        <v>1601</v>
      </c>
      <c r="H1407" s="8" t="s">
        <v>1602</v>
      </c>
      <c r="I1407" s="8"/>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v>3.33</v>
      </c>
      <c r="BB1407">
        <v>2.4300000000000002</v>
      </c>
      <c r="BC1407">
        <v>2.59</v>
      </c>
      <c r="BD1407">
        <v>2.59</v>
      </c>
      <c r="BE1407">
        <v>3.85</v>
      </c>
      <c r="BF1407">
        <v>2.25</v>
      </c>
      <c r="BG1407">
        <v>2.1</v>
      </c>
      <c r="BH1407">
        <v>2.25</v>
      </c>
      <c r="BI1407"/>
      <c r="BJ1407" s="8" t="s">
        <v>79</v>
      </c>
      <c r="BK1407" s="9">
        <v>44813</v>
      </c>
      <c r="BL1407" s="8" t="s">
        <v>1908</v>
      </c>
      <c r="BM1407">
        <v>77694</v>
      </c>
      <c r="BN1407" t="s">
        <v>72</v>
      </c>
      <c r="BO1407" t="s">
        <v>1908</v>
      </c>
    </row>
    <row r="1408" spans="1:67" s="13" customFormat="1" hidden="1" x14ac:dyDescent="0.2">
      <c r="A1408" s="13" t="s">
        <v>1737</v>
      </c>
      <c r="C1408" s="13" t="s">
        <v>1518</v>
      </c>
      <c r="D1408" s="13" t="s">
        <v>76</v>
      </c>
      <c r="E1408" s="13" t="s">
        <v>1601</v>
      </c>
      <c r="G1408" s="13" t="s">
        <v>1601</v>
      </c>
    </row>
    <row r="1409" spans="1:67" s="13" customFormat="1" hidden="1" x14ac:dyDescent="0.2">
      <c r="A1409" s="13" t="s">
        <v>1737</v>
      </c>
      <c r="C1409" s="13" t="s">
        <v>1519</v>
      </c>
      <c r="D1409" s="13" t="s">
        <v>123</v>
      </c>
      <c r="E1409" s="13" t="s">
        <v>1722</v>
      </c>
      <c r="G1409" s="13" t="s">
        <v>1722</v>
      </c>
    </row>
    <row r="1410" spans="1:67" s="13" customFormat="1" hidden="1" x14ac:dyDescent="0.2">
      <c r="A1410" s="13" t="s">
        <v>1737</v>
      </c>
      <c r="C1410" s="13" t="s">
        <v>1519</v>
      </c>
      <c r="D1410" s="13" t="s">
        <v>123</v>
      </c>
      <c r="E1410" s="13" t="s">
        <v>910</v>
      </c>
      <c r="F1410" s="13" t="s">
        <v>911</v>
      </c>
      <c r="G1410" s="13" t="s">
        <v>1724</v>
      </c>
      <c r="H1410" s="13" t="s">
        <v>1726</v>
      </c>
    </row>
    <row r="1411" spans="1:67" s="13" customFormat="1" hidden="1" x14ac:dyDescent="0.2">
      <c r="A1411" s="13" t="s">
        <v>1737</v>
      </c>
      <c r="C1411" s="13" t="s">
        <v>1519</v>
      </c>
      <c r="D1411" s="13" t="s">
        <v>123</v>
      </c>
      <c r="E1411" s="13" t="s">
        <v>910</v>
      </c>
      <c r="F1411" s="13" t="s">
        <v>911</v>
      </c>
      <c r="G1411" s="13" t="s">
        <v>910</v>
      </c>
      <c r="H1411" s="13" t="s">
        <v>911</v>
      </c>
    </row>
    <row r="1412" spans="1:67" s="13" customFormat="1" hidden="1" x14ac:dyDescent="0.2">
      <c r="A1412" s="13" t="s">
        <v>1737</v>
      </c>
      <c r="C1412" s="13" t="s">
        <v>1519</v>
      </c>
      <c r="D1412" s="13" t="s">
        <v>123</v>
      </c>
      <c r="E1412" s="13" t="s">
        <v>910</v>
      </c>
      <c r="F1412" s="13" t="s">
        <v>911</v>
      </c>
      <c r="G1412" s="13" t="s">
        <v>910</v>
      </c>
      <c r="H1412" s="13" t="s">
        <v>1725</v>
      </c>
    </row>
    <row r="1413" spans="1:67" s="13" customFormat="1" hidden="1" x14ac:dyDescent="0.2">
      <c r="A1413" s="13" t="s">
        <v>1737</v>
      </c>
      <c r="C1413" s="13" t="s">
        <v>1519</v>
      </c>
      <c r="D1413" s="13" t="s">
        <v>123</v>
      </c>
      <c r="E1413" s="13" t="s">
        <v>910</v>
      </c>
      <c r="F1413" s="13" t="s">
        <v>911</v>
      </c>
      <c r="G1413" s="13" t="s">
        <v>910</v>
      </c>
      <c r="H1413" s="13" t="s">
        <v>921</v>
      </c>
    </row>
    <row r="1414" spans="1:67" s="13" customFormat="1" hidden="1" x14ac:dyDescent="0.2">
      <c r="A1414" t="s">
        <v>909</v>
      </c>
      <c r="B1414"/>
      <c r="C1414" t="s">
        <v>1519</v>
      </c>
      <c r="D1414" t="s">
        <v>123</v>
      </c>
      <c r="E1414" t="s">
        <v>910</v>
      </c>
      <c r="F1414" t="s">
        <v>911</v>
      </c>
      <c r="G1414" t="s">
        <v>910</v>
      </c>
      <c r="H1414" t="s">
        <v>911</v>
      </c>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t="s">
        <v>912</v>
      </c>
      <c r="BJ1414" t="s">
        <v>79</v>
      </c>
      <c r="BK1414"/>
      <c r="BL1414" t="s">
        <v>913</v>
      </c>
      <c r="BM1414">
        <v>3647</v>
      </c>
      <c r="BN1414" t="s">
        <v>72</v>
      </c>
      <c r="BO1414" t="s">
        <v>913</v>
      </c>
    </row>
    <row r="1415" spans="1:67" s="13" customFormat="1" hidden="1" x14ac:dyDescent="0.2">
      <c r="A1415" t="s">
        <v>914</v>
      </c>
      <c r="B1415"/>
      <c r="C1415" t="s">
        <v>1519</v>
      </c>
      <c r="D1415" t="s">
        <v>123</v>
      </c>
      <c r="E1415" t="s">
        <v>910</v>
      </c>
      <c r="F1415" t="s">
        <v>911</v>
      </c>
      <c r="G1415" t="s">
        <v>910</v>
      </c>
      <c r="H1415" t="s">
        <v>911</v>
      </c>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t="s">
        <v>79</v>
      </c>
      <c r="BK1415"/>
      <c r="BL1415" t="s">
        <v>913</v>
      </c>
      <c r="BM1415">
        <v>3647</v>
      </c>
      <c r="BN1415" t="s">
        <v>72</v>
      </c>
      <c r="BO1415" t="s">
        <v>913</v>
      </c>
    </row>
    <row r="1416" spans="1:67" s="13" customFormat="1" ht="16" hidden="1" x14ac:dyDescent="0.2">
      <c r="A1416" t="s">
        <v>487</v>
      </c>
      <c r="B1416"/>
      <c r="C1416" t="s">
        <v>1519</v>
      </c>
      <c r="D1416" t="s">
        <v>123</v>
      </c>
      <c r="E1416" t="s">
        <v>910</v>
      </c>
      <c r="F1416" t="s">
        <v>911</v>
      </c>
      <c r="G1416" t="s">
        <v>910</v>
      </c>
      <c r="H1416" t="s">
        <v>911</v>
      </c>
      <c r="I1416"/>
      <c r="J1416"/>
      <c r="K1416"/>
      <c r="L1416"/>
      <c r="M1416"/>
      <c r="N1416"/>
      <c r="O1416"/>
      <c r="P1416"/>
      <c r="Q1416"/>
      <c r="R1416"/>
      <c r="S1416"/>
      <c r="T1416"/>
      <c r="U1416"/>
      <c r="V1416"/>
      <c r="W1416"/>
      <c r="X1416"/>
      <c r="Y1416"/>
      <c r="Z1416"/>
      <c r="AA1416"/>
      <c r="AB1416"/>
      <c r="AC1416">
        <v>9</v>
      </c>
      <c r="AD1416"/>
      <c r="AE1416"/>
      <c r="AF1416">
        <v>10</v>
      </c>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t="s">
        <v>915</v>
      </c>
      <c r="BJ1416" t="s">
        <v>79</v>
      </c>
      <c r="BK1416"/>
      <c r="BL1416" t="s">
        <v>3185</v>
      </c>
      <c r="BM1416" s="37">
        <v>53224</v>
      </c>
      <c r="BN1416"/>
      <c r="BO1416"/>
    </row>
    <row r="1417" spans="1:67" s="13" customFormat="1" hidden="1" x14ac:dyDescent="0.2">
      <c r="A1417" t="s">
        <v>108</v>
      </c>
      <c r="B1417"/>
      <c r="C1417" t="s">
        <v>1519</v>
      </c>
      <c r="D1417" t="s">
        <v>123</v>
      </c>
      <c r="E1417" t="s">
        <v>910</v>
      </c>
      <c r="F1417" t="s">
        <v>911</v>
      </c>
      <c r="G1417" t="s">
        <v>910</v>
      </c>
      <c r="H1417" t="s">
        <v>911</v>
      </c>
      <c r="I1417"/>
      <c r="J1417"/>
      <c r="K1417" t="s">
        <v>431</v>
      </c>
      <c r="L1417" t="s">
        <v>916</v>
      </c>
      <c r="M1417">
        <v>4.24</v>
      </c>
      <c r="N1417"/>
      <c r="O1417"/>
      <c r="P1417">
        <v>3.33</v>
      </c>
      <c r="Q1417">
        <v>6.04</v>
      </c>
      <c r="R1417"/>
      <c r="S1417"/>
      <c r="T1417">
        <v>6.43</v>
      </c>
      <c r="U1417">
        <v>7.59</v>
      </c>
      <c r="V1417"/>
      <c r="W1417"/>
      <c r="X1417">
        <v>8.9499999999999993</v>
      </c>
      <c r="Y1417">
        <v>8.9499999999999993</v>
      </c>
      <c r="Z1417">
        <v>10.56</v>
      </c>
      <c r="AA1417">
        <v>10.25</v>
      </c>
      <c r="AB1417">
        <v>10.56</v>
      </c>
      <c r="AC1417">
        <v>10.199999999999999</v>
      </c>
      <c r="AD1417">
        <v>12.29</v>
      </c>
      <c r="AE1417">
        <v>11.25</v>
      </c>
      <c r="AF1417">
        <v>12.29</v>
      </c>
      <c r="AG1417">
        <v>9.0299999999999994</v>
      </c>
      <c r="AH1417">
        <v>11.53</v>
      </c>
      <c r="AI1417">
        <v>10.44</v>
      </c>
      <c r="AJ1417">
        <v>11.53</v>
      </c>
      <c r="AK1417">
        <v>3.4</v>
      </c>
      <c r="AL1417"/>
      <c r="AM1417"/>
      <c r="AN1417">
        <v>2.4300000000000002</v>
      </c>
      <c r="AO1417">
        <v>5.45</v>
      </c>
      <c r="AP1417"/>
      <c r="AQ1417"/>
      <c r="AR1417">
        <v>3.45</v>
      </c>
      <c r="AS1417">
        <v>7.79</v>
      </c>
      <c r="AT1417">
        <v>4.83</v>
      </c>
      <c r="AU1417">
        <v>5.29</v>
      </c>
      <c r="AV1417">
        <v>5.29</v>
      </c>
      <c r="AW1417">
        <v>7.86</v>
      </c>
      <c r="AX1417">
        <v>5.74</v>
      </c>
      <c r="AY1417">
        <v>5.99</v>
      </c>
      <c r="AZ1417">
        <v>5.99</v>
      </c>
      <c r="BA1417">
        <v>8.9499999999999993</v>
      </c>
      <c r="BB1417">
        <v>6.37</v>
      </c>
      <c r="BC1417">
        <v>6.17</v>
      </c>
      <c r="BD1417">
        <v>6.37</v>
      </c>
      <c r="BE1417">
        <v>9.82</v>
      </c>
      <c r="BF1417">
        <v>6.08</v>
      </c>
      <c r="BG1417">
        <v>5.29</v>
      </c>
      <c r="BH1417">
        <v>6.08</v>
      </c>
      <c r="BI1417"/>
      <c r="BJ1417" t="s">
        <v>79</v>
      </c>
      <c r="BK1417"/>
      <c r="BL1417" t="s">
        <v>913</v>
      </c>
      <c r="BM1417">
        <v>3647</v>
      </c>
      <c r="BN1417"/>
      <c r="BO1417"/>
    </row>
    <row r="1418" spans="1:67" s="13" customFormat="1" hidden="1" x14ac:dyDescent="0.2">
      <c r="A1418" t="s">
        <v>917</v>
      </c>
      <c r="B1418"/>
      <c r="C1418" t="s">
        <v>1519</v>
      </c>
      <c r="D1418" t="s">
        <v>123</v>
      </c>
      <c r="E1418" t="s">
        <v>910</v>
      </c>
      <c r="F1418" t="s">
        <v>911</v>
      </c>
      <c r="G1418" t="s">
        <v>910</v>
      </c>
      <c r="H1418" t="s">
        <v>911</v>
      </c>
      <c r="I1418"/>
      <c r="J1418"/>
      <c r="K1418"/>
      <c r="L1418"/>
      <c r="M1418"/>
      <c r="N1418"/>
      <c r="O1418"/>
      <c r="P1418"/>
      <c r="Q1418"/>
      <c r="R1418"/>
      <c r="S1418"/>
      <c r="T1418"/>
      <c r="U1418"/>
      <c r="V1418"/>
      <c r="W1418"/>
      <c r="X1418"/>
      <c r="Y1418">
        <v>6.3</v>
      </c>
      <c r="Z1418"/>
      <c r="AA1418"/>
      <c r="AB1418">
        <v>11.5</v>
      </c>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t="s">
        <v>79</v>
      </c>
      <c r="BK1418"/>
      <c r="BL1418" t="s">
        <v>814</v>
      </c>
      <c r="BM1418">
        <v>3806</v>
      </c>
      <c r="BN1418"/>
      <c r="BO1418"/>
    </row>
    <row r="1419" spans="1:67" s="13" customFormat="1" hidden="1" x14ac:dyDescent="0.2">
      <c r="A1419" t="s">
        <v>918</v>
      </c>
      <c r="B1419"/>
      <c r="C1419" t="s">
        <v>1519</v>
      </c>
      <c r="D1419" t="s">
        <v>123</v>
      </c>
      <c r="E1419" t="s">
        <v>910</v>
      </c>
      <c r="F1419" t="s">
        <v>911</v>
      </c>
      <c r="G1419" t="s">
        <v>910</v>
      </c>
      <c r="H1419" t="s">
        <v>911</v>
      </c>
      <c r="I1419"/>
      <c r="J1419"/>
      <c r="K1419"/>
      <c r="L1419"/>
      <c r="M1419"/>
      <c r="N1419"/>
      <c r="O1419"/>
      <c r="P1419"/>
      <c r="Q1419"/>
      <c r="R1419"/>
      <c r="S1419"/>
      <c r="T1419"/>
      <c r="U1419"/>
      <c r="V1419"/>
      <c r="W1419"/>
      <c r="X1419"/>
      <c r="Y1419"/>
      <c r="Z1419"/>
      <c r="AA1419"/>
      <c r="AB1419"/>
      <c r="AC1419">
        <v>7.9</v>
      </c>
      <c r="AD1419"/>
      <c r="AE1419"/>
      <c r="AF1419">
        <v>11</v>
      </c>
      <c r="AG1419">
        <v>8.1</v>
      </c>
      <c r="AH1419"/>
      <c r="AI1419"/>
      <c r="AJ1419">
        <v>11.6</v>
      </c>
      <c r="AK1419"/>
      <c r="AL1419"/>
      <c r="AM1419"/>
      <c r="AN1419"/>
      <c r="AO1419"/>
      <c r="AP1419"/>
      <c r="AQ1419"/>
      <c r="AR1419"/>
      <c r="AS1419"/>
      <c r="AT1419"/>
      <c r="AU1419"/>
      <c r="AV1419"/>
      <c r="AW1419"/>
      <c r="AX1419"/>
      <c r="AY1419"/>
      <c r="AZ1419"/>
      <c r="BA1419"/>
      <c r="BB1419"/>
      <c r="BC1419"/>
      <c r="BD1419"/>
      <c r="BE1419"/>
      <c r="BF1419"/>
      <c r="BG1419"/>
      <c r="BH1419"/>
      <c r="BI1419"/>
      <c r="BJ1419" t="s">
        <v>79</v>
      </c>
      <c r="BK1419"/>
      <c r="BL1419" t="s">
        <v>814</v>
      </c>
      <c r="BM1419">
        <v>3806</v>
      </c>
      <c r="BN1419" t="s">
        <v>72</v>
      </c>
      <c r="BO1419" t="s">
        <v>814</v>
      </c>
    </row>
    <row r="1420" spans="1:67" s="13" customFormat="1" hidden="1" x14ac:dyDescent="0.2">
      <c r="A1420" t="s">
        <v>919</v>
      </c>
      <c r="B1420"/>
      <c r="C1420" t="s">
        <v>1519</v>
      </c>
      <c r="D1420" t="s">
        <v>123</v>
      </c>
      <c r="E1420" t="s">
        <v>910</v>
      </c>
      <c r="F1420" t="s">
        <v>911</v>
      </c>
      <c r="G1420" t="s">
        <v>910</v>
      </c>
      <c r="H1420" t="s">
        <v>911</v>
      </c>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t="s">
        <v>920</v>
      </c>
      <c r="BJ1420" t="s">
        <v>79</v>
      </c>
      <c r="BK1420"/>
      <c r="BL1420" t="s">
        <v>913</v>
      </c>
      <c r="BM1420">
        <v>3647</v>
      </c>
      <c r="BN1420" t="s">
        <v>72</v>
      </c>
      <c r="BO1420" t="s">
        <v>913</v>
      </c>
    </row>
    <row r="1421" spans="1:67" s="13" customFormat="1" hidden="1" x14ac:dyDescent="0.2">
      <c r="A1421"/>
      <c r="B1421"/>
      <c r="C1421" t="s">
        <v>1519</v>
      </c>
      <c r="D1421" t="s">
        <v>123</v>
      </c>
      <c r="E1421" t="s">
        <v>910</v>
      </c>
      <c r="F1421" t="s">
        <v>911</v>
      </c>
      <c r="G1421" t="s">
        <v>910</v>
      </c>
      <c r="H1421" t="s">
        <v>921</v>
      </c>
      <c r="I1421"/>
      <c r="J1421"/>
      <c r="K1421"/>
      <c r="L1421"/>
      <c r="M1421">
        <v>5</v>
      </c>
      <c r="N1421"/>
      <c r="O1421"/>
      <c r="P1421"/>
      <c r="Q1421">
        <v>6</v>
      </c>
      <c r="R1421"/>
      <c r="S1421"/>
      <c r="T1421">
        <v>7</v>
      </c>
      <c r="U1421">
        <v>8</v>
      </c>
      <c r="V1421"/>
      <c r="W1421"/>
      <c r="X1421">
        <v>10</v>
      </c>
      <c r="Y1421"/>
      <c r="Z1421"/>
      <c r="AA1421"/>
      <c r="AB1421"/>
      <c r="AC1421">
        <v>11</v>
      </c>
      <c r="AD1421"/>
      <c r="AE1421"/>
      <c r="AF1421">
        <v>13</v>
      </c>
      <c r="AG1421"/>
      <c r="AH1421"/>
      <c r="AI1421"/>
      <c r="AJ1421"/>
      <c r="AK1421">
        <v>9.1999999999999993</v>
      </c>
      <c r="AL1421"/>
      <c r="AM1421"/>
      <c r="AN1421">
        <v>6.2</v>
      </c>
      <c r="AO1421">
        <v>5.8</v>
      </c>
      <c r="AP1421"/>
      <c r="AQ1421"/>
      <c r="AR1421"/>
      <c r="AS1421">
        <v>9</v>
      </c>
      <c r="AT1421"/>
      <c r="AU1421"/>
      <c r="AV1421">
        <v>6</v>
      </c>
      <c r="AW1421"/>
      <c r="AX1421"/>
      <c r="AY1421"/>
      <c r="AZ1421"/>
      <c r="BA1421"/>
      <c r="BB1421"/>
      <c r="BC1421"/>
      <c r="BD1421"/>
      <c r="BE1421"/>
      <c r="BF1421"/>
      <c r="BG1421"/>
      <c r="BH1421"/>
      <c r="BI1421"/>
      <c r="BJ1421" t="s">
        <v>79</v>
      </c>
      <c r="BK1421" s="1">
        <v>44797</v>
      </c>
      <c r="BL1421" t="s">
        <v>87</v>
      </c>
      <c r="BM1421">
        <v>36083</v>
      </c>
      <c r="BN1421" t="s">
        <v>72</v>
      </c>
      <c r="BO1421" t="s">
        <v>87</v>
      </c>
    </row>
    <row r="1422" spans="1:67" s="13" customFormat="1" hidden="1" x14ac:dyDescent="0.2">
      <c r="A1422" s="13" t="s">
        <v>1737</v>
      </c>
      <c r="C1422" s="13" t="s">
        <v>1519</v>
      </c>
      <c r="D1422" s="13" t="s">
        <v>123</v>
      </c>
      <c r="E1422" s="13" t="s">
        <v>910</v>
      </c>
      <c r="F1422" s="13" t="s">
        <v>1723</v>
      </c>
      <c r="G1422" s="13" t="s">
        <v>910</v>
      </c>
      <c r="H1422" s="13" t="s">
        <v>1723</v>
      </c>
    </row>
    <row r="1423" spans="1:67" s="13" customFormat="1" hidden="1" x14ac:dyDescent="0.2">
      <c r="A1423" t="s">
        <v>922</v>
      </c>
      <c r="B1423"/>
      <c r="C1423" t="s">
        <v>1519</v>
      </c>
      <c r="D1423" t="s">
        <v>123</v>
      </c>
      <c r="E1423" t="s">
        <v>910</v>
      </c>
      <c r="F1423" t="s">
        <v>1723</v>
      </c>
      <c r="G1423" t="s">
        <v>910</v>
      </c>
      <c r="H1423" t="s">
        <v>923</v>
      </c>
      <c r="I1423"/>
      <c r="J1423"/>
      <c r="K1423"/>
      <c r="L1423"/>
      <c r="M1423"/>
      <c r="N1423"/>
      <c r="O1423"/>
      <c r="P1423"/>
      <c r="Q1423"/>
      <c r="R1423"/>
      <c r="S1423"/>
      <c r="T1423"/>
      <c r="U1423"/>
      <c r="V1423"/>
      <c r="W1423"/>
      <c r="X1423"/>
      <c r="Y1423"/>
      <c r="Z1423"/>
      <c r="AA1423"/>
      <c r="AB1423"/>
      <c r="AC1423">
        <v>6.3650000000000002</v>
      </c>
      <c r="AD1423"/>
      <c r="AE1423"/>
      <c r="AF1423">
        <v>7.7750000000000004</v>
      </c>
      <c r="AG1423">
        <v>5.39</v>
      </c>
      <c r="AH1423"/>
      <c r="AI1423"/>
      <c r="AJ1423"/>
      <c r="AK1423"/>
      <c r="AL1423"/>
      <c r="AM1423"/>
      <c r="AN1423"/>
      <c r="AO1423"/>
      <c r="AP1423"/>
      <c r="AQ1423"/>
      <c r="AR1423"/>
      <c r="AS1423"/>
      <c r="AT1423"/>
      <c r="AU1423"/>
      <c r="AV1423"/>
      <c r="AW1423"/>
      <c r="AX1423"/>
      <c r="AY1423"/>
      <c r="AZ1423"/>
      <c r="BA1423"/>
      <c r="BB1423"/>
      <c r="BC1423"/>
      <c r="BD1423"/>
      <c r="BE1423">
        <v>6.5</v>
      </c>
      <c r="BF1423"/>
      <c r="BG1423"/>
      <c r="BH1423">
        <v>3.84</v>
      </c>
      <c r="BI1423"/>
      <c r="BJ1423" t="s">
        <v>79</v>
      </c>
      <c r="BK1423"/>
      <c r="BL1423" t="s">
        <v>480</v>
      </c>
      <c r="BM1423">
        <v>2672</v>
      </c>
      <c r="BN1423" t="s">
        <v>72</v>
      </c>
      <c r="BO1423" t="s">
        <v>480</v>
      </c>
    </row>
    <row r="1424" spans="1:67" s="13" customFormat="1" hidden="1" x14ac:dyDescent="0.2">
      <c r="A1424" t="s">
        <v>924</v>
      </c>
      <c r="B1424"/>
      <c r="C1424" t="s">
        <v>1519</v>
      </c>
      <c r="D1424" t="s">
        <v>123</v>
      </c>
      <c r="E1424" t="s">
        <v>910</v>
      </c>
      <c r="F1424" t="s">
        <v>1723</v>
      </c>
      <c r="G1424" t="s">
        <v>910</v>
      </c>
      <c r="H1424" t="s">
        <v>923</v>
      </c>
      <c r="I1424"/>
      <c r="J1424"/>
      <c r="K1424"/>
      <c r="L1424"/>
      <c r="M1424"/>
      <c r="N1424"/>
      <c r="O1424"/>
      <c r="P1424"/>
      <c r="Q1424"/>
      <c r="R1424"/>
      <c r="S1424"/>
      <c r="T1424"/>
      <c r="U1424">
        <v>4.1500000000000004</v>
      </c>
      <c r="V1424"/>
      <c r="W1424"/>
      <c r="X1424"/>
      <c r="Y1424" t="s">
        <v>1982</v>
      </c>
      <c r="Z1424"/>
      <c r="AA1424"/>
      <c r="AB1424"/>
      <c r="AC1424">
        <v>6.05</v>
      </c>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t="s">
        <v>925</v>
      </c>
      <c r="BJ1424" t="s">
        <v>79</v>
      </c>
      <c r="BK1424"/>
      <c r="BL1424" t="s">
        <v>480</v>
      </c>
      <c r="BM1424">
        <v>2672</v>
      </c>
      <c r="BN1424" t="s">
        <v>72</v>
      </c>
      <c r="BO1424" t="s">
        <v>480</v>
      </c>
    </row>
    <row r="1425" spans="1:67" s="13" customFormat="1" hidden="1" x14ac:dyDescent="0.2">
      <c r="A1425" t="s">
        <v>926</v>
      </c>
      <c r="B1425"/>
      <c r="C1425" t="s">
        <v>1519</v>
      </c>
      <c r="D1425" t="s">
        <v>123</v>
      </c>
      <c r="E1425" t="s">
        <v>910</v>
      </c>
      <c r="F1425" t="s">
        <v>1723</v>
      </c>
      <c r="G1425" t="s">
        <v>910</v>
      </c>
      <c r="H1425" t="s">
        <v>923</v>
      </c>
      <c r="I1425"/>
      <c r="J1425"/>
      <c r="K1425"/>
      <c r="L1425"/>
      <c r="M1425"/>
      <c r="N1425"/>
      <c r="O1425"/>
      <c r="P1425"/>
      <c r="Q1425"/>
      <c r="R1425"/>
      <c r="S1425"/>
      <c r="T1425"/>
      <c r="U1425"/>
      <c r="V1425"/>
      <c r="W1425"/>
      <c r="X1425"/>
      <c r="Y1425">
        <v>5.61</v>
      </c>
      <c r="Z1425"/>
      <c r="AA1425"/>
      <c r="AB1425"/>
      <c r="AC1425">
        <v>6.67</v>
      </c>
      <c r="AD1425"/>
      <c r="AE1425"/>
      <c r="AF1425">
        <v>7.92</v>
      </c>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t="s">
        <v>79</v>
      </c>
      <c r="BK1425"/>
      <c r="BL1425" t="s">
        <v>480</v>
      </c>
      <c r="BM1425">
        <v>2672</v>
      </c>
      <c r="BN1425" t="s">
        <v>72</v>
      </c>
      <c r="BO1425" t="s">
        <v>480</v>
      </c>
    </row>
    <row r="1426" spans="1:67" s="13" customFormat="1" hidden="1" x14ac:dyDescent="0.2">
      <c r="A1426" t="s">
        <v>927</v>
      </c>
      <c r="B1426"/>
      <c r="C1426" t="s">
        <v>1519</v>
      </c>
      <c r="D1426" t="s">
        <v>123</v>
      </c>
      <c r="E1426" t="s">
        <v>910</v>
      </c>
      <c r="F1426" t="s">
        <v>1723</v>
      </c>
      <c r="G1426" t="s">
        <v>910</v>
      </c>
      <c r="H1426" t="s">
        <v>923</v>
      </c>
      <c r="I1426"/>
      <c r="J1426"/>
      <c r="K1426"/>
      <c r="L1426"/>
      <c r="M1426"/>
      <c r="N1426"/>
      <c r="O1426"/>
      <c r="P1426"/>
      <c r="Q1426"/>
      <c r="R1426"/>
      <c r="S1426"/>
      <c r="T1426"/>
      <c r="U1426"/>
      <c r="V1426"/>
      <c r="W1426"/>
      <c r="X1426"/>
      <c r="Y1426"/>
      <c r="Z1426"/>
      <c r="AA1426"/>
      <c r="AB1426"/>
      <c r="AC1426"/>
      <c r="AD1426"/>
      <c r="AE1426"/>
      <c r="AF1426"/>
      <c r="AG1426">
        <v>5.29</v>
      </c>
      <c r="AH1426"/>
      <c r="AI1426"/>
      <c r="AJ1426">
        <v>8.4700000000000006</v>
      </c>
      <c r="AK1426"/>
      <c r="AL1426"/>
      <c r="AM1426"/>
      <c r="AN1426"/>
      <c r="AO1426"/>
      <c r="AP1426"/>
      <c r="AQ1426"/>
      <c r="AR1426"/>
      <c r="AS1426"/>
      <c r="AT1426"/>
      <c r="AU1426"/>
      <c r="AV1426"/>
      <c r="AW1426"/>
      <c r="AX1426"/>
      <c r="AY1426"/>
      <c r="AZ1426"/>
      <c r="BA1426"/>
      <c r="BB1426"/>
      <c r="BC1426"/>
      <c r="BD1426"/>
      <c r="BE1426"/>
      <c r="BF1426"/>
      <c r="BG1426"/>
      <c r="BH1426"/>
      <c r="BI1426"/>
      <c r="BJ1426" t="s">
        <v>79</v>
      </c>
      <c r="BK1426"/>
      <c r="BL1426" t="s">
        <v>480</v>
      </c>
      <c r="BM1426">
        <v>2672</v>
      </c>
      <c r="BN1426" t="s">
        <v>72</v>
      </c>
      <c r="BO1426" t="s">
        <v>480</v>
      </c>
    </row>
    <row r="1427" spans="1:67" s="13" customFormat="1" hidden="1" x14ac:dyDescent="0.2">
      <c r="A1427" t="s">
        <v>928</v>
      </c>
      <c r="B1427"/>
      <c r="C1427" t="s">
        <v>1519</v>
      </c>
      <c r="D1427" t="s">
        <v>123</v>
      </c>
      <c r="E1427" t="s">
        <v>910</v>
      </c>
      <c r="F1427" t="s">
        <v>1723</v>
      </c>
      <c r="G1427" t="s">
        <v>910</v>
      </c>
      <c r="H1427" t="s">
        <v>923</v>
      </c>
      <c r="I1427"/>
      <c r="J1427"/>
      <c r="K1427"/>
      <c r="L1427"/>
      <c r="M1427"/>
      <c r="N1427"/>
      <c r="O1427"/>
      <c r="P1427"/>
      <c r="Q1427"/>
      <c r="R1427"/>
      <c r="S1427"/>
      <c r="T1427"/>
      <c r="U1427"/>
      <c r="V1427"/>
      <c r="W1427"/>
      <c r="X1427"/>
      <c r="Y1427"/>
      <c r="Z1427"/>
      <c r="AA1427"/>
      <c r="AB1427"/>
      <c r="AC1427">
        <v>6.42</v>
      </c>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t="s">
        <v>79</v>
      </c>
      <c r="BK1427"/>
      <c r="BL1427" t="s">
        <v>480</v>
      </c>
      <c r="BM1427">
        <v>2672</v>
      </c>
      <c r="BN1427" t="s">
        <v>72</v>
      </c>
      <c r="BO1427" t="s">
        <v>480</v>
      </c>
    </row>
    <row r="1428" spans="1:67" s="13" customFormat="1" hidden="1" x14ac:dyDescent="0.2">
      <c r="A1428" t="s">
        <v>929</v>
      </c>
      <c r="B1428"/>
      <c r="C1428" t="s">
        <v>1519</v>
      </c>
      <c r="D1428" t="s">
        <v>123</v>
      </c>
      <c r="E1428" t="s">
        <v>910</v>
      </c>
      <c r="F1428" t="s">
        <v>1723</v>
      </c>
      <c r="G1428" t="s">
        <v>910</v>
      </c>
      <c r="H1428" t="s">
        <v>923</v>
      </c>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v>4.7</v>
      </c>
      <c r="AX1428"/>
      <c r="AY1428"/>
      <c r="AZ1428">
        <v>4</v>
      </c>
      <c r="BA1428"/>
      <c r="BB1428"/>
      <c r="BC1428"/>
      <c r="BD1428"/>
      <c r="BE1428"/>
      <c r="BF1428"/>
      <c r="BG1428"/>
      <c r="BH1428"/>
      <c r="BI1428"/>
      <c r="BJ1428" t="s">
        <v>79</v>
      </c>
      <c r="BK1428"/>
      <c r="BL1428" t="s">
        <v>480</v>
      </c>
      <c r="BM1428">
        <v>2672</v>
      </c>
      <c r="BN1428" t="s">
        <v>72</v>
      </c>
      <c r="BO1428" t="s">
        <v>480</v>
      </c>
    </row>
    <row r="1429" spans="1:67" s="13" customFormat="1" hidden="1" x14ac:dyDescent="0.2">
      <c r="A1429" s="13" t="s">
        <v>1737</v>
      </c>
      <c r="C1429" s="13" t="s">
        <v>1519</v>
      </c>
      <c r="D1429" s="13" t="s">
        <v>123</v>
      </c>
      <c r="E1429" s="13" t="s">
        <v>910</v>
      </c>
      <c r="F1429" s="13" t="s">
        <v>930</v>
      </c>
      <c r="G1429" s="13" t="s">
        <v>910</v>
      </c>
      <c r="H1429" s="13" t="s">
        <v>930</v>
      </c>
    </row>
    <row r="1430" spans="1:67" s="13" customFormat="1" hidden="1" x14ac:dyDescent="0.2">
      <c r="A1430"/>
      <c r="B1430"/>
      <c r="C1430" t="s">
        <v>1519</v>
      </c>
      <c r="D1430" t="s">
        <v>123</v>
      </c>
      <c r="E1430" t="s">
        <v>910</v>
      </c>
      <c r="F1430" t="s">
        <v>930</v>
      </c>
      <c r="G1430" t="s">
        <v>910</v>
      </c>
      <c r="H1430" t="s">
        <v>931</v>
      </c>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v>4.5</v>
      </c>
      <c r="AP1430"/>
      <c r="AQ1430"/>
      <c r="AR1430">
        <v>4</v>
      </c>
      <c r="AS1430"/>
      <c r="AT1430"/>
      <c r="AU1430"/>
      <c r="AV1430"/>
      <c r="AW1430"/>
      <c r="AX1430"/>
      <c r="AY1430"/>
      <c r="AZ1430"/>
      <c r="BA1430">
        <v>6</v>
      </c>
      <c r="BB1430"/>
      <c r="BC1430"/>
      <c r="BD1430">
        <v>4.4000000000000004</v>
      </c>
      <c r="BE1430">
        <v>6.5</v>
      </c>
      <c r="BF1430"/>
      <c r="BG1430"/>
      <c r="BH1430">
        <v>3.8</v>
      </c>
      <c r="BI1430"/>
      <c r="BJ1430" t="s">
        <v>79</v>
      </c>
      <c r="BK1430" s="1">
        <v>44797</v>
      </c>
      <c r="BL1430" t="s">
        <v>87</v>
      </c>
      <c r="BM1430">
        <v>36083</v>
      </c>
      <c r="BN1430" t="s">
        <v>72</v>
      </c>
      <c r="BO1430" t="s">
        <v>87</v>
      </c>
    </row>
    <row r="1431" spans="1:67" s="13" customFormat="1" hidden="1" x14ac:dyDescent="0.2">
      <c r="A1431" s="13" t="s">
        <v>1737</v>
      </c>
      <c r="C1431" s="13" t="s">
        <v>1519</v>
      </c>
      <c r="D1431" s="13" t="s">
        <v>123</v>
      </c>
      <c r="E1431" s="13" t="s">
        <v>910</v>
      </c>
      <c r="G1431" s="13" t="s">
        <v>1724</v>
      </c>
    </row>
    <row r="1432" spans="1:67" s="13" customFormat="1" hidden="1" x14ac:dyDescent="0.2">
      <c r="A1432" s="13" t="s">
        <v>1737</v>
      </c>
      <c r="C1432" s="13" t="s">
        <v>1519</v>
      </c>
      <c r="D1432" s="13" t="s">
        <v>123</v>
      </c>
      <c r="E1432" s="13" t="s">
        <v>910</v>
      </c>
      <c r="G1432" s="13" t="s">
        <v>910</v>
      </c>
    </row>
    <row r="1433" spans="1:67" s="13" customFormat="1" hidden="1" x14ac:dyDescent="0.2">
      <c r="A1433" s="13" t="s">
        <v>1737</v>
      </c>
      <c r="C1433" s="13" t="s">
        <v>1518</v>
      </c>
      <c r="D1433" s="13" t="s">
        <v>76</v>
      </c>
      <c r="E1433" s="13" t="s">
        <v>1553</v>
      </c>
      <c r="G1433" s="13" t="s">
        <v>1553</v>
      </c>
    </row>
    <row r="1434" spans="1:67" s="13" customFormat="1" hidden="1" x14ac:dyDescent="0.2">
      <c r="A1434" s="13" t="s">
        <v>1737</v>
      </c>
      <c r="C1434" s="13" t="s">
        <v>1518</v>
      </c>
      <c r="D1434" s="13" t="s">
        <v>76</v>
      </c>
      <c r="E1434" s="13" t="s">
        <v>1577</v>
      </c>
      <c r="F1434" s="13" t="s">
        <v>1578</v>
      </c>
      <c r="G1434" s="13" t="s">
        <v>1577</v>
      </c>
      <c r="H1434" s="13" t="s">
        <v>1578</v>
      </c>
    </row>
    <row r="1435" spans="1:67" s="13" customFormat="1" hidden="1" x14ac:dyDescent="0.2">
      <c r="A1435" s="8"/>
      <c r="B1435"/>
      <c r="C1435" t="s">
        <v>1518</v>
      </c>
      <c r="D1435" t="s">
        <v>76</v>
      </c>
      <c r="E1435" t="s">
        <v>1577</v>
      </c>
      <c r="F1435" t="s">
        <v>1578</v>
      </c>
      <c r="G1435" s="8" t="s">
        <v>2688</v>
      </c>
      <c r="H1435" s="8" t="s">
        <v>1578</v>
      </c>
      <c r="I1435" s="8"/>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f>(0.0212*1000)-(BE1435+BE1435)</f>
        <v>7.7999999999999989</v>
      </c>
      <c r="AX1435"/>
      <c r="AY1435"/>
      <c r="AZ1435"/>
      <c r="BA1435">
        <f>0.008*1000</f>
        <v>8</v>
      </c>
      <c r="BB1435"/>
      <c r="BC1435"/>
      <c r="BD1435"/>
      <c r="BE1435">
        <f>0.0067*1000</f>
        <v>6.7</v>
      </c>
      <c r="BF1435"/>
      <c r="BG1435"/>
      <c r="BH1435">
        <f>0.003*1000</f>
        <v>3</v>
      </c>
      <c r="BI1435" t="s">
        <v>2690</v>
      </c>
      <c r="BJ1435" s="8" t="s">
        <v>79</v>
      </c>
      <c r="BK1435" s="1">
        <v>44826</v>
      </c>
      <c r="BL1435" s="8" t="s">
        <v>2689</v>
      </c>
      <c r="BM1435">
        <v>53560</v>
      </c>
      <c r="BN1435"/>
      <c r="BO1435"/>
    </row>
    <row r="1436" spans="1:67" s="13" customFormat="1" hidden="1" x14ac:dyDescent="0.2">
      <c r="A1436" s="23" t="s">
        <v>1737</v>
      </c>
      <c r="B1436" s="23"/>
      <c r="C1436" s="23" t="s">
        <v>1524</v>
      </c>
      <c r="D1436" s="23" t="s">
        <v>140</v>
      </c>
      <c r="E1436" s="23" t="s">
        <v>1627</v>
      </c>
      <c r="F1436" s="23" t="s">
        <v>1125</v>
      </c>
      <c r="G1436" s="23" t="s">
        <v>1627</v>
      </c>
      <c r="H1436" s="23" t="s">
        <v>1125</v>
      </c>
      <c r="I1436" s="23"/>
      <c r="J1436" s="23"/>
      <c r="K1436" s="23"/>
      <c r="L1436" s="23"/>
      <c r="M1436" s="23"/>
      <c r="N1436" s="23"/>
      <c r="O1436" s="23"/>
      <c r="P1436" s="23"/>
      <c r="Q1436" s="23"/>
      <c r="R1436" s="23"/>
      <c r="S1436" s="23"/>
      <c r="T1436" s="23"/>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c r="AT1436" s="23"/>
      <c r="AU1436" s="23"/>
      <c r="AV1436" s="23"/>
      <c r="AW1436" s="23"/>
      <c r="AX1436" s="23"/>
      <c r="AY1436" s="23"/>
      <c r="AZ1436" s="23"/>
      <c r="BA1436" s="23"/>
      <c r="BB1436" s="23"/>
      <c r="BC1436" s="23"/>
      <c r="BD1436" s="23"/>
      <c r="BE1436" s="23"/>
      <c r="BF1436" s="23"/>
      <c r="BG1436" s="23"/>
      <c r="BH1436" s="23"/>
      <c r="BI1436" s="23"/>
      <c r="BJ1436" s="23"/>
      <c r="BK1436" s="23"/>
      <c r="BL1436" s="23"/>
      <c r="BM1436" s="23"/>
      <c r="BN1436" s="23"/>
      <c r="BO1436" s="23"/>
    </row>
    <row r="1437" spans="1:67" s="13" customFormat="1" hidden="1" x14ac:dyDescent="0.2">
      <c r="A1437" s="23" t="s">
        <v>1737</v>
      </c>
      <c r="B1437" s="23"/>
      <c r="C1437" s="23" t="s">
        <v>1524</v>
      </c>
      <c r="D1437" s="23" t="s">
        <v>140</v>
      </c>
      <c r="E1437" s="23" t="s">
        <v>1627</v>
      </c>
      <c r="F1437" s="23"/>
      <c r="G1437" s="23" t="s">
        <v>1627</v>
      </c>
      <c r="H1437" s="23"/>
      <c r="I1437" s="23"/>
      <c r="J1437" s="23"/>
      <c r="K1437" s="23"/>
      <c r="L1437" s="23"/>
      <c r="M1437" s="23"/>
      <c r="N1437" s="23"/>
      <c r="O1437" s="23"/>
      <c r="P1437" s="23"/>
      <c r="Q1437" s="23"/>
      <c r="R1437" s="23"/>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c r="AY1437" s="23"/>
      <c r="AZ1437" s="23"/>
      <c r="BA1437" s="23"/>
      <c r="BB1437" s="23"/>
      <c r="BC1437" s="23"/>
      <c r="BD1437" s="23"/>
      <c r="BE1437" s="23"/>
      <c r="BF1437" s="23"/>
      <c r="BG1437" s="23"/>
      <c r="BH1437" s="23"/>
      <c r="BI1437" s="23"/>
      <c r="BJ1437" s="23"/>
      <c r="BK1437" s="23"/>
      <c r="BL1437" s="23"/>
      <c r="BM1437" s="23"/>
      <c r="BN1437" s="23"/>
      <c r="BO1437" s="23"/>
    </row>
    <row r="1438" spans="1:67" s="13" customFormat="1" hidden="1" x14ac:dyDescent="0.2">
      <c r="A1438" s="13" t="s">
        <v>1737</v>
      </c>
      <c r="C1438" s="13" t="s">
        <v>1518</v>
      </c>
      <c r="D1438" s="13" t="s">
        <v>76</v>
      </c>
      <c r="E1438" s="13" t="s">
        <v>936</v>
      </c>
      <c r="F1438" s="13" t="s">
        <v>1589</v>
      </c>
      <c r="G1438" s="13" t="s">
        <v>936</v>
      </c>
      <c r="H1438" s="13" t="s">
        <v>1589</v>
      </c>
    </row>
    <row r="1439" spans="1:67" s="13" customFormat="1" hidden="1" x14ac:dyDescent="0.2">
      <c r="A1439" s="8" t="s">
        <v>2324</v>
      </c>
      <c r="B1439" s="8" t="s">
        <v>338</v>
      </c>
      <c r="C1439" t="s">
        <v>1518</v>
      </c>
      <c r="D1439" t="s">
        <v>76</v>
      </c>
      <c r="E1439" t="s">
        <v>936</v>
      </c>
      <c r="F1439" t="s">
        <v>1589</v>
      </c>
      <c r="G1439" s="8" t="s">
        <v>936</v>
      </c>
      <c r="H1439" s="8" t="s">
        <v>1589</v>
      </c>
      <c r="I1439" s="8"/>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v>3.9</v>
      </c>
      <c r="BB1439">
        <v>2.9</v>
      </c>
      <c r="BC1439">
        <v>2.9</v>
      </c>
      <c r="BD1439">
        <v>2.9</v>
      </c>
      <c r="BE1439"/>
      <c r="BF1439"/>
      <c r="BG1439"/>
      <c r="BH1439"/>
      <c r="BI1439" t="s">
        <v>2325</v>
      </c>
      <c r="BJ1439" s="8" t="s">
        <v>79</v>
      </c>
      <c r="BK1439" s="1">
        <v>44819</v>
      </c>
      <c r="BL1439" s="8" t="s">
        <v>71</v>
      </c>
      <c r="BM1439" s="8">
        <v>3485</v>
      </c>
      <c r="BN1439" s="8" t="s">
        <v>72</v>
      </c>
      <c r="BO1439" s="8" t="s">
        <v>71</v>
      </c>
    </row>
    <row r="1440" spans="1:67" s="13" customFormat="1" hidden="1" x14ac:dyDescent="0.2">
      <c r="A1440" s="13" t="s">
        <v>1737</v>
      </c>
      <c r="C1440" s="13" t="s">
        <v>1518</v>
      </c>
      <c r="D1440" s="13" t="s">
        <v>76</v>
      </c>
      <c r="E1440" s="13" t="s">
        <v>936</v>
      </c>
      <c r="F1440" s="13" t="s">
        <v>937</v>
      </c>
      <c r="G1440" s="13" t="s">
        <v>936</v>
      </c>
      <c r="H1440" s="13" t="s">
        <v>937</v>
      </c>
    </row>
    <row r="1441" spans="1:67" s="13" customFormat="1" hidden="1" x14ac:dyDescent="0.2">
      <c r="A1441" t="s">
        <v>472</v>
      </c>
      <c r="B1441"/>
      <c r="C1441" t="s">
        <v>1518</v>
      </c>
      <c r="D1441" t="s">
        <v>76</v>
      </c>
      <c r="E1441" t="s">
        <v>936</v>
      </c>
      <c r="F1441" t="s">
        <v>937</v>
      </c>
      <c r="G1441" t="s">
        <v>936</v>
      </c>
      <c r="H1441" t="s">
        <v>937</v>
      </c>
      <c r="I1441"/>
      <c r="J1441"/>
      <c r="K1441"/>
      <c r="L1441" t="s">
        <v>308</v>
      </c>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v>3.47</v>
      </c>
      <c r="AT1441"/>
      <c r="AU1441"/>
      <c r="AV1441">
        <v>2.4900000000000002</v>
      </c>
      <c r="AW1441">
        <v>3.71</v>
      </c>
      <c r="AX1441">
        <v>2.78</v>
      </c>
      <c r="AY1441">
        <v>2.77</v>
      </c>
      <c r="AZ1441">
        <v>2.78</v>
      </c>
      <c r="BA1441">
        <v>3.97</v>
      </c>
      <c r="BB1441">
        <v>3.29</v>
      </c>
      <c r="BC1441">
        <v>3.15</v>
      </c>
      <c r="BD1441">
        <v>3.29</v>
      </c>
      <c r="BE1441">
        <v>4.57</v>
      </c>
      <c r="BF1441">
        <v>2.95</v>
      </c>
      <c r="BG1441">
        <v>2.54</v>
      </c>
      <c r="BH1441">
        <v>2.95</v>
      </c>
      <c r="BI1441"/>
      <c r="BJ1441" t="s">
        <v>79</v>
      </c>
      <c r="BK1441"/>
      <c r="BL1441" t="s">
        <v>301</v>
      </c>
      <c r="BM1441">
        <v>2255</v>
      </c>
      <c r="BN1441"/>
      <c r="BO1441"/>
    </row>
    <row r="1442" spans="1:67" s="13" customFormat="1" hidden="1" x14ac:dyDescent="0.2">
      <c r="A1442" t="s">
        <v>938</v>
      </c>
      <c r="B1442"/>
      <c r="C1442" t="s">
        <v>1518</v>
      </c>
      <c r="D1442" t="s">
        <v>76</v>
      </c>
      <c r="E1442" t="s">
        <v>936</v>
      </c>
      <c r="F1442" t="s">
        <v>937</v>
      </c>
      <c r="G1442" t="s">
        <v>936</v>
      </c>
      <c r="H1442" t="s">
        <v>937</v>
      </c>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v>3.87</v>
      </c>
      <c r="AX1442">
        <v>2.62</v>
      </c>
      <c r="AY1442">
        <v>2.68</v>
      </c>
      <c r="AZ1442">
        <v>2.68</v>
      </c>
      <c r="BA1442">
        <v>4.05</v>
      </c>
      <c r="BB1442">
        <v>3.16</v>
      </c>
      <c r="BC1442">
        <v>2.87</v>
      </c>
      <c r="BD1442">
        <v>3.16</v>
      </c>
      <c r="BE1442">
        <v>4.7699999999999996</v>
      </c>
      <c r="BF1442">
        <v>2.77</v>
      </c>
      <c r="BG1442"/>
      <c r="BH1442"/>
      <c r="BI1442" t="s">
        <v>304</v>
      </c>
      <c r="BJ1442" t="s">
        <v>79</v>
      </c>
      <c r="BK1442"/>
      <c r="BL1442" t="s">
        <v>305</v>
      </c>
      <c r="BM1442">
        <v>7306</v>
      </c>
      <c r="BN1442"/>
      <c r="BO1442"/>
    </row>
    <row r="1443" spans="1:67" s="13" customFormat="1" hidden="1" x14ac:dyDescent="0.2">
      <c r="A1443" s="8" t="s">
        <v>2323</v>
      </c>
      <c r="B1443" s="8" t="s">
        <v>338</v>
      </c>
      <c r="C1443" t="s">
        <v>1518</v>
      </c>
      <c r="D1443" t="s">
        <v>76</v>
      </c>
      <c r="E1443" t="s">
        <v>936</v>
      </c>
      <c r="F1443" t="s">
        <v>937</v>
      </c>
      <c r="G1443" s="8" t="s">
        <v>936</v>
      </c>
      <c r="H1443" s="8" t="s">
        <v>937</v>
      </c>
      <c r="I1443" s="8"/>
      <c r="J1443"/>
      <c r="K1443"/>
      <c r="L1443"/>
      <c r="M1443"/>
      <c r="N1443"/>
      <c r="O1443"/>
      <c r="P1443"/>
      <c r="Q1443"/>
      <c r="R1443"/>
      <c r="S1443"/>
      <c r="T1443"/>
      <c r="U1443"/>
      <c r="V1443"/>
      <c r="W1443"/>
      <c r="X1443"/>
      <c r="Y1443"/>
      <c r="Z1443"/>
      <c r="AA1443"/>
      <c r="AB1443"/>
      <c r="AC1443">
        <v>3.8</v>
      </c>
      <c r="AD1443"/>
      <c r="AE1443"/>
      <c r="AF1443">
        <v>6.1</v>
      </c>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s="8" t="s">
        <v>79</v>
      </c>
      <c r="BK1443" s="1">
        <v>44819</v>
      </c>
      <c r="BL1443" s="8" t="s">
        <v>71</v>
      </c>
      <c r="BM1443" s="8">
        <v>3485</v>
      </c>
      <c r="BN1443" t="s">
        <v>72</v>
      </c>
      <c r="BO1443" s="8" t="s">
        <v>71</v>
      </c>
    </row>
    <row r="1444" spans="1:67" s="13" customFormat="1" hidden="1" x14ac:dyDescent="0.2">
      <c r="A1444" t="s">
        <v>939</v>
      </c>
      <c r="B1444"/>
      <c r="C1444" t="s">
        <v>1518</v>
      </c>
      <c r="D1444" t="s">
        <v>76</v>
      </c>
      <c r="E1444" t="s">
        <v>936</v>
      </c>
      <c r="F1444" t="s">
        <v>937</v>
      </c>
      <c r="G1444" t="s">
        <v>936</v>
      </c>
      <c r="H1444" t="s">
        <v>937</v>
      </c>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v>3.86</v>
      </c>
      <c r="AX1444">
        <v>2.75</v>
      </c>
      <c r="AY1444">
        <v>2.76</v>
      </c>
      <c r="AZ1444">
        <v>2.76</v>
      </c>
      <c r="BA1444">
        <v>4.58</v>
      </c>
      <c r="BB1444">
        <v>3.22</v>
      </c>
      <c r="BC1444">
        <v>3.27</v>
      </c>
      <c r="BD1444">
        <v>3.27</v>
      </c>
      <c r="BE1444">
        <v>5.0199999999999996</v>
      </c>
      <c r="BF1444">
        <v>2.93</v>
      </c>
      <c r="BG1444"/>
      <c r="BH1444"/>
      <c r="BI1444" t="s">
        <v>304</v>
      </c>
      <c r="BJ1444" t="s">
        <v>79</v>
      </c>
      <c r="BK1444"/>
      <c r="BL1444" t="s">
        <v>305</v>
      </c>
      <c r="BM1444">
        <v>7306</v>
      </c>
      <c r="BN1444"/>
      <c r="BO1444"/>
    </row>
    <row r="1445" spans="1:67" s="13" customFormat="1" hidden="1" x14ac:dyDescent="0.2">
      <c r="A1445" t="s">
        <v>2759</v>
      </c>
      <c r="B1445"/>
      <c r="C1445" t="s">
        <v>1518</v>
      </c>
      <c r="D1445" t="s">
        <v>76</v>
      </c>
      <c r="E1445" t="s">
        <v>936</v>
      </c>
      <c r="F1445" t="s">
        <v>937</v>
      </c>
      <c r="G1445" s="8" t="s">
        <v>936</v>
      </c>
      <c r="H1445" s="8" t="s">
        <v>937</v>
      </c>
      <c r="I1445" s="8"/>
      <c r="J1445"/>
      <c r="K1445"/>
      <c r="L1445"/>
      <c r="M1445"/>
      <c r="N1445"/>
      <c r="O1445"/>
      <c r="P1445"/>
      <c r="Q1445"/>
      <c r="R1445"/>
      <c r="S1445"/>
      <c r="T1445"/>
      <c r="U1445">
        <v>3.44</v>
      </c>
      <c r="V1445">
        <v>4.4800000000000004</v>
      </c>
      <c r="W1445">
        <v>4.87</v>
      </c>
      <c r="X1445">
        <v>4.87</v>
      </c>
      <c r="Y1445">
        <v>3.61</v>
      </c>
      <c r="Z1445">
        <v>5.13</v>
      </c>
      <c r="AA1445">
        <v>5.43</v>
      </c>
      <c r="AB1445">
        <v>5.43</v>
      </c>
      <c r="AC1445">
        <v>3.6</v>
      </c>
      <c r="AD1445">
        <v>5.61</v>
      </c>
      <c r="AE1445">
        <v>6.01</v>
      </c>
      <c r="AF1445">
        <v>6.01</v>
      </c>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s="8" t="s">
        <v>79</v>
      </c>
      <c r="BK1445" s="1">
        <v>44827</v>
      </c>
      <c r="BL1445" s="8" t="s">
        <v>2693</v>
      </c>
      <c r="BM1445" s="8">
        <v>960</v>
      </c>
      <c r="BN1445"/>
      <c r="BO1445"/>
    </row>
    <row r="1446" spans="1:67" s="13" customFormat="1" hidden="1" x14ac:dyDescent="0.2">
      <c r="A1446" t="s">
        <v>2761</v>
      </c>
      <c r="B1446"/>
      <c r="C1446" t="s">
        <v>1518</v>
      </c>
      <c r="D1446" t="s">
        <v>76</v>
      </c>
      <c r="E1446" t="s">
        <v>936</v>
      </c>
      <c r="F1446" t="s">
        <v>937</v>
      </c>
      <c r="G1446" s="8" t="s">
        <v>936</v>
      </c>
      <c r="H1446" s="8" t="s">
        <v>937</v>
      </c>
      <c r="I1446" s="8"/>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v>3.9</v>
      </c>
      <c r="AX1446">
        <v>3.05</v>
      </c>
      <c r="AY1446">
        <v>3.2</v>
      </c>
      <c r="AZ1446">
        <v>3.2</v>
      </c>
      <c r="BA1446"/>
      <c r="BB1446"/>
      <c r="BC1446"/>
      <c r="BD1446"/>
      <c r="BE1446"/>
      <c r="BF1446"/>
      <c r="BG1446"/>
      <c r="BH1446"/>
      <c r="BI1446"/>
      <c r="BJ1446" s="8" t="s">
        <v>79</v>
      </c>
      <c r="BK1446" s="1">
        <v>44827</v>
      </c>
      <c r="BL1446" s="8" t="s">
        <v>2693</v>
      </c>
      <c r="BM1446" s="8">
        <v>960</v>
      </c>
      <c r="BN1446" t="s">
        <v>72</v>
      </c>
      <c r="BO1446" s="8" t="s">
        <v>2693</v>
      </c>
    </row>
    <row r="1447" spans="1:67" s="13" customFormat="1" hidden="1" x14ac:dyDescent="0.2">
      <c r="A1447" t="s">
        <v>2762</v>
      </c>
      <c r="B1447"/>
      <c r="C1447" t="s">
        <v>1518</v>
      </c>
      <c r="D1447" t="s">
        <v>76</v>
      </c>
      <c r="E1447" t="s">
        <v>936</v>
      </c>
      <c r="F1447" t="s">
        <v>937</v>
      </c>
      <c r="G1447" s="8" t="s">
        <v>936</v>
      </c>
      <c r="H1447" s="8" t="s">
        <v>937</v>
      </c>
      <c r="I1447" s="8"/>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v>5.35</v>
      </c>
      <c r="BF1447" s="28">
        <v>3.05</v>
      </c>
      <c r="BG1447" s="28">
        <v>2.8</v>
      </c>
      <c r="BH1447" s="28">
        <v>3.05</v>
      </c>
      <c r="BI1447"/>
      <c r="BJ1447" s="8" t="s">
        <v>79</v>
      </c>
      <c r="BK1447" s="1">
        <v>44827</v>
      </c>
      <c r="BL1447" s="8" t="s">
        <v>2693</v>
      </c>
      <c r="BM1447" s="8">
        <v>960</v>
      </c>
      <c r="BN1447" t="s">
        <v>72</v>
      </c>
      <c r="BO1447" s="8" t="s">
        <v>2693</v>
      </c>
    </row>
    <row r="1448" spans="1:67" s="13" customFormat="1" hidden="1" x14ac:dyDescent="0.2">
      <c r="A1448" t="s">
        <v>2760</v>
      </c>
      <c r="B1448"/>
      <c r="C1448" t="s">
        <v>1518</v>
      </c>
      <c r="D1448" t="s">
        <v>76</v>
      </c>
      <c r="E1448" t="s">
        <v>936</v>
      </c>
      <c r="F1448" t="s">
        <v>937</v>
      </c>
      <c r="G1448" s="8" t="s">
        <v>936</v>
      </c>
      <c r="H1448" s="8" t="s">
        <v>937</v>
      </c>
      <c r="I1448" s="8"/>
      <c r="J1448"/>
      <c r="K1448"/>
      <c r="L1448"/>
      <c r="M1448"/>
      <c r="N1448"/>
      <c r="O1448"/>
      <c r="P1448"/>
      <c r="Q1448"/>
      <c r="R1448"/>
      <c r="S1448"/>
      <c r="T1448"/>
      <c r="U1448"/>
      <c r="V1448"/>
      <c r="W1448"/>
      <c r="X1448"/>
      <c r="Y1448"/>
      <c r="Z1448"/>
      <c r="AA1448"/>
      <c r="AB1448"/>
      <c r="AC1448">
        <v>3.95</v>
      </c>
      <c r="AD1448">
        <v>6.4</v>
      </c>
      <c r="AE1448">
        <v>6.25</v>
      </c>
      <c r="AF1448">
        <v>6.4</v>
      </c>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s="8" t="s">
        <v>79</v>
      </c>
      <c r="BK1448" s="1">
        <v>44827</v>
      </c>
      <c r="BL1448" s="8" t="s">
        <v>2693</v>
      </c>
      <c r="BM1448" s="8">
        <v>960</v>
      </c>
      <c r="BN1448" t="s">
        <v>72</v>
      </c>
      <c r="BO1448" s="8" t="s">
        <v>2693</v>
      </c>
    </row>
    <row r="1449" spans="1:67" s="13" customFormat="1" hidden="1" x14ac:dyDescent="0.2">
      <c r="A1449" t="s">
        <v>940</v>
      </c>
      <c r="B1449"/>
      <c r="C1449" t="s">
        <v>1518</v>
      </c>
      <c r="D1449" t="s">
        <v>76</v>
      </c>
      <c r="E1449" t="s">
        <v>936</v>
      </c>
      <c r="F1449" t="s">
        <v>937</v>
      </c>
      <c r="G1449" t="s">
        <v>936</v>
      </c>
      <c r="H1449" t="s">
        <v>937</v>
      </c>
      <c r="I1449"/>
      <c r="J1449"/>
      <c r="K1449"/>
      <c r="L1449" t="s">
        <v>941</v>
      </c>
      <c r="M1449"/>
      <c r="N1449"/>
      <c r="O1449"/>
      <c r="P1449"/>
      <c r="Q1449"/>
      <c r="R1449"/>
      <c r="S1449"/>
      <c r="T1449"/>
      <c r="U1449"/>
      <c r="V1449"/>
      <c r="W1449"/>
      <c r="X1449"/>
      <c r="Y1449"/>
      <c r="Z1449"/>
      <c r="AA1449"/>
      <c r="AB1449"/>
      <c r="AC1449">
        <v>3.9</v>
      </c>
      <c r="AD1449" t="s">
        <v>1981</v>
      </c>
      <c r="AE1449">
        <v>6.09</v>
      </c>
      <c r="AF1449">
        <v>6.09</v>
      </c>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t="s">
        <v>942</v>
      </c>
      <c r="BJ1449" t="s">
        <v>79</v>
      </c>
      <c r="BK1449"/>
      <c r="BL1449" t="s">
        <v>301</v>
      </c>
      <c r="BM1449">
        <v>2255</v>
      </c>
      <c r="BN1449"/>
      <c r="BO1449"/>
    </row>
    <row r="1450" spans="1:67" s="13" customFormat="1" hidden="1" x14ac:dyDescent="0.2">
      <c r="A1450" t="s">
        <v>943</v>
      </c>
      <c r="B1450"/>
      <c r="C1450" t="s">
        <v>1518</v>
      </c>
      <c r="D1450" t="s">
        <v>76</v>
      </c>
      <c r="E1450" t="s">
        <v>936</v>
      </c>
      <c r="F1450" t="s">
        <v>937</v>
      </c>
      <c r="G1450" t="s">
        <v>936</v>
      </c>
      <c r="H1450" t="s">
        <v>937</v>
      </c>
      <c r="I1450"/>
      <c r="J1450"/>
      <c r="K1450"/>
      <c r="L1450" t="s">
        <v>321</v>
      </c>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v>3.82</v>
      </c>
      <c r="AT1450"/>
      <c r="AU1450"/>
      <c r="AV1450">
        <v>2.1</v>
      </c>
      <c r="AW1450">
        <v>4.13</v>
      </c>
      <c r="AX1450">
        <v>2.93</v>
      </c>
      <c r="AY1450">
        <v>2.88</v>
      </c>
      <c r="AZ1450">
        <v>2.93</v>
      </c>
      <c r="BA1450">
        <v>4.37</v>
      </c>
      <c r="BB1450">
        <v>3.5</v>
      </c>
      <c r="BC1450">
        <v>3.17</v>
      </c>
      <c r="BD1450">
        <v>3.5</v>
      </c>
      <c r="BE1450">
        <v>5.0199999999999996</v>
      </c>
      <c r="BF1450">
        <v>3.13</v>
      </c>
      <c r="BG1450">
        <v>2.5</v>
      </c>
      <c r="BH1450">
        <v>3.13</v>
      </c>
      <c r="BI1450"/>
      <c r="BJ1450" t="s">
        <v>79</v>
      </c>
      <c r="BK1450"/>
      <c r="BL1450" t="s">
        <v>301</v>
      </c>
      <c r="BM1450">
        <v>2255</v>
      </c>
      <c r="BN1450" t="s">
        <v>72</v>
      </c>
      <c r="BO1450" t="s">
        <v>301</v>
      </c>
    </row>
    <row r="1451" spans="1:67" s="13" customFormat="1" hidden="1" x14ac:dyDescent="0.2">
      <c r="A1451" s="13" t="s">
        <v>1737</v>
      </c>
      <c r="C1451" s="13" t="s">
        <v>1518</v>
      </c>
      <c r="D1451" s="13" t="s">
        <v>76</v>
      </c>
      <c r="E1451" s="13" t="s">
        <v>936</v>
      </c>
      <c r="F1451" s="13" t="s">
        <v>944</v>
      </c>
      <c r="G1451" s="13" t="s">
        <v>936</v>
      </c>
      <c r="H1451" s="13" t="s">
        <v>944</v>
      </c>
    </row>
    <row r="1452" spans="1:67" s="13" customFormat="1" hidden="1" x14ac:dyDescent="0.2">
      <c r="A1452" t="s">
        <v>472</v>
      </c>
      <c r="B1452"/>
      <c r="C1452" t="s">
        <v>1518</v>
      </c>
      <c r="D1452" t="s">
        <v>76</v>
      </c>
      <c r="E1452" t="s">
        <v>936</v>
      </c>
      <c r="F1452" t="s">
        <v>944</v>
      </c>
      <c r="G1452" t="s">
        <v>936</v>
      </c>
      <c r="H1452" t="s">
        <v>944</v>
      </c>
      <c r="I1452"/>
      <c r="J1452"/>
      <c r="K1452"/>
      <c r="L1452" t="s">
        <v>307</v>
      </c>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v>3.61</v>
      </c>
      <c r="AT1452"/>
      <c r="AU1452"/>
      <c r="AV1452">
        <v>2.35</v>
      </c>
      <c r="AW1452">
        <v>3.96</v>
      </c>
      <c r="AX1452">
        <v>2.98</v>
      </c>
      <c r="AY1452">
        <v>2.89</v>
      </c>
      <c r="AZ1452">
        <v>2.98</v>
      </c>
      <c r="BA1452">
        <v>4.22</v>
      </c>
      <c r="BB1452">
        <v>3.39</v>
      </c>
      <c r="BC1452">
        <v>3.13</v>
      </c>
      <c r="BD1452">
        <v>3.39</v>
      </c>
      <c r="BE1452">
        <v>5.18</v>
      </c>
      <c r="BF1452">
        <v>3.01</v>
      </c>
      <c r="BG1452">
        <v>2.4700000000000002</v>
      </c>
      <c r="BH1452">
        <v>3.01</v>
      </c>
      <c r="BI1452"/>
      <c r="BJ1452" t="s">
        <v>79</v>
      </c>
      <c r="BK1452"/>
      <c r="BL1452" t="s">
        <v>301</v>
      </c>
      <c r="BM1452">
        <v>2255</v>
      </c>
      <c r="BN1452"/>
      <c r="BO1452"/>
    </row>
    <row r="1453" spans="1:67" s="13" customFormat="1" hidden="1" x14ac:dyDescent="0.2">
      <c r="A1453" t="s">
        <v>2752</v>
      </c>
      <c r="B1453"/>
      <c r="C1453" t="s">
        <v>1518</v>
      </c>
      <c r="D1453" t="s">
        <v>76</v>
      </c>
      <c r="E1453" t="s">
        <v>936</v>
      </c>
      <c r="F1453" t="s">
        <v>944</v>
      </c>
      <c r="G1453" s="8" t="s">
        <v>936</v>
      </c>
      <c r="H1453" s="8" t="s">
        <v>944</v>
      </c>
      <c r="I1453" s="8"/>
      <c r="J1453"/>
      <c r="K1453"/>
      <c r="L1453"/>
      <c r="M1453"/>
      <c r="N1453"/>
      <c r="O1453"/>
      <c r="P1453"/>
      <c r="Q1453">
        <v>3.16</v>
      </c>
      <c r="R1453">
        <v>2.89</v>
      </c>
      <c r="S1453">
        <v>3.38</v>
      </c>
      <c r="T1453">
        <v>3.38</v>
      </c>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s="8" t="s">
        <v>79</v>
      </c>
      <c r="BK1453" s="1">
        <v>44827</v>
      </c>
      <c r="BL1453" s="8" t="s">
        <v>2693</v>
      </c>
      <c r="BM1453" s="8">
        <v>960</v>
      </c>
      <c r="BN1453"/>
      <c r="BO1453"/>
    </row>
    <row r="1454" spans="1:67" s="13" customFormat="1" hidden="1" x14ac:dyDescent="0.2">
      <c r="A1454" t="s">
        <v>2753</v>
      </c>
      <c r="B1454"/>
      <c r="C1454" t="s">
        <v>1518</v>
      </c>
      <c r="D1454" t="s">
        <v>76</v>
      </c>
      <c r="E1454" t="s">
        <v>936</v>
      </c>
      <c r="F1454" t="s">
        <v>944</v>
      </c>
      <c r="G1454" s="8" t="s">
        <v>936</v>
      </c>
      <c r="H1454" s="8" t="s">
        <v>944</v>
      </c>
      <c r="I1454" s="8"/>
      <c r="J1454"/>
      <c r="K1454"/>
      <c r="L1454"/>
      <c r="M1454"/>
      <c r="N1454"/>
      <c r="O1454"/>
      <c r="P1454"/>
      <c r="Q1454"/>
      <c r="R1454"/>
      <c r="S1454"/>
      <c r="T1454"/>
      <c r="U1454"/>
      <c r="V1454"/>
      <c r="W1454">
        <v>4.7300000000000004</v>
      </c>
      <c r="X1454">
        <v>4.7300000000000004</v>
      </c>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s="8" t="s">
        <v>79</v>
      </c>
      <c r="BK1454" s="1">
        <v>44827</v>
      </c>
      <c r="BL1454" s="8" t="s">
        <v>2693</v>
      </c>
      <c r="BM1454" s="8">
        <v>960</v>
      </c>
      <c r="BN1454" t="s">
        <v>72</v>
      </c>
      <c r="BO1454" s="8" t="s">
        <v>2693</v>
      </c>
    </row>
    <row r="1455" spans="1:67" s="13" customFormat="1" hidden="1" x14ac:dyDescent="0.2">
      <c r="A1455" t="s">
        <v>2754</v>
      </c>
      <c r="B1455"/>
      <c r="C1455" t="s">
        <v>1518</v>
      </c>
      <c r="D1455" t="s">
        <v>76</v>
      </c>
      <c r="E1455" t="s">
        <v>936</v>
      </c>
      <c r="F1455" t="s">
        <v>944</v>
      </c>
      <c r="G1455" s="8" t="s">
        <v>936</v>
      </c>
      <c r="H1455" s="8" t="s">
        <v>944</v>
      </c>
      <c r="I1455" s="8"/>
      <c r="J1455"/>
      <c r="K1455"/>
      <c r="L1455"/>
      <c r="M1455"/>
      <c r="N1455"/>
      <c r="O1455"/>
      <c r="P1455"/>
      <c r="Q1455"/>
      <c r="R1455"/>
      <c r="S1455"/>
      <c r="T1455"/>
      <c r="U1455"/>
      <c r="V1455"/>
      <c r="W1455"/>
      <c r="X1455"/>
      <c r="Y1455"/>
      <c r="Z1455"/>
      <c r="AA1455"/>
      <c r="AB1455"/>
      <c r="AC1455">
        <v>4.09</v>
      </c>
      <c r="AD1455">
        <v>5.26</v>
      </c>
      <c r="AE1455">
        <v>5.47</v>
      </c>
      <c r="AF1455">
        <v>5.47</v>
      </c>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t="s">
        <v>2756</v>
      </c>
      <c r="BJ1455" s="8" t="s">
        <v>79</v>
      </c>
      <c r="BK1455" s="1">
        <v>44827</v>
      </c>
      <c r="BL1455" s="8" t="s">
        <v>2693</v>
      </c>
      <c r="BM1455" s="8">
        <v>960</v>
      </c>
      <c r="BN1455" t="s">
        <v>72</v>
      </c>
      <c r="BO1455" s="8" t="s">
        <v>2693</v>
      </c>
    </row>
    <row r="1456" spans="1:67" s="13" customFormat="1" hidden="1" x14ac:dyDescent="0.2">
      <c r="A1456" t="s">
        <v>2755</v>
      </c>
      <c r="B1456"/>
      <c r="C1456" t="s">
        <v>1518</v>
      </c>
      <c r="D1456" t="s">
        <v>76</v>
      </c>
      <c r="E1456" t="s">
        <v>936</v>
      </c>
      <c r="F1456" t="s">
        <v>944</v>
      </c>
      <c r="G1456" s="8" t="s">
        <v>936</v>
      </c>
      <c r="H1456" s="8" t="s">
        <v>944</v>
      </c>
      <c r="I1456" s="8"/>
      <c r="J1456"/>
      <c r="K1456"/>
      <c r="L1456"/>
      <c r="M1456"/>
      <c r="N1456"/>
      <c r="O1456"/>
      <c r="P1456"/>
      <c r="Q1456"/>
      <c r="R1456"/>
      <c r="S1456"/>
      <c r="T1456"/>
      <c r="U1456"/>
      <c r="V1456"/>
      <c r="W1456"/>
      <c r="X1456"/>
      <c r="Y1456"/>
      <c r="Z1456"/>
      <c r="AA1456"/>
      <c r="AB1456"/>
      <c r="AC1456">
        <v>3.9550000000000001</v>
      </c>
      <c r="AD1456">
        <v>5.56</v>
      </c>
      <c r="AE1456">
        <v>5.75</v>
      </c>
      <c r="AF1456">
        <v>7.75</v>
      </c>
      <c r="AG1456">
        <v>3.29</v>
      </c>
      <c r="AH1456">
        <v>5.01</v>
      </c>
      <c r="AI1456">
        <v>4.57</v>
      </c>
      <c r="AJ1456">
        <v>5.01</v>
      </c>
      <c r="AK1456"/>
      <c r="AL1456"/>
      <c r="AM1456"/>
      <c r="AN1456"/>
      <c r="AO1456"/>
      <c r="AP1456"/>
      <c r="AQ1456"/>
      <c r="AR1456"/>
      <c r="AS1456"/>
      <c r="AT1456"/>
      <c r="AU1456"/>
      <c r="AV1456"/>
      <c r="AW1456"/>
      <c r="AX1456"/>
      <c r="AY1456"/>
      <c r="AZ1456"/>
      <c r="BA1456"/>
      <c r="BB1456"/>
      <c r="BC1456"/>
      <c r="BD1456"/>
      <c r="BE1456"/>
      <c r="BF1456"/>
      <c r="BG1456"/>
      <c r="BH1456"/>
      <c r="BI1456"/>
      <c r="BJ1456" s="8" t="s">
        <v>79</v>
      </c>
      <c r="BK1456" s="1">
        <v>44827</v>
      </c>
      <c r="BL1456" s="8" t="s">
        <v>2693</v>
      </c>
      <c r="BM1456" s="8">
        <v>960</v>
      </c>
      <c r="BN1456" t="s">
        <v>72</v>
      </c>
      <c r="BO1456" s="8" t="s">
        <v>2693</v>
      </c>
    </row>
    <row r="1457" spans="1:67" s="13" customFormat="1" hidden="1" x14ac:dyDescent="0.2">
      <c r="A1457" t="s">
        <v>2729</v>
      </c>
      <c r="B1457"/>
      <c r="C1457" t="s">
        <v>1518</v>
      </c>
      <c r="D1457" t="s">
        <v>76</v>
      </c>
      <c r="E1457" t="s">
        <v>936</v>
      </c>
      <c r="F1457" t="s">
        <v>944</v>
      </c>
      <c r="G1457" s="8" t="s">
        <v>936</v>
      </c>
      <c r="H1457" s="8" t="s">
        <v>944</v>
      </c>
      <c r="I1457" s="8"/>
      <c r="J1457"/>
      <c r="K1457"/>
      <c r="L1457"/>
      <c r="M1457"/>
      <c r="N1457"/>
      <c r="O1457"/>
      <c r="P1457"/>
      <c r="Q1457"/>
      <c r="R1457"/>
      <c r="S1457"/>
      <c r="T1457"/>
      <c r="U1457"/>
      <c r="V1457"/>
      <c r="W1457"/>
      <c r="X1457"/>
      <c r="Y1457"/>
      <c r="Z1457"/>
      <c r="AA1457"/>
      <c r="AB1457"/>
      <c r="AC1457"/>
      <c r="AD1457"/>
      <c r="AE1457"/>
      <c r="AF1457"/>
      <c r="AG1457"/>
      <c r="AH1457"/>
      <c r="AI1457"/>
      <c r="AJ1457"/>
      <c r="AK1457">
        <v>2.48</v>
      </c>
      <c r="AL1457"/>
      <c r="AM1457"/>
      <c r="AN1457">
        <v>1.1499999999999999</v>
      </c>
      <c r="AO1457">
        <v>3.29</v>
      </c>
      <c r="AP1457"/>
      <c r="AQ1457"/>
      <c r="AR1457">
        <v>1.94</v>
      </c>
      <c r="AS1457">
        <v>3.5</v>
      </c>
      <c r="AT1457"/>
      <c r="AU1457"/>
      <c r="AV1457">
        <v>2.4700000000000002</v>
      </c>
      <c r="AW1457">
        <v>3.86</v>
      </c>
      <c r="AX1457">
        <v>2.59</v>
      </c>
      <c r="AY1457">
        <v>2.8</v>
      </c>
      <c r="AZ1457">
        <v>2.8</v>
      </c>
      <c r="BA1457"/>
      <c r="BB1457"/>
      <c r="BC1457"/>
      <c r="BD1457"/>
      <c r="BE1457"/>
      <c r="BF1457"/>
      <c r="BG1457"/>
      <c r="BH1457"/>
      <c r="BI1457"/>
      <c r="BJ1457" s="8" t="s">
        <v>79</v>
      </c>
      <c r="BK1457" s="1">
        <v>44826</v>
      </c>
      <c r="BL1457" s="8" t="s">
        <v>2693</v>
      </c>
      <c r="BM1457" s="8">
        <v>960</v>
      </c>
      <c r="BN1457" t="s">
        <v>72</v>
      </c>
      <c r="BO1457" s="8" t="s">
        <v>2693</v>
      </c>
    </row>
    <row r="1458" spans="1:67" s="13" customFormat="1" hidden="1" x14ac:dyDescent="0.2">
      <c r="A1458" t="s">
        <v>2730</v>
      </c>
      <c r="B1458"/>
      <c r="C1458" t="s">
        <v>1518</v>
      </c>
      <c r="D1458" t="s">
        <v>76</v>
      </c>
      <c r="E1458" t="s">
        <v>936</v>
      </c>
      <c r="F1458" t="s">
        <v>944</v>
      </c>
      <c r="G1458" s="8" t="s">
        <v>936</v>
      </c>
      <c r="H1458" s="8" t="s">
        <v>944</v>
      </c>
      <c r="I1458" s="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v>4.8499999999999996</v>
      </c>
      <c r="BF1458">
        <v>2.8</v>
      </c>
      <c r="BG1458">
        <v>2.5299999999999998</v>
      </c>
      <c r="BH1458">
        <v>2.8</v>
      </c>
      <c r="BI1458"/>
      <c r="BJ1458" s="8" t="s">
        <v>79</v>
      </c>
      <c r="BK1458" s="1">
        <v>44827</v>
      </c>
      <c r="BL1458" s="8" t="s">
        <v>2693</v>
      </c>
      <c r="BM1458" s="8">
        <v>960</v>
      </c>
      <c r="BN1458" t="s">
        <v>72</v>
      </c>
      <c r="BO1458" s="8" t="s">
        <v>2693</v>
      </c>
    </row>
    <row r="1459" spans="1:67" s="13" customFormat="1" hidden="1" x14ac:dyDescent="0.2">
      <c r="A1459" s="8" t="s">
        <v>2731</v>
      </c>
      <c r="B1459" s="8"/>
      <c r="C1459" s="8" t="s">
        <v>1518</v>
      </c>
      <c r="D1459" s="8" t="s">
        <v>76</v>
      </c>
      <c r="E1459" s="8" t="s">
        <v>936</v>
      </c>
      <c r="F1459" s="8" t="s">
        <v>944</v>
      </c>
      <c r="G1459" s="8" t="s">
        <v>936</v>
      </c>
      <c r="H1459" s="8" t="s">
        <v>944</v>
      </c>
      <c r="I1459" s="8"/>
      <c r="J1459" s="8"/>
      <c r="K1459" s="8"/>
      <c r="L1459" s="8"/>
      <c r="M1459" s="8"/>
      <c r="N1459" s="8"/>
      <c r="O1459" s="8"/>
      <c r="P1459" s="8"/>
      <c r="Q1459" s="8"/>
      <c r="R1459" s="8"/>
      <c r="S1459" s="8"/>
      <c r="T1459" s="8"/>
      <c r="U1459" s="8"/>
      <c r="V1459" s="8"/>
      <c r="W1459" s="8"/>
      <c r="X1459" s="8"/>
      <c r="Y1459" s="8"/>
      <c r="Z1459" s="8"/>
      <c r="AA1459" s="8"/>
      <c r="AB1459" s="8"/>
      <c r="AC1459" s="8"/>
      <c r="AD1459" s="8"/>
      <c r="AE1459" s="8"/>
      <c r="AF1459" s="8"/>
      <c r="AG1459" s="8"/>
      <c r="AH1459" s="8"/>
      <c r="AI1459" s="8"/>
      <c r="AJ1459" s="8"/>
      <c r="AK1459" s="8">
        <v>2.74</v>
      </c>
      <c r="AL1459" s="8"/>
      <c r="AM1459" s="8"/>
      <c r="AN1459" s="8">
        <v>1.61</v>
      </c>
      <c r="AO1459" s="8">
        <v>3.33</v>
      </c>
      <c r="AP1459" s="8"/>
      <c r="AQ1459" s="8"/>
      <c r="AR1459" s="8">
        <v>2.08</v>
      </c>
      <c r="AS1459" s="8">
        <v>3.76</v>
      </c>
      <c r="AT1459" s="8"/>
      <c r="AU1459" s="8"/>
      <c r="AV1459" s="8">
        <v>2.5</v>
      </c>
      <c r="AW1459" s="8"/>
      <c r="AX1459" s="8"/>
      <c r="AY1459" s="8"/>
      <c r="AZ1459" s="8"/>
      <c r="BA1459" s="8">
        <v>4.51</v>
      </c>
      <c r="BB1459" s="8" t="s">
        <v>2746</v>
      </c>
      <c r="BC1459" s="8" t="s">
        <v>2747</v>
      </c>
      <c r="BD1459" s="8" t="s">
        <v>2747</v>
      </c>
      <c r="BE1459" s="8">
        <v>5.15</v>
      </c>
      <c r="BF1459" s="8" t="s">
        <v>2744</v>
      </c>
      <c r="BG1459" s="8" t="s">
        <v>2751</v>
      </c>
      <c r="BH1459" s="8" t="s">
        <v>2744</v>
      </c>
      <c r="BI1459" s="8"/>
      <c r="BJ1459" s="8" t="s">
        <v>79</v>
      </c>
      <c r="BK1459" s="9">
        <v>44826</v>
      </c>
      <c r="BL1459" s="8" t="s">
        <v>2693</v>
      </c>
      <c r="BM1459" s="8">
        <v>960</v>
      </c>
      <c r="BN1459" s="8" t="s">
        <v>72</v>
      </c>
      <c r="BO1459" s="8" t="s">
        <v>2693</v>
      </c>
    </row>
    <row r="1460" spans="1:67" s="13" customFormat="1" hidden="1" x14ac:dyDescent="0.2">
      <c r="A1460" t="s">
        <v>2737</v>
      </c>
      <c r="B1460"/>
      <c r="C1460" t="s">
        <v>1518</v>
      </c>
      <c r="D1460" t="s">
        <v>76</v>
      </c>
      <c r="E1460" t="s">
        <v>936</v>
      </c>
      <c r="F1460" t="s">
        <v>944</v>
      </c>
      <c r="G1460" s="8" t="s">
        <v>936</v>
      </c>
      <c r="H1460" s="8" t="s">
        <v>944</v>
      </c>
      <c r="I1460" s="8"/>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v>4.2699999999999996</v>
      </c>
      <c r="AX1460" t="s">
        <v>2743</v>
      </c>
      <c r="AY1460" t="s">
        <v>2744</v>
      </c>
      <c r="AZ1460" t="s">
        <v>2744</v>
      </c>
      <c r="BA1460"/>
      <c r="BB1460"/>
      <c r="BC1460"/>
      <c r="BD1460"/>
      <c r="BE1460"/>
      <c r="BF1460"/>
      <c r="BG1460"/>
      <c r="BH1460"/>
      <c r="BI1460" t="s">
        <v>2702</v>
      </c>
      <c r="BJ1460" s="8" t="s">
        <v>79</v>
      </c>
      <c r="BK1460" s="1">
        <v>44827</v>
      </c>
      <c r="BL1460" s="8" t="s">
        <v>2693</v>
      </c>
      <c r="BM1460" s="8">
        <v>960</v>
      </c>
      <c r="BN1460" t="s">
        <v>72</v>
      </c>
      <c r="BO1460" s="8" t="s">
        <v>2693</v>
      </c>
    </row>
    <row r="1461" spans="1:67" s="13" customFormat="1" hidden="1" x14ac:dyDescent="0.2">
      <c r="A1461" t="s">
        <v>2732</v>
      </c>
      <c r="B1461"/>
      <c r="C1461" t="s">
        <v>1518</v>
      </c>
      <c r="D1461" t="s">
        <v>76</v>
      </c>
      <c r="E1461" t="s">
        <v>936</v>
      </c>
      <c r="F1461" t="s">
        <v>944</v>
      </c>
      <c r="G1461" s="8" t="s">
        <v>936</v>
      </c>
      <c r="H1461" s="8" t="s">
        <v>944</v>
      </c>
      <c r="I1461" s="8"/>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v>3.28</v>
      </c>
      <c r="AP1461"/>
      <c r="AQ1461"/>
      <c r="AR1461">
        <v>2.13</v>
      </c>
      <c r="AS1461">
        <v>3.62</v>
      </c>
      <c r="AT1461"/>
      <c r="AU1461"/>
      <c r="AV1461">
        <v>2.52</v>
      </c>
      <c r="AW1461"/>
      <c r="AX1461"/>
      <c r="AY1461"/>
      <c r="AZ1461"/>
      <c r="BA1461"/>
      <c r="BB1461"/>
      <c r="BC1461"/>
      <c r="BD1461"/>
      <c r="BE1461"/>
      <c r="BF1461"/>
      <c r="BG1461"/>
      <c r="BH1461"/>
      <c r="BI1461"/>
      <c r="BJ1461" s="8" t="s">
        <v>79</v>
      </c>
      <c r="BK1461" s="1">
        <v>44826</v>
      </c>
      <c r="BL1461" s="8" t="s">
        <v>2693</v>
      </c>
      <c r="BM1461" s="8">
        <v>960</v>
      </c>
      <c r="BN1461"/>
      <c r="BO1461"/>
    </row>
    <row r="1462" spans="1:67" s="13" customFormat="1" hidden="1" x14ac:dyDescent="0.2">
      <c r="A1462" t="s">
        <v>2733</v>
      </c>
      <c r="B1462"/>
      <c r="C1462" t="s">
        <v>1518</v>
      </c>
      <c r="D1462" t="s">
        <v>76</v>
      </c>
      <c r="E1462" t="s">
        <v>936</v>
      </c>
      <c r="F1462" t="s">
        <v>944</v>
      </c>
      <c r="G1462" s="8" t="s">
        <v>936</v>
      </c>
      <c r="H1462" s="8" t="s">
        <v>944</v>
      </c>
      <c r="I1462" s="8"/>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v>3.03</v>
      </c>
      <c r="AP1462"/>
      <c r="AQ1462"/>
      <c r="AR1462">
        <v>1.9</v>
      </c>
      <c r="AS1462"/>
      <c r="AT1462"/>
      <c r="AU1462"/>
      <c r="AV1462"/>
      <c r="AW1462"/>
      <c r="AX1462"/>
      <c r="AY1462"/>
      <c r="AZ1462"/>
      <c r="BA1462"/>
      <c r="BB1462"/>
      <c r="BC1462"/>
      <c r="BD1462"/>
      <c r="BE1462"/>
      <c r="BF1462"/>
      <c r="BG1462"/>
      <c r="BH1462"/>
      <c r="BI1462"/>
      <c r="BJ1462" s="8" t="s">
        <v>79</v>
      </c>
      <c r="BK1462" s="1">
        <v>44826</v>
      </c>
      <c r="BL1462" s="8" t="s">
        <v>2693</v>
      </c>
      <c r="BM1462" s="8">
        <v>960</v>
      </c>
      <c r="BN1462"/>
      <c r="BO1462"/>
    </row>
    <row r="1463" spans="1:67" s="13" customFormat="1" hidden="1" x14ac:dyDescent="0.2">
      <c r="A1463" t="s">
        <v>2748</v>
      </c>
      <c r="B1463"/>
      <c r="C1463" t="s">
        <v>1518</v>
      </c>
      <c r="D1463" t="s">
        <v>76</v>
      </c>
      <c r="E1463" t="s">
        <v>936</v>
      </c>
      <c r="F1463" t="s">
        <v>944</v>
      </c>
      <c r="G1463" s="8" t="s">
        <v>936</v>
      </c>
      <c r="H1463" s="8" t="s">
        <v>944</v>
      </c>
      <c r="I1463" s="8"/>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v>4.1900000000000004</v>
      </c>
      <c r="BB1463">
        <v>3.27</v>
      </c>
      <c r="BC1463">
        <v>3.11</v>
      </c>
      <c r="BD1463">
        <v>3.27</v>
      </c>
      <c r="BE1463"/>
      <c r="BF1463"/>
      <c r="BG1463"/>
      <c r="BH1463"/>
      <c r="BI1463"/>
      <c r="BJ1463" s="8" t="s">
        <v>79</v>
      </c>
      <c r="BK1463" s="1">
        <v>44827</v>
      </c>
      <c r="BL1463" s="8" t="s">
        <v>2693</v>
      </c>
      <c r="BM1463" s="8">
        <v>960</v>
      </c>
      <c r="BN1463" t="s">
        <v>72</v>
      </c>
      <c r="BO1463" s="8" t="s">
        <v>2693</v>
      </c>
    </row>
    <row r="1464" spans="1:67" s="13" customFormat="1" hidden="1" x14ac:dyDescent="0.2">
      <c r="A1464" t="s">
        <v>2734</v>
      </c>
      <c r="B1464"/>
      <c r="C1464" t="s">
        <v>1518</v>
      </c>
      <c r="D1464" t="s">
        <v>76</v>
      </c>
      <c r="E1464" t="s">
        <v>936</v>
      </c>
      <c r="F1464" t="s">
        <v>944</v>
      </c>
      <c r="G1464" s="8" t="s">
        <v>936</v>
      </c>
      <c r="H1464" s="8" t="s">
        <v>944</v>
      </c>
      <c r="I1464" s="8"/>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v>3.26</v>
      </c>
      <c r="AP1464"/>
      <c r="AQ1464"/>
      <c r="AR1464">
        <v>1.98</v>
      </c>
      <c r="AS1464"/>
      <c r="AT1464"/>
      <c r="AU1464"/>
      <c r="AV1464"/>
      <c r="AW1464"/>
      <c r="AX1464"/>
      <c r="AY1464"/>
      <c r="AZ1464"/>
      <c r="BA1464"/>
      <c r="BB1464"/>
      <c r="BC1464"/>
      <c r="BD1464"/>
      <c r="BE1464"/>
      <c r="BF1464"/>
      <c r="BG1464"/>
      <c r="BH1464"/>
      <c r="BI1464"/>
      <c r="BJ1464" s="8" t="s">
        <v>79</v>
      </c>
      <c r="BK1464" s="1">
        <v>44826</v>
      </c>
      <c r="BL1464" s="8" t="s">
        <v>2693</v>
      </c>
      <c r="BM1464" s="8">
        <v>960</v>
      </c>
      <c r="BN1464"/>
      <c r="BO1464"/>
    </row>
    <row r="1465" spans="1:67" s="13" customFormat="1" hidden="1" x14ac:dyDescent="0.2">
      <c r="A1465" t="s">
        <v>2735</v>
      </c>
      <c r="B1465"/>
      <c r="C1465" t="s">
        <v>1518</v>
      </c>
      <c r="D1465" t="s">
        <v>76</v>
      </c>
      <c r="E1465" t="s">
        <v>936</v>
      </c>
      <c r="F1465" t="s">
        <v>944</v>
      </c>
      <c r="G1465" s="8" t="s">
        <v>936</v>
      </c>
      <c r="H1465" s="8" t="s">
        <v>944</v>
      </c>
      <c r="I1465" s="8"/>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v>3.33</v>
      </c>
      <c r="AP1465"/>
      <c r="AQ1465"/>
      <c r="AR1465">
        <v>2.11</v>
      </c>
      <c r="AS1465"/>
      <c r="AT1465"/>
      <c r="AU1465"/>
      <c r="AV1465"/>
      <c r="AW1465"/>
      <c r="AX1465"/>
      <c r="AY1465"/>
      <c r="AZ1465"/>
      <c r="BA1465"/>
      <c r="BB1465"/>
      <c r="BC1465"/>
      <c r="BD1465"/>
      <c r="BE1465"/>
      <c r="BF1465"/>
      <c r="BG1465"/>
      <c r="BH1465"/>
      <c r="BI1465"/>
      <c r="BJ1465" s="8" t="s">
        <v>79</v>
      </c>
      <c r="BK1465" s="1">
        <v>44827</v>
      </c>
      <c r="BL1465" s="8" t="s">
        <v>2693</v>
      </c>
      <c r="BM1465" s="8">
        <v>960</v>
      </c>
      <c r="BN1465"/>
      <c r="BO1465"/>
    </row>
    <row r="1466" spans="1:67" s="13" customFormat="1" hidden="1" x14ac:dyDescent="0.2">
      <c r="A1466" t="s">
        <v>2736</v>
      </c>
      <c r="B1466"/>
      <c r="C1466" t="s">
        <v>1518</v>
      </c>
      <c r="D1466" t="s">
        <v>76</v>
      </c>
      <c r="E1466" t="s">
        <v>936</v>
      </c>
      <c r="F1466" t="s">
        <v>944</v>
      </c>
      <c r="G1466" s="8" t="s">
        <v>936</v>
      </c>
      <c r="H1466" s="8" t="s">
        <v>944</v>
      </c>
      <c r="I1466" s="8"/>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v>3.36</v>
      </c>
      <c r="AT1466"/>
      <c r="AU1466"/>
      <c r="AV1466">
        <v>2.02</v>
      </c>
      <c r="AW1466"/>
      <c r="AX1466"/>
      <c r="AY1466"/>
      <c r="AZ1466"/>
      <c r="BA1466"/>
      <c r="BB1466"/>
      <c r="BC1466"/>
      <c r="BD1466"/>
      <c r="BE1466"/>
      <c r="BF1466"/>
      <c r="BG1466"/>
      <c r="BH1466"/>
      <c r="BI1466"/>
      <c r="BJ1466" s="8" t="s">
        <v>79</v>
      </c>
      <c r="BK1466" s="1">
        <v>44827</v>
      </c>
      <c r="BL1466" s="8" t="s">
        <v>2693</v>
      </c>
      <c r="BM1466" s="8">
        <v>960</v>
      </c>
      <c r="BN1466"/>
      <c r="BO1466"/>
    </row>
    <row r="1467" spans="1:67" s="13" customFormat="1" hidden="1" x14ac:dyDescent="0.2">
      <c r="A1467" t="s">
        <v>2738</v>
      </c>
      <c r="B1467"/>
      <c r="C1467" t="s">
        <v>1518</v>
      </c>
      <c r="D1467" t="s">
        <v>76</v>
      </c>
      <c r="E1467" t="s">
        <v>936</v>
      </c>
      <c r="F1467" t="s">
        <v>944</v>
      </c>
      <c r="G1467" s="8" t="s">
        <v>936</v>
      </c>
      <c r="H1467" s="8" t="s">
        <v>944</v>
      </c>
      <c r="I1467" s="8"/>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v>4.08</v>
      </c>
      <c r="AX1467">
        <v>2.78</v>
      </c>
      <c r="AY1467">
        <v>2.8</v>
      </c>
      <c r="AZ1467">
        <v>2.8</v>
      </c>
      <c r="BA1467"/>
      <c r="BB1467"/>
      <c r="BC1467"/>
      <c r="BD1467"/>
      <c r="BE1467"/>
      <c r="BF1467"/>
      <c r="BG1467"/>
      <c r="BH1467"/>
      <c r="BI1467"/>
      <c r="BJ1467" s="8" t="s">
        <v>79</v>
      </c>
      <c r="BK1467" s="1">
        <v>44827</v>
      </c>
      <c r="BL1467" s="8" t="s">
        <v>2693</v>
      </c>
      <c r="BM1467" s="8">
        <v>960</v>
      </c>
      <c r="BN1467"/>
      <c r="BO1467" s="8"/>
    </row>
    <row r="1468" spans="1:67" s="13" customFormat="1" hidden="1" x14ac:dyDescent="0.2">
      <c r="A1468" t="s">
        <v>2739</v>
      </c>
      <c r="B1468"/>
      <c r="C1468" t="s">
        <v>1518</v>
      </c>
      <c r="D1468" t="s">
        <v>76</v>
      </c>
      <c r="E1468" t="s">
        <v>936</v>
      </c>
      <c r="F1468" t="s">
        <v>944</v>
      </c>
      <c r="G1468" s="8" t="s">
        <v>936</v>
      </c>
      <c r="H1468" s="8" t="s">
        <v>944</v>
      </c>
      <c r="I1468" s="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v>4.03</v>
      </c>
      <c r="AX1468" t="s">
        <v>2745</v>
      </c>
      <c r="AY1468" t="s">
        <v>2745</v>
      </c>
      <c r="AZ1468" t="s">
        <v>2745</v>
      </c>
      <c r="BA1468"/>
      <c r="BB1468"/>
      <c r="BC1468"/>
      <c r="BD1468"/>
      <c r="BE1468"/>
      <c r="BF1468"/>
      <c r="BG1468"/>
      <c r="BH1468"/>
      <c r="BI1468"/>
      <c r="BJ1468" s="8" t="s">
        <v>79</v>
      </c>
      <c r="BK1468" s="1">
        <v>44827</v>
      </c>
      <c r="BL1468" s="8" t="s">
        <v>2693</v>
      </c>
      <c r="BM1468" s="8">
        <v>960</v>
      </c>
      <c r="BN1468"/>
      <c r="BO1468"/>
    </row>
    <row r="1469" spans="1:67" s="13" customFormat="1" hidden="1" x14ac:dyDescent="0.2">
      <c r="A1469" t="s">
        <v>2740</v>
      </c>
      <c r="B1469"/>
      <c r="C1469" t="s">
        <v>1518</v>
      </c>
      <c r="D1469" t="s">
        <v>76</v>
      </c>
      <c r="E1469" t="s">
        <v>936</v>
      </c>
      <c r="F1469" t="s">
        <v>944</v>
      </c>
      <c r="G1469" s="8" t="s">
        <v>936</v>
      </c>
      <c r="H1469" s="8" t="s">
        <v>944</v>
      </c>
      <c r="I1469" s="8"/>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v>4.43</v>
      </c>
      <c r="BB1469">
        <v>3.41</v>
      </c>
      <c r="BC1469">
        <v>3.23</v>
      </c>
      <c r="BD1469">
        <v>3.41</v>
      </c>
      <c r="BE1469"/>
      <c r="BF1469"/>
      <c r="BG1469"/>
      <c r="BH1469"/>
      <c r="BI1469"/>
      <c r="BJ1469" s="8" t="s">
        <v>79</v>
      </c>
      <c r="BK1469" s="1">
        <v>44827</v>
      </c>
      <c r="BL1469" s="8" t="s">
        <v>2693</v>
      </c>
      <c r="BM1469" s="8">
        <v>960</v>
      </c>
      <c r="BN1469"/>
      <c r="BO1469"/>
    </row>
    <row r="1470" spans="1:67" s="13" customFormat="1" hidden="1" x14ac:dyDescent="0.2">
      <c r="A1470" t="s">
        <v>2741</v>
      </c>
      <c r="B1470"/>
      <c r="C1470" t="s">
        <v>1518</v>
      </c>
      <c r="D1470" t="s">
        <v>76</v>
      </c>
      <c r="E1470" t="s">
        <v>936</v>
      </c>
      <c r="F1470" t="s">
        <v>944</v>
      </c>
      <c r="G1470" s="8" t="s">
        <v>936</v>
      </c>
      <c r="H1470" s="8" t="s">
        <v>944</v>
      </c>
      <c r="I1470" s="8"/>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t="s">
        <v>2749</v>
      </c>
      <c r="BB1470">
        <v>3.25</v>
      </c>
      <c r="BC1470" t="s">
        <v>2750</v>
      </c>
      <c r="BD1470">
        <v>3.25</v>
      </c>
      <c r="BE1470"/>
      <c r="BF1470"/>
      <c r="BG1470"/>
      <c r="BH1470"/>
      <c r="BI1470"/>
      <c r="BJ1470" s="8" t="s">
        <v>79</v>
      </c>
      <c r="BK1470" s="1">
        <v>44827</v>
      </c>
      <c r="BL1470" s="8" t="s">
        <v>2693</v>
      </c>
      <c r="BM1470" s="8">
        <v>960</v>
      </c>
      <c r="BN1470"/>
      <c r="BO1470"/>
    </row>
    <row r="1471" spans="1:67" s="13" customFormat="1" hidden="1" x14ac:dyDescent="0.2">
      <c r="A1471" t="s">
        <v>2742</v>
      </c>
      <c r="B1471"/>
      <c r="C1471" t="s">
        <v>1518</v>
      </c>
      <c r="D1471" t="s">
        <v>76</v>
      </c>
      <c r="E1471" t="s">
        <v>936</v>
      </c>
      <c r="F1471" t="s">
        <v>944</v>
      </c>
      <c r="G1471" s="8" t="s">
        <v>936</v>
      </c>
      <c r="H1471" s="8" t="s">
        <v>944</v>
      </c>
      <c r="I1471" s="8"/>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s="8" t="s">
        <v>79</v>
      </c>
      <c r="BK1471" s="1">
        <v>44827</v>
      </c>
      <c r="BL1471" s="8" t="s">
        <v>2693</v>
      </c>
      <c r="BM1471" s="8">
        <v>960</v>
      </c>
      <c r="BN1471"/>
      <c r="BO1471"/>
    </row>
    <row r="1472" spans="1:67" s="13" customFormat="1" hidden="1" x14ac:dyDescent="0.2">
      <c r="A1472" t="s">
        <v>2757</v>
      </c>
      <c r="B1472"/>
      <c r="C1472" t="s">
        <v>1518</v>
      </c>
      <c r="D1472" t="s">
        <v>76</v>
      </c>
      <c r="E1472" t="s">
        <v>936</v>
      </c>
      <c r="F1472" t="s">
        <v>944</v>
      </c>
      <c r="G1472" s="8" t="s">
        <v>936</v>
      </c>
      <c r="H1472" s="8" t="s">
        <v>2758</v>
      </c>
      <c r="I1472" s="8"/>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v>3.5</v>
      </c>
      <c r="AT1472"/>
      <c r="AU1472"/>
      <c r="AV1472">
        <v>2.27</v>
      </c>
      <c r="AW1472">
        <v>3.64</v>
      </c>
      <c r="AX1472">
        <v>2.63</v>
      </c>
      <c r="AY1472">
        <v>2.76</v>
      </c>
      <c r="AZ1472">
        <v>2.76</v>
      </c>
      <c r="BA1472">
        <v>4.08</v>
      </c>
      <c r="BB1472">
        <v>3.19</v>
      </c>
      <c r="BC1472">
        <v>3.23</v>
      </c>
      <c r="BD1472">
        <v>3.23</v>
      </c>
      <c r="BE1472"/>
      <c r="BF1472"/>
      <c r="BG1472"/>
      <c r="BH1472"/>
      <c r="BI1472"/>
      <c r="BJ1472" s="8" t="s">
        <v>79</v>
      </c>
      <c r="BK1472" s="1">
        <v>44827</v>
      </c>
      <c r="BL1472" s="8" t="s">
        <v>2693</v>
      </c>
      <c r="BM1472" s="8">
        <v>960</v>
      </c>
      <c r="BN1472" t="s">
        <v>72</v>
      </c>
      <c r="BO1472" s="8" t="s">
        <v>2693</v>
      </c>
    </row>
    <row r="1473" spans="1:67" s="13" customFormat="1" hidden="1" x14ac:dyDescent="0.2">
      <c r="A1473" t="s">
        <v>945</v>
      </c>
      <c r="B1473"/>
      <c r="C1473" t="s">
        <v>1518</v>
      </c>
      <c r="D1473" t="s">
        <v>76</v>
      </c>
      <c r="E1473" t="s">
        <v>936</v>
      </c>
      <c r="F1473" t="s">
        <v>944</v>
      </c>
      <c r="G1473" t="s">
        <v>936</v>
      </c>
      <c r="H1473" t="s">
        <v>944</v>
      </c>
      <c r="I1473"/>
      <c r="J1473"/>
      <c r="K1473"/>
      <c r="L1473" t="s">
        <v>946</v>
      </c>
      <c r="M1473"/>
      <c r="N1473"/>
      <c r="O1473"/>
      <c r="P1473"/>
      <c r="Q1473"/>
      <c r="R1473"/>
      <c r="S1473"/>
      <c r="T1473"/>
      <c r="U1473"/>
      <c r="V1473"/>
      <c r="W1473"/>
      <c r="X1473"/>
      <c r="Y1473"/>
      <c r="Z1473"/>
      <c r="AA1473"/>
      <c r="AB1473"/>
      <c r="AC1473"/>
      <c r="AD1473"/>
      <c r="AE1473"/>
      <c r="AF1473"/>
      <c r="AG1473">
        <v>4.32</v>
      </c>
      <c r="AH1473">
        <v>5.45</v>
      </c>
      <c r="AI1473">
        <v>5.2</v>
      </c>
      <c r="AJ1473">
        <v>5.45</v>
      </c>
      <c r="AK1473"/>
      <c r="AL1473"/>
      <c r="AM1473"/>
      <c r="AN1473"/>
      <c r="AO1473"/>
      <c r="AP1473"/>
      <c r="AQ1473"/>
      <c r="AR1473"/>
      <c r="AS1473"/>
      <c r="AT1473"/>
      <c r="AU1473"/>
      <c r="AV1473"/>
      <c r="AW1473"/>
      <c r="AX1473"/>
      <c r="AY1473"/>
      <c r="AZ1473"/>
      <c r="BA1473"/>
      <c r="BB1473"/>
      <c r="BC1473"/>
      <c r="BD1473"/>
      <c r="BE1473"/>
      <c r="BF1473"/>
      <c r="BG1473"/>
      <c r="BH1473"/>
      <c r="BI1473"/>
      <c r="BJ1473" t="s">
        <v>79</v>
      </c>
      <c r="BK1473"/>
      <c r="BL1473" t="s">
        <v>301</v>
      </c>
      <c r="BM1473">
        <v>2255</v>
      </c>
      <c r="BN1473"/>
      <c r="BO1473"/>
    </row>
    <row r="1474" spans="1:67" s="13" customFormat="1" hidden="1" x14ac:dyDescent="0.2">
      <c r="A1474" t="s">
        <v>947</v>
      </c>
      <c r="B1474"/>
      <c r="C1474" t="s">
        <v>1518</v>
      </c>
      <c r="D1474" t="s">
        <v>76</v>
      </c>
      <c r="E1474" t="s">
        <v>936</v>
      </c>
      <c r="F1474" t="s">
        <v>944</v>
      </c>
      <c r="G1474" t="s">
        <v>936</v>
      </c>
      <c r="H1474" t="s">
        <v>944</v>
      </c>
      <c r="I1474"/>
      <c r="J1474"/>
      <c r="K1474"/>
      <c r="L1474" t="s">
        <v>948</v>
      </c>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v>3.75</v>
      </c>
      <c r="AT1474"/>
      <c r="AU1474"/>
      <c r="AV1474">
        <v>2.27</v>
      </c>
      <c r="AW1474"/>
      <c r="AX1474"/>
      <c r="AY1474"/>
      <c r="AZ1474"/>
      <c r="BA1474"/>
      <c r="BB1474"/>
      <c r="BC1474"/>
      <c r="BD1474"/>
      <c r="BE1474"/>
      <c r="BF1474"/>
      <c r="BG1474"/>
      <c r="BH1474"/>
      <c r="BI1474"/>
      <c r="BJ1474" t="s">
        <v>79</v>
      </c>
      <c r="BK1474"/>
      <c r="BL1474" t="s">
        <v>301</v>
      </c>
      <c r="BM1474">
        <v>2255</v>
      </c>
      <c r="BN1474"/>
      <c r="BO1474"/>
    </row>
    <row r="1475" spans="1:67" s="13" customFormat="1" hidden="1" x14ac:dyDescent="0.2">
      <c r="A1475" t="s">
        <v>947</v>
      </c>
      <c r="B1475"/>
      <c r="C1475" t="s">
        <v>1518</v>
      </c>
      <c r="D1475" t="s">
        <v>76</v>
      </c>
      <c r="E1475" t="s">
        <v>936</v>
      </c>
      <c r="F1475" t="s">
        <v>944</v>
      </c>
      <c r="G1475" t="s">
        <v>936</v>
      </c>
      <c r="H1475" t="s">
        <v>944</v>
      </c>
      <c r="I1475"/>
      <c r="J1475"/>
      <c r="K1475"/>
      <c r="L1475" t="s">
        <v>948</v>
      </c>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v>3.92</v>
      </c>
      <c r="AX1475"/>
      <c r="AY1475">
        <v>2.76</v>
      </c>
      <c r="AZ1475">
        <v>2.76</v>
      </c>
      <c r="BA1475"/>
      <c r="BB1475"/>
      <c r="BC1475"/>
      <c r="BD1475"/>
      <c r="BE1475"/>
      <c r="BF1475"/>
      <c r="BG1475"/>
      <c r="BH1475"/>
      <c r="BI1475"/>
      <c r="BJ1475" t="s">
        <v>79</v>
      </c>
      <c r="BK1475"/>
      <c r="BL1475" t="s">
        <v>301</v>
      </c>
      <c r="BM1475">
        <v>2255</v>
      </c>
      <c r="BN1475"/>
      <c r="BO1475"/>
    </row>
    <row r="1476" spans="1:67" s="13" customFormat="1" hidden="1" x14ac:dyDescent="0.2">
      <c r="A1476" t="s">
        <v>947</v>
      </c>
      <c r="B1476"/>
      <c r="C1476" t="s">
        <v>1518</v>
      </c>
      <c r="D1476" t="s">
        <v>76</v>
      </c>
      <c r="E1476" t="s">
        <v>936</v>
      </c>
      <c r="F1476" t="s">
        <v>944</v>
      </c>
      <c r="G1476" t="s">
        <v>936</v>
      </c>
      <c r="H1476" t="s">
        <v>944</v>
      </c>
      <c r="I1476"/>
      <c r="J1476"/>
      <c r="K1476"/>
      <c r="L1476" t="s">
        <v>948</v>
      </c>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v>4.25</v>
      </c>
      <c r="BB1476">
        <v>3.44</v>
      </c>
      <c r="BC1476">
        <v>3.17</v>
      </c>
      <c r="BD1476">
        <v>3.44</v>
      </c>
      <c r="BE1476"/>
      <c r="BF1476"/>
      <c r="BG1476"/>
      <c r="BH1476"/>
      <c r="BI1476"/>
      <c r="BJ1476" t="s">
        <v>79</v>
      </c>
      <c r="BK1476"/>
      <c r="BL1476" t="s">
        <v>301</v>
      </c>
      <c r="BM1476">
        <v>2255</v>
      </c>
      <c r="BN1476"/>
      <c r="BO1476"/>
    </row>
    <row r="1477" spans="1:67" s="13" customFormat="1" hidden="1" x14ac:dyDescent="0.2">
      <c r="A1477" t="s">
        <v>949</v>
      </c>
      <c r="B1477"/>
      <c r="C1477" t="s">
        <v>1518</v>
      </c>
      <c r="D1477" t="s">
        <v>76</v>
      </c>
      <c r="E1477" t="s">
        <v>936</v>
      </c>
      <c r="F1477" t="s">
        <v>944</v>
      </c>
      <c r="G1477" t="s">
        <v>936</v>
      </c>
      <c r="H1477" t="s">
        <v>944</v>
      </c>
      <c r="I1477"/>
      <c r="J1477"/>
      <c r="K1477"/>
      <c r="L1477" t="s">
        <v>314</v>
      </c>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v>3.45</v>
      </c>
      <c r="AT1477"/>
      <c r="AU1477"/>
      <c r="AV1477">
        <v>2.31</v>
      </c>
      <c r="AW1477"/>
      <c r="AX1477"/>
      <c r="AY1477"/>
      <c r="AZ1477"/>
      <c r="BA1477"/>
      <c r="BB1477"/>
      <c r="BC1477"/>
      <c r="BD1477"/>
      <c r="BE1477"/>
      <c r="BF1477"/>
      <c r="BG1477"/>
      <c r="BH1477"/>
      <c r="BI1477"/>
      <c r="BJ1477" t="s">
        <v>79</v>
      </c>
      <c r="BK1477"/>
      <c r="BL1477" t="s">
        <v>301</v>
      </c>
      <c r="BM1477">
        <v>2255</v>
      </c>
      <c r="BN1477"/>
      <c r="BO1477"/>
    </row>
    <row r="1478" spans="1:67" s="13" customFormat="1" hidden="1" x14ac:dyDescent="0.2">
      <c r="A1478" t="s">
        <v>949</v>
      </c>
      <c r="B1478"/>
      <c r="C1478" t="s">
        <v>1518</v>
      </c>
      <c r="D1478" t="s">
        <v>76</v>
      </c>
      <c r="E1478" t="s">
        <v>936</v>
      </c>
      <c r="F1478" t="s">
        <v>944</v>
      </c>
      <c r="G1478" t="s">
        <v>936</v>
      </c>
      <c r="H1478" t="s">
        <v>944</v>
      </c>
      <c r="I1478"/>
      <c r="J1478"/>
      <c r="K1478"/>
      <c r="L1478" t="s">
        <v>314</v>
      </c>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v>3.97</v>
      </c>
      <c r="BB1478">
        <v>3.2</v>
      </c>
      <c r="BC1478">
        <v>2.81</v>
      </c>
      <c r="BD1478">
        <v>3.2</v>
      </c>
      <c r="BE1478"/>
      <c r="BF1478"/>
      <c r="BG1478"/>
      <c r="BH1478"/>
      <c r="BI1478"/>
      <c r="BJ1478" t="s">
        <v>79</v>
      </c>
      <c r="BK1478"/>
      <c r="BL1478" t="s">
        <v>301</v>
      </c>
      <c r="BM1478">
        <v>2255</v>
      </c>
      <c r="BN1478"/>
      <c r="BO1478"/>
    </row>
    <row r="1479" spans="1:67" s="13" customFormat="1" hidden="1" x14ac:dyDescent="0.2">
      <c r="A1479" t="s">
        <v>949</v>
      </c>
      <c r="B1479"/>
      <c r="C1479" t="s">
        <v>1518</v>
      </c>
      <c r="D1479" t="s">
        <v>76</v>
      </c>
      <c r="E1479" t="s">
        <v>936</v>
      </c>
      <c r="F1479" t="s">
        <v>944</v>
      </c>
      <c r="G1479" t="s">
        <v>936</v>
      </c>
      <c r="H1479" t="s">
        <v>944</v>
      </c>
      <c r="I1479"/>
      <c r="J1479"/>
      <c r="K1479"/>
      <c r="L1479" t="s">
        <v>314</v>
      </c>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v>4.9000000000000004</v>
      </c>
      <c r="BF1479">
        <v>2.85</v>
      </c>
      <c r="BG1479">
        <v>2.33</v>
      </c>
      <c r="BH1479">
        <v>2.85</v>
      </c>
      <c r="BI1479"/>
      <c r="BJ1479" t="s">
        <v>79</v>
      </c>
      <c r="BK1479"/>
      <c r="BL1479" t="s">
        <v>301</v>
      </c>
      <c r="BM1479">
        <v>2255</v>
      </c>
      <c r="BN1479"/>
      <c r="BO1479"/>
    </row>
    <row r="1480" spans="1:67" s="13" customFormat="1" hidden="1" x14ac:dyDescent="0.2">
      <c r="A1480" t="s">
        <v>950</v>
      </c>
      <c r="B1480"/>
      <c r="C1480" t="s">
        <v>1518</v>
      </c>
      <c r="D1480" t="s">
        <v>76</v>
      </c>
      <c r="E1480" t="s">
        <v>936</v>
      </c>
      <c r="F1480" t="s">
        <v>944</v>
      </c>
      <c r="G1480" t="s">
        <v>936</v>
      </c>
      <c r="H1480" t="s">
        <v>944</v>
      </c>
      <c r="I1480"/>
      <c r="J1480"/>
      <c r="K1480"/>
      <c r="L1480" t="s">
        <v>951</v>
      </c>
      <c r="M1480"/>
      <c r="N1480"/>
      <c r="O1480"/>
      <c r="P1480"/>
      <c r="Q1480"/>
      <c r="R1480"/>
      <c r="S1480"/>
      <c r="T1480"/>
      <c r="U1480"/>
      <c r="V1480"/>
      <c r="W1480"/>
      <c r="X1480"/>
      <c r="Y1480"/>
      <c r="Z1480"/>
      <c r="AA1480"/>
      <c r="AB1480"/>
      <c r="AC1480"/>
      <c r="AD1480"/>
      <c r="AE1480"/>
      <c r="AF1480"/>
      <c r="AG1480">
        <v>4.21</v>
      </c>
      <c r="AH1480">
        <v>5.2</v>
      </c>
      <c r="AI1480">
        <v>4.75</v>
      </c>
      <c r="AJ1480">
        <v>5.2</v>
      </c>
      <c r="AK1480"/>
      <c r="AL1480"/>
      <c r="AM1480"/>
      <c r="AN1480"/>
      <c r="AO1480"/>
      <c r="AP1480"/>
      <c r="AQ1480"/>
      <c r="AR1480"/>
      <c r="AS1480"/>
      <c r="AT1480"/>
      <c r="AU1480"/>
      <c r="AV1480"/>
      <c r="AW1480"/>
      <c r="AX1480"/>
      <c r="AY1480"/>
      <c r="AZ1480"/>
      <c r="BA1480"/>
      <c r="BB1480"/>
      <c r="BC1480"/>
      <c r="BD1480"/>
      <c r="BE1480"/>
      <c r="BF1480"/>
      <c r="BG1480"/>
      <c r="BH1480"/>
      <c r="BI1480"/>
      <c r="BJ1480" t="s">
        <v>79</v>
      </c>
      <c r="BK1480"/>
      <c r="BL1480" t="s">
        <v>301</v>
      </c>
      <c r="BM1480">
        <v>2255</v>
      </c>
      <c r="BN1480"/>
      <c r="BO1480"/>
    </row>
    <row r="1481" spans="1:67" s="13" customFormat="1" hidden="1" x14ac:dyDescent="0.2">
      <c r="A1481" t="s">
        <v>952</v>
      </c>
      <c r="B1481"/>
      <c r="C1481" t="s">
        <v>1518</v>
      </c>
      <c r="D1481" t="s">
        <v>76</v>
      </c>
      <c r="E1481" t="s">
        <v>936</v>
      </c>
      <c r="F1481" t="s">
        <v>944</v>
      </c>
      <c r="G1481" t="s">
        <v>936</v>
      </c>
      <c r="H1481" t="s">
        <v>944</v>
      </c>
      <c r="I1481"/>
      <c r="J1481"/>
      <c r="K1481"/>
      <c r="L1481" t="s">
        <v>953</v>
      </c>
      <c r="M1481"/>
      <c r="N1481"/>
      <c r="O1481"/>
      <c r="P1481"/>
      <c r="Q1481"/>
      <c r="R1481"/>
      <c r="S1481"/>
      <c r="T1481"/>
      <c r="U1481"/>
      <c r="V1481"/>
      <c r="W1481"/>
      <c r="X1481"/>
      <c r="Y1481"/>
      <c r="Z1481"/>
      <c r="AA1481"/>
      <c r="AB1481"/>
      <c r="AC1481"/>
      <c r="AD1481"/>
      <c r="AE1481"/>
      <c r="AF1481"/>
      <c r="AG1481">
        <v>4.22</v>
      </c>
      <c r="AH1481">
        <v>4.8499999999999996</v>
      </c>
      <c r="AI1481">
        <v>4.37</v>
      </c>
      <c r="AJ1481">
        <v>4.8499999999999996</v>
      </c>
      <c r="AK1481"/>
      <c r="AL1481"/>
      <c r="AM1481"/>
      <c r="AN1481"/>
      <c r="AO1481"/>
      <c r="AP1481"/>
      <c r="AQ1481"/>
      <c r="AR1481"/>
      <c r="AS1481"/>
      <c r="AT1481"/>
      <c r="AU1481"/>
      <c r="AV1481"/>
      <c r="AW1481"/>
      <c r="AX1481"/>
      <c r="AY1481"/>
      <c r="AZ1481"/>
      <c r="BA1481"/>
      <c r="BB1481"/>
      <c r="BC1481"/>
      <c r="BD1481"/>
      <c r="BE1481"/>
      <c r="BF1481"/>
      <c r="BG1481"/>
      <c r="BH1481"/>
      <c r="BI1481"/>
      <c r="BJ1481" t="s">
        <v>79</v>
      </c>
      <c r="BK1481"/>
      <c r="BL1481" t="s">
        <v>301</v>
      </c>
      <c r="BM1481">
        <v>2255</v>
      </c>
      <c r="BN1481"/>
      <c r="BO1481"/>
    </row>
    <row r="1482" spans="1:67" s="13" customFormat="1" hidden="1" x14ac:dyDescent="0.2">
      <c r="A1482" t="s">
        <v>954</v>
      </c>
      <c r="B1482"/>
      <c r="C1482" t="s">
        <v>1518</v>
      </c>
      <c r="D1482" t="s">
        <v>76</v>
      </c>
      <c r="E1482" t="s">
        <v>936</v>
      </c>
      <c r="F1482" t="s">
        <v>944</v>
      </c>
      <c r="G1482" t="s">
        <v>936</v>
      </c>
      <c r="H1482" t="s">
        <v>944</v>
      </c>
      <c r="I1482"/>
      <c r="J1482"/>
      <c r="K1482"/>
      <c r="L1482" t="s">
        <v>321</v>
      </c>
      <c r="M1482"/>
      <c r="N1482"/>
      <c r="O1482"/>
      <c r="P1482"/>
      <c r="Q1482"/>
      <c r="R1482"/>
      <c r="S1482"/>
      <c r="T1482"/>
      <c r="U1482"/>
      <c r="V1482"/>
      <c r="W1482"/>
      <c r="X1482"/>
      <c r="Y1482"/>
      <c r="Z1482"/>
      <c r="AA1482"/>
      <c r="AB1482"/>
      <c r="AC1482">
        <v>4.7699999999999996</v>
      </c>
      <c r="AD1482">
        <v>6.16</v>
      </c>
      <c r="AE1482">
        <v>6.54</v>
      </c>
      <c r="AF1482">
        <v>6.54</v>
      </c>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t="s">
        <v>79</v>
      </c>
      <c r="BK1482"/>
      <c r="BL1482" t="s">
        <v>301</v>
      </c>
      <c r="BM1482">
        <v>2255</v>
      </c>
      <c r="BN1482"/>
      <c r="BO1482"/>
    </row>
    <row r="1483" spans="1:67" s="13" customFormat="1" hidden="1" x14ac:dyDescent="0.2">
      <c r="A1483" t="s">
        <v>955</v>
      </c>
      <c r="B1483"/>
      <c r="C1483" t="s">
        <v>1518</v>
      </c>
      <c r="D1483" t="s">
        <v>76</v>
      </c>
      <c r="E1483" t="s">
        <v>936</v>
      </c>
      <c r="F1483" t="s">
        <v>944</v>
      </c>
      <c r="G1483" t="s">
        <v>936</v>
      </c>
      <c r="H1483" t="s">
        <v>944</v>
      </c>
      <c r="I1483"/>
      <c r="J1483"/>
      <c r="K1483"/>
      <c r="L1483" t="s">
        <v>956</v>
      </c>
      <c r="M1483"/>
      <c r="N1483"/>
      <c r="O1483"/>
      <c r="P1483"/>
      <c r="Q1483"/>
      <c r="R1483"/>
      <c r="S1483"/>
      <c r="T1483"/>
      <c r="U1483"/>
      <c r="V1483"/>
      <c r="W1483"/>
      <c r="X1483"/>
      <c r="Y1483"/>
      <c r="Z1483"/>
      <c r="AA1483"/>
      <c r="AB1483"/>
      <c r="AC1483"/>
      <c r="AD1483"/>
      <c r="AE1483"/>
      <c r="AF1483"/>
      <c r="AG1483">
        <v>3.94</v>
      </c>
      <c r="AH1483">
        <v>4.88</v>
      </c>
      <c r="AI1483">
        <v>4.53</v>
      </c>
      <c r="AJ1483">
        <v>4.88</v>
      </c>
      <c r="AK1483"/>
      <c r="AL1483"/>
      <c r="AM1483"/>
      <c r="AN1483"/>
      <c r="AO1483"/>
      <c r="AP1483"/>
      <c r="AQ1483"/>
      <c r="AR1483"/>
      <c r="AS1483"/>
      <c r="AT1483"/>
      <c r="AU1483"/>
      <c r="AV1483"/>
      <c r="AW1483"/>
      <c r="AX1483"/>
      <c r="AY1483"/>
      <c r="AZ1483"/>
      <c r="BA1483"/>
      <c r="BB1483"/>
      <c r="BC1483"/>
      <c r="BD1483"/>
      <c r="BE1483"/>
      <c r="BF1483"/>
      <c r="BG1483"/>
      <c r="BH1483"/>
      <c r="BI1483"/>
      <c r="BJ1483" t="s">
        <v>79</v>
      </c>
      <c r="BK1483"/>
      <c r="BL1483" t="s">
        <v>301</v>
      </c>
      <c r="BM1483">
        <v>2255</v>
      </c>
      <c r="BN1483"/>
      <c r="BO1483"/>
    </row>
    <row r="1484" spans="1:67" s="13" customFormat="1" hidden="1" x14ac:dyDescent="0.2">
      <c r="A1484" t="s">
        <v>957</v>
      </c>
      <c r="B1484"/>
      <c r="C1484" t="s">
        <v>1518</v>
      </c>
      <c r="D1484" t="s">
        <v>76</v>
      </c>
      <c r="E1484" t="s">
        <v>936</v>
      </c>
      <c r="F1484" t="s">
        <v>944</v>
      </c>
      <c r="G1484" t="s">
        <v>936</v>
      </c>
      <c r="H1484" t="s">
        <v>944</v>
      </c>
      <c r="I1484"/>
      <c r="J1484"/>
      <c r="K1484"/>
      <c r="L1484" t="s">
        <v>958</v>
      </c>
      <c r="M1484"/>
      <c r="N1484"/>
      <c r="O1484"/>
      <c r="P1484"/>
      <c r="Q1484"/>
      <c r="R1484"/>
      <c r="S1484"/>
      <c r="T1484"/>
      <c r="U1484"/>
      <c r="V1484"/>
      <c r="W1484"/>
      <c r="X1484"/>
      <c r="Y1484"/>
      <c r="Z1484"/>
      <c r="AA1484"/>
      <c r="AB1484"/>
      <c r="AC1484"/>
      <c r="AD1484"/>
      <c r="AE1484"/>
      <c r="AF1484"/>
      <c r="AG1484">
        <v>4.1900000000000004</v>
      </c>
      <c r="AH1484">
        <v>5.38</v>
      </c>
      <c r="AI1484">
        <v>4.91</v>
      </c>
      <c r="AJ1484">
        <v>5.38</v>
      </c>
      <c r="AK1484"/>
      <c r="AL1484"/>
      <c r="AM1484"/>
      <c r="AN1484"/>
      <c r="AO1484"/>
      <c r="AP1484"/>
      <c r="AQ1484"/>
      <c r="AR1484"/>
      <c r="AS1484"/>
      <c r="AT1484"/>
      <c r="AU1484"/>
      <c r="AV1484"/>
      <c r="AW1484"/>
      <c r="AX1484"/>
      <c r="AY1484"/>
      <c r="AZ1484"/>
      <c r="BA1484"/>
      <c r="BB1484"/>
      <c r="BC1484"/>
      <c r="BD1484"/>
      <c r="BE1484"/>
      <c r="BF1484"/>
      <c r="BG1484"/>
      <c r="BH1484"/>
      <c r="BI1484"/>
      <c r="BJ1484" t="s">
        <v>79</v>
      </c>
      <c r="BK1484"/>
      <c r="BL1484" t="s">
        <v>301</v>
      </c>
      <c r="BM1484">
        <v>2255</v>
      </c>
      <c r="BN1484"/>
      <c r="BO1484"/>
    </row>
    <row r="1485" spans="1:67" s="13" customFormat="1" hidden="1" x14ac:dyDescent="0.2">
      <c r="A1485" t="s">
        <v>959</v>
      </c>
      <c r="B1485"/>
      <c r="C1485" t="s">
        <v>1518</v>
      </c>
      <c r="D1485" t="s">
        <v>76</v>
      </c>
      <c r="E1485" t="s">
        <v>936</v>
      </c>
      <c r="F1485" t="s">
        <v>944</v>
      </c>
      <c r="G1485" t="s">
        <v>936</v>
      </c>
      <c r="H1485" t="s">
        <v>944</v>
      </c>
      <c r="I1485"/>
      <c r="J1485"/>
      <c r="K1485"/>
      <c r="L1485" t="s">
        <v>960</v>
      </c>
      <c r="M1485"/>
      <c r="N1485"/>
      <c r="O1485"/>
      <c r="P1485"/>
      <c r="Q1485"/>
      <c r="R1485"/>
      <c r="S1485"/>
      <c r="T1485"/>
      <c r="U1485"/>
      <c r="V1485"/>
      <c r="W1485"/>
      <c r="X1485"/>
      <c r="Y1485"/>
      <c r="Z1485"/>
      <c r="AA1485"/>
      <c r="AB1485"/>
      <c r="AC1485"/>
      <c r="AD1485"/>
      <c r="AE1485"/>
      <c r="AF1485"/>
      <c r="AG1485"/>
      <c r="AH1485"/>
      <c r="AI1485"/>
      <c r="AJ1485"/>
      <c r="AK1485">
        <v>2.5</v>
      </c>
      <c r="AL1485"/>
      <c r="AM1485"/>
      <c r="AN1485">
        <v>1.34</v>
      </c>
      <c r="AO1485"/>
      <c r="AP1485"/>
      <c r="AQ1485"/>
      <c r="AR1485"/>
      <c r="AS1485"/>
      <c r="AT1485"/>
      <c r="AU1485"/>
      <c r="AV1485"/>
      <c r="AW1485"/>
      <c r="AX1485"/>
      <c r="AY1485"/>
      <c r="AZ1485"/>
      <c r="BA1485"/>
      <c r="BB1485"/>
      <c r="BC1485"/>
      <c r="BD1485"/>
      <c r="BE1485"/>
      <c r="BF1485"/>
      <c r="BG1485"/>
      <c r="BH1485"/>
      <c r="BI1485"/>
      <c r="BJ1485" t="s">
        <v>79</v>
      </c>
      <c r="BK1485"/>
      <c r="BL1485" t="s">
        <v>301</v>
      </c>
      <c r="BM1485">
        <v>2255</v>
      </c>
      <c r="BN1485" t="s">
        <v>72</v>
      </c>
      <c r="BO1485" t="s">
        <v>301</v>
      </c>
    </row>
    <row r="1486" spans="1:67" s="13" customFormat="1" hidden="1" x14ac:dyDescent="0.2">
      <c r="A1486" t="s">
        <v>959</v>
      </c>
      <c r="B1486"/>
      <c r="C1486" t="s">
        <v>1518</v>
      </c>
      <c r="D1486" t="s">
        <v>76</v>
      </c>
      <c r="E1486" t="s">
        <v>936</v>
      </c>
      <c r="F1486" t="s">
        <v>944</v>
      </c>
      <c r="G1486" t="s">
        <v>936</v>
      </c>
      <c r="H1486" t="s">
        <v>944</v>
      </c>
      <c r="I1486"/>
      <c r="J1486"/>
      <c r="K1486"/>
      <c r="L1486" t="s">
        <v>960</v>
      </c>
      <c r="M1486"/>
      <c r="N1486"/>
      <c r="O1486"/>
      <c r="P1486"/>
      <c r="Q1486"/>
      <c r="R1486"/>
      <c r="S1486"/>
      <c r="T1486"/>
      <c r="U1486"/>
      <c r="V1486"/>
      <c r="W1486"/>
      <c r="X1486"/>
      <c r="Y1486"/>
      <c r="Z1486"/>
      <c r="AA1486"/>
      <c r="AB1486"/>
      <c r="AC1486"/>
      <c r="AD1486"/>
      <c r="AE1486"/>
      <c r="AF1486"/>
      <c r="AG1486"/>
      <c r="AH1486"/>
      <c r="AI1486"/>
      <c r="AJ1486"/>
      <c r="AK1486"/>
      <c r="AL1486"/>
      <c r="AM1486"/>
      <c r="AN1486"/>
      <c r="AO1486">
        <v>3.16</v>
      </c>
      <c r="AP1486"/>
      <c r="AQ1486"/>
      <c r="AR1486">
        <v>1.71</v>
      </c>
      <c r="AS1486"/>
      <c r="AT1486"/>
      <c r="AU1486"/>
      <c r="AV1486"/>
      <c r="AW1486"/>
      <c r="AX1486"/>
      <c r="AY1486"/>
      <c r="AZ1486"/>
      <c r="BA1486"/>
      <c r="BB1486"/>
      <c r="BC1486"/>
      <c r="BD1486"/>
      <c r="BE1486"/>
      <c r="BF1486"/>
      <c r="BG1486"/>
      <c r="BH1486"/>
      <c r="BI1486"/>
      <c r="BJ1486" t="s">
        <v>79</v>
      </c>
      <c r="BK1486"/>
      <c r="BL1486" t="s">
        <v>301</v>
      </c>
      <c r="BM1486">
        <v>2255</v>
      </c>
      <c r="BN1486"/>
      <c r="BO1486"/>
    </row>
    <row r="1487" spans="1:67" s="13" customFormat="1" hidden="1" x14ac:dyDescent="0.2">
      <c r="A1487" t="s">
        <v>959</v>
      </c>
      <c r="B1487"/>
      <c r="C1487" t="s">
        <v>1518</v>
      </c>
      <c r="D1487" t="s">
        <v>76</v>
      </c>
      <c r="E1487" t="s">
        <v>936</v>
      </c>
      <c r="F1487" t="s">
        <v>944</v>
      </c>
      <c r="G1487" t="s">
        <v>936</v>
      </c>
      <c r="H1487" t="s">
        <v>944</v>
      </c>
      <c r="I1487"/>
      <c r="J1487"/>
      <c r="K1487"/>
      <c r="L1487" t="s">
        <v>960</v>
      </c>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v>3.44</v>
      </c>
      <c r="AT1487"/>
      <c r="AU1487"/>
      <c r="AV1487">
        <v>2.39</v>
      </c>
      <c r="AW1487"/>
      <c r="AX1487"/>
      <c r="AY1487"/>
      <c r="AZ1487"/>
      <c r="BA1487"/>
      <c r="BB1487"/>
      <c r="BC1487"/>
      <c r="BD1487"/>
      <c r="BE1487"/>
      <c r="BF1487"/>
      <c r="BG1487"/>
      <c r="BH1487"/>
      <c r="BI1487"/>
      <c r="BJ1487" t="s">
        <v>79</v>
      </c>
      <c r="BK1487"/>
      <c r="BL1487" t="s">
        <v>301</v>
      </c>
      <c r="BM1487">
        <v>2255</v>
      </c>
      <c r="BN1487"/>
      <c r="BO1487"/>
    </row>
    <row r="1488" spans="1:67" s="13" customFormat="1" hidden="1" x14ac:dyDescent="0.2">
      <c r="A1488" t="s">
        <v>959</v>
      </c>
      <c r="B1488"/>
      <c r="C1488" t="s">
        <v>1518</v>
      </c>
      <c r="D1488" t="s">
        <v>76</v>
      </c>
      <c r="E1488" t="s">
        <v>936</v>
      </c>
      <c r="F1488" t="s">
        <v>944</v>
      </c>
      <c r="G1488" t="s">
        <v>936</v>
      </c>
      <c r="H1488" t="s">
        <v>944</v>
      </c>
      <c r="I1488"/>
      <c r="J1488"/>
      <c r="K1488"/>
      <c r="L1488" t="s">
        <v>960</v>
      </c>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v>3.92</v>
      </c>
      <c r="AX1488">
        <v>2.98</v>
      </c>
      <c r="AY1488">
        <v>2.92</v>
      </c>
      <c r="AZ1488">
        <v>2.98</v>
      </c>
      <c r="BA1488"/>
      <c r="BB1488"/>
      <c r="BC1488"/>
      <c r="BD1488"/>
      <c r="BE1488"/>
      <c r="BF1488"/>
      <c r="BG1488"/>
      <c r="BH1488"/>
      <c r="BI1488"/>
      <c r="BJ1488" t="s">
        <v>79</v>
      </c>
      <c r="BK1488"/>
      <c r="BL1488" t="s">
        <v>301</v>
      </c>
      <c r="BM1488">
        <v>2255</v>
      </c>
      <c r="BN1488"/>
      <c r="BO1488"/>
    </row>
    <row r="1489" spans="1:67" s="13" customFormat="1" hidden="1" x14ac:dyDescent="0.2">
      <c r="A1489" t="s">
        <v>959</v>
      </c>
      <c r="B1489"/>
      <c r="C1489" t="s">
        <v>1518</v>
      </c>
      <c r="D1489" t="s">
        <v>76</v>
      </c>
      <c r="E1489" t="s">
        <v>936</v>
      </c>
      <c r="F1489" t="s">
        <v>944</v>
      </c>
      <c r="G1489" t="s">
        <v>936</v>
      </c>
      <c r="H1489" t="s">
        <v>944</v>
      </c>
      <c r="I1489"/>
      <c r="J1489"/>
      <c r="K1489"/>
      <c r="L1489" t="s">
        <v>960</v>
      </c>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v>4.09</v>
      </c>
      <c r="BB1489">
        <v>3.31</v>
      </c>
      <c r="BC1489">
        <v>3.03</v>
      </c>
      <c r="BD1489">
        <v>3.31</v>
      </c>
      <c r="BE1489"/>
      <c r="BF1489"/>
      <c r="BG1489"/>
      <c r="BH1489"/>
      <c r="BI1489"/>
      <c r="BJ1489" t="s">
        <v>79</v>
      </c>
      <c r="BK1489"/>
      <c r="BL1489" t="s">
        <v>301</v>
      </c>
      <c r="BM1489">
        <v>2255</v>
      </c>
      <c r="BN1489"/>
      <c r="BO1489"/>
    </row>
    <row r="1490" spans="1:67" s="13" customFormat="1" hidden="1" x14ac:dyDescent="0.2">
      <c r="A1490" t="s">
        <v>959</v>
      </c>
      <c r="B1490"/>
      <c r="C1490" t="s">
        <v>1518</v>
      </c>
      <c r="D1490" t="s">
        <v>76</v>
      </c>
      <c r="E1490" t="s">
        <v>936</v>
      </c>
      <c r="F1490" t="s">
        <v>944</v>
      </c>
      <c r="G1490" t="s">
        <v>936</v>
      </c>
      <c r="H1490" t="s">
        <v>944</v>
      </c>
      <c r="I1490"/>
      <c r="J1490"/>
      <c r="K1490"/>
      <c r="L1490" t="s">
        <v>960</v>
      </c>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v>5.21</v>
      </c>
      <c r="BF1490">
        <v>2.9</v>
      </c>
      <c r="BG1490">
        <v>2.54</v>
      </c>
      <c r="BH1490">
        <v>2.9</v>
      </c>
      <c r="BI1490"/>
      <c r="BJ1490" t="s">
        <v>79</v>
      </c>
      <c r="BK1490"/>
      <c r="BL1490" t="s">
        <v>301</v>
      </c>
      <c r="BM1490">
        <v>2255</v>
      </c>
      <c r="BN1490"/>
      <c r="BO1490"/>
    </row>
    <row r="1491" spans="1:67" s="13" customFormat="1" hidden="1" x14ac:dyDescent="0.2">
      <c r="A1491" t="s">
        <v>961</v>
      </c>
      <c r="B1491"/>
      <c r="C1491" t="s">
        <v>1518</v>
      </c>
      <c r="D1491" t="s">
        <v>76</v>
      </c>
      <c r="E1491" t="s">
        <v>936</v>
      </c>
      <c r="F1491" t="s">
        <v>944</v>
      </c>
      <c r="G1491" t="s">
        <v>936</v>
      </c>
      <c r="H1491" t="s">
        <v>944</v>
      </c>
      <c r="I1491"/>
      <c r="J1491"/>
      <c r="K1491"/>
      <c r="L1491" t="s">
        <v>962</v>
      </c>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v>3.8</v>
      </c>
      <c r="AT1491"/>
      <c r="AU1491"/>
      <c r="AV1491">
        <v>2.41</v>
      </c>
      <c r="AW1491"/>
      <c r="AX1491"/>
      <c r="AY1491"/>
      <c r="AZ1491"/>
      <c r="BA1491"/>
      <c r="BB1491"/>
      <c r="BC1491"/>
      <c r="BD1491"/>
      <c r="BE1491"/>
      <c r="BF1491"/>
      <c r="BG1491"/>
      <c r="BH1491"/>
      <c r="BI1491"/>
      <c r="BJ1491" t="s">
        <v>79</v>
      </c>
      <c r="BK1491"/>
      <c r="BL1491" t="s">
        <v>301</v>
      </c>
      <c r="BM1491">
        <v>2255</v>
      </c>
      <c r="BN1491"/>
      <c r="BO1491"/>
    </row>
    <row r="1492" spans="1:67" s="13" customFormat="1" hidden="1" x14ac:dyDescent="0.2">
      <c r="A1492" t="s">
        <v>961</v>
      </c>
      <c r="B1492"/>
      <c r="C1492" t="s">
        <v>1518</v>
      </c>
      <c r="D1492" t="s">
        <v>76</v>
      </c>
      <c r="E1492" t="s">
        <v>936</v>
      </c>
      <c r="F1492" t="s">
        <v>944</v>
      </c>
      <c r="G1492" t="s">
        <v>936</v>
      </c>
      <c r="H1492" t="s">
        <v>944</v>
      </c>
      <c r="I1492"/>
      <c r="J1492"/>
      <c r="K1492"/>
      <c r="L1492" t="s">
        <v>962</v>
      </c>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v>4.05</v>
      </c>
      <c r="AX1492">
        <v>2.98</v>
      </c>
      <c r="AY1492">
        <v>3</v>
      </c>
      <c r="AZ1492">
        <v>3</v>
      </c>
      <c r="BA1492"/>
      <c r="BB1492"/>
      <c r="BC1492"/>
      <c r="BD1492"/>
      <c r="BE1492"/>
      <c r="BF1492"/>
      <c r="BG1492"/>
      <c r="BH1492"/>
      <c r="BI1492"/>
      <c r="BJ1492" t="s">
        <v>79</v>
      </c>
      <c r="BK1492"/>
      <c r="BL1492" t="s">
        <v>301</v>
      </c>
      <c r="BM1492">
        <v>2255</v>
      </c>
      <c r="BN1492"/>
      <c r="BO1492"/>
    </row>
    <row r="1493" spans="1:67" s="13" customFormat="1" hidden="1" x14ac:dyDescent="0.2">
      <c r="A1493" t="s">
        <v>961</v>
      </c>
      <c r="B1493"/>
      <c r="C1493" t="s">
        <v>1518</v>
      </c>
      <c r="D1493" t="s">
        <v>76</v>
      </c>
      <c r="E1493" t="s">
        <v>936</v>
      </c>
      <c r="F1493" t="s">
        <v>944</v>
      </c>
      <c r="G1493" t="s">
        <v>936</v>
      </c>
      <c r="H1493" t="s">
        <v>944</v>
      </c>
      <c r="I1493"/>
      <c r="J1493"/>
      <c r="K1493"/>
      <c r="L1493" t="s">
        <v>962</v>
      </c>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v>4.5599999999999996</v>
      </c>
      <c r="BB1493">
        <v>3.62</v>
      </c>
      <c r="BC1493">
        <v>3.49</v>
      </c>
      <c r="BD1493">
        <v>3.62</v>
      </c>
      <c r="BE1493"/>
      <c r="BF1493"/>
      <c r="BG1493"/>
      <c r="BH1493"/>
      <c r="BI1493"/>
      <c r="BJ1493" t="s">
        <v>79</v>
      </c>
      <c r="BK1493"/>
      <c r="BL1493" t="s">
        <v>301</v>
      </c>
      <c r="BM1493">
        <v>2255</v>
      </c>
      <c r="BN1493"/>
      <c r="BO1493"/>
    </row>
    <row r="1494" spans="1:67" s="13" customFormat="1" hidden="1" x14ac:dyDescent="0.2">
      <c r="A1494" t="s">
        <v>961</v>
      </c>
      <c r="B1494"/>
      <c r="C1494" t="s">
        <v>1518</v>
      </c>
      <c r="D1494" t="s">
        <v>76</v>
      </c>
      <c r="E1494" t="s">
        <v>936</v>
      </c>
      <c r="F1494" t="s">
        <v>944</v>
      </c>
      <c r="G1494" t="s">
        <v>936</v>
      </c>
      <c r="H1494" t="s">
        <v>944</v>
      </c>
      <c r="I1494"/>
      <c r="J1494"/>
      <c r="K1494"/>
      <c r="L1494" t="s">
        <v>962</v>
      </c>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v>5.43</v>
      </c>
      <c r="BF1494">
        <v>3.28</v>
      </c>
      <c r="BG1494">
        <v>2.54</v>
      </c>
      <c r="BH1494">
        <v>3.28</v>
      </c>
      <c r="BI1494"/>
      <c r="BJ1494" t="s">
        <v>79</v>
      </c>
      <c r="BK1494"/>
      <c r="BL1494" t="s">
        <v>301</v>
      </c>
      <c r="BM1494">
        <v>2255</v>
      </c>
      <c r="BN1494"/>
      <c r="BO1494"/>
    </row>
    <row r="1495" spans="1:67" s="13" customFormat="1" hidden="1" x14ac:dyDescent="0.2">
      <c r="A1495" t="s">
        <v>963</v>
      </c>
      <c r="B1495"/>
      <c r="C1495" t="s">
        <v>1518</v>
      </c>
      <c r="D1495" t="s">
        <v>76</v>
      </c>
      <c r="E1495" t="s">
        <v>936</v>
      </c>
      <c r="F1495" t="s">
        <v>944</v>
      </c>
      <c r="G1495" t="s">
        <v>936</v>
      </c>
      <c r="H1495" t="s">
        <v>944</v>
      </c>
      <c r="I1495"/>
      <c r="J1495"/>
      <c r="K1495"/>
      <c r="L1495" t="s">
        <v>956</v>
      </c>
      <c r="M1495"/>
      <c r="N1495"/>
      <c r="O1495"/>
      <c r="P1495"/>
      <c r="Q1495"/>
      <c r="R1495"/>
      <c r="S1495"/>
      <c r="T1495"/>
      <c r="U1495"/>
      <c r="V1495"/>
      <c r="W1495"/>
      <c r="X1495"/>
      <c r="Y1495">
        <v>4.57</v>
      </c>
      <c r="Z1495">
        <v>5.63</v>
      </c>
      <c r="AA1495">
        <v>5.79</v>
      </c>
      <c r="AB1495">
        <v>5.79</v>
      </c>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t="s">
        <v>79</v>
      </c>
      <c r="BK1495"/>
      <c r="BL1495" t="s">
        <v>301</v>
      </c>
      <c r="BM1495">
        <v>2255</v>
      </c>
      <c r="BN1495"/>
      <c r="BO1495"/>
    </row>
    <row r="1496" spans="1:67" s="13" customFormat="1" hidden="1" x14ac:dyDescent="0.2">
      <c r="A1496" t="s">
        <v>964</v>
      </c>
      <c r="B1496"/>
      <c r="C1496" t="s">
        <v>1518</v>
      </c>
      <c r="D1496" t="s">
        <v>76</v>
      </c>
      <c r="E1496" t="s">
        <v>936</v>
      </c>
      <c r="F1496" t="s">
        <v>944</v>
      </c>
      <c r="G1496" t="s">
        <v>936</v>
      </c>
      <c r="H1496" t="s">
        <v>944</v>
      </c>
      <c r="I1496"/>
      <c r="J1496"/>
      <c r="K1496"/>
      <c r="L1496" t="s">
        <v>956</v>
      </c>
      <c r="M1496"/>
      <c r="N1496"/>
      <c r="O1496"/>
      <c r="P1496"/>
      <c r="Q1496"/>
      <c r="R1496"/>
      <c r="S1496"/>
      <c r="T1496"/>
      <c r="U1496"/>
      <c r="V1496"/>
      <c r="W1496"/>
      <c r="X1496"/>
      <c r="Y1496"/>
      <c r="Z1496"/>
      <c r="AA1496"/>
      <c r="AB1496"/>
      <c r="AC1496"/>
      <c r="AD1496"/>
      <c r="AE1496"/>
      <c r="AF1496"/>
      <c r="AG1496">
        <v>3.85</v>
      </c>
      <c r="AH1496">
        <v>5.27</v>
      </c>
      <c r="AI1496">
        <v>4.5999999999999996</v>
      </c>
      <c r="AJ1496">
        <v>5.27</v>
      </c>
      <c r="AK1496"/>
      <c r="AL1496"/>
      <c r="AM1496"/>
      <c r="AN1496"/>
      <c r="AO1496"/>
      <c r="AP1496"/>
      <c r="AQ1496"/>
      <c r="AR1496"/>
      <c r="AS1496"/>
      <c r="AT1496"/>
      <c r="AU1496"/>
      <c r="AV1496"/>
      <c r="AW1496"/>
      <c r="AX1496"/>
      <c r="AY1496"/>
      <c r="AZ1496"/>
      <c r="BA1496"/>
      <c r="BB1496"/>
      <c r="BC1496"/>
      <c r="BD1496"/>
      <c r="BE1496"/>
      <c r="BF1496"/>
      <c r="BG1496"/>
      <c r="BH1496"/>
      <c r="BI1496"/>
      <c r="BJ1496" t="s">
        <v>79</v>
      </c>
      <c r="BK1496"/>
      <c r="BL1496" t="s">
        <v>301</v>
      </c>
      <c r="BM1496">
        <v>2255</v>
      </c>
      <c r="BN1496"/>
      <c r="BO1496"/>
    </row>
    <row r="1497" spans="1:67" s="13" customFormat="1" hidden="1" x14ac:dyDescent="0.2">
      <c r="A1497" t="s">
        <v>965</v>
      </c>
      <c r="B1497"/>
      <c r="C1497" t="s">
        <v>1518</v>
      </c>
      <c r="D1497" t="s">
        <v>76</v>
      </c>
      <c r="E1497" t="s">
        <v>936</v>
      </c>
      <c r="F1497" t="s">
        <v>944</v>
      </c>
      <c r="G1497" t="s">
        <v>936</v>
      </c>
      <c r="H1497" t="s">
        <v>944</v>
      </c>
      <c r="I1497"/>
      <c r="J1497"/>
      <c r="K1497"/>
      <c r="L1497" t="s">
        <v>956</v>
      </c>
      <c r="M1497"/>
      <c r="N1497"/>
      <c r="O1497"/>
      <c r="P1497"/>
      <c r="Q1497"/>
      <c r="R1497"/>
      <c r="S1497"/>
      <c r="T1497"/>
      <c r="U1497"/>
      <c r="V1497"/>
      <c r="W1497"/>
      <c r="X1497"/>
      <c r="Y1497">
        <v>4.05</v>
      </c>
      <c r="Z1497">
        <v>5.26</v>
      </c>
      <c r="AA1497">
        <v>5.31</v>
      </c>
      <c r="AB1497">
        <v>5.31</v>
      </c>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t="s">
        <v>79</v>
      </c>
      <c r="BK1497"/>
      <c r="BL1497" t="s">
        <v>301</v>
      </c>
      <c r="BM1497">
        <v>2255</v>
      </c>
      <c r="BN1497"/>
      <c r="BO1497"/>
    </row>
    <row r="1498" spans="1:67" s="13" customFormat="1" hidden="1" x14ac:dyDescent="0.2">
      <c r="A1498" s="8" t="s">
        <v>2322</v>
      </c>
      <c r="B1498" s="8" t="s">
        <v>338</v>
      </c>
      <c r="C1498" t="s">
        <v>1518</v>
      </c>
      <c r="D1498" t="s">
        <v>76</v>
      </c>
      <c r="E1498" t="s">
        <v>936</v>
      </c>
      <c r="F1498" t="s">
        <v>944</v>
      </c>
      <c r="G1498" s="8" t="s">
        <v>936</v>
      </c>
      <c r="H1498" s="8" t="s">
        <v>944</v>
      </c>
      <c r="I1498" s="8"/>
      <c r="J1498"/>
      <c r="K1498"/>
      <c r="L1498"/>
      <c r="M1498"/>
      <c r="N1498"/>
      <c r="O1498"/>
      <c r="P1498"/>
      <c r="Q1498"/>
      <c r="R1498"/>
      <c r="S1498"/>
      <c r="T1498"/>
      <c r="U1498"/>
      <c r="V1498"/>
      <c r="W1498"/>
      <c r="X1498"/>
      <c r="Y1498"/>
      <c r="Z1498"/>
      <c r="AA1498"/>
      <c r="AB1498"/>
      <c r="AC1498">
        <v>4.4000000000000004</v>
      </c>
      <c r="AD1498"/>
      <c r="AE1498"/>
      <c r="AF1498">
        <v>6.5</v>
      </c>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s="8" t="s">
        <v>79</v>
      </c>
      <c r="BK1498" s="1">
        <v>44819</v>
      </c>
      <c r="BL1498" s="8" t="s">
        <v>71</v>
      </c>
      <c r="BM1498" s="8">
        <v>3485</v>
      </c>
      <c r="BN1498" t="s">
        <v>72</v>
      </c>
      <c r="BO1498" s="8" t="s">
        <v>71</v>
      </c>
    </row>
    <row r="1499" spans="1:67" s="13" customFormat="1" hidden="1" x14ac:dyDescent="0.2">
      <c r="A1499" t="s">
        <v>966</v>
      </c>
      <c r="B1499"/>
      <c r="C1499" t="s">
        <v>1518</v>
      </c>
      <c r="D1499" t="s">
        <v>76</v>
      </c>
      <c r="E1499" t="s">
        <v>936</v>
      </c>
      <c r="F1499" t="s">
        <v>944</v>
      </c>
      <c r="G1499" t="s">
        <v>936</v>
      </c>
      <c r="H1499" t="s">
        <v>944</v>
      </c>
      <c r="I1499"/>
      <c r="J1499"/>
      <c r="K1499"/>
      <c r="L1499" t="s">
        <v>967</v>
      </c>
      <c r="M1499"/>
      <c r="N1499"/>
      <c r="O1499"/>
      <c r="P1499"/>
      <c r="Q1499"/>
      <c r="R1499"/>
      <c r="S1499"/>
      <c r="T1499"/>
      <c r="U1499"/>
      <c r="V1499"/>
      <c r="W1499"/>
      <c r="X1499"/>
      <c r="Y1499"/>
      <c r="Z1499"/>
      <c r="AA1499"/>
      <c r="AB1499"/>
      <c r="AC1499">
        <v>4.76</v>
      </c>
      <c r="AD1499">
        <v>5.96</v>
      </c>
      <c r="AE1499">
        <v>6.24</v>
      </c>
      <c r="AF1499">
        <v>6.24</v>
      </c>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t="s">
        <v>79</v>
      </c>
      <c r="BK1499"/>
      <c r="BL1499" t="s">
        <v>301</v>
      </c>
      <c r="BM1499">
        <v>2255</v>
      </c>
      <c r="BN1499"/>
      <c r="BO1499"/>
    </row>
    <row r="1500" spans="1:67" s="13" customFormat="1" hidden="1" x14ac:dyDescent="0.2">
      <c r="A1500" s="8" t="s">
        <v>1802</v>
      </c>
      <c r="B1500"/>
      <c r="C1500" t="s">
        <v>1518</v>
      </c>
      <c r="D1500" t="s">
        <v>76</v>
      </c>
      <c r="E1500" t="s">
        <v>936</v>
      </c>
      <c r="F1500" t="s">
        <v>283</v>
      </c>
      <c r="G1500" t="s">
        <v>936</v>
      </c>
      <c r="H1500" s="8" t="s">
        <v>283</v>
      </c>
      <c r="I1500" s="8"/>
      <c r="J1500"/>
      <c r="K1500"/>
      <c r="L1500" t="s">
        <v>1751</v>
      </c>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v>4.2809999999999997</v>
      </c>
      <c r="BB1500">
        <v>3.21</v>
      </c>
      <c r="BC1500">
        <v>3.1970000000000001</v>
      </c>
      <c r="BD1500">
        <v>3.21</v>
      </c>
      <c r="BE1500"/>
      <c r="BF1500"/>
      <c r="BG1500"/>
      <c r="BH1500"/>
      <c r="BI1500"/>
      <c r="BJ1500" s="8" t="s">
        <v>79</v>
      </c>
      <c r="BK1500" s="1">
        <v>44812</v>
      </c>
      <c r="BL1500" s="8" t="s">
        <v>1738</v>
      </c>
      <c r="BM1500" s="8">
        <v>1420</v>
      </c>
      <c r="BN1500" t="s">
        <v>72</v>
      </c>
      <c r="BO1500" t="s">
        <v>1738</v>
      </c>
    </row>
    <row r="1501" spans="1:67" s="13" customFormat="1" hidden="1" x14ac:dyDescent="0.2">
      <c r="A1501" s="8" t="s">
        <v>1807</v>
      </c>
      <c r="B1501"/>
      <c r="C1501" t="s">
        <v>1518</v>
      </c>
      <c r="D1501" t="s">
        <v>76</v>
      </c>
      <c r="E1501" t="s">
        <v>936</v>
      </c>
      <c r="F1501" t="s">
        <v>283</v>
      </c>
      <c r="G1501" t="s">
        <v>1805</v>
      </c>
      <c r="H1501" s="8" t="s">
        <v>283</v>
      </c>
      <c r="I1501" s="8"/>
      <c r="J1501"/>
      <c r="K1501"/>
      <c r="L1501" t="s">
        <v>1806</v>
      </c>
      <c r="M1501"/>
      <c r="N1501"/>
      <c r="O1501"/>
      <c r="P1501"/>
      <c r="Q1501"/>
      <c r="R1501"/>
      <c r="S1501"/>
      <c r="T1501"/>
      <c r="U1501"/>
      <c r="V1501"/>
      <c r="W1501"/>
      <c r="X1501"/>
      <c r="Y1501"/>
      <c r="Z1501"/>
      <c r="AA1501"/>
      <c r="AB1501"/>
      <c r="AC1501"/>
      <c r="AD1501"/>
      <c r="AE1501"/>
      <c r="AF1501"/>
      <c r="AG1501">
        <v>2.81</v>
      </c>
      <c r="AH1501"/>
      <c r="AI1501"/>
      <c r="AJ1501">
        <v>4.2549999999999999</v>
      </c>
      <c r="AK1501"/>
      <c r="AL1501"/>
      <c r="AM1501"/>
      <c r="AN1501"/>
      <c r="AO1501"/>
      <c r="AP1501"/>
      <c r="AQ1501"/>
      <c r="AR1501"/>
      <c r="AS1501"/>
      <c r="AT1501"/>
      <c r="AU1501"/>
      <c r="AV1501"/>
      <c r="AW1501"/>
      <c r="AX1501"/>
      <c r="AY1501"/>
      <c r="AZ1501"/>
      <c r="BA1501"/>
      <c r="BB1501"/>
      <c r="BC1501"/>
      <c r="BD1501"/>
      <c r="BE1501"/>
      <c r="BF1501"/>
      <c r="BG1501"/>
      <c r="BH1501"/>
      <c r="BI1501"/>
      <c r="BJ1501" s="8" t="s">
        <v>79</v>
      </c>
      <c r="BK1501" s="1">
        <v>44812</v>
      </c>
      <c r="BL1501" s="8" t="s">
        <v>1738</v>
      </c>
      <c r="BM1501" s="8">
        <v>1420</v>
      </c>
      <c r="BN1501" t="s">
        <v>72</v>
      </c>
      <c r="BO1501" t="s">
        <v>1738</v>
      </c>
    </row>
    <row r="1502" spans="1:67" s="13" customFormat="1" hidden="1" x14ac:dyDescent="0.2">
      <c r="A1502" s="8" t="s">
        <v>1804</v>
      </c>
      <c r="B1502"/>
      <c r="C1502" t="s">
        <v>1518</v>
      </c>
      <c r="D1502" t="s">
        <v>76</v>
      </c>
      <c r="E1502" t="s">
        <v>936</v>
      </c>
      <c r="F1502" t="s">
        <v>283</v>
      </c>
      <c r="G1502" t="s">
        <v>936</v>
      </c>
      <c r="H1502" s="8" t="s">
        <v>283</v>
      </c>
      <c r="I1502" s="8"/>
      <c r="J1502"/>
      <c r="K1502"/>
      <c r="L1502" t="s">
        <v>1752</v>
      </c>
      <c r="M1502"/>
      <c r="N1502"/>
      <c r="O1502"/>
      <c r="P1502"/>
      <c r="Q1502"/>
      <c r="R1502"/>
      <c r="S1502"/>
      <c r="T1502"/>
      <c r="U1502"/>
      <c r="V1502"/>
      <c r="W1502"/>
      <c r="X1502">
        <v>4.6500000000000004</v>
      </c>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s="8" t="s">
        <v>79</v>
      </c>
      <c r="BK1502" s="1">
        <v>44812</v>
      </c>
      <c r="BL1502" s="8" t="s">
        <v>1738</v>
      </c>
      <c r="BM1502" s="8">
        <v>1420</v>
      </c>
      <c r="BN1502"/>
      <c r="BO1502"/>
    </row>
    <row r="1503" spans="1:67" s="13" customFormat="1" hidden="1" x14ac:dyDescent="0.2">
      <c r="A1503" s="8" t="s">
        <v>1803</v>
      </c>
      <c r="B1503"/>
      <c r="C1503" t="s">
        <v>1518</v>
      </c>
      <c r="D1503" t="s">
        <v>76</v>
      </c>
      <c r="E1503" t="s">
        <v>936</v>
      </c>
      <c r="F1503" t="s">
        <v>283</v>
      </c>
      <c r="G1503" t="s">
        <v>936</v>
      </c>
      <c r="H1503" s="8" t="s">
        <v>283</v>
      </c>
      <c r="I1503" s="8"/>
      <c r="J1503"/>
      <c r="K1503"/>
      <c r="L1503" t="s">
        <v>1752</v>
      </c>
      <c r="M1503"/>
      <c r="N1503"/>
      <c r="O1503"/>
      <c r="P1503"/>
      <c r="Q1503">
        <v>3.2749999999999999</v>
      </c>
      <c r="R1503"/>
      <c r="S1503"/>
      <c r="T1503">
        <v>3.6680000000000001</v>
      </c>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s="8" t="s">
        <v>79</v>
      </c>
      <c r="BK1503" s="1">
        <v>44812</v>
      </c>
      <c r="BL1503" s="8" t="s">
        <v>1738</v>
      </c>
      <c r="BM1503" s="8">
        <v>1420</v>
      </c>
      <c r="BN1503"/>
      <c r="BO1503"/>
    </row>
    <row r="1504" spans="1:67" s="13" customFormat="1" hidden="1" x14ac:dyDescent="0.2">
      <c r="A1504" s="13" t="s">
        <v>1737</v>
      </c>
      <c r="C1504" s="13" t="s">
        <v>1518</v>
      </c>
      <c r="D1504" s="13" t="s">
        <v>76</v>
      </c>
      <c r="E1504" s="13" t="s">
        <v>936</v>
      </c>
      <c r="G1504" s="13" t="s">
        <v>1587</v>
      </c>
    </row>
    <row r="1505" spans="1:67" s="13" customFormat="1" hidden="1" x14ac:dyDescent="0.2">
      <c r="A1505" s="13" t="s">
        <v>1737</v>
      </c>
      <c r="C1505" s="13" t="s">
        <v>1518</v>
      </c>
      <c r="D1505" s="13" t="s">
        <v>76</v>
      </c>
      <c r="E1505" s="13" t="s">
        <v>936</v>
      </c>
      <c r="G1505" s="13" t="s">
        <v>936</v>
      </c>
    </row>
    <row r="1506" spans="1:67" s="13" customFormat="1" hidden="1" x14ac:dyDescent="0.2">
      <c r="A1506" s="13" t="s">
        <v>1737</v>
      </c>
      <c r="C1506" s="13" t="s">
        <v>1518</v>
      </c>
      <c r="D1506" s="13" t="s">
        <v>76</v>
      </c>
      <c r="E1506" s="13" t="s">
        <v>888</v>
      </c>
      <c r="F1506" s="13" t="s">
        <v>969</v>
      </c>
      <c r="G1506" s="13" t="s">
        <v>888</v>
      </c>
      <c r="H1506" s="13" t="s">
        <v>969</v>
      </c>
    </row>
    <row r="1507" spans="1:67" s="13" customFormat="1" hidden="1" x14ac:dyDescent="0.2">
      <c r="A1507" t="s">
        <v>968</v>
      </c>
      <c r="B1507" t="s">
        <v>169</v>
      </c>
      <c r="C1507" t="s">
        <v>1518</v>
      </c>
      <c r="D1507" t="s">
        <v>76</v>
      </c>
      <c r="E1507" t="s">
        <v>888</v>
      </c>
      <c r="F1507" t="s">
        <v>969</v>
      </c>
      <c r="G1507" t="s">
        <v>888</v>
      </c>
      <c r="H1507" t="s">
        <v>969</v>
      </c>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v>4.4000000000000004</v>
      </c>
      <c r="AT1507"/>
      <c r="AU1507"/>
      <c r="AV1507">
        <v>3</v>
      </c>
      <c r="AW1507">
        <v>4.8</v>
      </c>
      <c r="AX1507"/>
      <c r="AY1507"/>
      <c r="AZ1507">
        <v>3.6</v>
      </c>
      <c r="BA1507">
        <v>5.6</v>
      </c>
      <c r="BB1507"/>
      <c r="BC1507"/>
      <c r="BD1507">
        <v>4.5</v>
      </c>
      <c r="BE1507"/>
      <c r="BF1507"/>
      <c r="BG1507"/>
      <c r="BH1507"/>
      <c r="BI1507"/>
      <c r="BJ1507" t="s">
        <v>79</v>
      </c>
      <c r="BK1507"/>
      <c r="BL1507" t="s">
        <v>109</v>
      </c>
      <c r="BM1507">
        <v>3144</v>
      </c>
      <c r="BN1507"/>
      <c r="BO1507"/>
    </row>
    <row r="1508" spans="1:67" s="13" customFormat="1" hidden="1" x14ac:dyDescent="0.2">
      <c r="A1508" t="s">
        <v>970</v>
      </c>
      <c r="B1508"/>
      <c r="C1508" t="s">
        <v>1518</v>
      </c>
      <c r="D1508" t="s">
        <v>76</v>
      </c>
      <c r="E1508" t="s">
        <v>888</v>
      </c>
      <c r="F1508" t="s">
        <v>969</v>
      </c>
      <c r="G1508" t="s">
        <v>888</v>
      </c>
      <c r="H1508" t="s">
        <v>969</v>
      </c>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v>5.6</v>
      </c>
      <c r="BB1508"/>
      <c r="BC1508"/>
      <c r="BD1508">
        <v>4.5</v>
      </c>
      <c r="BE1508"/>
      <c r="BF1508"/>
      <c r="BG1508"/>
      <c r="BH1508"/>
      <c r="BI1508"/>
      <c r="BJ1508" t="s">
        <v>79</v>
      </c>
      <c r="BK1508"/>
      <c r="BL1508" t="s">
        <v>109</v>
      </c>
      <c r="BM1508">
        <v>3144</v>
      </c>
      <c r="BN1508"/>
      <c r="BO1508"/>
    </row>
    <row r="1509" spans="1:67" s="13" customFormat="1" hidden="1" x14ac:dyDescent="0.2">
      <c r="A1509" t="s">
        <v>971</v>
      </c>
      <c r="B1509"/>
      <c r="C1509" t="s">
        <v>1518</v>
      </c>
      <c r="D1509" t="s">
        <v>76</v>
      </c>
      <c r="E1509" t="s">
        <v>888</v>
      </c>
      <c r="F1509" t="s">
        <v>969</v>
      </c>
      <c r="G1509" t="s">
        <v>888</v>
      </c>
      <c r="H1509" t="s">
        <v>969</v>
      </c>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v>5.6</v>
      </c>
      <c r="BB1509"/>
      <c r="BC1509"/>
      <c r="BD1509">
        <v>4.5999999999999996</v>
      </c>
      <c r="BE1509"/>
      <c r="BF1509"/>
      <c r="BG1509"/>
      <c r="BH1509"/>
      <c r="BI1509"/>
      <c r="BJ1509" t="s">
        <v>79</v>
      </c>
      <c r="BK1509"/>
      <c r="BL1509" t="s">
        <v>109</v>
      </c>
      <c r="BM1509">
        <v>3144</v>
      </c>
      <c r="BN1509"/>
      <c r="BO1509"/>
    </row>
    <row r="1510" spans="1:67" s="13" customFormat="1" hidden="1" x14ac:dyDescent="0.2">
      <c r="A1510" t="s">
        <v>972</v>
      </c>
      <c r="B1510"/>
      <c r="C1510" t="s">
        <v>1518</v>
      </c>
      <c r="D1510" t="s">
        <v>76</v>
      </c>
      <c r="E1510" t="s">
        <v>888</v>
      </c>
      <c r="F1510" t="s">
        <v>969</v>
      </c>
      <c r="G1510" t="s">
        <v>888</v>
      </c>
      <c r="H1510" t="s">
        <v>969</v>
      </c>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v>5.7</v>
      </c>
      <c r="BB1510"/>
      <c r="BC1510"/>
      <c r="BD1510">
        <v>4.5999999999999996</v>
      </c>
      <c r="BE1510">
        <v>5.5</v>
      </c>
      <c r="BF1510"/>
      <c r="BG1510"/>
      <c r="BH1510">
        <v>3.6</v>
      </c>
      <c r="BI1510"/>
      <c r="BJ1510" t="s">
        <v>79</v>
      </c>
      <c r="BK1510"/>
      <c r="BL1510" t="s">
        <v>109</v>
      </c>
      <c r="BM1510">
        <v>3144</v>
      </c>
      <c r="BN1510" t="s">
        <v>81</v>
      </c>
      <c r="BO1510" t="s">
        <v>109</v>
      </c>
    </row>
    <row r="1511" spans="1:67" s="13" customFormat="1" hidden="1" x14ac:dyDescent="0.2">
      <c r="A1511" s="13" t="s">
        <v>1737</v>
      </c>
      <c r="C1511" s="13" t="s">
        <v>1518</v>
      </c>
      <c r="D1511" s="13" t="s">
        <v>76</v>
      </c>
      <c r="E1511" s="13" t="s">
        <v>888</v>
      </c>
      <c r="F1511" s="13" t="s">
        <v>973</v>
      </c>
      <c r="G1511" s="13" t="s">
        <v>888</v>
      </c>
      <c r="H1511" s="13" t="s">
        <v>973</v>
      </c>
    </row>
    <row r="1512" spans="1:67" s="13" customFormat="1" hidden="1" x14ac:dyDescent="0.2">
      <c r="A1512" t="s">
        <v>974</v>
      </c>
      <c r="B1512"/>
      <c r="C1512" t="s">
        <v>1518</v>
      </c>
      <c r="D1512" t="s">
        <v>76</v>
      </c>
      <c r="E1512" t="s">
        <v>888</v>
      </c>
      <c r="F1512" t="s">
        <v>973</v>
      </c>
      <c r="G1512" t="s">
        <v>975</v>
      </c>
      <c r="H1512" t="s">
        <v>973</v>
      </c>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v>6.2</v>
      </c>
      <c r="AX1512">
        <v>3.8</v>
      </c>
      <c r="AY1512">
        <v>4.5</v>
      </c>
      <c r="AZ1512">
        <v>4.5</v>
      </c>
      <c r="BA1512">
        <v>6.4</v>
      </c>
      <c r="BB1512"/>
      <c r="BC1512"/>
      <c r="BD1512">
        <v>4.9000000000000004</v>
      </c>
      <c r="BE1512">
        <v>6.6</v>
      </c>
      <c r="BF1512"/>
      <c r="BG1512"/>
      <c r="BH1512">
        <v>4.3</v>
      </c>
      <c r="BI1512"/>
      <c r="BJ1512" t="s">
        <v>79</v>
      </c>
      <c r="BK1512"/>
      <c r="BL1512" t="s">
        <v>229</v>
      </c>
      <c r="BM1512">
        <v>1609</v>
      </c>
      <c r="BN1512" t="s">
        <v>72</v>
      </c>
      <c r="BO1512" t="s">
        <v>229</v>
      </c>
    </row>
    <row r="1513" spans="1:67" s="13" customFormat="1" hidden="1" x14ac:dyDescent="0.2">
      <c r="A1513" t="s">
        <v>974</v>
      </c>
      <c r="B1513" t="s">
        <v>338</v>
      </c>
      <c r="C1513" t="s">
        <v>1518</v>
      </c>
      <c r="D1513" t="s">
        <v>76</v>
      </c>
      <c r="E1513" t="s">
        <v>888</v>
      </c>
      <c r="F1513" t="s">
        <v>973</v>
      </c>
      <c r="G1513" t="s">
        <v>888</v>
      </c>
      <c r="H1513" t="s">
        <v>973</v>
      </c>
      <c r="I1513" t="b">
        <v>0</v>
      </c>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v>6.2</v>
      </c>
      <c r="AX1513"/>
      <c r="AY1513"/>
      <c r="AZ1513">
        <v>4.5</v>
      </c>
      <c r="BA1513">
        <v>6.4</v>
      </c>
      <c r="BB1513"/>
      <c r="BC1513"/>
      <c r="BD1513">
        <v>4.9000000000000004</v>
      </c>
      <c r="BE1513">
        <v>6.6</v>
      </c>
      <c r="BF1513"/>
      <c r="BG1513"/>
      <c r="BH1513">
        <v>4.3</v>
      </c>
      <c r="BI1513" t="s">
        <v>2308</v>
      </c>
      <c r="BJ1513" t="s">
        <v>79</v>
      </c>
      <c r="BK1513" s="1">
        <v>44819</v>
      </c>
      <c r="BL1513" t="s">
        <v>2298</v>
      </c>
      <c r="BM1513">
        <v>1637</v>
      </c>
      <c r="BN1513"/>
      <c r="BO1513"/>
    </row>
    <row r="1514" spans="1:67" s="13" customFormat="1" hidden="1" x14ac:dyDescent="0.2">
      <c r="A1514" t="s">
        <v>974</v>
      </c>
      <c r="B1514"/>
      <c r="C1514" t="s">
        <v>1518</v>
      </c>
      <c r="D1514" t="s">
        <v>76</v>
      </c>
      <c r="E1514" t="s">
        <v>888</v>
      </c>
      <c r="F1514" t="s">
        <v>973</v>
      </c>
      <c r="G1514" t="s">
        <v>2306</v>
      </c>
      <c r="H1514" t="s">
        <v>973</v>
      </c>
      <c r="I1514" t="b">
        <v>0</v>
      </c>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v>6.2</v>
      </c>
      <c r="AX1514"/>
      <c r="AY1514"/>
      <c r="AZ1514"/>
      <c r="BA1514">
        <v>6.4</v>
      </c>
      <c r="BB1514"/>
      <c r="BC1514"/>
      <c r="BD1514"/>
      <c r="BE1514">
        <v>6.6</v>
      </c>
      <c r="BF1514"/>
      <c r="BG1514"/>
      <c r="BH1514"/>
      <c r="BI1514" t="s">
        <v>2307</v>
      </c>
      <c r="BJ1514" t="s">
        <v>79</v>
      </c>
      <c r="BK1514" s="1">
        <v>44819</v>
      </c>
      <c r="BL1514" t="s">
        <v>2303</v>
      </c>
      <c r="BM1514">
        <v>9611</v>
      </c>
      <c r="BN1514"/>
      <c r="BO1514"/>
    </row>
    <row r="1515" spans="1:67" s="13" customFormat="1" hidden="1" x14ac:dyDescent="0.2">
      <c r="A1515" t="s">
        <v>976</v>
      </c>
      <c r="B1515"/>
      <c r="C1515" t="s">
        <v>1518</v>
      </c>
      <c r="D1515" t="s">
        <v>76</v>
      </c>
      <c r="E1515" t="s">
        <v>888</v>
      </c>
      <c r="F1515" t="s">
        <v>973</v>
      </c>
      <c r="G1515" t="s">
        <v>975</v>
      </c>
      <c r="H1515" t="s">
        <v>973</v>
      </c>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v>4</v>
      </c>
      <c r="AP1515"/>
      <c r="AQ1515"/>
      <c r="AR1515">
        <v>2.4</v>
      </c>
      <c r="AS1515">
        <v>4.5</v>
      </c>
      <c r="AT1515"/>
      <c r="AU1515"/>
      <c r="AV1515">
        <v>2.9</v>
      </c>
      <c r="AW1515"/>
      <c r="AX1515"/>
      <c r="AY1515"/>
      <c r="AZ1515"/>
      <c r="BA1515"/>
      <c r="BB1515"/>
      <c r="BC1515"/>
      <c r="BD1515"/>
      <c r="BE1515"/>
      <c r="BF1515"/>
      <c r="BG1515"/>
      <c r="BH1515"/>
      <c r="BI1515"/>
      <c r="BJ1515" t="s">
        <v>79</v>
      </c>
      <c r="BK1515"/>
      <c r="BL1515" t="s">
        <v>229</v>
      </c>
      <c r="BM1515">
        <v>1609</v>
      </c>
      <c r="BN1515" t="s">
        <v>72</v>
      </c>
      <c r="BO1515" t="s">
        <v>229</v>
      </c>
    </row>
    <row r="1516" spans="1:67" s="13" customFormat="1" hidden="1" x14ac:dyDescent="0.2">
      <c r="A1516" s="8" t="s">
        <v>2558</v>
      </c>
      <c r="B1516"/>
      <c r="C1516" t="s">
        <v>1518</v>
      </c>
      <c r="D1516" t="s">
        <v>76</v>
      </c>
      <c r="E1516" t="s">
        <v>888</v>
      </c>
      <c r="F1516" t="s">
        <v>283</v>
      </c>
      <c r="G1516" s="8" t="s">
        <v>888</v>
      </c>
      <c r="H1516" s="8" t="s">
        <v>283</v>
      </c>
      <c r="I1516" s="8"/>
      <c r="J1516"/>
      <c r="K1516"/>
      <c r="L1516"/>
      <c r="M1516"/>
      <c r="N1516"/>
      <c r="O1516"/>
      <c r="P1516"/>
      <c r="Q1516"/>
      <c r="R1516"/>
      <c r="S1516"/>
      <c r="T1516"/>
      <c r="U1516"/>
      <c r="V1516"/>
      <c r="W1516"/>
      <c r="X1516"/>
      <c r="Y1516">
        <v>5</v>
      </c>
      <c r="Z1516"/>
      <c r="AA1516"/>
      <c r="AB1516">
        <v>6.55</v>
      </c>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t="s">
        <v>2559</v>
      </c>
      <c r="BJ1516" t="s">
        <v>79</v>
      </c>
      <c r="BK1516" s="1">
        <v>44824</v>
      </c>
      <c r="BL1516" t="s">
        <v>2492</v>
      </c>
      <c r="BM1516">
        <v>2930</v>
      </c>
      <c r="BN1516"/>
      <c r="BO1516"/>
    </row>
    <row r="1517" spans="1:67" s="13" customFormat="1" hidden="1" x14ac:dyDescent="0.2">
      <c r="A1517" s="8" t="s">
        <v>2556</v>
      </c>
      <c r="B1517"/>
      <c r="C1517" t="s">
        <v>1518</v>
      </c>
      <c r="D1517" t="s">
        <v>76</v>
      </c>
      <c r="E1517" t="s">
        <v>888</v>
      </c>
      <c r="F1517" t="s">
        <v>283</v>
      </c>
      <c r="G1517" s="8" t="s">
        <v>888</v>
      </c>
      <c r="H1517" s="8" t="s">
        <v>283</v>
      </c>
      <c r="I1517" s="8"/>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v>5.6</v>
      </c>
      <c r="BF1517"/>
      <c r="BG1517"/>
      <c r="BH1517" t="s">
        <v>2557</v>
      </c>
      <c r="BI1517"/>
      <c r="BJ1517" t="s">
        <v>79</v>
      </c>
      <c r="BK1517" s="1">
        <v>44824</v>
      </c>
      <c r="BL1517" t="s">
        <v>2492</v>
      </c>
      <c r="BM1517">
        <v>2930</v>
      </c>
      <c r="BN1517"/>
      <c r="BO1517"/>
    </row>
    <row r="1518" spans="1:67" s="13" customFormat="1" hidden="1" x14ac:dyDescent="0.2">
      <c r="A1518" t="s">
        <v>2291</v>
      </c>
      <c r="B1518"/>
      <c r="C1518" t="s">
        <v>1518</v>
      </c>
      <c r="D1518" t="s">
        <v>76</v>
      </c>
      <c r="E1518" t="s">
        <v>888</v>
      </c>
      <c r="F1518" t="s">
        <v>283</v>
      </c>
      <c r="G1518" t="s">
        <v>888</v>
      </c>
      <c r="H1518" t="s">
        <v>283</v>
      </c>
      <c r="I1518"/>
      <c r="J1518"/>
      <c r="K1518"/>
      <c r="L1518"/>
      <c r="M1518"/>
      <c r="N1518"/>
      <c r="O1518"/>
      <c r="P1518"/>
      <c r="Q1518"/>
      <c r="R1518"/>
      <c r="S1518"/>
      <c r="T1518"/>
      <c r="U1518"/>
      <c r="V1518"/>
      <c r="W1518"/>
      <c r="X1518"/>
      <c r="Y1518"/>
      <c r="Z1518"/>
      <c r="AA1518"/>
      <c r="AB1518"/>
      <c r="AC1518"/>
      <c r="AD1518"/>
      <c r="AE1518"/>
      <c r="AF1518"/>
      <c r="AG1518"/>
      <c r="AH1518"/>
      <c r="AI1518"/>
      <c r="AJ1518"/>
      <c r="AK1518">
        <v>4.9000000000000004</v>
      </c>
      <c r="AL1518"/>
      <c r="AM1518"/>
      <c r="AN1518">
        <v>3.7</v>
      </c>
      <c r="AO1518">
        <v>5.5</v>
      </c>
      <c r="AP1518"/>
      <c r="AQ1518"/>
      <c r="AR1518">
        <v>4.0999999999999996</v>
      </c>
      <c r="AS1518">
        <v>5.4</v>
      </c>
      <c r="AT1518"/>
      <c r="AU1518"/>
      <c r="AV1518">
        <v>4.5999999999999996</v>
      </c>
      <c r="AW1518">
        <v>6.7</v>
      </c>
      <c r="AX1518"/>
      <c r="AY1518"/>
      <c r="AZ1518">
        <v>5.2</v>
      </c>
      <c r="BA1518">
        <v>7.5</v>
      </c>
      <c r="BB1518"/>
      <c r="BC1518"/>
      <c r="BD1518">
        <v>6.3</v>
      </c>
      <c r="BE1518">
        <v>8.5</v>
      </c>
      <c r="BF1518"/>
      <c r="BG1518"/>
      <c r="BH1518">
        <v>5.5</v>
      </c>
      <c r="BI1518"/>
      <c r="BJ1518" t="s">
        <v>79</v>
      </c>
      <c r="BK1518" s="1">
        <v>44819</v>
      </c>
      <c r="BL1518" t="s">
        <v>2298</v>
      </c>
      <c r="BM1518">
        <v>1637</v>
      </c>
      <c r="BN1518"/>
      <c r="BO1518"/>
    </row>
    <row r="1519" spans="1:67" s="13" customFormat="1" hidden="1" x14ac:dyDescent="0.2">
      <c r="A1519" s="13" t="s">
        <v>1737</v>
      </c>
      <c r="C1519" s="13" t="s">
        <v>1518</v>
      </c>
      <c r="D1519" s="13" t="s">
        <v>76</v>
      </c>
      <c r="E1519" s="13" t="s">
        <v>888</v>
      </c>
      <c r="F1519" s="13" t="s">
        <v>1585</v>
      </c>
      <c r="G1519" s="13" t="s">
        <v>888</v>
      </c>
      <c r="H1519" s="13" t="s">
        <v>1585</v>
      </c>
    </row>
    <row r="1520" spans="1:67" s="13" customFormat="1" hidden="1" x14ac:dyDescent="0.2">
      <c r="A1520" s="8" t="s">
        <v>2602</v>
      </c>
      <c r="B1520"/>
      <c r="C1520" t="s">
        <v>1518</v>
      </c>
      <c r="D1520" t="s">
        <v>76</v>
      </c>
      <c r="E1520" t="s">
        <v>888</v>
      </c>
      <c r="F1520" t="s">
        <v>1585</v>
      </c>
      <c r="G1520" s="8" t="s">
        <v>888</v>
      </c>
      <c r="H1520" s="8" t="s">
        <v>1585</v>
      </c>
      <c r="I1520" s="8"/>
      <c r="J1520"/>
      <c r="K1520"/>
      <c r="L1520"/>
      <c r="M1520"/>
      <c r="N1520"/>
      <c r="O1520"/>
      <c r="P1520"/>
      <c r="Q1520"/>
      <c r="R1520"/>
      <c r="S1520"/>
      <c r="T1520"/>
      <c r="U1520"/>
      <c r="V1520"/>
      <c r="W1520"/>
      <c r="X1520"/>
      <c r="Y1520"/>
      <c r="Z1520"/>
      <c r="AA1520"/>
      <c r="AB1520"/>
      <c r="AC1520">
        <v>4.54</v>
      </c>
      <c r="AD1520"/>
      <c r="AE1520"/>
      <c r="AF1520">
        <v>5.19</v>
      </c>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t="s">
        <v>79</v>
      </c>
      <c r="BK1520" s="1">
        <v>44825</v>
      </c>
      <c r="BL1520" t="s">
        <v>2598</v>
      </c>
      <c r="BM1520">
        <v>79420</v>
      </c>
      <c r="BN1520"/>
      <c r="BO1520"/>
    </row>
    <row r="1521" spans="1:67" s="13" customFormat="1" hidden="1" x14ac:dyDescent="0.2">
      <c r="A1521" s="8" t="s">
        <v>2601</v>
      </c>
      <c r="B1521"/>
      <c r="C1521" t="s">
        <v>1518</v>
      </c>
      <c r="D1521" t="s">
        <v>76</v>
      </c>
      <c r="E1521" t="s">
        <v>888</v>
      </c>
      <c r="F1521" t="s">
        <v>1585</v>
      </c>
      <c r="G1521" s="8" t="s">
        <v>888</v>
      </c>
      <c r="H1521" s="8" t="s">
        <v>1585</v>
      </c>
      <c r="I1521" s="8"/>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s="8" t="s">
        <v>2607</v>
      </c>
      <c r="AW1521" s="5"/>
      <c r="AX1521" s="5"/>
      <c r="AY1521" s="5">
        <v>2.93</v>
      </c>
      <c r="AZ1521" s="5"/>
      <c r="BA1521">
        <v>4.41</v>
      </c>
      <c r="BB1521">
        <v>3.15</v>
      </c>
      <c r="BC1521">
        <v>3.22</v>
      </c>
      <c r="BD1521">
        <v>3.22</v>
      </c>
      <c r="BE1521"/>
      <c r="BF1521"/>
      <c r="BG1521"/>
      <c r="BH1521"/>
      <c r="BI1521" t="s">
        <v>2608</v>
      </c>
      <c r="BJ1521" t="s">
        <v>79</v>
      </c>
      <c r="BK1521" s="1">
        <v>44825</v>
      </c>
      <c r="BL1521" t="s">
        <v>2598</v>
      </c>
      <c r="BM1521">
        <v>79420</v>
      </c>
      <c r="BN1521" t="s">
        <v>72</v>
      </c>
      <c r="BO1521" t="s">
        <v>2598</v>
      </c>
    </row>
    <row r="1522" spans="1:67" s="13" customFormat="1" hidden="1" x14ac:dyDescent="0.2">
      <c r="A1522" s="8" t="s">
        <v>2304</v>
      </c>
      <c r="B1522" t="s">
        <v>338</v>
      </c>
      <c r="C1522" t="s">
        <v>1518</v>
      </c>
      <c r="D1522" t="s">
        <v>76</v>
      </c>
      <c r="E1522" t="s">
        <v>888</v>
      </c>
      <c r="F1522" t="s">
        <v>1585</v>
      </c>
      <c r="G1522" s="8" t="s">
        <v>888</v>
      </c>
      <c r="H1522" s="8" t="s">
        <v>1585</v>
      </c>
      <c r="I1522" s="8" t="b">
        <v>0</v>
      </c>
      <c r="J1522"/>
      <c r="K1522"/>
      <c r="L1522"/>
      <c r="M1522"/>
      <c r="N1522"/>
      <c r="O1522"/>
      <c r="P1522"/>
      <c r="Q1522"/>
      <c r="R1522"/>
      <c r="S1522"/>
      <c r="T1522"/>
      <c r="U1522"/>
      <c r="V1522"/>
      <c r="W1522"/>
      <c r="X1522"/>
      <c r="Y1522"/>
      <c r="Z1522"/>
      <c r="AA1522"/>
      <c r="AB1522"/>
      <c r="AC1522">
        <v>4.62</v>
      </c>
      <c r="AD1522"/>
      <c r="AE1522"/>
      <c r="AF1522">
        <v>5.5</v>
      </c>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t="s">
        <v>79</v>
      </c>
      <c r="BK1522" s="1">
        <v>44825</v>
      </c>
      <c r="BL1522" t="s">
        <v>2598</v>
      </c>
      <c r="BM1522">
        <v>79420</v>
      </c>
      <c r="BN1522"/>
      <c r="BO1522"/>
    </row>
    <row r="1523" spans="1:67" s="13" customFormat="1" hidden="1" x14ac:dyDescent="0.2">
      <c r="A1523" t="s">
        <v>2304</v>
      </c>
      <c r="B1523"/>
      <c r="C1523" t="s">
        <v>1518</v>
      </c>
      <c r="D1523" t="s">
        <v>76</v>
      </c>
      <c r="E1523" t="s">
        <v>888</v>
      </c>
      <c r="F1523" t="s">
        <v>1585</v>
      </c>
      <c r="G1523" s="15" t="s">
        <v>888</v>
      </c>
      <c r="H1523" t="s">
        <v>1585</v>
      </c>
      <c r="I1523"/>
      <c r="J1523"/>
      <c r="K1523"/>
      <c r="L1523"/>
      <c r="M1523"/>
      <c r="N1523"/>
      <c r="O1523"/>
      <c r="P1523"/>
      <c r="Q1523"/>
      <c r="R1523"/>
      <c r="S1523"/>
      <c r="T1523"/>
      <c r="U1523" t="s">
        <v>1940</v>
      </c>
      <c r="V1523"/>
      <c r="W1523"/>
      <c r="X1523">
        <v>4.0999999999999996</v>
      </c>
      <c r="Y1523">
        <v>4.4000000000000004</v>
      </c>
      <c r="Z1523"/>
      <c r="AA1523"/>
      <c r="AB1523">
        <v>4.58</v>
      </c>
      <c r="AC1523">
        <v>4.62</v>
      </c>
      <c r="AD1523"/>
      <c r="AE1523"/>
      <c r="AF1523">
        <v>5.5</v>
      </c>
      <c r="AG1523">
        <v>3.44</v>
      </c>
      <c r="AH1523"/>
      <c r="AI1523"/>
      <c r="AJ1523">
        <v>4.8899999999999997</v>
      </c>
      <c r="AK1523"/>
      <c r="AL1523"/>
      <c r="AM1523"/>
      <c r="AN1523"/>
      <c r="AO1523"/>
      <c r="AP1523"/>
      <c r="AQ1523"/>
      <c r="AR1523"/>
      <c r="AS1523"/>
      <c r="AT1523"/>
      <c r="AU1523"/>
      <c r="AV1523"/>
      <c r="AW1523"/>
      <c r="AX1523"/>
      <c r="AY1523"/>
      <c r="AZ1523"/>
      <c r="BA1523"/>
      <c r="BB1523"/>
      <c r="BC1523"/>
      <c r="BD1523"/>
      <c r="BE1523"/>
      <c r="BF1523"/>
      <c r="BG1523"/>
      <c r="BH1523"/>
      <c r="BI1523" t="s">
        <v>2302</v>
      </c>
      <c r="BJ1523" t="s">
        <v>79</v>
      </c>
      <c r="BK1523" s="1">
        <v>44819</v>
      </c>
      <c r="BL1523" t="s">
        <v>2303</v>
      </c>
      <c r="BM1523">
        <v>9611</v>
      </c>
      <c r="BN1523" t="s">
        <v>72</v>
      </c>
      <c r="BO1523" t="s">
        <v>2303</v>
      </c>
    </row>
    <row r="1524" spans="1:67" s="13" customFormat="1" hidden="1" x14ac:dyDescent="0.2">
      <c r="A1524" s="8" t="s">
        <v>2603</v>
      </c>
      <c r="B1524"/>
      <c r="C1524" t="s">
        <v>1518</v>
      </c>
      <c r="D1524" t="s">
        <v>76</v>
      </c>
      <c r="E1524" t="s">
        <v>888</v>
      </c>
      <c r="F1524" t="s">
        <v>1585</v>
      </c>
      <c r="G1524" s="8" t="s">
        <v>888</v>
      </c>
      <c r="H1524" s="8" t="s">
        <v>1585</v>
      </c>
      <c r="I1524" s="8"/>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t="s">
        <v>2605</v>
      </c>
      <c r="BF1524"/>
      <c r="BG1524"/>
      <c r="BH1524" t="s">
        <v>2606</v>
      </c>
      <c r="BI1524"/>
      <c r="BJ1524" t="s">
        <v>79</v>
      </c>
      <c r="BK1524" s="1">
        <v>44825</v>
      </c>
      <c r="BL1524" t="s">
        <v>2598</v>
      </c>
      <c r="BM1524">
        <v>79420</v>
      </c>
      <c r="BN1524" t="s">
        <v>72</v>
      </c>
      <c r="BO1524" t="s">
        <v>2598</v>
      </c>
    </row>
    <row r="1525" spans="1:67" s="13" customFormat="1" hidden="1" x14ac:dyDescent="0.2">
      <c r="A1525" s="8" t="s">
        <v>2604</v>
      </c>
      <c r="B1525"/>
      <c r="C1525" t="s">
        <v>1518</v>
      </c>
      <c r="D1525" t="s">
        <v>76</v>
      </c>
      <c r="E1525" t="s">
        <v>888</v>
      </c>
      <c r="F1525" t="s">
        <v>1585</v>
      </c>
      <c r="G1525" s="8" t="s">
        <v>888</v>
      </c>
      <c r="H1525" s="8" t="s">
        <v>1585</v>
      </c>
      <c r="I1525" s="8"/>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t="s">
        <v>1979</v>
      </c>
      <c r="AT1525"/>
      <c r="AU1525"/>
      <c r="AV1525" t="s">
        <v>1924</v>
      </c>
      <c r="AW1525" s="5"/>
      <c r="AX1525" s="5"/>
      <c r="AY1525" s="5">
        <v>3.14</v>
      </c>
      <c r="AZ1525" s="5">
        <v>3.14</v>
      </c>
      <c r="BA1525"/>
      <c r="BB1525"/>
      <c r="BC1525"/>
      <c r="BD1525"/>
      <c r="BE1525"/>
      <c r="BF1525"/>
      <c r="BG1525"/>
      <c r="BH1525"/>
      <c r="BI1525" t="s">
        <v>2609</v>
      </c>
      <c r="BJ1525" t="s">
        <v>79</v>
      </c>
      <c r="BK1525" s="1">
        <v>44825</v>
      </c>
      <c r="BL1525" t="s">
        <v>2598</v>
      </c>
      <c r="BM1525">
        <v>79420</v>
      </c>
      <c r="BN1525" t="s">
        <v>72</v>
      </c>
      <c r="BO1525" t="s">
        <v>2598</v>
      </c>
    </row>
    <row r="1526" spans="1:67" s="13" customFormat="1" hidden="1" x14ac:dyDescent="0.2">
      <c r="A1526" s="8" t="s">
        <v>2610</v>
      </c>
      <c r="B1526"/>
      <c r="C1526" t="s">
        <v>1518</v>
      </c>
      <c r="D1526" t="s">
        <v>76</v>
      </c>
      <c r="E1526" t="s">
        <v>888</v>
      </c>
      <c r="F1526" t="s">
        <v>1585</v>
      </c>
      <c r="G1526" s="8" t="s">
        <v>888</v>
      </c>
      <c r="H1526" s="8" t="s">
        <v>1585</v>
      </c>
      <c r="I1526" s="8"/>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f>AVERAGE(4.38,4.49)</f>
        <v>4.4350000000000005</v>
      </c>
      <c r="AX1526">
        <f>AVERAGE(2.78,2.94)</f>
        <v>2.86</v>
      </c>
      <c r="AY1526">
        <f>AVERAGE(2.93,3.14)</f>
        <v>3.0350000000000001</v>
      </c>
      <c r="AZ1526">
        <f>MAX(AX1526:AY1526)</f>
        <v>3.0350000000000001</v>
      </c>
      <c r="BA1526"/>
      <c r="BB1526"/>
      <c r="BC1526"/>
      <c r="BD1526"/>
      <c r="BE1526"/>
      <c r="BF1526"/>
      <c r="BG1526"/>
      <c r="BH1526"/>
      <c r="BI1526"/>
      <c r="BJ1526" t="s">
        <v>79</v>
      </c>
      <c r="BK1526" s="1">
        <v>44825</v>
      </c>
      <c r="BL1526" t="s">
        <v>2598</v>
      </c>
      <c r="BM1526">
        <v>79420</v>
      </c>
      <c r="BN1526"/>
      <c r="BO1526"/>
    </row>
    <row r="1527" spans="1:67" s="13" customFormat="1" hidden="1" x14ac:dyDescent="0.2">
      <c r="A1527" s="13" t="s">
        <v>1737</v>
      </c>
      <c r="C1527" s="13" t="s">
        <v>1518</v>
      </c>
      <c r="D1527" s="13" t="s">
        <v>76</v>
      </c>
      <c r="E1527" s="13" t="s">
        <v>888</v>
      </c>
      <c r="G1527" s="13" t="s">
        <v>888</v>
      </c>
    </row>
    <row r="1528" spans="1:67" s="8" customFormat="1" hidden="1" x14ac:dyDescent="0.2">
      <c r="A1528" s="13" t="s">
        <v>1737</v>
      </c>
      <c r="B1528" s="13"/>
      <c r="C1528" s="13" t="s">
        <v>1519</v>
      </c>
      <c r="D1528" s="13" t="s">
        <v>73</v>
      </c>
      <c r="E1528" s="13" t="s">
        <v>1538</v>
      </c>
      <c r="F1528" s="13" t="s">
        <v>1016</v>
      </c>
      <c r="G1528" s="13" t="s">
        <v>1538</v>
      </c>
      <c r="H1528" s="13" t="s">
        <v>1016</v>
      </c>
      <c r="I1528" s="13"/>
      <c r="J1528" s="13"/>
      <c r="K1528" s="13"/>
      <c r="L1528" s="13"/>
      <c r="M1528" s="13"/>
      <c r="N1528" s="13"/>
      <c r="O1528" s="13"/>
      <c r="P1528" s="13"/>
      <c r="Q1528" s="13"/>
      <c r="R1528" s="13"/>
      <c r="S1528" s="13"/>
      <c r="T1528" s="13"/>
      <c r="U1528" s="13"/>
      <c r="V1528" s="13"/>
      <c r="W1528" s="13"/>
      <c r="X1528" s="13"/>
      <c r="Y1528" s="13"/>
      <c r="Z1528" s="13"/>
      <c r="AA1528" s="13"/>
      <c r="AB1528" s="13"/>
      <c r="AC1528" s="13"/>
      <c r="AD1528" s="13"/>
      <c r="AE1528" s="13"/>
      <c r="AF1528" s="13"/>
      <c r="AG1528" s="13"/>
      <c r="AH1528" s="13"/>
      <c r="AI1528" s="13"/>
      <c r="AJ1528" s="13"/>
      <c r="AK1528" s="13"/>
      <c r="AL1528" s="13"/>
      <c r="AM1528" s="13"/>
      <c r="AN1528" s="13"/>
      <c r="AO1528" s="13"/>
      <c r="AP1528" s="13"/>
      <c r="AQ1528" s="13"/>
      <c r="AR1528" s="13"/>
      <c r="AS1528" s="13"/>
      <c r="AT1528" s="13"/>
      <c r="AU1528" s="13"/>
      <c r="AV1528" s="13"/>
      <c r="AW1528" s="13"/>
      <c r="AX1528" s="13"/>
      <c r="AY1528" s="13"/>
      <c r="AZ1528" s="13"/>
      <c r="BA1528" s="13"/>
      <c r="BB1528" s="13"/>
      <c r="BC1528" s="13"/>
      <c r="BD1528" s="13"/>
      <c r="BE1528" s="13"/>
      <c r="BF1528" s="13"/>
      <c r="BG1528" s="13"/>
      <c r="BH1528" s="13"/>
      <c r="BI1528" s="13"/>
      <c r="BJ1528" s="13"/>
      <c r="BK1528" s="13"/>
      <c r="BL1528" s="13"/>
      <c r="BM1528" s="13"/>
      <c r="BN1528" s="13"/>
      <c r="BO1528" s="13"/>
    </row>
    <row r="1529" spans="1:67" s="8" customFormat="1" hidden="1" x14ac:dyDescent="0.2">
      <c r="A1529" s="8" t="s">
        <v>1017</v>
      </c>
      <c r="B1529"/>
      <c r="C1529" t="s">
        <v>1519</v>
      </c>
      <c r="D1529" t="s">
        <v>73</v>
      </c>
      <c r="E1529" t="s">
        <v>1538</v>
      </c>
      <c r="F1529" t="s">
        <v>1016</v>
      </c>
      <c r="G1529" s="8" t="s">
        <v>1538</v>
      </c>
      <c r="H1529" s="8" t="s">
        <v>1016</v>
      </c>
      <c r="J1529"/>
      <c r="K1529"/>
      <c r="L1529"/>
      <c r="M1529"/>
      <c r="N1529"/>
      <c r="O1529"/>
      <c r="P1529"/>
      <c r="Q1529"/>
      <c r="R1529"/>
      <c r="S1529"/>
      <c r="T1529"/>
      <c r="U1529">
        <v>4.32</v>
      </c>
      <c r="V1529"/>
      <c r="W1529"/>
      <c r="X1529">
        <v>4.8600000000000003</v>
      </c>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s="8" t="s">
        <v>79</v>
      </c>
      <c r="BK1529" s="9">
        <v>44813</v>
      </c>
      <c r="BL1529" s="8" t="s">
        <v>1908</v>
      </c>
      <c r="BM1529">
        <v>77694</v>
      </c>
      <c r="BN1529"/>
      <c r="BO1529"/>
    </row>
    <row r="1530" spans="1:67" s="8" customFormat="1" hidden="1" x14ac:dyDescent="0.2">
      <c r="A1530" s="8" t="s">
        <v>1017</v>
      </c>
      <c r="B1530"/>
      <c r="C1530" t="s">
        <v>1519</v>
      </c>
      <c r="D1530" t="s">
        <v>73</v>
      </c>
      <c r="E1530" t="s">
        <v>1538</v>
      </c>
      <c r="F1530" t="s">
        <v>1016</v>
      </c>
      <c r="G1530" s="8" t="s">
        <v>1007</v>
      </c>
      <c r="H1530" t="s">
        <v>1016</v>
      </c>
      <c r="I1530" t="b">
        <v>0</v>
      </c>
      <c r="J1530"/>
      <c r="K1530"/>
      <c r="L1530"/>
      <c r="M1530"/>
      <c r="N1530"/>
      <c r="O1530"/>
      <c r="P1530"/>
      <c r="Q1530"/>
      <c r="R1530"/>
      <c r="S1530"/>
      <c r="T1530"/>
      <c r="U1530">
        <v>4.4000000000000004</v>
      </c>
      <c r="V1530"/>
      <c r="W1530"/>
      <c r="X1530">
        <v>4.8</v>
      </c>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s="8" t="s">
        <v>79</v>
      </c>
      <c r="BK1530" s="1">
        <v>44816</v>
      </c>
      <c r="BL1530" t="s">
        <v>2002</v>
      </c>
      <c r="BM1530">
        <v>2585</v>
      </c>
      <c r="BN1530"/>
      <c r="BO1530"/>
    </row>
    <row r="1531" spans="1:67" s="8" customFormat="1" hidden="1" x14ac:dyDescent="0.2">
      <c r="A1531" t="s">
        <v>1017</v>
      </c>
      <c r="B1531"/>
      <c r="C1531" t="s">
        <v>1519</v>
      </c>
      <c r="D1531" t="s">
        <v>73</v>
      </c>
      <c r="E1531" t="s">
        <v>1538</v>
      </c>
      <c r="F1531" t="s">
        <v>1016</v>
      </c>
      <c r="G1531" t="s">
        <v>1007</v>
      </c>
      <c r="H1531" t="s">
        <v>1016</v>
      </c>
      <c r="I1531"/>
      <c r="J1531"/>
      <c r="K1531"/>
      <c r="L1531"/>
      <c r="M1531"/>
      <c r="N1531"/>
      <c r="O1531"/>
      <c r="P1531"/>
      <c r="Q1531"/>
      <c r="R1531"/>
      <c r="S1531"/>
      <c r="T1531"/>
      <c r="U1531">
        <v>4.4000000000000004</v>
      </c>
      <c r="V1531"/>
      <c r="W1531"/>
      <c r="X1531">
        <v>4.8</v>
      </c>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t="s">
        <v>70</v>
      </c>
      <c r="BK1531"/>
      <c r="BL1531" t="s">
        <v>277</v>
      </c>
      <c r="BM1531">
        <v>19561</v>
      </c>
      <c r="BN1531"/>
      <c r="BO1531"/>
    </row>
    <row r="1532" spans="1:67" s="8" customFormat="1" hidden="1" x14ac:dyDescent="0.2">
      <c r="A1532" s="8" t="s">
        <v>1018</v>
      </c>
      <c r="B1532"/>
      <c r="C1532" t="s">
        <v>1519</v>
      </c>
      <c r="D1532" t="s">
        <v>73</v>
      </c>
      <c r="E1532" t="s">
        <v>1538</v>
      </c>
      <c r="F1532" t="s">
        <v>1016</v>
      </c>
      <c r="G1532" s="8" t="s">
        <v>1538</v>
      </c>
      <c r="H1532" s="8" t="s">
        <v>1016</v>
      </c>
      <c r="J1532"/>
      <c r="K1532"/>
      <c r="L1532"/>
      <c r="M1532"/>
      <c r="N1532"/>
      <c r="O1532"/>
      <c r="P1532"/>
      <c r="Q1532">
        <v>3.77</v>
      </c>
      <c r="R1532"/>
      <c r="S1532"/>
      <c r="T1532" t="s">
        <v>1917</v>
      </c>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t="s">
        <v>1920</v>
      </c>
      <c r="BJ1532" s="8" t="s">
        <v>79</v>
      </c>
      <c r="BK1532" s="9">
        <v>44813</v>
      </c>
      <c r="BL1532" s="8" t="s">
        <v>1908</v>
      </c>
      <c r="BM1532">
        <v>77694</v>
      </c>
      <c r="BN1532"/>
      <c r="BO1532"/>
    </row>
    <row r="1533" spans="1:67" s="8" customFormat="1" hidden="1" x14ac:dyDescent="0.2">
      <c r="A1533" s="8" t="s">
        <v>1018</v>
      </c>
      <c r="B1533"/>
      <c r="C1533" t="s">
        <v>1519</v>
      </c>
      <c r="D1533" t="s">
        <v>73</v>
      </c>
      <c r="E1533" t="s">
        <v>1538</v>
      </c>
      <c r="F1533" t="s">
        <v>1016</v>
      </c>
      <c r="G1533" s="8" t="s">
        <v>1007</v>
      </c>
      <c r="H1533" t="s">
        <v>1016</v>
      </c>
      <c r="I1533" t="b">
        <v>0</v>
      </c>
      <c r="J1533"/>
      <c r="K1533"/>
      <c r="L1533"/>
      <c r="M1533"/>
      <c r="N1533"/>
      <c r="O1533"/>
      <c r="P1533"/>
      <c r="Q1533">
        <v>3.8</v>
      </c>
      <c r="R1533"/>
      <c r="S1533"/>
      <c r="T1533" t="s">
        <v>1928</v>
      </c>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t="s">
        <v>2007</v>
      </c>
      <c r="BJ1533" s="8" t="s">
        <v>79</v>
      </c>
      <c r="BK1533" s="1">
        <v>44816</v>
      </c>
      <c r="BL1533" t="s">
        <v>2002</v>
      </c>
      <c r="BM1533">
        <v>2585</v>
      </c>
      <c r="BN1533"/>
      <c r="BO1533"/>
    </row>
    <row r="1534" spans="1:67" s="8" customFormat="1" hidden="1" x14ac:dyDescent="0.2">
      <c r="A1534" t="s">
        <v>1018</v>
      </c>
      <c r="B1534"/>
      <c r="C1534" t="s">
        <v>1519</v>
      </c>
      <c r="D1534" t="s">
        <v>73</v>
      </c>
      <c r="E1534" t="s">
        <v>1538</v>
      </c>
      <c r="F1534" t="s">
        <v>1016</v>
      </c>
      <c r="G1534" t="s">
        <v>1007</v>
      </c>
      <c r="H1534" t="s">
        <v>1016</v>
      </c>
      <c r="I1534"/>
      <c r="J1534"/>
      <c r="K1534"/>
      <c r="L1534"/>
      <c r="M1534"/>
      <c r="N1534"/>
      <c r="O1534"/>
      <c r="P1534"/>
      <c r="Q1534">
        <v>3.8</v>
      </c>
      <c r="R1534"/>
      <c r="S1534"/>
      <c r="T1534" t="s">
        <v>1928</v>
      </c>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t="s">
        <v>1019</v>
      </c>
      <c r="BJ1534" t="s">
        <v>70</v>
      </c>
      <c r="BK1534"/>
      <c r="BL1534" t="s">
        <v>277</v>
      </c>
      <c r="BM1534">
        <v>19561</v>
      </c>
      <c r="BN1534"/>
      <c r="BO1534"/>
    </row>
    <row r="1535" spans="1:67" s="8" customFormat="1" hidden="1" x14ac:dyDescent="0.2">
      <c r="A1535" s="8" t="s">
        <v>1921</v>
      </c>
      <c r="B1535"/>
      <c r="C1535" t="s">
        <v>1519</v>
      </c>
      <c r="D1535" t="s">
        <v>73</v>
      </c>
      <c r="E1535" t="s">
        <v>1538</v>
      </c>
      <c r="F1535" t="s">
        <v>1016</v>
      </c>
      <c r="G1535" s="8" t="s">
        <v>1538</v>
      </c>
      <c r="H1535" s="8" t="s">
        <v>1016</v>
      </c>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v>4.2300000000000004</v>
      </c>
      <c r="AP1535"/>
      <c r="AQ1535"/>
      <c r="AR1535">
        <v>2.69</v>
      </c>
      <c r="AS1535" t="s">
        <v>1925</v>
      </c>
      <c r="AT1535"/>
      <c r="AU1535"/>
      <c r="AV1535" t="s">
        <v>1924</v>
      </c>
      <c r="AW1535"/>
      <c r="AX1535"/>
      <c r="AY1535"/>
      <c r="AZ1535"/>
      <c r="BA1535"/>
      <c r="BB1535"/>
      <c r="BC1535"/>
      <c r="BD1535"/>
      <c r="BE1535"/>
      <c r="BF1535"/>
      <c r="BG1535"/>
      <c r="BH1535"/>
      <c r="BI1535" s="8" t="s">
        <v>1930</v>
      </c>
      <c r="BJ1535" s="8" t="s">
        <v>79</v>
      </c>
      <c r="BK1535" s="9">
        <v>44813</v>
      </c>
      <c r="BL1535" s="8" t="s">
        <v>1908</v>
      </c>
      <c r="BM1535" s="8">
        <v>77694</v>
      </c>
      <c r="BN1535"/>
      <c r="BO1535"/>
    </row>
    <row r="1536" spans="1:67" s="8" customFormat="1" hidden="1" x14ac:dyDescent="0.2">
      <c r="A1536" s="8" t="s">
        <v>1020</v>
      </c>
      <c r="C1536" s="8" t="s">
        <v>1519</v>
      </c>
      <c r="D1536" s="8" t="s">
        <v>73</v>
      </c>
      <c r="E1536" s="8" t="s">
        <v>1538</v>
      </c>
      <c r="F1536" s="8" t="s">
        <v>1016</v>
      </c>
      <c r="G1536" s="8" t="s">
        <v>1538</v>
      </c>
      <c r="H1536" s="8" t="s">
        <v>1016</v>
      </c>
      <c r="AO1536" s="8" t="s">
        <v>1923</v>
      </c>
      <c r="AR1536" s="8" t="s">
        <v>1924</v>
      </c>
      <c r="AS1536" s="8" t="s">
        <v>1923</v>
      </c>
      <c r="AV1536" s="8">
        <v>3.17</v>
      </c>
      <c r="AW1536" s="8" t="s">
        <v>1918</v>
      </c>
      <c r="AX1536" s="8" t="s">
        <v>1927</v>
      </c>
      <c r="AY1536" s="8">
        <v>3.67</v>
      </c>
      <c r="AZ1536" s="8">
        <v>3.67</v>
      </c>
      <c r="BA1536" s="8">
        <v>4.41</v>
      </c>
      <c r="BB1536" s="8">
        <v>4.74</v>
      </c>
      <c r="BC1536" s="8">
        <v>3.52</v>
      </c>
      <c r="BD1536" s="8">
        <v>4.74</v>
      </c>
      <c r="BE1536" s="8">
        <v>4.8499999999999996</v>
      </c>
      <c r="BF1536" s="8">
        <v>3.15</v>
      </c>
      <c r="BG1536" s="8">
        <v>2.77</v>
      </c>
      <c r="BH1536" s="8">
        <v>3.15</v>
      </c>
      <c r="BI1536" s="8" t="s">
        <v>1929</v>
      </c>
      <c r="BJ1536" s="8" t="s">
        <v>79</v>
      </c>
      <c r="BK1536" s="9">
        <v>44813</v>
      </c>
      <c r="BL1536" s="8" t="s">
        <v>1908</v>
      </c>
      <c r="BM1536" s="8">
        <v>77694</v>
      </c>
      <c r="BN1536" s="8" t="s">
        <v>72</v>
      </c>
      <c r="BO1536" s="8" t="s">
        <v>1908</v>
      </c>
    </row>
    <row r="1537" spans="1:67" s="8" customFormat="1" hidden="1" x14ac:dyDescent="0.2">
      <c r="A1537" s="8" t="s">
        <v>1020</v>
      </c>
      <c r="B1537"/>
      <c r="C1537" t="s">
        <v>1519</v>
      </c>
      <c r="D1537" t="s">
        <v>73</v>
      </c>
      <c r="E1537" t="s">
        <v>1538</v>
      </c>
      <c r="F1537" t="s">
        <v>1016</v>
      </c>
      <c r="G1537" s="8" t="s">
        <v>1007</v>
      </c>
      <c r="H1537" t="s">
        <v>1016</v>
      </c>
      <c r="I1537" t="b">
        <v>0</v>
      </c>
      <c r="J1537"/>
      <c r="K1537"/>
      <c r="L1537"/>
      <c r="M1537"/>
      <c r="N1537"/>
      <c r="O1537"/>
      <c r="P1537"/>
      <c r="Q1537" t="s">
        <v>2143</v>
      </c>
      <c r="R1537"/>
      <c r="S1537"/>
      <c r="T1537" t="s">
        <v>1924</v>
      </c>
      <c r="U1537">
        <v>4.4000000000000004</v>
      </c>
      <c r="V1537"/>
      <c r="W1537"/>
      <c r="X1537">
        <v>3.1</v>
      </c>
      <c r="Y1537"/>
      <c r="Z1537"/>
      <c r="AA1537"/>
      <c r="AB1537"/>
      <c r="AC1537"/>
      <c r="AD1537"/>
      <c r="AE1537"/>
      <c r="AF1537"/>
      <c r="AG1537"/>
      <c r="AH1537"/>
      <c r="AI1537"/>
      <c r="AJ1537"/>
      <c r="AK1537"/>
      <c r="AL1537"/>
      <c r="AM1537"/>
      <c r="AN1537"/>
      <c r="AO1537"/>
      <c r="AP1537"/>
      <c r="AQ1537"/>
      <c r="AR1537"/>
      <c r="AS1537"/>
      <c r="AT1537"/>
      <c r="AU1537"/>
      <c r="AV1537"/>
      <c r="AW1537" t="s">
        <v>1923</v>
      </c>
      <c r="AX1537" t="s">
        <v>1927</v>
      </c>
      <c r="AY1537">
        <v>3.5</v>
      </c>
      <c r="AZ1537">
        <v>3.5</v>
      </c>
      <c r="BA1537">
        <v>4.3</v>
      </c>
      <c r="BB1537">
        <v>3.7</v>
      </c>
      <c r="BC1537">
        <v>3.5</v>
      </c>
      <c r="BD1537">
        <v>3.7</v>
      </c>
      <c r="BE1537">
        <v>4.7</v>
      </c>
      <c r="BF1537">
        <v>3.1</v>
      </c>
      <c r="BG1537">
        <v>2.7</v>
      </c>
      <c r="BH1537">
        <v>3.1</v>
      </c>
      <c r="BI1537" t="s">
        <v>2007</v>
      </c>
      <c r="BJ1537" s="8" t="s">
        <v>79</v>
      </c>
      <c r="BK1537" s="1">
        <v>44816</v>
      </c>
      <c r="BL1537" t="s">
        <v>2002</v>
      </c>
      <c r="BM1537">
        <v>2585</v>
      </c>
      <c r="BN1537"/>
      <c r="BO1537"/>
    </row>
    <row r="1538" spans="1:67" s="8" customFormat="1" hidden="1" x14ac:dyDescent="0.2">
      <c r="A1538" t="s">
        <v>1020</v>
      </c>
      <c r="B1538"/>
      <c r="C1538" t="s">
        <v>1519</v>
      </c>
      <c r="D1538" t="s">
        <v>73</v>
      </c>
      <c r="E1538" t="s">
        <v>1538</v>
      </c>
      <c r="F1538" t="s">
        <v>1016</v>
      </c>
      <c r="G1538" t="s">
        <v>1007</v>
      </c>
      <c r="H1538" t="s">
        <v>1016</v>
      </c>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v>4.3</v>
      </c>
      <c r="AP1538"/>
      <c r="AQ1538"/>
      <c r="AR1538" t="s">
        <v>1924</v>
      </c>
      <c r="AS1538">
        <v>4.4000000000000004</v>
      </c>
      <c r="AT1538"/>
      <c r="AU1538"/>
      <c r="AV1538">
        <v>3.1</v>
      </c>
      <c r="AW1538" t="s">
        <v>1923</v>
      </c>
      <c r="AX1538" t="s">
        <v>1927</v>
      </c>
      <c r="AY1538" t="s">
        <v>1979</v>
      </c>
      <c r="AZ1538" t="s">
        <v>1979</v>
      </c>
      <c r="BA1538">
        <v>4.3</v>
      </c>
      <c r="BB1538">
        <v>3.7</v>
      </c>
      <c r="BC1538">
        <v>3.5</v>
      </c>
      <c r="BD1538">
        <v>3.7</v>
      </c>
      <c r="BE1538">
        <v>4.7</v>
      </c>
      <c r="BF1538">
        <v>3.1</v>
      </c>
      <c r="BG1538">
        <v>2.7</v>
      </c>
      <c r="BH1538">
        <v>3.1</v>
      </c>
      <c r="BI1538" t="s">
        <v>1021</v>
      </c>
      <c r="BJ1538" t="s">
        <v>70</v>
      </c>
      <c r="BK1538"/>
      <c r="BL1538" t="s">
        <v>277</v>
      </c>
      <c r="BM1538">
        <v>19561</v>
      </c>
      <c r="BN1538"/>
      <c r="BO1538"/>
    </row>
    <row r="1539" spans="1:67" s="8" customFormat="1" hidden="1" x14ac:dyDescent="0.2">
      <c r="A1539" s="8" t="s">
        <v>1022</v>
      </c>
      <c r="B1539"/>
      <c r="C1539" t="s">
        <v>1519</v>
      </c>
      <c r="D1539" t="s">
        <v>73</v>
      </c>
      <c r="E1539" t="s">
        <v>1538</v>
      </c>
      <c r="F1539" t="s">
        <v>1016</v>
      </c>
      <c r="G1539" s="8" t="s">
        <v>1538</v>
      </c>
      <c r="H1539" s="8" t="s">
        <v>1016</v>
      </c>
      <c r="J1539"/>
      <c r="K1539"/>
      <c r="L1539"/>
      <c r="M1539"/>
      <c r="N1539"/>
      <c r="O1539"/>
      <c r="P1539"/>
      <c r="Q1539"/>
      <c r="R1539"/>
      <c r="S1539"/>
      <c r="T1539"/>
      <c r="U1539" t="s">
        <v>1918</v>
      </c>
      <c r="V1539"/>
      <c r="W1539"/>
      <c r="X1539">
        <v>5.28</v>
      </c>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t="s">
        <v>1919</v>
      </c>
      <c r="BJ1539" s="8" t="s">
        <v>79</v>
      </c>
      <c r="BK1539" s="9">
        <v>44813</v>
      </c>
      <c r="BL1539" s="8" t="s">
        <v>1908</v>
      </c>
      <c r="BM1539">
        <v>77694</v>
      </c>
      <c r="BN1539"/>
      <c r="BO1539"/>
    </row>
    <row r="1540" spans="1:67" s="8" customFormat="1" hidden="1" x14ac:dyDescent="0.2">
      <c r="A1540" s="8" t="s">
        <v>1022</v>
      </c>
      <c r="B1540"/>
      <c r="C1540" t="s">
        <v>1519</v>
      </c>
      <c r="D1540" t="s">
        <v>73</v>
      </c>
      <c r="E1540" t="s">
        <v>1538</v>
      </c>
      <c r="F1540" t="s">
        <v>1016</v>
      </c>
      <c r="G1540" s="8" t="s">
        <v>1007</v>
      </c>
      <c r="H1540" t="s">
        <v>1016</v>
      </c>
      <c r="I1540" t="b">
        <v>0</v>
      </c>
      <c r="J1540"/>
      <c r="K1540"/>
      <c r="L1540"/>
      <c r="M1540"/>
      <c r="N1540"/>
      <c r="O1540"/>
      <c r="P1540"/>
      <c r="Q1540"/>
      <c r="R1540"/>
      <c r="S1540"/>
      <c r="T1540"/>
      <c r="U1540" t="s">
        <v>1937</v>
      </c>
      <c r="V1540"/>
      <c r="W1540"/>
      <c r="X1540">
        <v>5.3</v>
      </c>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s="8" t="s">
        <v>79</v>
      </c>
      <c r="BK1540" s="1">
        <v>44816</v>
      </c>
      <c r="BL1540" t="s">
        <v>2002</v>
      </c>
      <c r="BM1540">
        <v>2585</v>
      </c>
      <c r="BN1540"/>
      <c r="BO1540"/>
    </row>
    <row r="1541" spans="1:67" s="8" customFormat="1" hidden="1" x14ac:dyDescent="0.2">
      <c r="A1541" t="s">
        <v>1022</v>
      </c>
      <c r="B1541"/>
      <c r="C1541" t="s">
        <v>1519</v>
      </c>
      <c r="D1541" t="s">
        <v>73</v>
      </c>
      <c r="E1541" t="s">
        <v>1538</v>
      </c>
      <c r="F1541" t="s">
        <v>1016</v>
      </c>
      <c r="G1541" t="s">
        <v>1007</v>
      </c>
      <c r="H1541" t="s">
        <v>1016</v>
      </c>
      <c r="I1541"/>
      <c r="J1541"/>
      <c r="K1541"/>
      <c r="L1541"/>
      <c r="M1541"/>
      <c r="N1541"/>
      <c r="O1541"/>
      <c r="P1541"/>
      <c r="Q1541"/>
      <c r="R1541"/>
      <c r="S1541"/>
      <c r="T1541"/>
      <c r="U1541" t="s">
        <v>1937</v>
      </c>
      <c r="V1541"/>
      <c r="W1541"/>
      <c r="X1541">
        <v>5.3</v>
      </c>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t="s">
        <v>1023</v>
      </c>
      <c r="BJ1541" t="s">
        <v>70</v>
      </c>
      <c r="BK1541"/>
      <c r="BL1541" t="s">
        <v>277</v>
      </c>
      <c r="BM1541">
        <v>19561</v>
      </c>
      <c r="BN1541"/>
      <c r="BO1541"/>
    </row>
    <row r="1542" spans="1:67" s="12" customFormat="1" hidden="1" x14ac:dyDescent="0.2">
      <c r="A1542" s="8" t="s">
        <v>1024</v>
      </c>
      <c r="B1542" t="s">
        <v>338</v>
      </c>
      <c r="C1542" t="s">
        <v>1519</v>
      </c>
      <c r="D1542" t="s">
        <v>73</v>
      </c>
      <c r="E1542" t="s">
        <v>1538</v>
      </c>
      <c r="F1542" t="s">
        <v>1016</v>
      </c>
      <c r="G1542" s="8" t="s">
        <v>1538</v>
      </c>
      <c r="H1542" s="8" t="s">
        <v>1016</v>
      </c>
      <c r="I1542" s="8"/>
      <c r="J1542"/>
      <c r="K1542"/>
      <c r="L1542"/>
      <c r="M1542"/>
      <c r="N1542"/>
      <c r="O1542"/>
      <c r="P1542"/>
      <c r="Q1542"/>
      <c r="R1542"/>
      <c r="S1542"/>
      <c r="T1542"/>
      <c r="U1542">
        <v>4.41</v>
      </c>
      <c r="V1542"/>
      <c r="W1542"/>
      <c r="X1542">
        <v>5.48</v>
      </c>
      <c r="Y1542">
        <v>4.59</v>
      </c>
      <c r="Z1542"/>
      <c r="AA1542"/>
      <c r="AB1542">
        <v>5.55</v>
      </c>
      <c r="AC1542">
        <v>4.34</v>
      </c>
      <c r="AD1542"/>
      <c r="AE1542"/>
      <c r="AF1542">
        <v>7.14</v>
      </c>
      <c r="AG1542">
        <v>3.25</v>
      </c>
      <c r="AH1542"/>
      <c r="AI1542"/>
      <c r="AJ1542">
        <v>5.3</v>
      </c>
      <c r="AK1542"/>
      <c r="AL1542"/>
      <c r="AM1542"/>
      <c r="AN1542"/>
      <c r="AO1542"/>
      <c r="AP1542"/>
      <c r="AQ1542"/>
      <c r="AR1542"/>
      <c r="AS1542"/>
      <c r="AT1542"/>
      <c r="AU1542"/>
      <c r="AV1542"/>
      <c r="AW1542"/>
      <c r="AX1542"/>
      <c r="AY1542"/>
      <c r="AZ1542"/>
      <c r="BA1542"/>
      <c r="BB1542"/>
      <c r="BC1542"/>
      <c r="BD1542"/>
      <c r="BE1542"/>
      <c r="BF1542"/>
      <c r="BG1542"/>
      <c r="BH1542"/>
      <c r="BI1542"/>
      <c r="BJ1542" s="8" t="s">
        <v>79</v>
      </c>
      <c r="BK1542" s="9">
        <v>44813</v>
      </c>
      <c r="BL1542" s="8" t="s">
        <v>1908</v>
      </c>
      <c r="BM1542">
        <v>77694</v>
      </c>
      <c r="BN1542" t="s">
        <v>72</v>
      </c>
      <c r="BO1542" t="s">
        <v>1908</v>
      </c>
    </row>
    <row r="1543" spans="1:67" s="8" customFormat="1" hidden="1" x14ac:dyDescent="0.2">
      <c r="A1543" s="8" t="s">
        <v>1024</v>
      </c>
      <c r="B1543"/>
      <c r="C1543" t="s">
        <v>1519</v>
      </c>
      <c r="D1543" t="s">
        <v>73</v>
      </c>
      <c r="E1543" t="s">
        <v>1538</v>
      </c>
      <c r="F1543" t="s">
        <v>1016</v>
      </c>
      <c r="G1543" s="8" t="s">
        <v>1007</v>
      </c>
      <c r="H1543" t="s">
        <v>1016</v>
      </c>
      <c r="I1543" t="b">
        <v>0</v>
      </c>
      <c r="J1543"/>
      <c r="K1543"/>
      <c r="L1543"/>
      <c r="M1543"/>
      <c r="N1543"/>
      <c r="O1543"/>
      <c r="P1543"/>
      <c r="Q1543"/>
      <c r="R1543"/>
      <c r="S1543"/>
      <c r="T1543"/>
      <c r="U1543" t="s">
        <v>1923</v>
      </c>
      <c r="V1543"/>
      <c r="W1543"/>
      <c r="X1543">
        <v>5.6</v>
      </c>
      <c r="Y1543">
        <v>4.5999999999999996</v>
      </c>
      <c r="Z1543"/>
      <c r="AA1543" t="s">
        <v>2146</v>
      </c>
      <c r="AB1543" t="s">
        <v>2146</v>
      </c>
      <c r="AC1543">
        <v>4.3</v>
      </c>
      <c r="AD1543">
        <v>7.2</v>
      </c>
      <c r="AE1543">
        <v>7.2</v>
      </c>
      <c r="AF1543">
        <v>7.2</v>
      </c>
      <c r="AG1543">
        <v>3.1</v>
      </c>
      <c r="AH1543">
        <v>6</v>
      </c>
      <c r="AI1543">
        <v>5</v>
      </c>
      <c r="AJ1543">
        <v>6</v>
      </c>
      <c r="AK1543"/>
      <c r="AL1543"/>
      <c r="AM1543"/>
      <c r="AN1543"/>
      <c r="AO1543"/>
      <c r="AP1543"/>
      <c r="AQ1543"/>
      <c r="AR1543"/>
      <c r="AS1543"/>
      <c r="AT1543"/>
      <c r="AU1543"/>
      <c r="AV1543"/>
      <c r="AW1543"/>
      <c r="AX1543"/>
      <c r="AY1543"/>
      <c r="AZ1543"/>
      <c r="BA1543"/>
      <c r="BB1543"/>
      <c r="BC1543"/>
      <c r="BD1543"/>
      <c r="BE1543"/>
      <c r="BF1543"/>
      <c r="BG1543"/>
      <c r="BH1543"/>
      <c r="BI1543" t="s">
        <v>2007</v>
      </c>
      <c r="BJ1543" s="8" t="s">
        <v>79</v>
      </c>
      <c r="BK1543" s="1">
        <v>44816</v>
      </c>
      <c r="BL1543" t="s">
        <v>2002</v>
      </c>
      <c r="BM1543">
        <v>2585</v>
      </c>
      <c r="BN1543"/>
      <c r="BO1543"/>
    </row>
    <row r="1544" spans="1:67" s="8" customFormat="1" hidden="1" x14ac:dyDescent="0.2">
      <c r="A1544" t="s">
        <v>1024</v>
      </c>
      <c r="B1544"/>
      <c r="C1544" t="s">
        <v>1519</v>
      </c>
      <c r="D1544" t="s">
        <v>73</v>
      </c>
      <c r="E1544" t="s">
        <v>1538</v>
      </c>
      <c r="F1544" t="s">
        <v>1016</v>
      </c>
      <c r="G1544" t="s">
        <v>1007</v>
      </c>
      <c r="H1544" t="s">
        <v>1016</v>
      </c>
      <c r="I1544"/>
      <c r="J1544"/>
      <c r="K1544"/>
      <c r="L1544"/>
      <c r="M1544"/>
      <c r="N1544"/>
      <c r="O1544"/>
      <c r="P1544"/>
      <c r="Q1544"/>
      <c r="R1544"/>
      <c r="S1544"/>
      <c r="T1544"/>
      <c r="U1544" t="s">
        <v>1923</v>
      </c>
      <c r="V1544"/>
      <c r="W1544"/>
      <c r="X1544">
        <v>5.6</v>
      </c>
      <c r="Y1544">
        <v>4.5999999999999996</v>
      </c>
      <c r="Z1544"/>
      <c r="AA1544">
        <v>6.1</v>
      </c>
      <c r="AB1544">
        <v>6.1</v>
      </c>
      <c r="AC1544">
        <v>4.3</v>
      </c>
      <c r="AD1544">
        <v>7.2</v>
      </c>
      <c r="AE1544">
        <v>7.2</v>
      </c>
      <c r="AF1544">
        <v>7.2</v>
      </c>
      <c r="AG1544">
        <v>3.1</v>
      </c>
      <c r="AH1544">
        <v>6</v>
      </c>
      <c r="AI1544">
        <v>5</v>
      </c>
      <c r="AJ1544">
        <v>6</v>
      </c>
      <c r="AK1544"/>
      <c r="AL1544"/>
      <c r="AM1544"/>
      <c r="AN1544"/>
      <c r="AO1544"/>
      <c r="AP1544"/>
      <c r="AQ1544"/>
      <c r="AR1544"/>
      <c r="AS1544"/>
      <c r="AT1544"/>
      <c r="AU1544"/>
      <c r="AV1544"/>
      <c r="AW1544"/>
      <c r="AX1544"/>
      <c r="AY1544"/>
      <c r="AZ1544"/>
      <c r="BA1544"/>
      <c r="BB1544"/>
      <c r="BC1544"/>
      <c r="BD1544"/>
      <c r="BE1544"/>
      <c r="BF1544"/>
      <c r="BG1544"/>
      <c r="BH1544"/>
      <c r="BI1544" t="s">
        <v>1023</v>
      </c>
      <c r="BJ1544" t="s">
        <v>70</v>
      </c>
      <c r="BK1544"/>
      <c r="BL1544" t="s">
        <v>277</v>
      </c>
      <c r="BM1544">
        <v>19561</v>
      </c>
      <c r="BN1544"/>
      <c r="BO1544"/>
    </row>
    <row r="1545" spans="1:67" s="8" customFormat="1" hidden="1" x14ac:dyDescent="0.2">
      <c r="A1545" s="8" t="s">
        <v>1025</v>
      </c>
      <c r="B1545"/>
      <c r="C1545" t="s">
        <v>1519</v>
      </c>
      <c r="D1545" t="s">
        <v>73</v>
      </c>
      <c r="E1545" t="s">
        <v>1538</v>
      </c>
      <c r="F1545" t="s">
        <v>1016</v>
      </c>
      <c r="G1545" s="8" t="s">
        <v>1538</v>
      </c>
      <c r="H1545" s="8" t="s">
        <v>1016</v>
      </c>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v>4.43</v>
      </c>
      <c r="BB1545">
        <v>3.42</v>
      </c>
      <c r="BC1545">
        <v>3.17</v>
      </c>
      <c r="BD1545">
        <v>3.42</v>
      </c>
      <c r="BE1545">
        <v>4.6399999999999997</v>
      </c>
      <c r="BF1545">
        <v>3.16</v>
      </c>
      <c r="BG1545">
        <v>2.63</v>
      </c>
      <c r="BH1545">
        <v>3.16</v>
      </c>
      <c r="BI1545"/>
      <c r="BJ1545" s="8" t="s">
        <v>79</v>
      </c>
      <c r="BK1545" s="9">
        <v>44813</v>
      </c>
      <c r="BL1545" t="s">
        <v>1908</v>
      </c>
      <c r="BM1545" s="8">
        <v>77694</v>
      </c>
      <c r="BN1545"/>
      <c r="BO1545"/>
    </row>
    <row r="1546" spans="1:67" s="8" customFormat="1" hidden="1" x14ac:dyDescent="0.2">
      <c r="A1546" s="8" t="s">
        <v>1025</v>
      </c>
      <c r="B1546"/>
      <c r="C1546" t="s">
        <v>1519</v>
      </c>
      <c r="D1546" t="s">
        <v>73</v>
      </c>
      <c r="E1546" t="s">
        <v>1538</v>
      </c>
      <c r="F1546" t="s">
        <v>1016</v>
      </c>
      <c r="G1546" s="8" t="s">
        <v>1007</v>
      </c>
      <c r="H1546" t="s">
        <v>1016</v>
      </c>
      <c r="I1546" t="b">
        <v>0</v>
      </c>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v>4.4000000000000004</v>
      </c>
      <c r="BB1546" t="s">
        <v>1979</v>
      </c>
      <c r="BC1546" t="s">
        <v>1980</v>
      </c>
      <c r="BD1546" t="s">
        <v>1979</v>
      </c>
      <c r="BE1546">
        <v>4.5999999999999996</v>
      </c>
      <c r="BF1546">
        <v>3.1</v>
      </c>
      <c r="BG1546">
        <v>2.6</v>
      </c>
      <c r="BH1546">
        <v>3.1</v>
      </c>
      <c r="BI1546" t="s">
        <v>2007</v>
      </c>
      <c r="BJ1546" s="8" t="s">
        <v>79</v>
      </c>
      <c r="BK1546" s="1">
        <v>44816</v>
      </c>
      <c r="BL1546" t="s">
        <v>2002</v>
      </c>
      <c r="BM1546">
        <v>2585</v>
      </c>
      <c r="BN1546"/>
      <c r="BO1546"/>
    </row>
    <row r="1547" spans="1:67" s="8" customFormat="1" hidden="1" x14ac:dyDescent="0.2">
      <c r="A1547" t="s">
        <v>1025</v>
      </c>
      <c r="B1547"/>
      <c r="C1547" t="s">
        <v>1519</v>
      </c>
      <c r="D1547" t="s">
        <v>73</v>
      </c>
      <c r="E1547" t="s">
        <v>1538</v>
      </c>
      <c r="F1547" t="s">
        <v>1016</v>
      </c>
      <c r="G1547" t="s">
        <v>1007</v>
      </c>
      <c r="H1547" t="s">
        <v>1016</v>
      </c>
      <c r="I1547" s="2"/>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v>4.4000000000000004</v>
      </c>
      <c r="BB1547" t="s">
        <v>1979</v>
      </c>
      <c r="BC1547" t="s">
        <v>1980</v>
      </c>
      <c r="BD1547" t="s">
        <v>1979</v>
      </c>
      <c r="BE1547">
        <v>4.5999999999999996</v>
      </c>
      <c r="BF1547">
        <v>3.1</v>
      </c>
      <c r="BG1547">
        <v>2.6</v>
      </c>
      <c r="BH1547">
        <v>3.1</v>
      </c>
      <c r="BI1547" t="s">
        <v>1026</v>
      </c>
      <c r="BJ1547" t="s">
        <v>70</v>
      </c>
      <c r="BK1547"/>
      <c r="BL1547" t="s">
        <v>277</v>
      </c>
      <c r="BM1547">
        <v>19561</v>
      </c>
      <c r="BN1547"/>
      <c r="BO1547"/>
    </row>
    <row r="1548" spans="1:67" hidden="1" x14ac:dyDescent="0.2">
      <c r="A1548" s="8" t="s">
        <v>1922</v>
      </c>
      <c r="C1548" t="s">
        <v>1519</v>
      </c>
      <c r="D1548" t="s">
        <v>73</v>
      </c>
      <c r="E1548" t="s">
        <v>1538</v>
      </c>
      <c r="F1548" t="s">
        <v>1016</v>
      </c>
      <c r="G1548" s="8" t="s">
        <v>1538</v>
      </c>
      <c r="H1548" s="8" t="s">
        <v>1016</v>
      </c>
      <c r="I1548" s="8"/>
      <c r="AS1548" t="s">
        <v>1926</v>
      </c>
      <c r="AV1548">
        <v>2.82</v>
      </c>
      <c r="AW1548">
        <v>4.45</v>
      </c>
      <c r="AX1548">
        <v>3.46</v>
      </c>
      <c r="AY1548">
        <v>3.65</v>
      </c>
      <c r="AZ1548">
        <v>3.65</v>
      </c>
      <c r="BA1548">
        <v>4.0999999999999996</v>
      </c>
      <c r="BB1548">
        <v>4.04</v>
      </c>
      <c r="BC1548" t="s">
        <v>1928</v>
      </c>
      <c r="BD1548">
        <v>4.04</v>
      </c>
      <c r="BE1548">
        <v>5.15</v>
      </c>
      <c r="BF1548">
        <v>3.32</v>
      </c>
      <c r="BG1548">
        <v>2.11</v>
      </c>
      <c r="BH1548">
        <v>3.32</v>
      </c>
      <c r="BI1548" s="8" t="s">
        <v>1930</v>
      </c>
      <c r="BJ1548" s="8" t="s">
        <v>79</v>
      </c>
      <c r="BK1548" s="9">
        <v>44813</v>
      </c>
      <c r="BL1548" t="s">
        <v>1908</v>
      </c>
      <c r="BM1548" s="8">
        <v>77694</v>
      </c>
    </row>
    <row r="1549" spans="1:67" hidden="1" x14ac:dyDescent="0.2">
      <c r="A1549" s="13" t="s">
        <v>1737</v>
      </c>
      <c r="B1549" s="13"/>
      <c r="C1549" s="13" t="s">
        <v>1519</v>
      </c>
      <c r="D1549" s="13" t="s">
        <v>73</v>
      </c>
      <c r="E1549" s="13" t="s">
        <v>1538</v>
      </c>
      <c r="F1549" s="13" t="s">
        <v>1715</v>
      </c>
      <c r="G1549" s="13" t="s">
        <v>1538</v>
      </c>
      <c r="H1549" s="13" t="s">
        <v>1715</v>
      </c>
      <c r="I1549" s="13"/>
      <c r="J1549" s="13"/>
      <c r="K1549" s="13"/>
      <c r="L1549" s="13"/>
      <c r="M1549" s="13"/>
      <c r="N1549" s="13"/>
      <c r="O1549" s="13"/>
      <c r="P1549" s="13"/>
      <c r="Q1549" s="13"/>
      <c r="R1549" s="13"/>
      <c r="S1549" s="13"/>
      <c r="T1549" s="13"/>
      <c r="U1549" s="13"/>
      <c r="V1549" s="13"/>
      <c r="W1549" s="13"/>
      <c r="X1549" s="13"/>
      <c r="Y1549" s="13"/>
      <c r="Z1549" s="13"/>
      <c r="AA1549" s="13"/>
      <c r="AB1549" s="13"/>
      <c r="AC1549" s="13"/>
      <c r="AD1549" s="13"/>
      <c r="AE1549" s="13"/>
      <c r="AF1549" s="13"/>
      <c r="AG1549" s="13"/>
      <c r="AH1549" s="13"/>
      <c r="AI1549" s="13"/>
      <c r="AJ1549" s="13"/>
      <c r="AK1549" s="13"/>
      <c r="AL1549" s="13"/>
      <c r="AM1549" s="13"/>
      <c r="AN1549" s="13"/>
      <c r="AO1549" s="13"/>
      <c r="AP1549" s="13"/>
      <c r="AQ1549" s="13"/>
      <c r="AR1549" s="13"/>
      <c r="AS1549" s="13"/>
      <c r="AT1549" s="13"/>
      <c r="AU1549" s="13"/>
      <c r="AV1549" s="13"/>
      <c r="AW1549" s="13"/>
      <c r="AX1549" s="13"/>
      <c r="AY1549" s="13"/>
      <c r="AZ1549" s="13"/>
      <c r="BA1549" s="13"/>
      <c r="BB1549" s="13"/>
      <c r="BC1549" s="13"/>
      <c r="BD1549" s="13"/>
      <c r="BE1549" s="13"/>
      <c r="BF1549" s="13"/>
      <c r="BG1549" s="13"/>
      <c r="BH1549" s="13"/>
      <c r="BI1549" s="13"/>
      <c r="BJ1549" s="13"/>
      <c r="BK1549" s="13"/>
      <c r="BL1549" s="13"/>
      <c r="BM1549" s="13"/>
      <c r="BN1549" s="13"/>
      <c r="BO1549" s="13"/>
    </row>
    <row r="1550" spans="1:67" s="12" customFormat="1" ht="14" hidden="1" customHeight="1" x14ac:dyDescent="0.2">
      <c r="A1550" s="8" t="s">
        <v>1913</v>
      </c>
      <c r="B1550"/>
      <c r="C1550" t="s">
        <v>1519</v>
      </c>
      <c r="D1550" t="s">
        <v>73</v>
      </c>
      <c r="E1550" t="s">
        <v>1538</v>
      </c>
      <c r="F1550" t="s">
        <v>1715</v>
      </c>
      <c r="G1550" s="8" t="s">
        <v>1538</v>
      </c>
      <c r="H1550" s="8" t="s">
        <v>1715</v>
      </c>
      <c r="I1550" s="8"/>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v>3.79</v>
      </c>
      <c r="AP1550"/>
      <c r="AQ1550"/>
      <c r="AR1550">
        <v>2.31</v>
      </c>
      <c r="AS1550">
        <v>3.93</v>
      </c>
      <c r="AT1550"/>
      <c r="AU1550"/>
      <c r="AV1550">
        <v>2.94</v>
      </c>
      <c r="AW1550">
        <v>4.4800000000000004</v>
      </c>
      <c r="AX1550">
        <v>3.31</v>
      </c>
      <c r="AY1550">
        <v>3.4</v>
      </c>
      <c r="AZ1550">
        <v>3.4</v>
      </c>
      <c r="BA1550">
        <v>4.29</v>
      </c>
      <c r="BB1550">
        <v>3.77</v>
      </c>
      <c r="BC1550">
        <v>3.66</v>
      </c>
      <c r="BD1550" s="17">
        <v>3.77</v>
      </c>
      <c r="BE1550" s="17">
        <v>5</v>
      </c>
      <c r="BF1550" s="17">
        <v>3.29</v>
      </c>
      <c r="BG1550" s="17">
        <v>2.87</v>
      </c>
      <c r="BH1550" s="17">
        <v>3.29</v>
      </c>
      <c r="BI1550"/>
      <c r="BJ1550" s="8" t="s">
        <v>79</v>
      </c>
      <c r="BK1550" s="9">
        <v>44813</v>
      </c>
      <c r="BL1550" s="8" t="s">
        <v>1908</v>
      </c>
      <c r="BM1550">
        <v>77694</v>
      </c>
      <c r="BN1550" t="s">
        <v>72</v>
      </c>
      <c r="BO1550" t="s">
        <v>1908</v>
      </c>
    </row>
    <row r="1551" spans="1:67" s="12" customFormat="1" hidden="1" x14ac:dyDescent="0.2">
      <c r="A1551" s="8" t="s">
        <v>1915</v>
      </c>
      <c r="B1551"/>
      <c r="C1551" t="s">
        <v>1519</v>
      </c>
      <c r="D1551" t="s">
        <v>73</v>
      </c>
      <c r="E1551" t="s">
        <v>1538</v>
      </c>
      <c r="F1551" t="s">
        <v>1715</v>
      </c>
      <c r="G1551" s="8" t="s">
        <v>1538</v>
      </c>
      <c r="H1551" s="8" t="s">
        <v>1715</v>
      </c>
      <c r="I1551" s="8"/>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v>4.74</v>
      </c>
      <c r="AT1551"/>
      <c r="AU1551"/>
      <c r="AV1551" t="s">
        <v>1940</v>
      </c>
      <c r="AW1551">
        <v>4.6500000000000004</v>
      </c>
      <c r="AX1551">
        <v>3.56</v>
      </c>
      <c r="AY1551">
        <v>3.4</v>
      </c>
      <c r="AZ1551">
        <v>3.56</v>
      </c>
      <c r="BA1551">
        <v>4.63</v>
      </c>
      <c r="BB1551">
        <v>3.79</v>
      </c>
      <c r="BC1551">
        <v>3.62</v>
      </c>
      <c r="BD1551">
        <v>3.79</v>
      </c>
      <c r="BE1551"/>
      <c r="BF1551"/>
      <c r="BG1551"/>
      <c r="BH1551"/>
      <c r="BI1551" t="s">
        <v>1916</v>
      </c>
      <c r="BJ1551" s="8" t="s">
        <v>79</v>
      </c>
      <c r="BK1551" s="9">
        <v>44813</v>
      </c>
      <c r="BL1551" s="8" t="s">
        <v>1908</v>
      </c>
      <c r="BM1551">
        <v>77694</v>
      </c>
      <c r="BN1551" t="s">
        <v>72</v>
      </c>
      <c r="BO1551" t="s">
        <v>1908</v>
      </c>
    </row>
    <row r="1552" spans="1:67" hidden="1" x14ac:dyDescent="0.2">
      <c r="A1552" s="8" t="s">
        <v>1914</v>
      </c>
      <c r="B1552" t="s">
        <v>338</v>
      </c>
      <c r="C1552" t="s">
        <v>1519</v>
      </c>
      <c r="D1552" t="s">
        <v>73</v>
      </c>
      <c r="E1552" t="s">
        <v>1538</v>
      </c>
      <c r="F1552" t="s">
        <v>1715</v>
      </c>
      <c r="G1552" s="8" t="s">
        <v>1538</v>
      </c>
      <c r="H1552" s="8" t="s">
        <v>1715</v>
      </c>
      <c r="I1552" s="8"/>
      <c r="AS1552">
        <v>4.0999999999999996</v>
      </c>
      <c r="AV1552">
        <v>3.11</v>
      </c>
      <c r="AW1552">
        <v>4.29</v>
      </c>
      <c r="AX1552">
        <v>3.19</v>
      </c>
      <c r="AY1552">
        <v>3.09</v>
      </c>
      <c r="AZ1552">
        <v>3.19</v>
      </c>
      <c r="BA1552">
        <v>4.22</v>
      </c>
      <c r="BB1552">
        <v>3.66</v>
      </c>
      <c r="BC1552">
        <v>3.36</v>
      </c>
      <c r="BD1552">
        <v>3.66</v>
      </c>
      <c r="BE1552">
        <v>5.2</v>
      </c>
      <c r="BF1552">
        <v>2.94</v>
      </c>
      <c r="BG1552">
        <v>3.48</v>
      </c>
      <c r="BH1552">
        <v>3.48</v>
      </c>
      <c r="BJ1552" s="8" t="s">
        <v>79</v>
      </c>
      <c r="BK1552" s="9">
        <v>44813</v>
      </c>
      <c r="BL1552" s="8" t="s">
        <v>1908</v>
      </c>
      <c r="BM1552">
        <v>77694</v>
      </c>
      <c r="BN1552" t="s">
        <v>72</v>
      </c>
      <c r="BO1552" t="s">
        <v>1908</v>
      </c>
    </row>
    <row r="1553" spans="1:67" hidden="1" x14ac:dyDescent="0.2">
      <c r="A1553" s="13" t="s">
        <v>1737</v>
      </c>
      <c r="B1553" s="13"/>
      <c r="C1553" s="13" t="s">
        <v>1519</v>
      </c>
      <c r="D1553" s="13" t="s">
        <v>73</v>
      </c>
      <c r="E1553" s="13" t="s">
        <v>1538</v>
      </c>
      <c r="F1553" s="13"/>
      <c r="G1553" s="13" t="s">
        <v>1538</v>
      </c>
      <c r="H1553" s="13"/>
      <c r="I1553" s="13"/>
      <c r="J1553" s="13"/>
      <c r="K1553" s="13"/>
      <c r="L1553" s="13"/>
      <c r="M1553" s="13"/>
      <c r="N1553" s="13"/>
      <c r="O1553" s="13"/>
      <c r="P1553" s="13"/>
      <c r="Q1553" s="13"/>
      <c r="R1553" s="13"/>
      <c r="S1553" s="13"/>
      <c r="T1553" s="13"/>
      <c r="U1553" s="13"/>
      <c r="V1553" s="13"/>
      <c r="W1553" s="13"/>
      <c r="X1553" s="13"/>
      <c r="Y1553" s="13"/>
      <c r="Z1553" s="13"/>
      <c r="AA1553" s="13"/>
      <c r="AB1553" s="13"/>
      <c r="AC1553" s="13"/>
      <c r="AD1553" s="13"/>
      <c r="AE1553" s="13"/>
      <c r="AF1553" s="13"/>
      <c r="AG1553" s="13"/>
      <c r="AH1553" s="13"/>
      <c r="AI1553" s="13"/>
      <c r="AJ1553" s="13"/>
      <c r="AK1553" s="13"/>
      <c r="AL1553" s="13"/>
      <c r="AM1553" s="13"/>
      <c r="AN1553" s="13"/>
      <c r="AO1553" s="13"/>
      <c r="AP1553" s="13"/>
      <c r="AQ1553" s="13"/>
      <c r="AR1553" s="13"/>
      <c r="AS1553" s="13"/>
      <c r="AT1553" s="13"/>
      <c r="AU1553" s="13"/>
      <c r="AV1553" s="13"/>
      <c r="AW1553" s="13"/>
      <c r="AX1553" s="13"/>
      <c r="AY1553" s="13"/>
      <c r="AZ1553" s="13"/>
      <c r="BA1553" s="13"/>
      <c r="BB1553" s="13"/>
      <c r="BC1553" s="13"/>
      <c r="BD1553" s="13"/>
      <c r="BE1553" s="13"/>
      <c r="BF1553" s="13"/>
      <c r="BG1553" s="13"/>
      <c r="BH1553" s="13"/>
      <c r="BI1553" s="13"/>
      <c r="BJ1553" s="13"/>
      <c r="BK1553" s="13"/>
      <c r="BL1553" s="13"/>
      <c r="BM1553" s="13"/>
      <c r="BN1553" s="13"/>
      <c r="BO1553" s="13"/>
    </row>
    <row r="1554" spans="1:67" hidden="1" x14ac:dyDescent="0.2">
      <c r="A1554" s="8" t="s">
        <v>2593</v>
      </c>
      <c r="C1554" t="s">
        <v>1524</v>
      </c>
      <c r="D1554" t="s">
        <v>140</v>
      </c>
      <c r="E1554" t="s">
        <v>1607</v>
      </c>
      <c r="F1554" t="s">
        <v>2597</v>
      </c>
      <c r="G1554" s="8" t="s">
        <v>2589</v>
      </c>
      <c r="H1554" s="8" t="s">
        <v>283</v>
      </c>
      <c r="I1554" s="8"/>
      <c r="BA1554">
        <v>4.2</v>
      </c>
      <c r="BB1554">
        <v>3.4</v>
      </c>
      <c r="BC1554">
        <v>3.4</v>
      </c>
      <c r="BD1554">
        <v>3.4</v>
      </c>
      <c r="BJ1554" s="8" t="s">
        <v>79</v>
      </c>
      <c r="BK1554" s="9">
        <v>44824</v>
      </c>
      <c r="BL1554" s="8" t="s">
        <v>2492</v>
      </c>
      <c r="BM1554">
        <v>2930</v>
      </c>
    </row>
    <row r="1555" spans="1:67" hidden="1" x14ac:dyDescent="0.2">
      <c r="A1555" s="8" t="s">
        <v>2594</v>
      </c>
      <c r="C1555" t="s">
        <v>1524</v>
      </c>
      <c r="D1555" t="s">
        <v>140</v>
      </c>
      <c r="E1555" t="s">
        <v>1607</v>
      </c>
      <c r="F1555" t="s">
        <v>2597</v>
      </c>
      <c r="G1555" s="8" t="s">
        <v>2589</v>
      </c>
      <c r="H1555" s="8" t="s">
        <v>283</v>
      </c>
      <c r="I1555" s="8"/>
      <c r="BA1555">
        <v>5</v>
      </c>
      <c r="BB1555">
        <v>4.4000000000000004</v>
      </c>
      <c r="BC1555">
        <v>4.2</v>
      </c>
      <c r="BD1555">
        <v>4.4000000000000004</v>
      </c>
      <c r="BJ1555" t="s">
        <v>79</v>
      </c>
      <c r="BK1555" s="1">
        <v>44824</v>
      </c>
      <c r="BL1555" t="s">
        <v>2492</v>
      </c>
      <c r="BM1555">
        <v>2930</v>
      </c>
    </row>
    <row r="1556" spans="1:67" hidden="1" x14ac:dyDescent="0.2">
      <c r="A1556" s="8" t="s">
        <v>2595</v>
      </c>
      <c r="C1556" t="s">
        <v>1524</v>
      </c>
      <c r="D1556" t="s">
        <v>140</v>
      </c>
      <c r="E1556" t="s">
        <v>1607</v>
      </c>
      <c r="F1556" t="s">
        <v>2597</v>
      </c>
      <c r="G1556" s="8" t="s">
        <v>2589</v>
      </c>
      <c r="H1556" s="8" t="s">
        <v>283</v>
      </c>
      <c r="I1556" s="8"/>
      <c r="BA1556">
        <v>5</v>
      </c>
      <c r="BB1556">
        <v>4.3</v>
      </c>
      <c r="BC1556">
        <v>3.9</v>
      </c>
      <c r="BD1556">
        <v>4.3</v>
      </c>
      <c r="BJ1556" t="s">
        <v>79</v>
      </c>
      <c r="BK1556" s="1">
        <v>44824</v>
      </c>
      <c r="BL1556" t="s">
        <v>2492</v>
      </c>
      <c r="BM1556">
        <v>2930</v>
      </c>
    </row>
    <row r="1557" spans="1:67" hidden="1" x14ac:dyDescent="0.2">
      <c r="A1557" s="8" t="s">
        <v>2591</v>
      </c>
      <c r="C1557" t="s">
        <v>1524</v>
      </c>
      <c r="D1557" t="s">
        <v>140</v>
      </c>
      <c r="E1557" t="s">
        <v>1607</v>
      </c>
      <c r="F1557" t="s">
        <v>2597</v>
      </c>
      <c r="G1557" s="8" t="s">
        <v>2589</v>
      </c>
      <c r="H1557" s="8" t="s">
        <v>283</v>
      </c>
      <c r="I1557" s="8"/>
      <c r="BA1557">
        <v>5.4</v>
      </c>
      <c r="BB1557">
        <v>4.7</v>
      </c>
      <c r="BC1557">
        <v>4.25</v>
      </c>
      <c r="BD1557">
        <v>4.7</v>
      </c>
      <c r="BJ1557" t="s">
        <v>79</v>
      </c>
      <c r="BK1557" s="1">
        <v>44824</v>
      </c>
      <c r="BL1557" t="s">
        <v>2492</v>
      </c>
      <c r="BM1557">
        <v>2930</v>
      </c>
    </row>
    <row r="1558" spans="1:67" hidden="1" x14ac:dyDescent="0.2">
      <c r="A1558" s="8" t="s">
        <v>2592</v>
      </c>
      <c r="C1558" t="s">
        <v>1524</v>
      </c>
      <c r="D1558" t="s">
        <v>140</v>
      </c>
      <c r="E1558" t="s">
        <v>1607</v>
      </c>
      <c r="F1558" t="s">
        <v>2597</v>
      </c>
      <c r="G1558" s="8" t="s">
        <v>2589</v>
      </c>
      <c r="H1558" s="8" t="s">
        <v>283</v>
      </c>
      <c r="I1558" s="8"/>
      <c r="BE1558">
        <v>4.55</v>
      </c>
      <c r="BF1558">
        <v>3.4</v>
      </c>
      <c r="BG1558">
        <v>2.95</v>
      </c>
      <c r="BH1558">
        <v>3.4</v>
      </c>
      <c r="BJ1558" t="s">
        <v>79</v>
      </c>
      <c r="BK1558" s="1">
        <v>44824</v>
      </c>
      <c r="BL1558" t="s">
        <v>2492</v>
      </c>
      <c r="BM1558">
        <v>2930</v>
      </c>
    </row>
    <row r="1559" spans="1:67" hidden="1" x14ac:dyDescent="0.2">
      <c r="A1559" s="8" t="s">
        <v>2590</v>
      </c>
      <c r="C1559" t="s">
        <v>1524</v>
      </c>
      <c r="D1559" t="s">
        <v>140</v>
      </c>
      <c r="E1559" t="s">
        <v>1607</v>
      </c>
      <c r="F1559" t="s">
        <v>2597</v>
      </c>
      <c r="G1559" s="8" t="s">
        <v>2589</v>
      </c>
      <c r="H1559" s="8" t="s">
        <v>283</v>
      </c>
      <c r="I1559" s="8"/>
      <c r="BE1559">
        <v>3.8</v>
      </c>
      <c r="BF1559">
        <v>2.85</v>
      </c>
      <c r="BG1559">
        <v>2.15</v>
      </c>
      <c r="BH1559">
        <v>2.85</v>
      </c>
      <c r="BJ1559" t="s">
        <v>79</v>
      </c>
      <c r="BK1559" s="1">
        <v>44824</v>
      </c>
      <c r="BL1559" t="s">
        <v>2492</v>
      </c>
      <c r="BM1559">
        <v>2930</v>
      </c>
    </row>
    <row r="1560" spans="1:67" hidden="1" x14ac:dyDescent="0.2">
      <c r="A1560" s="8" t="s">
        <v>2165</v>
      </c>
      <c r="C1560" t="s">
        <v>1524</v>
      </c>
      <c r="D1560" t="s">
        <v>140</v>
      </c>
      <c r="E1560" t="s">
        <v>1607</v>
      </c>
      <c r="F1560" t="s">
        <v>2280</v>
      </c>
      <c r="G1560" s="8" t="s">
        <v>2164</v>
      </c>
      <c r="H1560" s="8" t="s">
        <v>283</v>
      </c>
      <c r="I1560" s="8"/>
      <c r="BA1560">
        <v>4.5</v>
      </c>
      <c r="BB1560">
        <v>3.5</v>
      </c>
      <c r="BC1560">
        <v>3.5</v>
      </c>
      <c r="BD1560">
        <v>3.5</v>
      </c>
      <c r="BJ1560" s="8" t="s">
        <v>79</v>
      </c>
      <c r="BK1560" s="1">
        <v>44816</v>
      </c>
      <c r="BL1560" t="s">
        <v>2002</v>
      </c>
      <c r="BM1560">
        <v>2585</v>
      </c>
    </row>
    <row r="1561" spans="1:67" hidden="1" x14ac:dyDescent="0.2">
      <c r="A1561" s="8" t="s">
        <v>2166</v>
      </c>
      <c r="C1561" t="s">
        <v>1524</v>
      </c>
      <c r="D1561" t="s">
        <v>140</v>
      </c>
      <c r="E1561" t="s">
        <v>1607</v>
      </c>
      <c r="F1561" t="s">
        <v>2280</v>
      </c>
      <c r="G1561" s="8" t="s">
        <v>2164</v>
      </c>
      <c r="H1561" s="8" t="s">
        <v>283</v>
      </c>
      <c r="I1561" s="8"/>
      <c r="BA1561">
        <v>4.5999999999999996</v>
      </c>
      <c r="BB1561">
        <v>3.5</v>
      </c>
      <c r="BC1561">
        <v>3.5</v>
      </c>
      <c r="BD1561">
        <v>3.5</v>
      </c>
      <c r="BJ1561" s="8" t="s">
        <v>79</v>
      </c>
      <c r="BK1561" s="1">
        <v>44816</v>
      </c>
      <c r="BL1561" t="s">
        <v>2002</v>
      </c>
      <c r="BM1561">
        <v>2585</v>
      </c>
    </row>
    <row r="1562" spans="1:67" hidden="1" x14ac:dyDescent="0.2">
      <c r="A1562" s="8" t="s">
        <v>2167</v>
      </c>
      <c r="C1562" t="s">
        <v>1524</v>
      </c>
      <c r="D1562" t="s">
        <v>140</v>
      </c>
      <c r="E1562" t="s">
        <v>1607</v>
      </c>
      <c r="F1562" t="s">
        <v>2280</v>
      </c>
      <c r="G1562" s="8" t="s">
        <v>2164</v>
      </c>
      <c r="H1562" s="8" t="s">
        <v>283</v>
      </c>
      <c r="I1562" s="8"/>
      <c r="BA1562">
        <v>3.7</v>
      </c>
      <c r="BJ1562" s="8" t="s">
        <v>79</v>
      </c>
      <c r="BK1562" s="1">
        <v>44816</v>
      </c>
      <c r="BL1562" t="s">
        <v>2002</v>
      </c>
      <c r="BM1562">
        <v>2585</v>
      </c>
    </row>
    <row r="1563" spans="1:67" hidden="1" x14ac:dyDescent="0.2">
      <c r="A1563" s="13" t="s">
        <v>1737</v>
      </c>
      <c r="B1563" s="13"/>
      <c r="C1563" s="13" t="s">
        <v>1524</v>
      </c>
      <c r="D1563" s="13" t="s">
        <v>140</v>
      </c>
      <c r="E1563" s="13" t="s">
        <v>1608</v>
      </c>
      <c r="F1563" s="13"/>
      <c r="G1563" s="13" t="s">
        <v>1608</v>
      </c>
      <c r="H1563" s="13"/>
      <c r="I1563" s="13"/>
      <c r="J1563" s="13"/>
      <c r="K1563" s="13"/>
      <c r="L1563" s="13"/>
      <c r="M1563" s="13"/>
      <c r="N1563" s="13"/>
      <c r="O1563" s="13"/>
      <c r="P1563" s="13"/>
      <c r="Q1563" s="13"/>
      <c r="R1563" s="13"/>
      <c r="S1563" s="13"/>
      <c r="T1563" s="13"/>
      <c r="U1563" s="13"/>
      <c r="V1563" s="13"/>
      <c r="W1563" s="13"/>
      <c r="X1563" s="13"/>
      <c r="Y1563" s="13"/>
      <c r="Z1563" s="13"/>
      <c r="AA1563" s="13"/>
      <c r="AB1563" s="13"/>
      <c r="AC1563" s="13"/>
      <c r="AD1563" s="13"/>
      <c r="AE1563" s="13"/>
      <c r="AF1563" s="13"/>
      <c r="AG1563" s="13"/>
      <c r="AH1563" s="13"/>
      <c r="AI1563" s="13"/>
      <c r="AJ1563" s="13"/>
      <c r="AK1563" s="13"/>
      <c r="AL1563" s="13"/>
      <c r="AM1563" s="13"/>
      <c r="AN1563" s="13"/>
      <c r="AO1563" s="13"/>
      <c r="AP1563" s="13"/>
      <c r="AQ1563" s="13"/>
      <c r="AR1563" s="13"/>
      <c r="AS1563" s="13"/>
      <c r="AT1563" s="13"/>
      <c r="AU1563" s="13"/>
      <c r="AV1563" s="13"/>
      <c r="AW1563" s="13"/>
      <c r="AX1563" s="13"/>
      <c r="AY1563" s="13"/>
      <c r="AZ1563" s="13"/>
      <c r="BA1563" s="13"/>
      <c r="BB1563" s="13"/>
      <c r="BC1563" s="13"/>
      <c r="BD1563" s="13"/>
      <c r="BE1563" s="13"/>
      <c r="BF1563" s="13"/>
      <c r="BG1563" s="13"/>
      <c r="BH1563" s="13"/>
      <c r="BI1563" s="13"/>
      <c r="BJ1563" s="13"/>
      <c r="BK1563" s="13"/>
      <c r="BL1563" s="13"/>
      <c r="BM1563" s="13"/>
      <c r="BN1563" s="13"/>
      <c r="BO1563" s="13"/>
    </row>
    <row r="1564" spans="1:67" hidden="1" x14ac:dyDescent="0.2">
      <c r="A1564" s="13" t="s">
        <v>1737</v>
      </c>
      <c r="B1564" s="13"/>
      <c r="C1564" s="13" t="s">
        <v>1524</v>
      </c>
      <c r="D1564" s="13" t="s">
        <v>140</v>
      </c>
      <c r="E1564" s="13" t="s">
        <v>141</v>
      </c>
      <c r="F1564" s="13" t="s">
        <v>383</v>
      </c>
      <c r="G1564" s="13" t="s">
        <v>141</v>
      </c>
      <c r="H1564" s="13" t="s">
        <v>383</v>
      </c>
      <c r="I1564" s="13"/>
      <c r="J1564" s="13"/>
      <c r="K1564" s="13"/>
      <c r="L1564" s="13"/>
      <c r="M1564" s="13"/>
      <c r="N1564" s="13"/>
      <c r="O1564" s="13"/>
      <c r="P1564" s="13"/>
      <c r="Q1564" s="13"/>
      <c r="R1564" s="13"/>
      <c r="S1564" s="13"/>
      <c r="T1564" s="13"/>
      <c r="U1564" s="13"/>
      <c r="V1564" s="13"/>
      <c r="W1564" s="13"/>
      <c r="X1564" s="13"/>
      <c r="Y1564" s="13"/>
      <c r="Z1564" s="13"/>
      <c r="AA1564" s="13"/>
      <c r="AB1564" s="13"/>
      <c r="AC1564" s="13"/>
      <c r="AD1564" s="13"/>
      <c r="AE1564" s="13"/>
      <c r="AF1564" s="13"/>
      <c r="AG1564" s="13"/>
      <c r="AH1564" s="13"/>
      <c r="AI1564" s="13"/>
      <c r="AJ1564" s="13"/>
      <c r="AK1564" s="13"/>
      <c r="AL1564" s="13"/>
      <c r="AM1564" s="13"/>
      <c r="AN1564" s="13"/>
      <c r="AO1564" s="13"/>
      <c r="AP1564" s="13"/>
      <c r="AQ1564" s="13"/>
      <c r="AR1564" s="13"/>
      <c r="AS1564" s="13"/>
      <c r="AT1564" s="13"/>
      <c r="AU1564" s="13"/>
      <c r="AV1564" s="13"/>
      <c r="AW1564" s="13"/>
      <c r="AX1564" s="13"/>
      <c r="AY1564" s="13"/>
      <c r="AZ1564" s="13"/>
      <c r="BA1564" s="13"/>
      <c r="BB1564" s="13"/>
      <c r="BC1564" s="13"/>
      <c r="BD1564" s="13"/>
      <c r="BE1564" s="13"/>
      <c r="BF1564" s="13"/>
      <c r="BG1564" s="13"/>
      <c r="BH1564" s="13"/>
      <c r="BI1564" s="13"/>
      <c r="BJ1564" s="13"/>
      <c r="BK1564" s="13"/>
      <c r="BL1564" s="13"/>
      <c r="BM1564" s="13"/>
      <c r="BN1564" s="13"/>
      <c r="BO1564" s="13"/>
    </row>
    <row r="1565" spans="1:67" hidden="1" x14ac:dyDescent="0.2">
      <c r="C1565" t="s">
        <v>1524</v>
      </c>
      <c r="D1565" t="s">
        <v>140</v>
      </c>
      <c r="E1565" t="s">
        <v>141</v>
      </c>
      <c r="F1565" t="s">
        <v>383</v>
      </c>
      <c r="G1565" t="s">
        <v>141</v>
      </c>
      <c r="H1565" t="s">
        <v>383</v>
      </c>
      <c r="AS1565">
        <v>5.7</v>
      </c>
      <c r="AW1565">
        <v>5.3</v>
      </c>
      <c r="BE1565">
        <v>5.5</v>
      </c>
      <c r="BJ1565" t="s">
        <v>79</v>
      </c>
      <c r="BK1565" s="1">
        <v>44797</v>
      </c>
      <c r="BL1565" t="s">
        <v>87</v>
      </c>
      <c r="BM1565">
        <v>36083</v>
      </c>
      <c r="BN1565" t="s">
        <v>72</v>
      </c>
      <c r="BO1565" t="s">
        <v>87</v>
      </c>
    </row>
    <row r="1566" spans="1:67" hidden="1" x14ac:dyDescent="0.2">
      <c r="A1566" s="13" t="s">
        <v>1737</v>
      </c>
      <c r="B1566" s="13"/>
      <c r="C1566" s="13" t="s">
        <v>1524</v>
      </c>
      <c r="D1566" s="13" t="s">
        <v>140</v>
      </c>
      <c r="E1566" s="13" t="s">
        <v>141</v>
      </c>
      <c r="F1566" s="13" t="s">
        <v>977</v>
      </c>
      <c r="G1566" s="13" t="s">
        <v>141</v>
      </c>
      <c r="H1566" s="13" t="s">
        <v>977</v>
      </c>
      <c r="I1566" s="13"/>
      <c r="J1566" s="13"/>
      <c r="K1566" s="13"/>
      <c r="L1566" s="13"/>
      <c r="M1566" s="13"/>
      <c r="N1566" s="13"/>
      <c r="O1566" s="13"/>
      <c r="P1566" s="13"/>
      <c r="Q1566" s="13"/>
      <c r="R1566" s="13"/>
      <c r="S1566" s="13"/>
      <c r="T1566" s="13"/>
      <c r="U1566" s="13"/>
      <c r="V1566" s="13"/>
      <c r="W1566" s="13"/>
      <c r="X1566" s="13"/>
      <c r="Y1566" s="13"/>
      <c r="Z1566" s="13"/>
      <c r="AA1566" s="13"/>
      <c r="AB1566" s="13"/>
      <c r="AC1566" s="13"/>
      <c r="AD1566" s="13"/>
      <c r="AE1566" s="13"/>
      <c r="AF1566" s="13"/>
      <c r="AG1566" s="13"/>
      <c r="AH1566" s="13"/>
      <c r="AI1566" s="13"/>
      <c r="AJ1566" s="13"/>
      <c r="AK1566" s="13"/>
      <c r="AL1566" s="13"/>
      <c r="AM1566" s="13"/>
      <c r="AN1566" s="13"/>
      <c r="AO1566" s="13"/>
      <c r="AP1566" s="13"/>
      <c r="AQ1566" s="13"/>
      <c r="AR1566" s="13"/>
      <c r="AS1566" s="13"/>
      <c r="AT1566" s="13"/>
      <c r="AU1566" s="13"/>
      <c r="AV1566" s="13"/>
      <c r="AW1566" s="13"/>
      <c r="AX1566" s="13"/>
      <c r="AY1566" s="13"/>
      <c r="AZ1566" s="13"/>
      <c r="BA1566" s="13"/>
      <c r="BB1566" s="13"/>
      <c r="BC1566" s="13"/>
      <c r="BD1566" s="13"/>
      <c r="BE1566" s="13"/>
      <c r="BF1566" s="13"/>
      <c r="BG1566" s="13"/>
      <c r="BH1566" s="13"/>
      <c r="BI1566" s="13"/>
      <c r="BJ1566" s="13"/>
      <c r="BK1566" s="13"/>
      <c r="BL1566" s="13"/>
      <c r="BM1566" s="13"/>
      <c r="BN1566" s="13"/>
      <c r="BO1566" s="13"/>
    </row>
    <row r="1567" spans="1:67" s="12" customFormat="1" hidden="1" x14ac:dyDescent="0.2">
      <c r="A1567"/>
      <c r="B1567"/>
      <c r="C1567" t="s">
        <v>1524</v>
      </c>
      <c r="D1567" t="s">
        <v>140</v>
      </c>
      <c r="E1567" t="s">
        <v>141</v>
      </c>
      <c r="F1567" t="s">
        <v>977</v>
      </c>
      <c r="G1567" t="s">
        <v>141</v>
      </c>
      <c r="H1567" t="s">
        <v>977</v>
      </c>
      <c r="I1567"/>
      <c r="J1567"/>
      <c r="K1567"/>
      <c r="L1567"/>
      <c r="M1567"/>
      <c r="N1567"/>
      <c r="O1567"/>
      <c r="P1567"/>
      <c r="Q1567"/>
      <c r="R1567"/>
      <c r="S1567"/>
      <c r="T1567"/>
      <c r="U1567"/>
      <c r="V1567"/>
      <c r="W1567"/>
      <c r="X1567"/>
      <c r="Y1567"/>
      <c r="Z1567"/>
      <c r="AA1567"/>
      <c r="AB1567"/>
      <c r="AC1567"/>
      <c r="AD1567"/>
      <c r="AE1567"/>
      <c r="AF1567"/>
      <c r="AG1567"/>
      <c r="AH1567"/>
      <c r="AI1567"/>
      <c r="AJ1567"/>
      <c r="AK1567"/>
      <c r="AL1567"/>
      <c r="AM1567"/>
      <c r="AN1567"/>
      <c r="AO1567">
        <v>8</v>
      </c>
      <c r="AP1567"/>
      <c r="AQ1567"/>
      <c r="AR1567">
        <v>3.8</v>
      </c>
      <c r="AS1567"/>
      <c r="AT1567"/>
      <c r="AU1567"/>
      <c r="AV1567"/>
      <c r="AW1567"/>
      <c r="AX1567"/>
      <c r="AY1567"/>
      <c r="AZ1567"/>
      <c r="BA1567">
        <v>6</v>
      </c>
      <c r="BB1567"/>
      <c r="BC1567"/>
      <c r="BD1567">
        <v>6</v>
      </c>
      <c r="BE1567"/>
      <c r="BF1567"/>
      <c r="BG1567"/>
      <c r="BH1567"/>
      <c r="BI1567"/>
      <c r="BJ1567" t="s">
        <v>79</v>
      </c>
      <c r="BK1567" s="1">
        <v>44797</v>
      </c>
      <c r="BL1567" t="s">
        <v>87</v>
      </c>
      <c r="BM1567">
        <v>36083</v>
      </c>
      <c r="BN1567" t="s">
        <v>72</v>
      </c>
      <c r="BO1567" t="s">
        <v>87</v>
      </c>
    </row>
    <row r="1568" spans="1:67" s="12" customFormat="1" hidden="1" x14ac:dyDescent="0.2">
      <c r="A1568" s="13" t="s">
        <v>1737</v>
      </c>
      <c r="B1568" s="13"/>
      <c r="C1568" s="13" t="s">
        <v>1524</v>
      </c>
      <c r="D1568" s="13" t="s">
        <v>140</v>
      </c>
      <c r="E1568" s="13" t="s">
        <v>141</v>
      </c>
      <c r="F1568" s="13" t="s">
        <v>982</v>
      </c>
      <c r="G1568" s="13" t="s">
        <v>141</v>
      </c>
      <c r="H1568" s="13" t="s">
        <v>1647</v>
      </c>
      <c r="I1568" s="13"/>
      <c r="J1568" s="13"/>
      <c r="K1568" s="13"/>
      <c r="L1568" s="13"/>
      <c r="M1568" s="13"/>
      <c r="N1568" s="13"/>
      <c r="O1568" s="13"/>
      <c r="P1568" s="13"/>
      <c r="Q1568" s="13"/>
      <c r="R1568" s="13"/>
      <c r="S1568" s="13"/>
      <c r="T1568" s="13"/>
      <c r="U1568" s="13"/>
      <c r="V1568" s="13"/>
      <c r="W1568" s="13"/>
      <c r="X1568" s="13"/>
      <c r="Y1568" s="13"/>
      <c r="Z1568" s="13"/>
      <c r="AA1568" s="13"/>
      <c r="AB1568" s="13"/>
      <c r="AC1568" s="13"/>
      <c r="AD1568" s="13"/>
      <c r="AE1568" s="13"/>
      <c r="AF1568" s="13"/>
      <c r="AG1568" s="13"/>
      <c r="AH1568" s="13"/>
      <c r="AI1568" s="13"/>
      <c r="AJ1568" s="13"/>
      <c r="AK1568" s="13"/>
      <c r="AL1568" s="13"/>
      <c r="AM1568" s="13"/>
      <c r="AN1568" s="13"/>
      <c r="AO1568" s="13"/>
      <c r="AP1568" s="13"/>
      <c r="AQ1568" s="13"/>
      <c r="AR1568" s="13"/>
      <c r="AS1568" s="13"/>
      <c r="AT1568" s="13"/>
      <c r="AU1568" s="13"/>
      <c r="AV1568" s="13"/>
      <c r="AW1568" s="13"/>
      <c r="AX1568" s="13"/>
      <c r="AY1568" s="13"/>
      <c r="AZ1568" s="13"/>
      <c r="BA1568" s="13"/>
      <c r="BB1568" s="13"/>
      <c r="BC1568" s="13"/>
      <c r="BD1568" s="13"/>
      <c r="BE1568" s="13"/>
      <c r="BF1568" s="13"/>
      <c r="BG1568" s="13"/>
      <c r="BH1568" s="13"/>
      <c r="BI1568" s="13"/>
      <c r="BJ1568" s="13"/>
      <c r="BK1568" s="13"/>
      <c r="BL1568" s="13"/>
      <c r="BM1568" s="13"/>
      <c r="BN1568" s="13"/>
      <c r="BO1568" s="13"/>
    </row>
    <row r="1569" spans="1:67" s="12" customFormat="1" hidden="1" x14ac:dyDescent="0.2">
      <c r="A1569" s="13" t="s">
        <v>1737</v>
      </c>
      <c r="B1569" s="13"/>
      <c r="C1569" s="13" t="s">
        <v>1524</v>
      </c>
      <c r="D1569" s="13" t="s">
        <v>140</v>
      </c>
      <c r="E1569" s="13" t="s">
        <v>141</v>
      </c>
      <c r="F1569" s="13" t="s">
        <v>982</v>
      </c>
      <c r="G1569" s="13" t="s">
        <v>141</v>
      </c>
      <c r="H1569" s="13" t="s">
        <v>982</v>
      </c>
      <c r="I1569" s="13"/>
      <c r="J1569" s="13"/>
      <c r="K1569" s="13"/>
      <c r="L1569" s="13"/>
      <c r="M1569" s="13"/>
      <c r="N1569" s="13"/>
      <c r="O1569" s="13"/>
      <c r="P1569" s="13"/>
      <c r="Q1569" s="13"/>
      <c r="R1569" s="13"/>
      <c r="S1569" s="13"/>
      <c r="T1569" s="13"/>
      <c r="U1569" s="13"/>
      <c r="V1569" s="13"/>
      <c r="W1569" s="13"/>
      <c r="X1569" s="13"/>
      <c r="Y1569" s="13"/>
      <c r="Z1569" s="13"/>
      <c r="AA1569" s="13"/>
      <c r="AB1569" s="13"/>
      <c r="AC1569" s="13"/>
      <c r="AD1569" s="13"/>
      <c r="AE1569" s="13"/>
      <c r="AF1569" s="13"/>
      <c r="AG1569" s="13"/>
      <c r="AH1569" s="13"/>
      <c r="AI1569" s="13"/>
      <c r="AJ1569" s="13"/>
      <c r="AK1569" s="13"/>
      <c r="AL1569" s="13"/>
      <c r="AM1569" s="13"/>
      <c r="AN1569" s="13"/>
      <c r="AO1569" s="13"/>
      <c r="AP1569" s="13"/>
      <c r="AQ1569" s="13"/>
      <c r="AR1569" s="13"/>
      <c r="AS1569" s="13"/>
      <c r="AT1569" s="13"/>
      <c r="AU1569" s="13"/>
      <c r="AV1569" s="13"/>
      <c r="AW1569" s="13"/>
      <c r="AX1569" s="13"/>
      <c r="AY1569" s="13"/>
      <c r="AZ1569" s="13"/>
      <c r="BA1569" s="13"/>
      <c r="BB1569" s="13"/>
      <c r="BC1569" s="13"/>
      <c r="BD1569" s="13"/>
      <c r="BE1569" s="13"/>
      <c r="BF1569" s="13"/>
      <c r="BG1569" s="13"/>
      <c r="BH1569" s="13"/>
      <c r="BI1569" s="13"/>
      <c r="BJ1569" s="13"/>
      <c r="BK1569" s="13"/>
      <c r="BL1569" s="13"/>
      <c r="BM1569" s="13"/>
      <c r="BN1569" s="13"/>
      <c r="BO1569" s="13"/>
    </row>
    <row r="1570" spans="1:67" s="12" customFormat="1" hidden="1" x14ac:dyDescent="0.2">
      <c r="A1570" t="s">
        <v>981</v>
      </c>
      <c r="B1570"/>
      <c r="C1570" t="s">
        <v>1524</v>
      </c>
      <c r="D1570" t="s">
        <v>140</v>
      </c>
      <c r="E1570" t="s">
        <v>141</v>
      </c>
      <c r="F1570" t="s">
        <v>982</v>
      </c>
      <c r="G1570" t="s">
        <v>141</v>
      </c>
      <c r="H1570" t="s">
        <v>982</v>
      </c>
      <c r="I1570"/>
      <c r="J1570"/>
      <c r="K1570"/>
      <c r="L1570"/>
      <c r="M1570">
        <v>5.8</v>
      </c>
      <c r="N1570"/>
      <c r="O1570"/>
      <c r="P1570">
        <v>4.2</v>
      </c>
      <c r="Q1570">
        <v>6.8</v>
      </c>
      <c r="R1570"/>
      <c r="S1570"/>
      <c r="T1570">
        <v>6.8</v>
      </c>
      <c r="U1570">
        <v>6.2</v>
      </c>
      <c r="V1570"/>
      <c r="W1570"/>
      <c r="X1570">
        <v>8.4</v>
      </c>
      <c r="Y1570">
        <v>6.5</v>
      </c>
      <c r="Z1570"/>
      <c r="AA1570"/>
      <c r="AB1570">
        <v>7.8</v>
      </c>
      <c r="AC1570">
        <v>6</v>
      </c>
      <c r="AD1570"/>
      <c r="AE1570"/>
      <c r="AF1570">
        <v>9.5</v>
      </c>
      <c r="AG1570">
        <v>3.5</v>
      </c>
      <c r="AH1570"/>
      <c r="AI1570"/>
      <c r="AJ1570">
        <v>5.3</v>
      </c>
      <c r="AK1570"/>
      <c r="AL1570"/>
      <c r="AM1570"/>
      <c r="AN1570"/>
      <c r="AO1570">
        <v>7.5</v>
      </c>
      <c r="AP1570"/>
      <c r="AQ1570"/>
      <c r="AR1570">
        <v>5.2</v>
      </c>
      <c r="AS1570">
        <v>7.2</v>
      </c>
      <c r="AT1570"/>
      <c r="AU1570"/>
      <c r="AV1570">
        <v>5.8</v>
      </c>
      <c r="AW1570">
        <v>6.5</v>
      </c>
      <c r="AX1570"/>
      <c r="AY1570"/>
      <c r="AZ1570">
        <v>6.2</v>
      </c>
      <c r="BA1570">
        <v>6.7</v>
      </c>
      <c r="BB1570"/>
      <c r="BC1570"/>
      <c r="BD1570">
        <v>6.5</v>
      </c>
      <c r="BE1570">
        <v>6.1</v>
      </c>
      <c r="BF1570"/>
      <c r="BG1570"/>
      <c r="BH1570">
        <v>4.5999999999999996</v>
      </c>
      <c r="BI1570"/>
      <c r="BJ1570" t="s">
        <v>79</v>
      </c>
      <c r="BK1570"/>
      <c r="BL1570" t="s">
        <v>216</v>
      </c>
      <c r="BM1570">
        <v>7016</v>
      </c>
      <c r="BN1570"/>
      <c r="BO1570"/>
    </row>
    <row r="1571" spans="1:67" s="8" customFormat="1" hidden="1" x14ac:dyDescent="0.2">
      <c r="A1571" t="s">
        <v>983</v>
      </c>
      <c r="B1571"/>
      <c r="C1571" t="s">
        <v>1524</v>
      </c>
      <c r="D1571" t="s">
        <v>140</v>
      </c>
      <c r="E1571" t="s">
        <v>141</v>
      </c>
      <c r="F1571" t="s">
        <v>982</v>
      </c>
      <c r="G1571" t="s">
        <v>141</v>
      </c>
      <c r="H1571" t="s">
        <v>982</v>
      </c>
      <c r="I1571"/>
      <c r="J1571"/>
      <c r="K1571"/>
      <c r="L1571"/>
      <c r="M1571"/>
      <c r="N1571"/>
      <c r="O1571"/>
      <c r="P1571"/>
      <c r="Q1571">
        <v>6.1</v>
      </c>
      <c r="R1571"/>
      <c r="S1571"/>
      <c r="T1571">
        <v>7</v>
      </c>
      <c r="U1571">
        <v>6.8</v>
      </c>
      <c r="V1571"/>
      <c r="W1571"/>
      <c r="X1571">
        <v>7.9</v>
      </c>
      <c r="Y1571">
        <v>5.7</v>
      </c>
      <c r="Z1571"/>
      <c r="AA1571"/>
      <c r="AB1571">
        <v>8.3000000000000007</v>
      </c>
      <c r="AC1571">
        <v>5.7</v>
      </c>
      <c r="AD1571"/>
      <c r="AE1571"/>
      <c r="AF1571">
        <v>9.5</v>
      </c>
      <c r="AG1571">
        <v>3.5</v>
      </c>
      <c r="AH1571"/>
      <c r="AI1571"/>
      <c r="AJ1571">
        <v>5.3</v>
      </c>
      <c r="AK1571"/>
      <c r="AL1571"/>
      <c r="AM1571"/>
      <c r="AN1571"/>
      <c r="AO1571">
        <v>7.2</v>
      </c>
      <c r="AP1571"/>
      <c r="AQ1571"/>
      <c r="AR1571">
        <v>4.9000000000000004</v>
      </c>
      <c r="AS1571">
        <v>6.4</v>
      </c>
      <c r="AT1571"/>
      <c r="AU1571"/>
      <c r="AV1571">
        <v>5.0999999999999996</v>
      </c>
      <c r="AW1571">
        <v>6.3</v>
      </c>
      <c r="AX1571"/>
      <c r="AY1571"/>
      <c r="AZ1571">
        <v>5.8</v>
      </c>
      <c r="BA1571">
        <v>6.7</v>
      </c>
      <c r="BB1571"/>
      <c r="BC1571"/>
      <c r="BD1571">
        <v>6.4</v>
      </c>
      <c r="BE1571"/>
      <c r="BF1571"/>
      <c r="BG1571"/>
      <c r="BH1571"/>
      <c r="BI1571"/>
      <c r="BJ1571" t="s">
        <v>79</v>
      </c>
      <c r="BK1571"/>
      <c r="BL1571" t="s">
        <v>216</v>
      </c>
      <c r="BM1571">
        <v>7016</v>
      </c>
      <c r="BN1571"/>
      <c r="BO1571"/>
    </row>
    <row r="1572" spans="1:67" s="8" customFormat="1" hidden="1" x14ac:dyDescent="0.2">
      <c r="A1572" t="s">
        <v>984</v>
      </c>
      <c r="B1572" t="s">
        <v>338</v>
      </c>
      <c r="C1572" t="s">
        <v>1524</v>
      </c>
      <c r="D1572" t="s">
        <v>140</v>
      </c>
      <c r="E1572" t="s">
        <v>141</v>
      </c>
      <c r="F1572" t="s">
        <v>982</v>
      </c>
      <c r="G1572" t="s">
        <v>141</v>
      </c>
      <c r="H1572" t="s">
        <v>982</v>
      </c>
      <c r="I1572"/>
      <c r="J1572"/>
      <c r="K1572"/>
      <c r="L1572"/>
      <c r="M1572"/>
      <c r="N1572"/>
      <c r="O1572"/>
      <c r="P1572"/>
      <c r="Q1572"/>
      <c r="R1572"/>
      <c r="S1572"/>
      <c r="T1572"/>
      <c r="U1572">
        <v>5.8</v>
      </c>
      <c r="V1572"/>
      <c r="W1572"/>
      <c r="X1572">
        <v>7.4</v>
      </c>
      <c r="Y1572">
        <v>5.8</v>
      </c>
      <c r="Z1572"/>
      <c r="AA1572"/>
      <c r="AB1572">
        <v>7.3</v>
      </c>
      <c r="AC1572">
        <v>5.6</v>
      </c>
      <c r="AD1572"/>
      <c r="AE1572"/>
      <c r="AF1572">
        <v>9.3000000000000007</v>
      </c>
      <c r="AG1572"/>
      <c r="AH1572"/>
      <c r="AI1572"/>
      <c r="AJ1572"/>
      <c r="AK1572"/>
      <c r="AL1572"/>
      <c r="AM1572"/>
      <c r="AN1572"/>
      <c r="AO1572"/>
      <c r="AP1572"/>
      <c r="AQ1572"/>
      <c r="AR1572"/>
      <c r="AS1572">
        <v>6.7</v>
      </c>
      <c r="AT1572"/>
      <c r="AU1572"/>
      <c r="AV1572">
        <v>5.5</v>
      </c>
      <c r="AW1572">
        <v>6.1</v>
      </c>
      <c r="AX1572"/>
      <c r="AY1572"/>
      <c r="AZ1572">
        <v>5.6</v>
      </c>
      <c r="BA1572">
        <v>6.3</v>
      </c>
      <c r="BB1572"/>
      <c r="BC1572"/>
      <c r="BD1572">
        <v>6.1</v>
      </c>
      <c r="BE1572">
        <v>5.7</v>
      </c>
      <c r="BF1572"/>
      <c r="BG1572"/>
      <c r="BH1572">
        <v>4.2</v>
      </c>
      <c r="BI1572"/>
      <c r="BJ1572" t="s">
        <v>79</v>
      </c>
      <c r="BK1572"/>
      <c r="BL1572" t="s">
        <v>216</v>
      </c>
      <c r="BM1572">
        <v>7016</v>
      </c>
      <c r="BN1572"/>
      <c r="BO1572"/>
    </row>
    <row r="1573" spans="1:67" s="8" customFormat="1" hidden="1" x14ac:dyDescent="0.2">
      <c r="A1573" t="s">
        <v>985</v>
      </c>
      <c r="B1573"/>
      <c r="C1573" t="s">
        <v>1524</v>
      </c>
      <c r="D1573" t="s">
        <v>140</v>
      </c>
      <c r="E1573" t="s">
        <v>141</v>
      </c>
      <c r="F1573" t="s">
        <v>982</v>
      </c>
      <c r="G1573" t="s">
        <v>141</v>
      </c>
      <c r="H1573" t="s">
        <v>982</v>
      </c>
      <c r="I1573"/>
      <c r="J1573"/>
      <c r="K1573"/>
      <c r="L1573"/>
      <c r="M1573"/>
      <c r="N1573"/>
      <c r="O1573"/>
      <c r="P1573"/>
      <c r="Q1573"/>
      <c r="R1573"/>
      <c r="S1573"/>
      <c r="T1573"/>
      <c r="U1573"/>
      <c r="V1573"/>
      <c r="W1573"/>
      <c r="X1573"/>
      <c r="Y1573">
        <v>5.9</v>
      </c>
      <c r="Z1573"/>
      <c r="AA1573"/>
      <c r="AB1573">
        <v>8.6</v>
      </c>
      <c r="AC1573">
        <v>6.1</v>
      </c>
      <c r="AD1573"/>
      <c r="AE1573"/>
      <c r="AF1573">
        <v>10.199999999999999</v>
      </c>
      <c r="AG1573">
        <v>4.2</v>
      </c>
      <c r="AH1573"/>
      <c r="AI1573"/>
      <c r="AJ1573">
        <v>6.2</v>
      </c>
      <c r="AK1573">
        <v>6.4</v>
      </c>
      <c r="AL1573"/>
      <c r="AM1573"/>
      <c r="AN1573">
        <v>3.8</v>
      </c>
      <c r="AO1573">
        <v>7.8</v>
      </c>
      <c r="AP1573"/>
      <c r="AQ1573"/>
      <c r="AR1573">
        <v>5.3</v>
      </c>
      <c r="AS1573">
        <v>7.7</v>
      </c>
      <c r="AT1573"/>
      <c r="AU1573"/>
      <c r="AV1573">
        <v>6.8</v>
      </c>
      <c r="AW1573">
        <v>6.9</v>
      </c>
      <c r="AX1573"/>
      <c r="AY1573"/>
      <c r="AZ1573">
        <v>6</v>
      </c>
      <c r="BA1573">
        <v>6.9</v>
      </c>
      <c r="BB1573"/>
      <c r="BC1573"/>
      <c r="BD1573">
        <v>6.7</v>
      </c>
      <c r="BE1573">
        <v>6.7</v>
      </c>
      <c r="BF1573"/>
      <c r="BG1573"/>
      <c r="BH1573">
        <v>4.7</v>
      </c>
      <c r="BI1573"/>
      <c r="BJ1573" t="s">
        <v>79</v>
      </c>
      <c r="BK1573"/>
      <c r="BL1573" t="s">
        <v>216</v>
      </c>
      <c r="BM1573">
        <v>7016</v>
      </c>
      <c r="BN1573"/>
      <c r="BO1573"/>
    </row>
    <row r="1574" spans="1:67" s="8" customFormat="1" hidden="1" x14ac:dyDescent="0.2">
      <c r="A1574" t="s">
        <v>986</v>
      </c>
      <c r="B1574"/>
      <c r="C1574" t="s">
        <v>1524</v>
      </c>
      <c r="D1574" t="s">
        <v>140</v>
      </c>
      <c r="E1574" t="s">
        <v>141</v>
      </c>
      <c r="F1574" t="s">
        <v>982</v>
      </c>
      <c r="G1574" t="s">
        <v>141</v>
      </c>
      <c r="H1574" t="s">
        <v>982</v>
      </c>
      <c r="I1574"/>
      <c r="J1574"/>
      <c r="K1574"/>
      <c r="L1574"/>
      <c r="M1574">
        <v>4.8</v>
      </c>
      <c r="N1574"/>
      <c r="O1574"/>
      <c r="P1574">
        <v>3.3</v>
      </c>
      <c r="Q1574">
        <v>5.5</v>
      </c>
      <c r="R1574"/>
      <c r="S1574"/>
      <c r="T1574">
        <v>6</v>
      </c>
      <c r="U1574">
        <v>5.4</v>
      </c>
      <c r="V1574"/>
      <c r="W1574"/>
      <c r="X1574">
        <v>6.8</v>
      </c>
      <c r="Y1574">
        <v>5.7</v>
      </c>
      <c r="Z1574"/>
      <c r="AA1574"/>
      <c r="AB1574">
        <v>6.6</v>
      </c>
      <c r="AC1574">
        <v>5.2</v>
      </c>
      <c r="AD1574"/>
      <c r="AE1574"/>
      <c r="AF1574">
        <v>7.8</v>
      </c>
      <c r="AG1574">
        <v>3.3</v>
      </c>
      <c r="AH1574"/>
      <c r="AI1574"/>
      <c r="AJ1574">
        <v>5.4</v>
      </c>
      <c r="AK1574"/>
      <c r="AL1574"/>
      <c r="AM1574"/>
      <c r="AN1574"/>
      <c r="AO1574"/>
      <c r="AP1574"/>
      <c r="AQ1574"/>
      <c r="AR1574"/>
      <c r="AS1574"/>
      <c r="AT1574"/>
      <c r="AU1574"/>
      <c r="AV1574"/>
      <c r="AW1574"/>
      <c r="AX1574"/>
      <c r="AY1574"/>
      <c r="AZ1574"/>
      <c r="BA1574"/>
      <c r="BB1574"/>
      <c r="BC1574"/>
      <c r="BD1574"/>
      <c r="BE1574"/>
      <c r="BF1574"/>
      <c r="BG1574"/>
      <c r="BH1574"/>
      <c r="BI1574"/>
      <c r="BJ1574" t="s">
        <v>79</v>
      </c>
      <c r="BK1574"/>
      <c r="BL1574" t="s">
        <v>216</v>
      </c>
      <c r="BM1574">
        <v>7016</v>
      </c>
      <c r="BN1574"/>
      <c r="BO1574"/>
    </row>
    <row r="1575" spans="1:67" s="8" customFormat="1" hidden="1" x14ac:dyDescent="0.2">
      <c r="A1575" t="s">
        <v>987</v>
      </c>
      <c r="B1575"/>
      <c r="C1575" t="s">
        <v>1524</v>
      </c>
      <c r="D1575" t="s">
        <v>140</v>
      </c>
      <c r="E1575" t="s">
        <v>141</v>
      </c>
      <c r="F1575" t="s">
        <v>982</v>
      </c>
      <c r="G1575" t="s">
        <v>141</v>
      </c>
      <c r="H1575" t="s">
        <v>982</v>
      </c>
      <c r="I1575"/>
      <c r="J1575"/>
      <c r="K1575"/>
      <c r="L1575"/>
      <c r="M1575">
        <v>5.4</v>
      </c>
      <c r="N1575"/>
      <c r="O1575"/>
      <c r="P1575">
        <v>4</v>
      </c>
      <c r="Q1575">
        <v>6.3</v>
      </c>
      <c r="R1575"/>
      <c r="S1575"/>
      <c r="T1575">
        <v>7</v>
      </c>
      <c r="U1575">
        <v>6.3</v>
      </c>
      <c r="V1575"/>
      <c r="W1575"/>
      <c r="X1575">
        <v>8.1</v>
      </c>
      <c r="Y1575">
        <v>5.5</v>
      </c>
      <c r="Z1575"/>
      <c r="AA1575"/>
      <c r="AB1575">
        <v>7.2</v>
      </c>
      <c r="AC1575">
        <v>6.1</v>
      </c>
      <c r="AD1575"/>
      <c r="AE1575"/>
      <c r="AF1575">
        <v>9.6999999999999993</v>
      </c>
      <c r="AG1575">
        <v>3.7</v>
      </c>
      <c r="AH1575"/>
      <c r="AI1575"/>
      <c r="AJ1575">
        <v>5.9</v>
      </c>
      <c r="AK1575">
        <v>5.9</v>
      </c>
      <c r="AL1575"/>
      <c r="AM1575"/>
      <c r="AN1575">
        <v>3.6</v>
      </c>
      <c r="AO1575">
        <v>7</v>
      </c>
      <c r="AP1575"/>
      <c r="AQ1575"/>
      <c r="AR1575">
        <v>5.3</v>
      </c>
      <c r="AS1575">
        <v>6.8</v>
      </c>
      <c r="AT1575"/>
      <c r="AU1575"/>
      <c r="AV1575">
        <v>5.8</v>
      </c>
      <c r="AW1575">
        <v>6.3</v>
      </c>
      <c r="AX1575"/>
      <c r="AY1575"/>
      <c r="AZ1575">
        <v>5.5</v>
      </c>
      <c r="BA1575">
        <v>6.8</v>
      </c>
      <c r="BB1575"/>
      <c r="BC1575"/>
      <c r="BD1575">
        <v>7.2</v>
      </c>
      <c r="BE1575">
        <v>6.2</v>
      </c>
      <c r="BF1575"/>
      <c r="BG1575"/>
      <c r="BH1575">
        <v>4.4000000000000004</v>
      </c>
      <c r="BI1575"/>
      <c r="BJ1575" t="s">
        <v>79</v>
      </c>
      <c r="BK1575"/>
      <c r="BL1575" t="s">
        <v>216</v>
      </c>
      <c r="BM1575">
        <v>7016</v>
      </c>
      <c r="BN1575" t="s">
        <v>81</v>
      </c>
      <c r="BO1575" t="s">
        <v>216</v>
      </c>
    </row>
    <row r="1576" spans="1:67" s="8" customFormat="1" hidden="1" x14ac:dyDescent="0.2">
      <c r="A1576" t="s">
        <v>988</v>
      </c>
      <c r="B1576"/>
      <c r="C1576" t="s">
        <v>1524</v>
      </c>
      <c r="D1576" t="s">
        <v>140</v>
      </c>
      <c r="E1576" t="s">
        <v>141</v>
      </c>
      <c r="F1576" t="s">
        <v>982</v>
      </c>
      <c r="G1576" t="s">
        <v>141</v>
      </c>
      <c r="H1576" t="s">
        <v>982</v>
      </c>
      <c r="I1576"/>
      <c r="J1576"/>
      <c r="K1576"/>
      <c r="L1576"/>
      <c r="M1576"/>
      <c r="N1576"/>
      <c r="O1576"/>
      <c r="P1576"/>
      <c r="Q1576">
        <v>6</v>
      </c>
      <c r="R1576"/>
      <c r="S1576"/>
      <c r="T1576">
        <v>7.1</v>
      </c>
      <c r="U1576">
        <v>6.1</v>
      </c>
      <c r="V1576"/>
      <c r="W1576"/>
      <c r="X1576">
        <v>7.5</v>
      </c>
      <c r="Y1576">
        <v>5.7</v>
      </c>
      <c r="Z1576"/>
      <c r="AA1576"/>
      <c r="AB1576">
        <v>7.1</v>
      </c>
      <c r="AC1576">
        <v>5.9</v>
      </c>
      <c r="AD1576"/>
      <c r="AE1576"/>
      <c r="AF1576">
        <v>9</v>
      </c>
      <c r="AG1576">
        <v>4.0999999999999996</v>
      </c>
      <c r="AH1576"/>
      <c r="AI1576"/>
      <c r="AJ1576">
        <v>5.5</v>
      </c>
      <c r="AK1576">
        <v>5.9</v>
      </c>
      <c r="AL1576"/>
      <c r="AM1576"/>
      <c r="AN1576">
        <v>3.6</v>
      </c>
      <c r="AO1576">
        <v>7</v>
      </c>
      <c r="AP1576"/>
      <c r="AQ1576"/>
      <c r="AR1576">
        <v>4.8</v>
      </c>
      <c r="AS1576">
        <v>7.5</v>
      </c>
      <c r="AT1576"/>
      <c r="AU1576"/>
      <c r="AV1576">
        <v>5.4</v>
      </c>
      <c r="AW1576">
        <v>6.2</v>
      </c>
      <c r="AX1576"/>
      <c r="AY1576"/>
      <c r="AZ1576">
        <v>5.4</v>
      </c>
      <c r="BA1576">
        <v>6.1</v>
      </c>
      <c r="BB1576"/>
      <c r="BC1576"/>
      <c r="BD1576">
        <v>5.9</v>
      </c>
      <c r="BE1576">
        <v>6.6</v>
      </c>
      <c r="BF1576"/>
      <c r="BG1576"/>
      <c r="BH1576">
        <v>4.8</v>
      </c>
      <c r="BI1576"/>
      <c r="BJ1576" t="s">
        <v>79</v>
      </c>
      <c r="BK1576"/>
      <c r="BL1576" t="s">
        <v>216</v>
      </c>
      <c r="BM1576">
        <v>7016</v>
      </c>
      <c r="BN1576"/>
      <c r="BO1576"/>
    </row>
    <row r="1577" spans="1:67" s="8" customFormat="1" hidden="1" x14ac:dyDescent="0.2">
      <c r="A1577"/>
      <c r="B1577"/>
      <c r="C1577" t="s">
        <v>1524</v>
      </c>
      <c r="D1577" t="s">
        <v>140</v>
      </c>
      <c r="E1577" t="s">
        <v>141</v>
      </c>
      <c r="F1577" t="s">
        <v>982</v>
      </c>
      <c r="G1577" t="s">
        <v>141</v>
      </c>
      <c r="H1577" t="s">
        <v>982</v>
      </c>
      <c r="I1577"/>
      <c r="J1577"/>
      <c r="K1577"/>
      <c r="L1577"/>
      <c r="M1577"/>
      <c r="N1577"/>
      <c r="O1577"/>
      <c r="P1577"/>
      <c r="Q1577"/>
      <c r="R1577"/>
      <c r="S1577"/>
      <c r="T1577"/>
      <c r="U1577">
        <v>5.5</v>
      </c>
      <c r="V1577"/>
      <c r="W1577"/>
      <c r="X1577">
        <v>6.5</v>
      </c>
      <c r="Y1577">
        <v>6</v>
      </c>
      <c r="Z1577"/>
      <c r="AA1577"/>
      <c r="AB1577">
        <v>7</v>
      </c>
      <c r="AC1577">
        <v>6</v>
      </c>
      <c r="AD1577"/>
      <c r="AE1577"/>
      <c r="AF1577">
        <v>9.5</v>
      </c>
      <c r="AG1577"/>
      <c r="AH1577"/>
      <c r="AI1577"/>
      <c r="AJ1577"/>
      <c r="AK1577"/>
      <c r="AL1577"/>
      <c r="AM1577"/>
      <c r="AN1577"/>
      <c r="AO1577"/>
      <c r="AP1577"/>
      <c r="AQ1577"/>
      <c r="AR1577"/>
      <c r="AS1577">
        <v>7</v>
      </c>
      <c r="AT1577"/>
      <c r="AU1577"/>
      <c r="AV1577">
        <v>5.5</v>
      </c>
      <c r="AW1577">
        <v>6</v>
      </c>
      <c r="AX1577"/>
      <c r="AY1577"/>
      <c r="AZ1577">
        <v>6</v>
      </c>
      <c r="BA1577"/>
      <c r="BB1577"/>
      <c r="BC1577"/>
      <c r="BD1577"/>
      <c r="BE1577">
        <v>5.5</v>
      </c>
      <c r="BF1577"/>
      <c r="BG1577"/>
      <c r="BH1577">
        <v>4.3</v>
      </c>
      <c r="BI1577" t="s">
        <v>989</v>
      </c>
      <c r="BJ1577" t="s">
        <v>79</v>
      </c>
      <c r="BK1577" s="1">
        <v>44797</v>
      </c>
      <c r="BL1577" t="s">
        <v>87</v>
      </c>
      <c r="BM1577">
        <v>36083</v>
      </c>
      <c r="BN1577" t="s">
        <v>72</v>
      </c>
      <c r="BO1577" t="s">
        <v>87</v>
      </c>
    </row>
    <row r="1578" spans="1:67" s="8" customFormat="1" hidden="1" x14ac:dyDescent="0.2">
      <c r="A1578" s="13" t="s">
        <v>1737</v>
      </c>
      <c r="B1578" s="13"/>
      <c r="C1578" s="13" t="s">
        <v>1524</v>
      </c>
      <c r="D1578" s="13" t="s">
        <v>140</v>
      </c>
      <c r="E1578" s="13" t="s">
        <v>141</v>
      </c>
      <c r="F1578" s="13" t="s">
        <v>1646</v>
      </c>
      <c r="G1578" s="13" t="s">
        <v>141</v>
      </c>
      <c r="H1578" s="13" t="s">
        <v>1646</v>
      </c>
      <c r="I1578" s="13"/>
      <c r="J1578" s="13"/>
      <c r="K1578" s="13"/>
      <c r="L1578" s="13"/>
      <c r="M1578" s="13"/>
      <c r="N1578" s="13"/>
      <c r="O1578" s="13"/>
      <c r="P1578" s="13"/>
      <c r="Q1578" s="13"/>
      <c r="R1578" s="13"/>
      <c r="S1578" s="13"/>
      <c r="T1578" s="13"/>
      <c r="U1578" s="13"/>
      <c r="V1578" s="13"/>
      <c r="W1578" s="13"/>
      <c r="X1578" s="13"/>
      <c r="Y1578" s="13"/>
      <c r="Z1578" s="13"/>
      <c r="AA1578" s="13"/>
      <c r="AB1578" s="13"/>
      <c r="AC1578" s="13"/>
      <c r="AD1578" s="13"/>
      <c r="AE1578" s="13"/>
      <c r="AF1578" s="13"/>
      <c r="AG1578" s="13"/>
      <c r="AH1578" s="13"/>
      <c r="AI1578" s="13"/>
      <c r="AJ1578" s="13"/>
      <c r="AK1578" s="13"/>
      <c r="AL1578" s="13"/>
      <c r="AM1578" s="13"/>
      <c r="AN1578" s="13"/>
      <c r="AO1578" s="13"/>
      <c r="AP1578" s="13"/>
      <c r="AQ1578" s="13"/>
      <c r="AR1578" s="13"/>
      <c r="AS1578" s="13"/>
      <c r="AT1578" s="13"/>
      <c r="AU1578" s="13"/>
      <c r="AV1578" s="13"/>
      <c r="AW1578" s="13"/>
      <c r="AX1578" s="13"/>
      <c r="AY1578" s="13"/>
      <c r="AZ1578" s="13"/>
      <c r="BA1578" s="13"/>
      <c r="BB1578" s="13"/>
      <c r="BC1578" s="13"/>
      <c r="BD1578" s="13"/>
      <c r="BE1578" s="13"/>
      <c r="BF1578" s="13"/>
      <c r="BG1578" s="13"/>
      <c r="BH1578" s="13"/>
      <c r="BI1578" s="13"/>
      <c r="BJ1578" s="13"/>
      <c r="BK1578" s="13"/>
      <c r="BL1578" s="13"/>
      <c r="BM1578" s="13"/>
      <c r="BN1578" s="13"/>
      <c r="BO1578" s="13"/>
    </row>
    <row r="1579" spans="1:67" hidden="1" x14ac:dyDescent="0.2">
      <c r="A1579" s="13" t="s">
        <v>1737</v>
      </c>
      <c r="B1579" s="13"/>
      <c r="C1579" s="13" t="s">
        <v>1524</v>
      </c>
      <c r="D1579" s="13" t="s">
        <v>140</v>
      </c>
      <c r="E1579" s="13" t="s">
        <v>141</v>
      </c>
      <c r="F1579" s="13"/>
      <c r="G1579" s="13" t="s">
        <v>141</v>
      </c>
      <c r="H1579" s="13"/>
      <c r="I1579" s="13"/>
      <c r="J1579" s="13"/>
      <c r="K1579" s="13"/>
      <c r="L1579" s="13"/>
      <c r="M1579" s="13"/>
      <c r="N1579" s="13"/>
      <c r="O1579" s="13"/>
      <c r="P1579" s="13"/>
      <c r="Q1579" s="13"/>
      <c r="R1579" s="13"/>
      <c r="S1579" s="13"/>
      <c r="T1579" s="13"/>
      <c r="U1579" s="13"/>
      <c r="V1579" s="13"/>
      <c r="W1579" s="13"/>
      <c r="X1579" s="13"/>
      <c r="Y1579" s="13"/>
      <c r="Z1579" s="13"/>
      <c r="AA1579" s="13"/>
      <c r="AB1579" s="13"/>
      <c r="AC1579" s="13"/>
      <c r="AD1579" s="13"/>
      <c r="AE1579" s="13"/>
      <c r="AF1579" s="13"/>
      <c r="AG1579" s="13"/>
      <c r="AH1579" s="13"/>
      <c r="AI1579" s="13"/>
      <c r="AJ1579" s="13"/>
      <c r="AK1579" s="13"/>
      <c r="AL1579" s="13"/>
      <c r="AM1579" s="13"/>
      <c r="AN1579" s="13"/>
      <c r="AO1579" s="13"/>
      <c r="AP1579" s="13"/>
      <c r="AQ1579" s="13"/>
      <c r="AR1579" s="13"/>
      <c r="AS1579" s="13"/>
      <c r="AT1579" s="13"/>
      <c r="AU1579" s="13"/>
      <c r="AV1579" s="13"/>
      <c r="AW1579" s="13"/>
      <c r="AX1579" s="13"/>
      <c r="AY1579" s="13"/>
      <c r="AZ1579" s="13"/>
      <c r="BA1579" s="13"/>
      <c r="BB1579" s="13"/>
      <c r="BC1579" s="13"/>
      <c r="BD1579" s="13"/>
      <c r="BE1579" s="13"/>
      <c r="BF1579" s="13"/>
      <c r="BG1579" s="13"/>
      <c r="BH1579" s="13"/>
      <c r="BI1579" s="13"/>
      <c r="BJ1579" s="13"/>
      <c r="BK1579" s="13"/>
      <c r="BL1579" s="13"/>
      <c r="BM1579" s="13"/>
      <c r="BN1579" s="13"/>
      <c r="BO1579" s="13"/>
    </row>
    <row r="1580" spans="1:67" hidden="1" x14ac:dyDescent="0.2">
      <c r="A1580" s="13" t="s">
        <v>1737</v>
      </c>
      <c r="B1580" s="13"/>
      <c r="C1580" s="13" t="s">
        <v>1519</v>
      </c>
      <c r="D1580" s="13" t="s">
        <v>73</v>
      </c>
      <c r="E1580" s="13" t="s">
        <v>990</v>
      </c>
      <c r="F1580" s="13" t="s">
        <v>991</v>
      </c>
      <c r="G1580" s="13" t="s">
        <v>89</v>
      </c>
      <c r="H1580" s="13" t="s">
        <v>1012</v>
      </c>
      <c r="I1580" s="13"/>
      <c r="J1580" s="13"/>
      <c r="K1580" s="13"/>
      <c r="L1580" s="13"/>
      <c r="M1580" s="13"/>
      <c r="N1580" s="13"/>
      <c r="O1580" s="13"/>
      <c r="P1580" s="13"/>
      <c r="Q1580" s="13"/>
      <c r="R1580" s="13"/>
      <c r="S1580" s="13"/>
      <c r="T1580" s="13"/>
      <c r="U1580" s="13"/>
      <c r="V1580" s="13"/>
      <c r="W1580" s="13"/>
      <c r="X1580" s="13"/>
      <c r="Y1580" s="13"/>
      <c r="Z1580" s="13"/>
      <c r="AA1580" s="13"/>
      <c r="AB1580" s="13"/>
      <c r="AC1580" s="13"/>
      <c r="AD1580" s="13"/>
      <c r="AE1580" s="13"/>
      <c r="AF1580" s="13"/>
      <c r="AG1580" s="13"/>
      <c r="AH1580" s="13"/>
      <c r="AI1580" s="13"/>
      <c r="AJ1580" s="13"/>
      <c r="AK1580" s="13"/>
      <c r="AL1580" s="13"/>
      <c r="AM1580" s="13"/>
      <c r="AN1580" s="13"/>
      <c r="AO1580" s="13"/>
      <c r="AP1580" s="13"/>
      <c r="AQ1580" s="13"/>
      <c r="AR1580" s="13"/>
      <c r="AS1580" s="13"/>
      <c r="AT1580" s="13"/>
      <c r="AU1580" s="13"/>
      <c r="AV1580" s="13"/>
      <c r="AW1580" s="13"/>
      <c r="AX1580" s="13"/>
      <c r="AY1580" s="13"/>
      <c r="AZ1580" s="13"/>
      <c r="BA1580" s="13"/>
      <c r="BB1580" s="13"/>
      <c r="BC1580" s="13"/>
      <c r="BD1580" s="13"/>
      <c r="BE1580" s="13"/>
      <c r="BF1580" s="13"/>
      <c r="BG1580" s="13"/>
      <c r="BH1580" s="13"/>
      <c r="BI1580" s="13"/>
      <c r="BJ1580" s="13"/>
      <c r="BK1580" s="13"/>
      <c r="BL1580" s="13"/>
      <c r="BM1580" s="13"/>
      <c r="BN1580" s="13"/>
      <c r="BO1580" s="13"/>
    </row>
    <row r="1581" spans="1:67" hidden="1" x14ac:dyDescent="0.2">
      <c r="A1581" s="13" t="s">
        <v>1737</v>
      </c>
      <c r="B1581" s="13"/>
      <c r="C1581" s="13" t="s">
        <v>1519</v>
      </c>
      <c r="D1581" s="13" t="s">
        <v>73</v>
      </c>
      <c r="E1581" s="13" t="s">
        <v>990</v>
      </c>
      <c r="F1581" s="13" t="s">
        <v>991</v>
      </c>
      <c r="G1581" s="13" t="s">
        <v>990</v>
      </c>
      <c r="H1581" s="13" t="s">
        <v>991</v>
      </c>
      <c r="I1581" s="13"/>
      <c r="J1581" s="13"/>
      <c r="K1581" s="13"/>
      <c r="L1581" s="13"/>
      <c r="M1581" s="13"/>
      <c r="N1581" s="13"/>
      <c r="O1581" s="13"/>
      <c r="P1581" s="13"/>
      <c r="Q1581" s="13"/>
      <c r="R1581" s="13"/>
      <c r="S1581" s="13"/>
      <c r="T1581" s="13"/>
      <c r="U1581" s="13"/>
      <c r="V1581" s="13"/>
      <c r="W1581" s="13"/>
      <c r="X1581" s="13"/>
      <c r="Y1581" s="13"/>
      <c r="Z1581" s="13"/>
      <c r="AA1581" s="13"/>
      <c r="AB1581" s="13"/>
      <c r="AC1581" s="13"/>
      <c r="AD1581" s="13"/>
      <c r="AE1581" s="13"/>
      <c r="AF1581" s="13"/>
      <c r="AG1581" s="13"/>
      <c r="AH1581" s="13"/>
      <c r="AI1581" s="13"/>
      <c r="AJ1581" s="13"/>
      <c r="AK1581" s="13"/>
      <c r="AL1581" s="13"/>
      <c r="AM1581" s="13"/>
      <c r="AN1581" s="13"/>
      <c r="AO1581" s="13"/>
      <c r="AP1581" s="13"/>
      <c r="AQ1581" s="13"/>
      <c r="AR1581" s="13"/>
      <c r="AS1581" s="13"/>
      <c r="AT1581" s="13"/>
      <c r="AU1581" s="13"/>
      <c r="AV1581" s="13"/>
      <c r="AW1581" s="13"/>
      <c r="AX1581" s="13"/>
      <c r="AY1581" s="13"/>
      <c r="AZ1581" s="13"/>
      <c r="BA1581" s="13"/>
      <c r="BB1581" s="13"/>
      <c r="BC1581" s="13"/>
      <c r="BD1581" s="13"/>
      <c r="BE1581" s="13"/>
      <c r="BF1581" s="13"/>
      <c r="BG1581" s="13"/>
      <c r="BH1581" s="13"/>
      <c r="BI1581" s="13"/>
      <c r="BJ1581" s="13"/>
      <c r="BK1581" s="13"/>
      <c r="BL1581" s="13"/>
      <c r="BM1581" s="13"/>
      <c r="BN1581" s="13"/>
      <c r="BO1581" s="13"/>
    </row>
    <row r="1582" spans="1:67" hidden="1" x14ac:dyDescent="0.2">
      <c r="A1582" t="s">
        <v>766</v>
      </c>
      <c r="C1582" t="s">
        <v>1519</v>
      </c>
      <c r="D1582" t="s">
        <v>73</v>
      </c>
      <c r="E1582" t="s">
        <v>990</v>
      </c>
      <c r="F1582" t="s">
        <v>991</v>
      </c>
      <c r="G1582" t="s">
        <v>89</v>
      </c>
      <c r="H1582" t="s">
        <v>991</v>
      </c>
      <c r="P1582">
        <v>3.8</v>
      </c>
      <c r="Q1582">
        <v>4.8</v>
      </c>
      <c r="T1582">
        <v>5.2</v>
      </c>
      <c r="AC1582">
        <v>4</v>
      </c>
      <c r="AF1582">
        <v>6.5</v>
      </c>
      <c r="AG1582">
        <v>3.6</v>
      </c>
      <c r="AJ1582">
        <v>7.2</v>
      </c>
      <c r="AK1582">
        <v>4</v>
      </c>
      <c r="AS1582">
        <v>5</v>
      </c>
      <c r="AV1582">
        <v>3.8</v>
      </c>
      <c r="BA1582">
        <v>4.7</v>
      </c>
      <c r="BD1582">
        <v>3.4</v>
      </c>
      <c r="BE1582">
        <v>5</v>
      </c>
      <c r="BH1582">
        <v>3.5</v>
      </c>
      <c r="BJ1582" t="s">
        <v>79</v>
      </c>
      <c r="BK1582" s="1">
        <v>44797</v>
      </c>
      <c r="BL1582" t="s">
        <v>87</v>
      </c>
      <c r="BM1582">
        <v>36083</v>
      </c>
      <c r="BN1582" t="s">
        <v>72</v>
      </c>
      <c r="BO1582" t="s">
        <v>87</v>
      </c>
    </row>
    <row r="1583" spans="1:67" s="8" customFormat="1" hidden="1" x14ac:dyDescent="0.2">
      <c r="A1583" t="s">
        <v>770</v>
      </c>
      <c r="B1583"/>
      <c r="C1583" t="s">
        <v>1519</v>
      </c>
      <c r="D1583" t="s">
        <v>73</v>
      </c>
      <c r="E1583" t="s">
        <v>990</v>
      </c>
      <c r="F1583" t="s">
        <v>991</v>
      </c>
      <c r="G1583" t="s">
        <v>89</v>
      </c>
      <c r="H1583" t="s">
        <v>991</v>
      </c>
      <c r="I1583"/>
      <c r="J1583"/>
      <c r="K1583"/>
      <c r="L1583"/>
      <c r="M1583"/>
      <c r="N1583"/>
      <c r="O1583"/>
      <c r="P1583"/>
      <c r="Q1583"/>
      <c r="R1583"/>
      <c r="S1583"/>
      <c r="T1583"/>
      <c r="U1583"/>
      <c r="V1583"/>
      <c r="W1583"/>
      <c r="X1583"/>
      <c r="Y1583">
        <v>4</v>
      </c>
      <c r="Z1583"/>
      <c r="AA1583"/>
      <c r="AB1583">
        <v>6</v>
      </c>
      <c r="AC1583"/>
      <c r="AD1583"/>
      <c r="AE1583"/>
      <c r="AF1583"/>
      <c r="AG1583"/>
      <c r="AH1583"/>
      <c r="AI1583"/>
      <c r="AJ1583"/>
      <c r="AK1583"/>
      <c r="AL1583"/>
      <c r="AM1583"/>
      <c r="AN1583"/>
      <c r="AO1583"/>
      <c r="AP1583"/>
      <c r="AQ1583"/>
      <c r="AR1583"/>
      <c r="AS1583"/>
      <c r="AT1583"/>
      <c r="AU1583"/>
      <c r="AV1583"/>
      <c r="AW1583">
        <v>4.4000000000000004</v>
      </c>
      <c r="AX1583"/>
      <c r="AY1583"/>
      <c r="AZ1583"/>
      <c r="BA1583"/>
      <c r="BB1583"/>
      <c r="BC1583"/>
      <c r="BD1583"/>
      <c r="BE1583"/>
      <c r="BF1583"/>
      <c r="BG1583"/>
      <c r="BH1583"/>
      <c r="BI1583" t="s">
        <v>992</v>
      </c>
      <c r="BJ1583" t="s">
        <v>79</v>
      </c>
      <c r="BK1583" s="1">
        <v>44797</v>
      </c>
      <c r="BL1583" t="s">
        <v>87</v>
      </c>
      <c r="BM1583">
        <v>36083</v>
      </c>
      <c r="BN1583" t="s">
        <v>72</v>
      </c>
      <c r="BO1583" t="s">
        <v>87</v>
      </c>
    </row>
    <row r="1584" spans="1:67" s="8" customFormat="1" hidden="1" x14ac:dyDescent="0.2">
      <c r="A1584" s="8" t="s">
        <v>108</v>
      </c>
      <c r="C1584" s="8" t="s">
        <v>1519</v>
      </c>
      <c r="D1584" s="8" t="s">
        <v>73</v>
      </c>
      <c r="E1584" s="8" t="s">
        <v>990</v>
      </c>
      <c r="F1584" s="8" t="s">
        <v>991</v>
      </c>
      <c r="G1584" s="8" t="s">
        <v>990</v>
      </c>
      <c r="H1584" s="8" t="s">
        <v>991</v>
      </c>
      <c r="AO1584" s="8">
        <v>4.4610000000000003</v>
      </c>
      <c r="AR1584" s="8">
        <v>3.2749999999999999</v>
      </c>
      <c r="AS1584" s="8">
        <v>4.593</v>
      </c>
      <c r="AV1584" s="8">
        <v>3.3740000000000001</v>
      </c>
      <c r="AW1584" s="8">
        <v>4.141</v>
      </c>
      <c r="AX1584" s="8">
        <v>2.9350000000000001</v>
      </c>
      <c r="AY1584" s="8">
        <v>3.093</v>
      </c>
      <c r="AZ1584" s="8">
        <v>3.093</v>
      </c>
      <c r="BA1584" s="8">
        <v>4.0650000000000004</v>
      </c>
      <c r="BB1584" s="8">
        <v>3.3119999999999998</v>
      </c>
      <c r="BC1584" s="8">
        <v>3.266</v>
      </c>
      <c r="BD1584" s="8">
        <v>3.3119999999999998</v>
      </c>
      <c r="BE1584" s="8">
        <v>5.1529999999999996</v>
      </c>
      <c r="BF1584" s="8">
        <v>3.1539999999999999</v>
      </c>
      <c r="BG1584" s="8">
        <v>2.8519999999999999</v>
      </c>
      <c r="BH1584" s="8">
        <v>3.1539999999999999</v>
      </c>
      <c r="BJ1584" s="8" t="s">
        <v>79</v>
      </c>
      <c r="BK1584" s="9">
        <v>44812</v>
      </c>
      <c r="BL1584" s="8" t="s">
        <v>1738</v>
      </c>
      <c r="BM1584" s="8">
        <v>1420</v>
      </c>
    </row>
    <row r="1585" spans="1:67" s="8" customFormat="1" hidden="1" x14ac:dyDescent="0.2">
      <c r="A1585" t="s">
        <v>993</v>
      </c>
      <c r="B1585"/>
      <c r="C1585" t="s">
        <v>1519</v>
      </c>
      <c r="D1585" t="s">
        <v>73</v>
      </c>
      <c r="E1585" t="s">
        <v>990</v>
      </c>
      <c r="F1585" t="s">
        <v>991</v>
      </c>
      <c r="G1585" t="s">
        <v>994</v>
      </c>
      <c r="H1585" t="s">
        <v>991</v>
      </c>
      <c r="I1585"/>
      <c r="J1585"/>
      <c r="K1585"/>
      <c r="L158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v>4.0999999999999996</v>
      </c>
      <c r="BB1585">
        <v>3.2</v>
      </c>
      <c r="BC1585">
        <v>3.1</v>
      </c>
      <c r="BD1585">
        <v>3.2</v>
      </c>
      <c r="BE1585"/>
      <c r="BF1585"/>
      <c r="BG1585"/>
      <c r="BH1585"/>
      <c r="BI1585"/>
      <c r="BJ1585" t="s">
        <v>79</v>
      </c>
      <c r="BK1585" s="1">
        <v>44798</v>
      </c>
      <c r="BL1585" t="s">
        <v>515</v>
      </c>
      <c r="BM1585">
        <v>831</v>
      </c>
      <c r="BN1585" t="s">
        <v>72</v>
      </c>
      <c r="BO1585" t="s">
        <v>515</v>
      </c>
    </row>
    <row r="1586" spans="1:67" s="8" customFormat="1" hidden="1" x14ac:dyDescent="0.2">
      <c r="A1586" s="8" t="s">
        <v>1817</v>
      </c>
      <c r="C1586" s="8" t="s">
        <v>1519</v>
      </c>
      <c r="D1586" s="8" t="s">
        <v>73</v>
      </c>
      <c r="E1586" s="8" t="s">
        <v>990</v>
      </c>
      <c r="F1586" s="8" t="s">
        <v>991</v>
      </c>
      <c r="G1586" s="8" t="s">
        <v>990</v>
      </c>
      <c r="H1586" s="8" t="s">
        <v>1818</v>
      </c>
      <c r="L1586" s="8" t="s">
        <v>1743</v>
      </c>
      <c r="AO1586" s="8">
        <v>5</v>
      </c>
      <c r="AR1586" s="8">
        <v>3.802</v>
      </c>
      <c r="AS1586" s="8">
        <v>5.165</v>
      </c>
      <c r="BI1586" s="8" t="s">
        <v>1819</v>
      </c>
      <c r="BJ1586" s="8" t="s">
        <v>79</v>
      </c>
      <c r="BK1586" s="9">
        <v>44812</v>
      </c>
      <c r="BL1586" s="8" t="s">
        <v>1738</v>
      </c>
      <c r="BM1586" s="8">
        <v>1420</v>
      </c>
    </row>
    <row r="1587" spans="1:67" s="8" customFormat="1" hidden="1" x14ac:dyDescent="0.2">
      <c r="A1587" s="8" t="s">
        <v>1829</v>
      </c>
      <c r="B1587"/>
      <c r="C1587" t="s">
        <v>1519</v>
      </c>
      <c r="D1587" t="s">
        <v>73</v>
      </c>
      <c r="E1587" t="s">
        <v>990</v>
      </c>
      <c r="F1587" t="s">
        <v>991</v>
      </c>
      <c r="G1587" s="8" t="s">
        <v>990</v>
      </c>
      <c r="H1587" s="8" t="s">
        <v>991</v>
      </c>
      <c r="J1587"/>
      <c r="K1587"/>
      <c r="L1587" s="8" t="s">
        <v>1832</v>
      </c>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v>4.1909999999999998</v>
      </c>
      <c r="AX1587">
        <v>2.9609999999999999</v>
      </c>
      <c r="AY1587">
        <v>3.0960000000000001</v>
      </c>
      <c r="AZ1587">
        <v>3.0960000000000001</v>
      </c>
      <c r="BA1587">
        <v>4.2542999999999997</v>
      </c>
      <c r="BB1587">
        <v>3.3460000000000001</v>
      </c>
      <c r="BC1587">
        <v>3.2410000000000001</v>
      </c>
      <c r="BD1587">
        <v>3.3460000000000001</v>
      </c>
      <c r="BE1587">
        <v>5.1820000000000004</v>
      </c>
      <c r="BF1587">
        <v>3.073</v>
      </c>
      <c r="BG1587">
        <v>2.75</v>
      </c>
      <c r="BH1587">
        <v>3.073</v>
      </c>
      <c r="BI1587"/>
      <c r="BJ1587" s="8" t="s">
        <v>79</v>
      </c>
      <c r="BK1587" s="9">
        <v>44812</v>
      </c>
      <c r="BL1587" s="8" t="s">
        <v>1738</v>
      </c>
      <c r="BM1587" s="8">
        <v>1420</v>
      </c>
      <c r="BN1587"/>
      <c r="BO1587"/>
    </row>
    <row r="1588" spans="1:67" s="8" customFormat="1" hidden="1" x14ac:dyDescent="0.2">
      <c r="A1588" s="8" t="s">
        <v>1825</v>
      </c>
      <c r="C1588" s="8" t="s">
        <v>1519</v>
      </c>
      <c r="D1588" s="8" t="s">
        <v>73</v>
      </c>
      <c r="E1588" s="8" t="s">
        <v>990</v>
      </c>
      <c r="F1588" s="8" t="s">
        <v>991</v>
      </c>
      <c r="G1588" s="8" t="s">
        <v>990</v>
      </c>
      <c r="H1588" s="8" t="s">
        <v>991</v>
      </c>
      <c r="L1588" s="8" t="s">
        <v>1798</v>
      </c>
      <c r="AG1588" s="8">
        <v>3.6669999999999998</v>
      </c>
      <c r="AJ1588" s="8">
        <v>5.3310000000000004</v>
      </c>
      <c r="BJ1588" s="8" t="s">
        <v>79</v>
      </c>
      <c r="BK1588" s="9">
        <v>44812</v>
      </c>
      <c r="BL1588" s="8" t="s">
        <v>1738</v>
      </c>
      <c r="BM1588" s="8">
        <v>1420</v>
      </c>
    </row>
    <row r="1589" spans="1:67" s="8" customFormat="1" hidden="1" x14ac:dyDescent="0.2">
      <c r="A1589" s="8" t="s">
        <v>1827</v>
      </c>
      <c r="B1589"/>
      <c r="C1589" t="s">
        <v>1519</v>
      </c>
      <c r="D1589" t="s">
        <v>73</v>
      </c>
      <c r="E1589" t="s">
        <v>990</v>
      </c>
      <c r="F1589" t="s">
        <v>991</v>
      </c>
      <c r="G1589" s="8" t="s">
        <v>990</v>
      </c>
      <c r="H1589" s="8" t="s">
        <v>991</v>
      </c>
      <c r="J1589"/>
      <c r="K1589"/>
      <c r="L1589" s="8" t="s">
        <v>1828</v>
      </c>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v>4.3600000000000003</v>
      </c>
      <c r="AX1589">
        <v>2.9609999999999999</v>
      </c>
      <c r="AY1589">
        <v>3.0649999999999999</v>
      </c>
      <c r="AZ1589">
        <v>3.0649999999999999</v>
      </c>
      <c r="BA1589"/>
      <c r="BB1589"/>
      <c r="BC1589"/>
      <c r="BD1589"/>
      <c r="BE1589"/>
      <c r="BF1589"/>
      <c r="BG1589"/>
      <c r="BH1589"/>
      <c r="BI1589"/>
      <c r="BJ1589" s="8" t="s">
        <v>79</v>
      </c>
      <c r="BK1589" s="9">
        <v>44812</v>
      </c>
      <c r="BL1589" s="8" t="s">
        <v>1738</v>
      </c>
      <c r="BM1589" s="8">
        <v>1420</v>
      </c>
      <c r="BN1589"/>
      <c r="BO1589"/>
    </row>
    <row r="1590" spans="1:67" s="8" customFormat="1" hidden="1" x14ac:dyDescent="0.2">
      <c r="A1590" s="8" t="s">
        <v>1815</v>
      </c>
      <c r="C1590" s="8" t="s">
        <v>1519</v>
      </c>
      <c r="D1590" s="8" t="s">
        <v>73</v>
      </c>
      <c r="E1590" s="8" t="s">
        <v>990</v>
      </c>
      <c r="F1590" s="8" t="s">
        <v>991</v>
      </c>
      <c r="G1590" s="8" t="s">
        <v>990</v>
      </c>
      <c r="H1590" s="8" t="s">
        <v>991</v>
      </c>
      <c r="L1590" s="8" t="s">
        <v>1798</v>
      </c>
      <c r="AC1590" s="8">
        <v>4.1150000000000002</v>
      </c>
      <c r="AF1590" s="8">
        <v>6.7560000000000002</v>
      </c>
      <c r="BJ1590" s="8" t="s">
        <v>79</v>
      </c>
      <c r="BK1590" s="9">
        <v>44812</v>
      </c>
      <c r="BL1590" s="8" t="s">
        <v>1738</v>
      </c>
      <c r="BM1590" s="8">
        <v>1420</v>
      </c>
      <c r="BN1590" s="8" t="s">
        <v>72</v>
      </c>
      <c r="BO1590" s="8" t="s">
        <v>1738</v>
      </c>
    </row>
    <row r="1591" spans="1:67" s="8" customFormat="1" hidden="1" x14ac:dyDescent="0.2">
      <c r="A1591" s="8" t="s">
        <v>1826</v>
      </c>
      <c r="C1591" s="8" t="s">
        <v>1519</v>
      </c>
      <c r="D1591" s="8" t="s">
        <v>73</v>
      </c>
      <c r="E1591" s="8" t="s">
        <v>990</v>
      </c>
      <c r="F1591" s="8" t="s">
        <v>991</v>
      </c>
      <c r="G1591" s="8" t="s">
        <v>990</v>
      </c>
      <c r="H1591" s="8" t="s">
        <v>991</v>
      </c>
      <c r="L1591" s="8" t="s">
        <v>1799</v>
      </c>
      <c r="AO1591" s="8">
        <v>4.5579999999999998</v>
      </c>
      <c r="AR1591" s="8">
        <v>3.3969999999999998</v>
      </c>
      <c r="AS1591" s="8">
        <v>4.3600000000000003</v>
      </c>
      <c r="AV1591" s="8">
        <v>3.609</v>
      </c>
      <c r="BJ1591" s="8" t="s">
        <v>79</v>
      </c>
      <c r="BK1591" s="9">
        <v>44812</v>
      </c>
      <c r="BL1591" s="8" t="s">
        <v>1738</v>
      </c>
      <c r="BM1591" s="8">
        <v>1420</v>
      </c>
      <c r="BN1591" s="8" t="s">
        <v>72</v>
      </c>
      <c r="BO1591" s="8" t="s">
        <v>1738</v>
      </c>
    </row>
    <row r="1592" spans="1:67" hidden="1" x14ac:dyDescent="0.2">
      <c r="A1592" s="8" t="s">
        <v>1823</v>
      </c>
      <c r="B1592" s="8"/>
      <c r="C1592" s="8" t="s">
        <v>1519</v>
      </c>
      <c r="D1592" s="8" t="s">
        <v>73</v>
      </c>
      <c r="E1592" s="8" t="s">
        <v>990</v>
      </c>
      <c r="F1592" s="8" t="s">
        <v>991</v>
      </c>
      <c r="G1592" s="8" t="s">
        <v>990</v>
      </c>
      <c r="H1592" s="8" t="s">
        <v>991</v>
      </c>
      <c r="I1592" s="8"/>
      <c r="J1592" s="8"/>
      <c r="K1592" s="8"/>
      <c r="L1592" s="8" t="s">
        <v>1821</v>
      </c>
      <c r="M1592" s="8"/>
      <c r="N1592" s="8"/>
      <c r="O1592" s="8"/>
      <c r="P1592" s="8"/>
      <c r="Q1592" s="8"/>
      <c r="R1592" s="8"/>
      <c r="S1592" s="8"/>
      <c r="T1592" s="8"/>
      <c r="U1592" s="8" t="s">
        <v>1937</v>
      </c>
      <c r="V1592" s="8"/>
      <c r="W1592" s="8"/>
      <c r="X1592" s="8" t="s">
        <v>1959</v>
      </c>
      <c r="Y1592" s="8"/>
      <c r="Z1592" s="8"/>
      <c r="AA1592" s="8"/>
      <c r="AB1592" s="8"/>
      <c r="AC1592" s="8"/>
      <c r="AD1592" s="8"/>
      <c r="AE1592" s="8"/>
      <c r="AF1592" s="8"/>
      <c r="AG1592" s="8"/>
      <c r="AH1592" s="8"/>
      <c r="AI1592" s="8"/>
      <c r="AJ1592" s="8"/>
      <c r="AK1592" s="8"/>
      <c r="AL1592" s="8"/>
      <c r="AM1592" s="8"/>
      <c r="AN1592" s="8"/>
      <c r="AO1592" s="8"/>
      <c r="AP1592" s="8"/>
      <c r="AQ1592" s="8"/>
      <c r="AR1592" s="8"/>
      <c r="AS1592" s="8"/>
      <c r="AT1592" s="8"/>
      <c r="AU1592" s="8"/>
      <c r="AV1592" s="8"/>
      <c r="AW1592" s="8"/>
      <c r="AX1592" s="8"/>
      <c r="AY1592" s="8"/>
      <c r="AZ1592" s="8"/>
      <c r="BA1592" s="8"/>
      <c r="BB1592" s="8"/>
      <c r="BC1592" s="8"/>
      <c r="BD1592" s="8"/>
      <c r="BE1592" s="8"/>
      <c r="BF1592" s="8"/>
      <c r="BG1592" s="8"/>
      <c r="BH1592" s="8"/>
      <c r="BI1592" s="8" t="s">
        <v>1824</v>
      </c>
      <c r="BJ1592" s="8" t="s">
        <v>79</v>
      </c>
      <c r="BK1592" s="9">
        <v>44812</v>
      </c>
      <c r="BL1592" s="8" t="s">
        <v>1738</v>
      </c>
      <c r="BM1592" s="8">
        <v>1420</v>
      </c>
      <c r="BN1592" s="8"/>
      <c r="BO1592" s="8"/>
    </row>
    <row r="1593" spans="1:67" hidden="1" x14ac:dyDescent="0.2">
      <c r="A1593" s="8" t="s">
        <v>1820</v>
      </c>
      <c r="B1593" s="8"/>
      <c r="C1593" s="8" t="s">
        <v>1519</v>
      </c>
      <c r="D1593" s="8" t="s">
        <v>73</v>
      </c>
      <c r="E1593" s="8" t="s">
        <v>990</v>
      </c>
      <c r="F1593" s="8" t="s">
        <v>991</v>
      </c>
      <c r="G1593" s="8" t="s">
        <v>990</v>
      </c>
      <c r="H1593" s="8" t="s">
        <v>991</v>
      </c>
      <c r="I1593" s="8"/>
      <c r="J1593" s="8"/>
      <c r="K1593" s="8"/>
      <c r="L1593" s="8" t="s">
        <v>1821</v>
      </c>
      <c r="M1593" s="8"/>
      <c r="N1593" s="8"/>
      <c r="O1593" s="8"/>
      <c r="P1593" s="8"/>
      <c r="Q1593" s="8" t="s">
        <v>1923</v>
      </c>
      <c r="R1593" s="8"/>
      <c r="S1593" s="8"/>
      <c r="T1593" s="8">
        <v>4.8659999999999997</v>
      </c>
      <c r="U1593" s="8"/>
      <c r="V1593" s="8"/>
      <c r="W1593" s="8"/>
      <c r="X1593" s="8"/>
      <c r="Y1593" s="8"/>
      <c r="Z1593" s="8"/>
      <c r="AA1593" s="8"/>
      <c r="AB1593" s="8"/>
      <c r="AC1593" s="8"/>
      <c r="AD1593" s="8"/>
      <c r="AE1593" s="8"/>
      <c r="AF1593" s="8"/>
      <c r="AG1593" s="8"/>
      <c r="AH1593" s="8"/>
      <c r="AI1593" s="8"/>
      <c r="AJ1593" s="8"/>
      <c r="AK1593" s="8"/>
      <c r="AL1593" s="8"/>
      <c r="AM1593" s="8"/>
      <c r="AN1593" s="8"/>
      <c r="AO1593" s="8"/>
      <c r="AP1593" s="8"/>
      <c r="AQ1593" s="8"/>
      <c r="AR1593" s="8"/>
      <c r="AS1593" s="8"/>
      <c r="AT1593" s="8"/>
      <c r="AU1593" s="8"/>
      <c r="AV1593" s="8"/>
      <c r="AW1593" s="8"/>
      <c r="AX1593" s="8"/>
      <c r="AY1593" s="8"/>
      <c r="AZ1593" s="8"/>
      <c r="BA1593" s="8"/>
      <c r="BB1593" s="8"/>
      <c r="BC1593" s="8"/>
      <c r="BD1593" s="8"/>
      <c r="BE1593" s="8"/>
      <c r="BF1593" s="8"/>
      <c r="BG1593" s="8"/>
      <c r="BH1593" s="8"/>
      <c r="BI1593" s="8" t="s">
        <v>1822</v>
      </c>
      <c r="BJ1593" s="8" t="s">
        <v>79</v>
      </c>
      <c r="BK1593" s="9">
        <v>44812</v>
      </c>
      <c r="BL1593" s="8" t="s">
        <v>1738</v>
      </c>
      <c r="BM1593" s="8">
        <v>1420</v>
      </c>
      <c r="BN1593" s="8"/>
      <c r="BO1593" s="8"/>
    </row>
    <row r="1594" spans="1:67" hidden="1" x14ac:dyDescent="0.2">
      <c r="A1594" s="8" t="s">
        <v>1816</v>
      </c>
      <c r="B1594" s="8"/>
      <c r="C1594" s="8" t="s">
        <v>1519</v>
      </c>
      <c r="D1594" s="8" t="s">
        <v>73</v>
      </c>
      <c r="E1594" s="8" t="s">
        <v>990</v>
      </c>
      <c r="F1594" s="8" t="s">
        <v>991</v>
      </c>
      <c r="G1594" s="8" t="s">
        <v>990</v>
      </c>
      <c r="H1594" s="8" t="s">
        <v>991</v>
      </c>
      <c r="I1594" s="8"/>
      <c r="J1594" s="8"/>
      <c r="K1594" s="8"/>
      <c r="L1594" s="8" t="s">
        <v>1793</v>
      </c>
      <c r="M1594" s="8"/>
      <c r="N1594" s="8"/>
      <c r="O1594" s="8"/>
      <c r="P1594" s="8"/>
      <c r="Q1594" s="8"/>
      <c r="R1594" s="8"/>
      <c r="S1594" s="8"/>
      <c r="T1594" s="8"/>
      <c r="U1594" s="8"/>
      <c r="V1594" s="8"/>
      <c r="W1594" s="8"/>
      <c r="X1594" s="8"/>
      <c r="Y1594" s="8"/>
      <c r="Z1594" s="8"/>
      <c r="AA1594" s="8"/>
      <c r="AB1594" s="8"/>
      <c r="AC1594" s="8"/>
      <c r="AD1594" s="8"/>
      <c r="AE1594" s="8"/>
      <c r="AF1594" s="8"/>
      <c r="AG1594" s="8"/>
      <c r="AH1594" s="8"/>
      <c r="AI1594" s="8"/>
      <c r="AJ1594" s="8"/>
      <c r="AK1594" s="8"/>
      <c r="AL1594" s="8"/>
      <c r="AM1594" s="8"/>
      <c r="AN1594" s="8"/>
      <c r="AO1594" s="8">
        <v>4.3630000000000004</v>
      </c>
      <c r="AP1594" s="8"/>
      <c r="AQ1594" s="8"/>
      <c r="AR1594" s="8">
        <v>3.1520000000000001</v>
      </c>
      <c r="AS1594" s="8">
        <v>4.4450000000000003</v>
      </c>
      <c r="AT1594" s="8"/>
      <c r="AU1594" s="8"/>
      <c r="AV1594" s="8">
        <v>3.1379999999999999</v>
      </c>
      <c r="AW1594" s="8">
        <v>3.9140000000000001</v>
      </c>
      <c r="AX1594" s="8">
        <v>2.9129999999999998</v>
      </c>
      <c r="AY1594" s="8">
        <v>3.2</v>
      </c>
      <c r="AZ1594" s="8">
        <v>3.2</v>
      </c>
      <c r="BA1594" s="8">
        <v>4.0860000000000003</v>
      </c>
      <c r="BB1594" s="8">
        <v>3.452</v>
      </c>
      <c r="BC1594" s="8">
        <v>3.4420000000000002</v>
      </c>
      <c r="BD1594" s="8">
        <v>3.452</v>
      </c>
      <c r="BE1594" s="8">
        <v>5.1890000000000001</v>
      </c>
      <c r="BF1594" s="8">
        <v>3.3250000000000002</v>
      </c>
      <c r="BG1594" s="8">
        <v>3.1619999999999999</v>
      </c>
      <c r="BH1594" s="8">
        <v>3.3250000000000002</v>
      </c>
      <c r="BI1594" s="8"/>
      <c r="BJ1594" s="8" t="s">
        <v>79</v>
      </c>
      <c r="BK1594" s="9">
        <v>44812</v>
      </c>
      <c r="BL1594" s="8" t="s">
        <v>1738</v>
      </c>
      <c r="BM1594" s="8">
        <v>1420</v>
      </c>
      <c r="BN1594" s="8" t="s">
        <v>72</v>
      </c>
      <c r="BO1594" s="8" t="s">
        <v>1738</v>
      </c>
    </row>
    <row r="1595" spans="1:67" hidden="1" x14ac:dyDescent="0.2">
      <c r="A1595" s="8" t="s">
        <v>1830</v>
      </c>
      <c r="C1595" t="s">
        <v>1519</v>
      </c>
      <c r="D1595" t="s">
        <v>73</v>
      </c>
      <c r="E1595" t="s">
        <v>990</v>
      </c>
      <c r="F1595" t="s">
        <v>991</v>
      </c>
      <c r="G1595" s="8" t="s">
        <v>990</v>
      </c>
      <c r="H1595" s="8" t="s">
        <v>991</v>
      </c>
      <c r="I1595" s="8"/>
      <c r="L1595" s="8" t="s">
        <v>1821</v>
      </c>
      <c r="AW1595">
        <v>4.0999999999999996</v>
      </c>
      <c r="AX1595">
        <v>2.9060000000000001</v>
      </c>
      <c r="AY1595">
        <v>3.012</v>
      </c>
      <c r="AZ1595">
        <v>3.012</v>
      </c>
      <c r="BA1595">
        <v>3.9729999999999999</v>
      </c>
      <c r="BB1595">
        <v>3.33</v>
      </c>
      <c r="BC1595">
        <v>3.38</v>
      </c>
      <c r="BD1595">
        <v>3.38</v>
      </c>
      <c r="BE1595">
        <v>4.7699999999999996</v>
      </c>
      <c r="BF1595">
        <v>3.2069999999999999</v>
      </c>
      <c r="BG1595">
        <v>2.9159999999999999</v>
      </c>
      <c r="BH1595">
        <v>3.2069999999999999</v>
      </c>
      <c r="BJ1595" s="8" t="s">
        <v>79</v>
      </c>
      <c r="BK1595" s="9">
        <v>44812</v>
      </c>
      <c r="BL1595" s="8" t="s">
        <v>1738</v>
      </c>
      <c r="BM1595" s="8">
        <v>1420</v>
      </c>
    </row>
    <row r="1596" spans="1:67" hidden="1" x14ac:dyDescent="0.2">
      <c r="A1596" s="8" t="s">
        <v>1831</v>
      </c>
      <c r="C1596" t="s">
        <v>1519</v>
      </c>
      <c r="D1596" t="s">
        <v>73</v>
      </c>
      <c r="E1596" t="s">
        <v>990</v>
      </c>
      <c r="F1596" t="s">
        <v>991</v>
      </c>
      <c r="G1596" s="8" t="s">
        <v>990</v>
      </c>
      <c r="H1596" s="8" t="s">
        <v>991</v>
      </c>
      <c r="I1596" s="8"/>
      <c r="L1596" s="8" t="s">
        <v>1833</v>
      </c>
      <c r="BA1596">
        <v>3.9449999999999998</v>
      </c>
      <c r="BB1596">
        <v>3.12</v>
      </c>
      <c r="BC1596">
        <v>3</v>
      </c>
      <c r="BD1596">
        <v>3.12</v>
      </c>
      <c r="BE1596">
        <v>5.4720000000000004</v>
      </c>
      <c r="BF1596" t="s">
        <v>1956</v>
      </c>
      <c r="BG1596" t="s">
        <v>1957</v>
      </c>
      <c r="BH1596" t="s">
        <v>1956</v>
      </c>
      <c r="BI1596" t="s">
        <v>1958</v>
      </c>
      <c r="BJ1596" s="8" t="s">
        <v>79</v>
      </c>
      <c r="BK1596" s="9">
        <v>44812</v>
      </c>
      <c r="BL1596" s="8" t="s">
        <v>1738</v>
      </c>
      <c r="BM1596" s="8">
        <v>1420</v>
      </c>
    </row>
    <row r="1597" spans="1:67" hidden="1" x14ac:dyDescent="0.2">
      <c r="A1597" s="13" t="s">
        <v>1737</v>
      </c>
      <c r="B1597" s="13"/>
      <c r="C1597" s="13" t="s">
        <v>1519</v>
      </c>
      <c r="D1597" s="13" t="s">
        <v>73</v>
      </c>
      <c r="E1597" s="13" t="s">
        <v>990</v>
      </c>
      <c r="F1597" s="13"/>
      <c r="G1597" s="13" t="s">
        <v>994</v>
      </c>
      <c r="H1597" s="13"/>
      <c r="I1597" s="13"/>
      <c r="J1597" s="13"/>
      <c r="K1597" s="13"/>
      <c r="L1597" s="13"/>
      <c r="M1597" s="13"/>
      <c r="N1597" s="13"/>
      <c r="O1597" s="13"/>
      <c r="P1597" s="13"/>
      <c r="Q1597" s="13"/>
      <c r="R1597" s="13"/>
      <c r="S1597" s="13"/>
      <c r="T1597" s="13"/>
      <c r="U1597" s="13"/>
      <c r="V1597" s="13"/>
      <c r="W1597" s="13"/>
      <c r="X1597" s="13"/>
      <c r="Y1597" s="13"/>
      <c r="Z1597" s="13"/>
      <c r="AA1597" s="13"/>
      <c r="AB1597" s="13"/>
      <c r="AC1597" s="13"/>
      <c r="AD1597" s="13"/>
      <c r="AE1597" s="13"/>
      <c r="AF1597" s="13"/>
      <c r="AG1597" s="13"/>
      <c r="AH1597" s="13"/>
      <c r="AI1597" s="13"/>
      <c r="AJ1597" s="13"/>
      <c r="AK1597" s="13"/>
      <c r="AL1597" s="13"/>
      <c r="AM1597" s="13"/>
      <c r="AN1597" s="13"/>
      <c r="AO1597" s="13"/>
      <c r="AP1597" s="13"/>
      <c r="AQ1597" s="13"/>
      <c r="AR1597" s="13"/>
      <c r="AS1597" s="13"/>
      <c r="AT1597" s="13"/>
      <c r="AU1597" s="13"/>
      <c r="AV1597" s="13"/>
      <c r="AW1597" s="13"/>
      <c r="AX1597" s="13"/>
      <c r="AY1597" s="13"/>
      <c r="AZ1597" s="13"/>
      <c r="BA1597" s="13"/>
      <c r="BB1597" s="13"/>
      <c r="BC1597" s="13"/>
      <c r="BD1597" s="13"/>
      <c r="BE1597" s="13"/>
      <c r="BF1597" s="13"/>
      <c r="BG1597" s="13"/>
      <c r="BH1597" s="13"/>
      <c r="BI1597" s="13"/>
      <c r="BJ1597" s="13"/>
      <c r="BK1597" s="13"/>
      <c r="BL1597" s="13"/>
      <c r="BM1597" s="13"/>
      <c r="BN1597" s="13"/>
      <c r="BO1597" s="13"/>
    </row>
    <row r="1598" spans="1:67" hidden="1" x14ac:dyDescent="0.2">
      <c r="A1598" s="13" t="s">
        <v>1737</v>
      </c>
      <c r="B1598" s="13"/>
      <c r="C1598" s="13" t="s">
        <v>1519</v>
      </c>
      <c r="D1598" s="13" t="s">
        <v>73</v>
      </c>
      <c r="E1598" s="13" t="s">
        <v>990</v>
      </c>
      <c r="F1598" s="13"/>
      <c r="G1598" s="13" t="s">
        <v>990</v>
      </c>
      <c r="H1598" s="13"/>
      <c r="I1598" s="13"/>
      <c r="J1598" s="13"/>
      <c r="K1598" s="13"/>
      <c r="L1598" s="13"/>
      <c r="M1598" s="13"/>
      <c r="N1598" s="13"/>
      <c r="O1598" s="13"/>
      <c r="P1598" s="13"/>
      <c r="Q1598" s="13"/>
      <c r="R1598" s="13"/>
      <c r="S1598" s="13"/>
      <c r="T1598" s="13"/>
      <c r="U1598" s="13"/>
      <c r="V1598" s="13"/>
      <c r="W1598" s="13"/>
      <c r="X1598" s="13"/>
      <c r="Y1598" s="13"/>
      <c r="Z1598" s="13"/>
      <c r="AA1598" s="13"/>
      <c r="AB1598" s="13"/>
      <c r="AC1598" s="13"/>
      <c r="AD1598" s="13"/>
      <c r="AE1598" s="13"/>
      <c r="AF1598" s="13"/>
      <c r="AG1598" s="13"/>
      <c r="AH1598" s="13"/>
      <c r="AI1598" s="13"/>
      <c r="AJ1598" s="13"/>
      <c r="AK1598" s="13"/>
      <c r="AL1598" s="13"/>
      <c r="AM1598" s="13"/>
      <c r="AN1598" s="13"/>
      <c r="AO1598" s="13"/>
      <c r="AP1598" s="13"/>
      <c r="AQ1598" s="13"/>
      <c r="AR1598" s="13"/>
      <c r="AS1598" s="13"/>
      <c r="AT1598" s="13"/>
      <c r="AU1598" s="13"/>
      <c r="AV1598" s="13"/>
      <c r="AW1598" s="13"/>
      <c r="AX1598" s="13"/>
      <c r="AY1598" s="13"/>
      <c r="AZ1598" s="13"/>
      <c r="BA1598" s="13"/>
      <c r="BB1598" s="13"/>
      <c r="BC1598" s="13"/>
      <c r="BD1598" s="13"/>
      <c r="BE1598" s="13"/>
      <c r="BF1598" s="13"/>
      <c r="BG1598" s="13"/>
      <c r="BH1598" s="13"/>
      <c r="BI1598" s="13"/>
      <c r="BJ1598" s="13"/>
      <c r="BK1598" s="13"/>
      <c r="BL1598" s="13"/>
      <c r="BM1598" s="13"/>
      <c r="BN1598" s="13"/>
      <c r="BO1598" s="13"/>
    </row>
    <row r="1599" spans="1:67" hidden="1" x14ac:dyDescent="0.2">
      <c r="A1599" s="8" t="s">
        <v>2332</v>
      </c>
      <c r="B1599" s="8" t="s">
        <v>338</v>
      </c>
      <c r="C1599" t="s">
        <v>1519</v>
      </c>
      <c r="D1599" t="s">
        <v>995</v>
      </c>
      <c r="E1599" t="s">
        <v>996</v>
      </c>
      <c r="F1599" t="s">
        <v>997</v>
      </c>
      <c r="G1599" s="8" t="s">
        <v>1007</v>
      </c>
      <c r="H1599" s="8" t="s">
        <v>2333</v>
      </c>
      <c r="I1599" s="8"/>
      <c r="BA1599">
        <v>3.8</v>
      </c>
      <c r="BB1599">
        <v>3</v>
      </c>
      <c r="BC1599">
        <v>3.2</v>
      </c>
      <c r="BD1599">
        <v>3.2</v>
      </c>
      <c r="BJ1599" s="8" t="s">
        <v>79</v>
      </c>
      <c r="BK1599" s="1">
        <v>44819</v>
      </c>
      <c r="BL1599" s="8" t="s">
        <v>71</v>
      </c>
      <c r="BM1599" s="8">
        <v>3485</v>
      </c>
      <c r="BN1599" s="8" t="s">
        <v>72</v>
      </c>
      <c r="BO1599" s="8" t="s">
        <v>71</v>
      </c>
    </row>
    <row r="1600" spans="1:67" hidden="1" x14ac:dyDescent="0.2">
      <c r="A1600" t="s">
        <v>110</v>
      </c>
      <c r="C1600" t="s">
        <v>1519</v>
      </c>
      <c r="D1600" t="s">
        <v>995</v>
      </c>
      <c r="E1600" t="s">
        <v>996</v>
      </c>
      <c r="F1600" t="s">
        <v>997</v>
      </c>
      <c r="G1600" t="s">
        <v>996</v>
      </c>
      <c r="H1600" t="s">
        <v>997</v>
      </c>
      <c r="K1600" t="s">
        <v>431</v>
      </c>
      <c r="L1600" t="s">
        <v>432</v>
      </c>
      <c r="AW1600">
        <v>3.3</v>
      </c>
      <c r="BJ1600" t="s">
        <v>79</v>
      </c>
      <c r="BL1600" t="s">
        <v>433</v>
      </c>
      <c r="BM1600" t="s">
        <v>434</v>
      </c>
      <c r="BN1600" t="s">
        <v>72</v>
      </c>
      <c r="BO1600" t="s">
        <v>433</v>
      </c>
    </row>
    <row r="1601" spans="1:67" hidden="1" x14ac:dyDescent="0.2">
      <c r="A1601" s="23" t="s">
        <v>1737</v>
      </c>
      <c r="B1601" s="23"/>
      <c r="C1601" s="23" t="s">
        <v>1524</v>
      </c>
      <c r="D1601" s="23" t="s">
        <v>140</v>
      </c>
      <c r="E1601" s="23" t="s">
        <v>1635</v>
      </c>
      <c r="F1601" s="23" t="s">
        <v>1636</v>
      </c>
      <c r="G1601" s="23" t="s">
        <v>1635</v>
      </c>
      <c r="H1601" s="23" t="s">
        <v>1636</v>
      </c>
      <c r="I1601" s="23"/>
      <c r="J1601" s="23"/>
      <c r="K1601" s="23"/>
      <c r="L1601" s="23"/>
      <c r="M1601" s="23"/>
      <c r="N1601" s="23"/>
      <c r="O1601" s="23"/>
      <c r="P1601" s="23"/>
      <c r="Q1601" s="23"/>
      <c r="R1601" s="23"/>
      <c r="S1601" s="23"/>
      <c r="T1601" s="23"/>
      <c r="U1601" s="23"/>
      <c r="V1601" s="23"/>
      <c r="W1601" s="23"/>
      <c r="X1601" s="23"/>
      <c r="Y1601" s="23"/>
      <c r="Z1601" s="23"/>
      <c r="AA1601" s="23"/>
      <c r="AB1601" s="23"/>
      <c r="AC1601" s="23"/>
      <c r="AD1601" s="23"/>
      <c r="AE1601" s="23"/>
      <c r="AF1601" s="23"/>
      <c r="AG1601" s="23"/>
      <c r="AH1601" s="23"/>
      <c r="AI1601" s="23"/>
      <c r="AJ1601" s="23"/>
      <c r="AK1601" s="23"/>
      <c r="AL1601" s="23"/>
      <c r="AM1601" s="23"/>
      <c r="AN1601" s="23"/>
      <c r="AO1601" s="23"/>
      <c r="AP1601" s="23"/>
      <c r="AQ1601" s="23"/>
      <c r="AR1601" s="23"/>
      <c r="AS1601" s="23"/>
      <c r="AT1601" s="23"/>
      <c r="AU1601" s="23"/>
      <c r="AV1601" s="23"/>
      <c r="AW1601" s="23"/>
      <c r="AX1601" s="23"/>
      <c r="AY1601" s="23"/>
      <c r="AZ1601" s="23"/>
      <c r="BA1601" s="23"/>
      <c r="BB1601" s="23"/>
      <c r="BC1601" s="23"/>
      <c r="BD1601" s="23"/>
      <c r="BE1601" s="23"/>
      <c r="BF1601" s="23"/>
      <c r="BG1601" s="23"/>
      <c r="BH1601" s="23"/>
      <c r="BI1601" s="23"/>
      <c r="BJ1601" s="23"/>
      <c r="BK1601" s="23"/>
      <c r="BL1601" s="23"/>
      <c r="BM1601" s="23"/>
      <c r="BN1601" s="23"/>
      <c r="BO1601" s="23"/>
    </row>
    <row r="1602" spans="1:67" hidden="1" x14ac:dyDescent="0.2">
      <c r="A1602" s="23" t="s">
        <v>1737</v>
      </c>
      <c r="B1602" s="23"/>
      <c r="C1602" s="23" t="s">
        <v>1524</v>
      </c>
      <c r="D1602" s="23" t="s">
        <v>140</v>
      </c>
      <c r="E1602" s="23" t="s">
        <v>1635</v>
      </c>
      <c r="F1602" s="23"/>
      <c r="G1602" s="23" t="s">
        <v>1635</v>
      </c>
      <c r="H1602" s="23"/>
      <c r="I1602" s="23"/>
      <c r="J1602" s="23"/>
      <c r="K1602" s="23"/>
      <c r="L1602" s="23"/>
      <c r="M1602" s="23"/>
      <c r="N1602" s="23"/>
      <c r="O1602" s="23"/>
      <c r="P1602" s="23"/>
      <c r="Q1602" s="23"/>
      <c r="R1602" s="23"/>
      <c r="S1602" s="23"/>
      <c r="T1602" s="23"/>
      <c r="U1602" s="23"/>
      <c r="V1602" s="23"/>
      <c r="W1602" s="23"/>
      <c r="X1602" s="23"/>
      <c r="Y1602" s="23"/>
      <c r="Z1602" s="23"/>
      <c r="AA1602" s="23"/>
      <c r="AB1602" s="23"/>
      <c r="AC1602" s="23"/>
      <c r="AD1602" s="23"/>
      <c r="AE1602" s="23"/>
      <c r="AF1602" s="23"/>
      <c r="AG1602" s="23"/>
      <c r="AH1602" s="23"/>
      <c r="AI1602" s="23"/>
      <c r="AJ1602" s="23"/>
      <c r="AK1602" s="23"/>
      <c r="AL1602" s="23"/>
      <c r="AM1602" s="23"/>
      <c r="AN1602" s="23"/>
      <c r="AO1602" s="23"/>
      <c r="AP1602" s="23"/>
      <c r="AQ1602" s="23"/>
      <c r="AR1602" s="23"/>
      <c r="AS1602" s="23"/>
      <c r="AT1602" s="23"/>
      <c r="AU1602" s="23"/>
      <c r="AV1602" s="23"/>
      <c r="AW1602" s="23"/>
      <c r="AX1602" s="23"/>
      <c r="AY1602" s="23"/>
      <c r="AZ1602" s="23"/>
      <c r="BA1602" s="23"/>
      <c r="BB1602" s="23"/>
      <c r="BC1602" s="23"/>
      <c r="BD1602" s="23"/>
      <c r="BE1602" s="23"/>
      <c r="BF1602" s="23"/>
      <c r="BG1602" s="23"/>
      <c r="BH1602" s="23"/>
      <c r="BI1602" s="23"/>
      <c r="BJ1602" s="23"/>
      <c r="BK1602" s="23"/>
      <c r="BL1602" s="23"/>
      <c r="BM1602" s="23"/>
      <c r="BN1602" s="23"/>
      <c r="BO1602" s="23"/>
    </row>
    <row r="1603" spans="1:67" hidden="1" x14ac:dyDescent="0.2">
      <c r="A1603" s="8" t="s">
        <v>1995</v>
      </c>
      <c r="C1603" t="s">
        <v>934</v>
      </c>
      <c r="D1603" t="s">
        <v>2278</v>
      </c>
      <c r="E1603" t="s">
        <v>1998</v>
      </c>
      <c r="F1603" t="s">
        <v>125</v>
      </c>
      <c r="G1603" s="8" t="s">
        <v>1998</v>
      </c>
      <c r="H1603" s="8" t="s">
        <v>125</v>
      </c>
      <c r="I1603" s="8"/>
      <c r="Y1603">
        <v>2.84</v>
      </c>
      <c r="AB1603">
        <v>4.13</v>
      </c>
      <c r="BJ1603" s="8" t="s">
        <v>79</v>
      </c>
      <c r="BK1603" s="9">
        <v>44813</v>
      </c>
      <c r="BL1603" t="s">
        <v>1999</v>
      </c>
      <c r="BM1603">
        <v>34317</v>
      </c>
      <c r="BN1603" t="s">
        <v>72</v>
      </c>
      <c r="BO1603" s="11" t="s">
        <v>1999</v>
      </c>
    </row>
    <row r="1604" spans="1:67" hidden="1" x14ac:dyDescent="0.2">
      <c r="A1604" s="23" t="s">
        <v>1737</v>
      </c>
      <c r="B1604" s="23"/>
      <c r="C1604" s="23" t="s">
        <v>1524</v>
      </c>
      <c r="D1604" s="23" t="s">
        <v>140</v>
      </c>
      <c r="E1604" s="23" t="s">
        <v>1643</v>
      </c>
      <c r="F1604" s="23" t="s">
        <v>1644</v>
      </c>
      <c r="G1604" s="23" t="s">
        <v>1643</v>
      </c>
      <c r="H1604" s="23" t="s">
        <v>1644</v>
      </c>
      <c r="I1604" s="23"/>
      <c r="J1604" s="23"/>
      <c r="K1604" s="23"/>
      <c r="L1604" s="23"/>
      <c r="M1604" s="23"/>
      <c r="N1604" s="23"/>
      <c r="O1604" s="23"/>
      <c r="P1604" s="23"/>
      <c r="Q1604" s="23"/>
      <c r="R1604" s="23"/>
      <c r="S1604" s="23"/>
      <c r="T1604" s="23"/>
      <c r="U1604" s="23"/>
      <c r="V1604" s="23"/>
      <c r="W1604" s="23"/>
      <c r="X1604" s="23"/>
      <c r="Y1604" s="23"/>
      <c r="Z1604" s="23"/>
      <c r="AA1604" s="23"/>
      <c r="AB1604" s="23"/>
      <c r="AC1604" s="23"/>
      <c r="AD1604" s="23"/>
      <c r="AE1604" s="23"/>
      <c r="AF1604" s="23"/>
      <c r="AG1604" s="23"/>
      <c r="AH1604" s="23"/>
      <c r="AI1604" s="23"/>
      <c r="AJ1604" s="23"/>
      <c r="AK1604" s="23"/>
      <c r="AL1604" s="23"/>
      <c r="AM1604" s="23"/>
      <c r="AN1604" s="23"/>
      <c r="AO1604" s="23"/>
      <c r="AP1604" s="23"/>
      <c r="AQ1604" s="23"/>
      <c r="AR1604" s="23"/>
      <c r="AS1604" s="23"/>
      <c r="AT1604" s="23"/>
      <c r="AU1604" s="23"/>
      <c r="AV1604" s="23"/>
      <c r="AW1604" s="23"/>
      <c r="AX1604" s="23"/>
      <c r="AY1604" s="23"/>
      <c r="AZ1604" s="23"/>
      <c r="BA1604" s="23"/>
      <c r="BB1604" s="23"/>
      <c r="BC1604" s="23"/>
      <c r="BD1604" s="23"/>
      <c r="BE1604" s="23"/>
      <c r="BF1604" s="23"/>
      <c r="BG1604" s="23"/>
      <c r="BH1604" s="23"/>
      <c r="BI1604" s="23"/>
      <c r="BJ1604" s="23"/>
      <c r="BK1604" s="23"/>
      <c r="BL1604" s="23"/>
      <c r="BM1604" s="23"/>
      <c r="BN1604" s="23"/>
      <c r="BO1604" s="23"/>
    </row>
    <row r="1605" spans="1:67" hidden="1" x14ac:dyDescent="0.2">
      <c r="A1605" s="23" t="s">
        <v>1737</v>
      </c>
      <c r="B1605" s="23"/>
      <c r="C1605" s="23" t="s">
        <v>1524</v>
      </c>
      <c r="D1605" s="23" t="s">
        <v>140</v>
      </c>
      <c r="E1605" s="23" t="s">
        <v>1643</v>
      </c>
      <c r="F1605" s="23"/>
      <c r="G1605" s="23" t="s">
        <v>1643</v>
      </c>
      <c r="H1605" s="23"/>
      <c r="I1605" s="23"/>
      <c r="J1605" s="23"/>
      <c r="K1605" s="23"/>
      <c r="L1605" s="23"/>
      <c r="M1605" s="23"/>
      <c r="N1605" s="23"/>
      <c r="O1605" s="23"/>
      <c r="P1605" s="23"/>
      <c r="Q1605" s="23"/>
      <c r="R1605" s="23"/>
      <c r="S1605" s="23"/>
      <c r="T1605" s="23"/>
      <c r="U1605" s="23"/>
      <c r="V1605" s="23"/>
      <c r="W1605" s="23"/>
      <c r="X1605" s="23"/>
      <c r="Y1605" s="23"/>
      <c r="Z1605" s="23"/>
      <c r="AA1605" s="23"/>
      <c r="AB1605" s="23"/>
      <c r="AC1605" s="23"/>
      <c r="AD1605" s="23"/>
      <c r="AE1605" s="23"/>
      <c r="AF1605" s="23"/>
      <c r="AG1605" s="23"/>
      <c r="AH1605" s="23"/>
      <c r="AI1605" s="23"/>
      <c r="AJ1605" s="23"/>
      <c r="AK1605" s="23"/>
      <c r="AL1605" s="23"/>
      <c r="AM1605" s="23"/>
      <c r="AN1605" s="23"/>
      <c r="AO1605" s="23"/>
      <c r="AP1605" s="23"/>
      <c r="AQ1605" s="23"/>
      <c r="AR1605" s="23"/>
      <c r="AS1605" s="23"/>
      <c r="AT1605" s="23"/>
      <c r="AU1605" s="23"/>
      <c r="AV1605" s="23"/>
      <c r="AW1605" s="23"/>
      <c r="AX1605" s="23"/>
      <c r="AY1605" s="23"/>
      <c r="AZ1605" s="23"/>
      <c r="BA1605" s="23"/>
      <c r="BB1605" s="23"/>
      <c r="BC1605" s="23"/>
      <c r="BD1605" s="23"/>
      <c r="BE1605" s="23"/>
      <c r="BF1605" s="23"/>
      <c r="BG1605" s="23"/>
      <c r="BH1605" s="23"/>
      <c r="BI1605" s="23"/>
      <c r="BJ1605" s="23"/>
      <c r="BK1605" s="23"/>
      <c r="BL1605" s="23"/>
      <c r="BM1605" s="23"/>
      <c r="BN1605" s="23"/>
      <c r="BO1605" s="23"/>
    </row>
    <row r="1606" spans="1:67" hidden="1" x14ac:dyDescent="0.2">
      <c r="A1606" s="12" t="s">
        <v>2816</v>
      </c>
      <c r="B1606" s="12"/>
      <c r="C1606" s="12" t="s">
        <v>1519</v>
      </c>
      <c r="D1606" s="12" t="s">
        <v>1528</v>
      </c>
      <c r="E1606" s="12" t="s">
        <v>2817</v>
      </c>
      <c r="F1606" s="12" t="s">
        <v>2818</v>
      </c>
      <c r="G1606" s="12" t="s">
        <v>2817</v>
      </c>
      <c r="H1606" s="12" t="s">
        <v>2818</v>
      </c>
      <c r="I1606" s="12"/>
      <c r="J1606" s="12"/>
      <c r="K1606" s="12"/>
      <c r="L1606" s="12"/>
      <c r="M1606" s="12"/>
      <c r="N1606" s="12"/>
      <c r="O1606" s="12"/>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t="s">
        <v>79</v>
      </c>
      <c r="BK1606" s="14">
        <v>44827</v>
      </c>
      <c r="BL1606" s="12" t="s">
        <v>2790</v>
      </c>
      <c r="BM1606" s="12">
        <v>1985</v>
      </c>
      <c r="BN1606" s="12" t="s">
        <v>72</v>
      </c>
      <c r="BO1606" s="12"/>
    </row>
    <row r="1607" spans="1:67" hidden="1" x14ac:dyDescent="0.2">
      <c r="A1607" s="13" t="s">
        <v>1737</v>
      </c>
      <c r="B1607" s="13"/>
      <c r="C1607" s="13" t="s">
        <v>1519</v>
      </c>
      <c r="D1607" s="13" t="s">
        <v>123</v>
      </c>
      <c r="E1607" s="13" t="s">
        <v>1004</v>
      </c>
      <c r="F1607" s="13" t="s">
        <v>1005</v>
      </c>
      <c r="G1607" s="13" t="s">
        <v>1004</v>
      </c>
      <c r="H1607" s="13" t="s">
        <v>1005</v>
      </c>
      <c r="I1607" s="13"/>
      <c r="J1607" s="13"/>
      <c r="K1607" s="13"/>
      <c r="L1607" s="13"/>
      <c r="M1607" s="13"/>
      <c r="N1607" s="13"/>
      <c r="O1607" s="13"/>
      <c r="P1607" s="13"/>
      <c r="Q1607" s="13"/>
      <c r="R1607" s="13"/>
      <c r="S1607" s="13"/>
      <c r="T1607" s="13"/>
      <c r="U1607" s="13"/>
      <c r="V1607" s="13"/>
      <c r="W1607" s="13"/>
      <c r="X1607" s="13"/>
      <c r="Y1607" s="13"/>
      <c r="Z1607" s="13"/>
      <c r="AA1607" s="13"/>
      <c r="AB1607" s="13"/>
      <c r="AC1607" s="13"/>
      <c r="AD1607" s="13"/>
      <c r="AE1607" s="13"/>
      <c r="AF1607" s="13"/>
      <c r="AG1607" s="13"/>
      <c r="AH1607" s="13"/>
      <c r="AI1607" s="13"/>
      <c r="AJ1607" s="13"/>
      <c r="AK1607" s="13"/>
      <c r="AL1607" s="13"/>
      <c r="AM1607" s="13"/>
      <c r="AN1607" s="13"/>
      <c r="AO1607" s="13"/>
      <c r="AP1607" s="13"/>
      <c r="AQ1607" s="13"/>
      <c r="AR1607" s="13"/>
      <c r="AS1607" s="13"/>
      <c r="AT1607" s="13"/>
      <c r="AU1607" s="13"/>
      <c r="AV1607" s="13"/>
      <c r="AW1607" s="13"/>
      <c r="AX1607" s="13"/>
      <c r="AY1607" s="13"/>
      <c r="AZ1607" s="13"/>
      <c r="BA1607" s="13"/>
      <c r="BB1607" s="13"/>
      <c r="BC1607" s="13"/>
      <c r="BD1607" s="13"/>
      <c r="BE1607" s="13"/>
      <c r="BF1607" s="13"/>
      <c r="BG1607" s="13"/>
      <c r="BH1607" s="13"/>
      <c r="BI1607" s="13"/>
      <c r="BJ1607" s="13"/>
      <c r="BK1607" s="13"/>
      <c r="BL1607" s="13"/>
      <c r="BM1607" s="13"/>
      <c r="BN1607" s="13"/>
      <c r="BO1607" s="13"/>
    </row>
    <row r="1608" spans="1:67" s="12" customFormat="1" ht="16" hidden="1" x14ac:dyDescent="0.2">
      <c r="A1608"/>
      <c r="B1608"/>
      <c r="C1608" t="s">
        <v>1519</v>
      </c>
      <c r="D1608" t="s">
        <v>123</v>
      </c>
      <c r="E1608" t="s">
        <v>1004</v>
      </c>
      <c r="F1608" t="s">
        <v>1005</v>
      </c>
      <c r="G1608" t="s">
        <v>1004</v>
      </c>
      <c r="H1608" t="s">
        <v>1005</v>
      </c>
      <c r="I1608"/>
      <c r="J1608"/>
      <c r="K1608"/>
      <c r="L1608"/>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v>6.5</v>
      </c>
      <c r="BB1608"/>
      <c r="BC1608"/>
      <c r="BD1608">
        <v>6</v>
      </c>
      <c r="BE1608">
        <v>8.5</v>
      </c>
      <c r="BF1608"/>
      <c r="BG1608"/>
      <c r="BH1608">
        <v>5</v>
      </c>
      <c r="BI1608"/>
      <c r="BJ1608" t="s">
        <v>79</v>
      </c>
      <c r="BK1608"/>
      <c r="BL1608" t="s">
        <v>3184</v>
      </c>
      <c r="BM1608" s="37">
        <v>53224</v>
      </c>
      <c r="BN1608"/>
      <c r="BO1608"/>
    </row>
    <row r="1609" spans="1:67" hidden="1" x14ac:dyDescent="0.2">
      <c r="A1609" s="13" t="s">
        <v>1737</v>
      </c>
      <c r="B1609" s="13"/>
      <c r="C1609" s="13" t="s">
        <v>1519</v>
      </c>
      <c r="D1609" s="13" t="s">
        <v>123</v>
      </c>
      <c r="E1609" s="13" t="s">
        <v>1004</v>
      </c>
      <c r="F1609" s="13" t="s">
        <v>1006</v>
      </c>
      <c r="G1609" s="13" t="s">
        <v>1004</v>
      </c>
      <c r="H1609" s="13" t="s">
        <v>1006</v>
      </c>
      <c r="I1609" s="13"/>
      <c r="J1609" s="13"/>
      <c r="K1609" s="13"/>
      <c r="L1609" s="13"/>
      <c r="M1609" s="13"/>
      <c r="N1609" s="13"/>
      <c r="O1609" s="13"/>
      <c r="P1609" s="13"/>
      <c r="Q1609" s="13"/>
      <c r="R1609" s="13"/>
      <c r="S1609" s="13"/>
      <c r="T1609" s="13"/>
      <c r="U1609" s="13"/>
      <c r="V1609" s="13"/>
      <c r="W1609" s="13"/>
      <c r="X1609" s="13"/>
      <c r="Y1609" s="13"/>
      <c r="Z1609" s="13"/>
      <c r="AA1609" s="13"/>
      <c r="AB1609" s="13"/>
      <c r="AC1609" s="13"/>
      <c r="AD1609" s="13"/>
      <c r="AE1609" s="13"/>
      <c r="AF1609" s="13"/>
      <c r="AG1609" s="13"/>
      <c r="AH1609" s="13"/>
      <c r="AI1609" s="13"/>
      <c r="AJ1609" s="13"/>
      <c r="AK1609" s="13"/>
      <c r="AL1609" s="13"/>
      <c r="AM1609" s="13"/>
      <c r="AN1609" s="13"/>
      <c r="AO1609" s="13"/>
      <c r="AP1609" s="13"/>
      <c r="AQ1609" s="13"/>
      <c r="AR1609" s="13"/>
      <c r="AS1609" s="13"/>
      <c r="AT1609" s="13"/>
      <c r="AU1609" s="13"/>
      <c r="AV1609" s="13"/>
      <c r="AW1609" s="13"/>
      <c r="AX1609" s="13"/>
      <c r="AY1609" s="13"/>
      <c r="AZ1609" s="13"/>
      <c r="BA1609" s="13"/>
      <c r="BB1609" s="13"/>
      <c r="BC1609" s="13"/>
      <c r="BD1609" s="13"/>
      <c r="BE1609" s="13"/>
      <c r="BF1609" s="13"/>
      <c r="BG1609" s="13"/>
      <c r="BH1609" s="13"/>
      <c r="BI1609" s="13"/>
      <c r="BJ1609" s="13"/>
      <c r="BK1609" s="13"/>
      <c r="BL1609" s="13"/>
      <c r="BM1609" s="13"/>
      <c r="BN1609" s="13"/>
      <c r="BO1609" s="13"/>
    </row>
    <row r="1610" spans="1:67" ht="16" hidden="1" x14ac:dyDescent="0.2">
      <c r="C1610" t="s">
        <v>1519</v>
      </c>
      <c r="D1610" t="s">
        <v>123</v>
      </c>
      <c r="E1610" t="s">
        <v>1004</v>
      </c>
      <c r="F1610" t="s">
        <v>1006</v>
      </c>
      <c r="G1610" t="s">
        <v>1004</v>
      </c>
      <c r="H1610" t="s">
        <v>1006</v>
      </c>
      <c r="BE1610">
        <v>12</v>
      </c>
      <c r="BH1610">
        <v>6</v>
      </c>
      <c r="BJ1610" t="s">
        <v>79</v>
      </c>
      <c r="BL1610" t="s">
        <v>3184</v>
      </c>
      <c r="BM1610" s="37">
        <v>53224</v>
      </c>
    </row>
    <row r="1611" spans="1:67" hidden="1" x14ac:dyDescent="0.2">
      <c r="A1611" s="13" t="s">
        <v>1737</v>
      </c>
      <c r="B1611" s="13"/>
      <c r="C1611" s="13" t="s">
        <v>1519</v>
      </c>
      <c r="D1611" s="13" t="s">
        <v>73</v>
      </c>
      <c r="E1611" s="13" t="s">
        <v>1007</v>
      </c>
      <c r="F1611" s="13" t="s">
        <v>1008</v>
      </c>
      <c r="G1611" s="13" t="s">
        <v>1708</v>
      </c>
      <c r="H1611" s="13" t="s">
        <v>1709</v>
      </c>
      <c r="I1611" s="13"/>
      <c r="J1611" s="13"/>
      <c r="K1611" s="13"/>
      <c r="L1611" s="13"/>
      <c r="M1611" s="13"/>
      <c r="N1611" s="13"/>
      <c r="O1611" s="13"/>
      <c r="P1611" s="13"/>
      <c r="Q1611" s="13"/>
      <c r="R1611" s="13"/>
      <c r="S1611" s="13"/>
      <c r="T1611" s="13"/>
      <c r="U1611" s="13"/>
      <c r="V1611" s="13"/>
      <c r="W1611" s="13"/>
      <c r="X1611" s="13"/>
      <c r="Y1611" s="13"/>
      <c r="Z1611" s="13"/>
      <c r="AA1611" s="13"/>
      <c r="AB1611" s="13"/>
      <c r="AC1611" s="13"/>
      <c r="AD1611" s="13"/>
      <c r="AE1611" s="13"/>
      <c r="AF1611" s="13"/>
      <c r="AG1611" s="13"/>
      <c r="AH1611" s="13"/>
      <c r="AI1611" s="13"/>
      <c r="AJ1611" s="13"/>
      <c r="AK1611" s="13"/>
      <c r="AL1611" s="13"/>
      <c r="AM1611" s="13"/>
      <c r="AN1611" s="13"/>
      <c r="AO1611" s="13"/>
      <c r="AP1611" s="13"/>
      <c r="AQ1611" s="13"/>
      <c r="AR1611" s="13"/>
      <c r="AS1611" s="13"/>
      <c r="AT1611" s="13"/>
      <c r="AU1611" s="13"/>
      <c r="AV1611" s="13"/>
      <c r="AW1611" s="13"/>
      <c r="AX1611" s="13"/>
      <c r="AY1611" s="13"/>
      <c r="AZ1611" s="13"/>
      <c r="BA1611" s="13"/>
      <c r="BB1611" s="13"/>
      <c r="BC1611" s="13"/>
      <c r="BD1611" s="13"/>
      <c r="BE1611" s="13"/>
      <c r="BF1611" s="13"/>
      <c r="BG1611" s="13"/>
      <c r="BH1611" s="13"/>
      <c r="BI1611" s="13"/>
      <c r="BJ1611" s="13"/>
      <c r="BK1611" s="13"/>
      <c r="BL1611" s="13"/>
      <c r="BM1611" s="13"/>
      <c r="BN1611" s="13"/>
      <c r="BO1611" s="13"/>
    </row>
    <row r="1612" spans="1:67" hidden="1" x14ac:dyDescent="0.2">
      <c r="A1612" s="13" t="s">
        <v>1737</v>
      </c>
      <c r="B1612" s="13"/>
      <c r="C1612" s="13" t="s">
        <v>1519</v>
      </c>
      <c r="D1612" s="13" t="s">
        <v>73</v>
      </c>
      <c r="E1612" s="13" t="s">
        <v>1007</v>
      </c>
      <c r="F1612" s="13" t="s">
        <v>1008</v>
      </c>
      <c r="G1612" s="13" t="s">
        <v>1007</v>
      </c>
      <c r="H1612" s="13" t="s">
        <v>1008</v>
      </c>
      <c r="I1612" s="13"/>
      <c r="J1612" s="13"/>
      <c r="K1612" s="13"/>
      <c r="L1612" s="13"/>
      <c r="M1612" s="13"/>
      <c r="N1612" s="13"/>
      <c r="O1612" s="13"/>
      <c r="P1612" s="13"/>
      <c r="Q1612" s="13"/>
      <c r="R1612" s="13"/>
      <c r="S1612" s="13"/>
      <c r="T1612" s="13"/>
      <c r="U1612" s="13"/>
      <c r="V1612" s="13"/>
      <c r="W1612" s="13"/>
      <c r="X1612" s="13"/>
      <c r="Y1612" s="13"/>
      <c r="Z1612" s="13"/>
      <c r="AA1612" s="13"/>
      <c r="AB1612" s="13"/>
      <c r="AC1612" s="13"/>
      <c r="AD1612" s="13"/>
      <c r="AE1612" s="13"/>
      <c r="AF1612" s="13"/>
      <c r="AG1612" s="13"/>
      <c r="AH1612" s="13"/>
      <c r="AI1612" s="13"/>
      <c r="AJ1612" s="13"/>
      <c r="AK1612" s="13"/>
      <c r="AL1612" s="13"/>
      <c r="AM1612" s="13"/>
      <c r="AN1612" s="13"/>
      <c r="AO1612" s="13"/>
      <c r="AP1612" s="13"/>
      <c r="AQ1612" s="13"/>
      <c r="AR1612" s="13"/>
      <c r="AS1612" s="13"/>
      <c r="AT1612" s="13"/>
      <c r="AU1612" s="13"/>
      <c r="AV1612" s="13"/>
      <c r="AW1612" s="13"/>
      <c r="AX1612" s="13"/>
      <c r="AY1612" s="13"/>
      <c r="AZ1612" s="13"/>
      <c r="BA1612" s="13"/>
      <c r="BB1612" s="13"/>
      <c r="BC1612" s="13"/>
      <c r="BD1612" s="13"/>
      <c r="BE1612" s="13"/>
      <c r="BF1612" s="13"/>
      <c r="BG1612" s="13"/>
      <c r="BH1612" s="13"/>
      <c r="BI1612" s="13"/>
      <c r="BJ1612" s="13"/>
      <c r="BK1612" s="13"/>
      <c r="BL1612" s="13"/>
      <c r="BM1612" s="13"/>
      <c r="BN1612" s="13"/>
      <c r="BO1612" s="13"/>
    </row>
    <row r="1613" spans="1:67" ht="18" hidden="1" x14ac:dyDescent="0.2">
      <c r="A1613" s="12" t="s">
        <v>2421</v>
      </c>
      <c r="B1613" s="12"/>
      <c r="C1613" s="12" t="s">
        <v>1519</v>
      </c>
      <c r="D1613" s="12" t="s">
        <v>73</v>
      </c>
      <c r="E1613" s="12" t="s">
        <v>1007</v>
      </c>
      <c r="F1613" s="12" t="s">
        <v>1008</v>
      </c>
      <c r="G1613" s="12" t="s">
        <v>1007</v>
      </c>
      <c r="H1613" s="12" t="s">
        <v>1008</v>
      </c>
      <c r="I1613" s="12"/>
      <c r="J1613" s="12"/>
      <c r="K1613" s="12"/>
      <c r="L1613" s="12"/>
      <c r="M1613" s="12"/>
      <c r="N1613" s="12"/>
      <c r="O1613" s="12"/>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t="s">
        <v>79</v>
      </c>
      <c r="BK1613" s="14">
        <v>44820</v>
      </c>
      <c r="BL1613" s="12" t="s">
        <v>2413</v>
      </c>
      <c r="BM1613" s="36">
        <v>82637</v>
      </c>
      <c r="BN1613" s="12" t="s">
        <v>72</v>
      </c>
      <c r="BO1613" s="12" t="s">
        <v>2413</v>
      </c>
    </row>
    <row r="1614" spans="1:67" hidden="1" x14ac:dyDescent="0.2">
      <c r="A1614" s="8" t="s">
        <v>2321</v>
      </c>
      <c r="B1614" s="8" t="s">
        <v>338</v>
      </c>
      <c r="C1614" t="s">
        <v>1519</v>
      </c>
      <c r="D1614" t="s">
        <v>73</v>
      </c>
      <c r="E1614" t="s">
        <v>1007</v>
      </c>
      <c r="F1614" t="s">
        <v>1008</v>
      </c>
      <c r="G1614" s="8" t="s">
        <v>1708</v>
      </c>
      <c r="H1614" s="8" t="s">
        <v>1709</v>
      </c>
      <c r="I1614" s="8"/>
      <c r="BA1614">
        <v>2.9</v>
      </c>
      <c r="BB1614">
        <v>2.2000000000000002</v>
      </c>
      <c r="BC1614">
        <v>2.2000000000000002</v>
      </c>
      <c r="BD1614">
        <v>2.2000000000000002</v>
      </c>
      <c r="BJ1614" s="8" t="s">
        <v>79</v>
      </c>
      <c r="BK1614" s="1">
        <v>44819</v>
      </c>
      <c r="BL1614" s="8" t="s">
        <v>71</v>
      </c>
      <c r="BM1614" s="8">
        <v>3485</v>
      </c>
      <c r="BN1614" t="s">
        <v>72</v>
      </c>
      <c r="BO1614" t="s">
        <v>71</v>
      </c>
    </row>
    <row r="1615" spans="1:67" hidden="1" x14ac:dyDescent="0.2">
      <c r="A1615" t="s">
        <v>108</v>
      </c>
      <c r="C1615" t="s">
        <v>1519</v>
      </c>
      <c r="D1615" t="s">
        <v>73</v>
      </c>
      <c r="E1615" t="s">
        <v>1007</v>
      </c>
      <c r="F1615" t="s">
        <v>1008</v>
      </c>
      <c r="G1615" t="s">
        <v>1007</v>
      </c>
      <c r="H1615" t="s">
        <v>1008</v>
      </c>
      <c r="T1615">
        <v>2.8</v>
      </c>
      <c r="U1615">
        <v>2.9</v>
      </c>
      <c r="X1615">
        <v>4.0999999999999996</v>
      </c>
      <c r="Y1615">
        <v>3</v>
      </c>
      <c r="Z1615">
        <v>4.0999999999999996</v>
      </c>
      <c r="AA1615">
        <v>4.3499999999999996</v>
      </c>
      <c r="AB1615">
        <v>4.3499999999999996</v>
      </c>
      <c r="AC1615">
        <v>3.1</v>
      </c>
      <c r="AD1615">
        <v>4.9000000000000004</v>
      </c>
      <c r="AE1615">
        <v>5</v>
      </c>
      <c r="AF1615">
        <v>5</v>
      </c>
      <c r="AG1615">
        <v>2.7</v>
      </c>
      <c r="AH1615">
        <v>4.4000000000000004</v>
      </c>
      <c r="AI1615">
        <v>4</v>
      </c>
      <c r="AJ1615">
        <v>4.4000000000000004</v>
      </c>
      <c r="AS1615">
        <v>2.9</v>
      </c>
      <c r="AV1615">
        <v>2</v>
      </c>
      <c r="AW1615">
        <v>2.9</v>
      </c>
      <c r="AX1615">
        <v>2.2000000000000002</v>
      </c>
      <c r="AY1615">
        <v>2.2000000000000002</v>
      </c>
      <c r="AZ1615">
        <v>2.2000000000000002</v>
      </c>
      <c r="BA1615">
        <v>2.9</v>
      </c>
      <c r="BB1615">
        <v>2.4</v>
      </c>
      <c r="BC1615">
        <v>2.4</v>
      </c>
      <c r="BD1615">
        <v>2.4</v>
      </c>
      <c r="BE1615">
        <v>3.6</v>
      </c>
      <c r="BF1615">
        <v>2.2999999999999998</v>
      </c>
      <c r="BG1615">
        <v>2.1</v>
      </c>
      <c r="BH1615">
        <v>2.2999999999999998</v>
      </c>
      <c r="BJ1615" t="s">
        <v>70</v>
      </c>
      <c r="BL1615" t="s">
        <v>1009</v>
      </c>
      <c r="BM1615">
        <v>965</v>
      </c>
    </row>
    <row r="1616" spans="1:67" hidden="1" x14ac:dyDescent="0.2">
      <c r="A1616" t="s">
        <v>1010</v>
      </c>
      <c r="C1616" t="s">
        <v>1519</v>
      </c>
      <c r="D1616" t="s">
        <v>73</v>
      </c>
      <c r="E1616" t="s">
        <v>1007</v>
      </c>
      <c r="F1616" t="s">
        <v>1008</v>
      </c>
      <c r="G1616" s="8" t="s">
        <v>1007</v>
      </c>
      <c r="H1616" s="8" t="s">
        <v>1008</v>
      </c>
      <c r="I1616" s="8"/>
      <c r="AQ1616" t="s">
        <v>2745</v>
      </c>
      <c r="AR1616" t="s">
        <v>2745</v>
      </c>
      <c r="AS1616">
        <v>2.99</v>
      </c>
      <c r="AT1616" t="s">
        <v>1980</v>
      </c>
      <c r="AU1616">
        <v>4.08</v>
      </c>
      <c r="AV1616">
        <v>4.08</v>
      </c>
      <c r="AW1616">
        <v>3</v>
      </c>
      <c r="AX1616">
        <v>4.07</v>
      </c>
      <c r="AY1616">
        <v>4.38</v>
      </c>
      <c r="AZ1616">
        <v>4.38</v>
      </c>
      <c r="BA1616">
        <v>3.16</v>
      </c>
      <c r="BB1616">
        <v>4.8</v>
      </c>
      <c r="BC1616">
        <v>5.0199999999999996</v>
      </c>
      <c r="BD1616">
        <v>5.0199999999999996</v>
      </c>
      <c r="BI1616" t="s">
        <v>2481</v>
      </c>
      <c r="BJ1616" s="8" t="s">
        <v>79</v>
      </c>
      <c r="BK1616" s="1">
        <v>44827</v>
      </c>
      <c r="BL1616" s="8" t="s">
        <v>2693</v>
      </c>
      <c r="BM1616" s="8">
        <v>960</v>
      </c>
      <c r="BN1616" t="s">
        <v>72</v>
      </c>
      <c r="BO1616" s="8" t="s">
        <v>2693</v>
      </c>
    </row>
    <row r="1617" spans="1:67" hidden="1" x14ac:dyDescent="0.2">
      <c r="A1617" t="s">
        <v>1010</v>
      </c>
      <c r="C1617" t="s">
        <v>1519</v>
      </c>
      <c r="D1617" t="s">
        <v>73</v>
      </c>
      <c r="E1617" t="s">
        <v>1007</v>
      </c>
      <c r="F1617" t="s">
        <v>1008</v>
      </c>
      <c r="G1617" s="8" t="s">
        <v>1007</v>
      </c>
      <c r="H1617" s="8" t="s">
        <v>1008</v>
      </c>
      <c r="I1617" s="8"/>
      <c r="AS1617">
        <v>2.88</v>
      </c>
      <c r="AT1617" t="s">
        <v>2763</v>
      </c>
      <c r="AU1617">
        <v>4.07</v>
      </c>
      <c r="AV1617">
        <v>4.07</v>
      </c>
      <c r="AW1617">
        <v>2.98</v>
      </c>
      <c r="AX1617">
        <v>4.01</v>
      </c>
      <c r="AY1617">
        <v>4.33</v>
      </c>
      <c r="AZ1617">
        <v>4.33</v>
      </c>
      <c r="BA1617">
        <v>3.14</v>
      </c>
      <c r="BB1617">
        <v>4.83</v>
      </c>
      <c r="BC1617">
        <v>5.03</v>
      </c>
      <c r="BD1617">
        <v>5.03</v>
      </c>
      <c r="BE1617">
        <v>2.5499999999999998</v>
      </c>
      <c r="BF1617">
        <v>4.51</v>
      </c>
      <c r="BG1617">
        <v>3.9</v>
      </c>
      <c r="BH1617">
        <v>4.51</v>
      </c>
      <c r="BI1617" t="s">
        <v>2480</v>
      </c>
      <c r="BJ1617" s="8" t="s">
        <v>79</v>
      </c>
      <c r="BK1617" s="1">
        <v>44827</v>
      </c>
      <c r="BL1617" s="8" t="s">
        <v>2693</v>
      </c>
      <c r="BM1617" s="8">
        <v>960</v>
      </c>
      <c r="BN1617" s="8" t="s">
        <v>72</v>
      </c>
      <c r="BO1617" s="8" t="s">
        <v>2693</v>
      </c>
    </row>
    <row r="1618" spans="1:67" s="12" customFormat="1" hidden="1" x14ac:dyDescent="0.2">
      <c r="A1618" s="2" t="s">
        <v>1010</v>
      </c>
      <c r="B1618" s="2"/>
      <c r="C1618" s="2" t="s">
        <v>1519</v>
      </c>
      <c r="D1618" s="2" t="s">
        <v>73</v>
      </c>
      <c r="E1618" s="2" t="s">
        <v>1007</v>
      </c>
      <c r="F1618" s="2" t="s">
        <v>1008</v>
      </c>
      <c r="G1618" s="2" t="s">
        <v>1007</v>
      </c>
      <c r="H1618" s="2" t="s">
        <v>1008</v>
      </c>
      <c r="I1618" s="2"/>
      <c r="J1618" s="2"/>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c r="AH1618" s="2"/>
      <c r="AI1618" s="2"/>
      <c r="AJ1618" s="2"/>
      <c r="AK1618" s="2"/>
      <c r="AL1618" s="2"/>
      <c r="AM1618" s="2"/>
      <c r="AN1618" s="2"/>
      <c r="AO1618" s="2"/>
      <c r="AP1618" s="2"/>
      <c r="AQ1618" s="2"/>
      <c r="AR1618" s="2"/>
      <c r="AS1618" s="2"/>
      <c r="AT1618" s="2"/>
      <c r="AU1618" s="2"/>
      <c r="AV1618" s="2"/>
      <c r="AW1618" s="2"/>
      <c r="AX1618" s="2"/>
      <c r="AY1618" s="2"/>
      <c r="AZ1618" s="2"/>
      <c r="BA1618" s="2"/>
      <c r="BB1618" s="2"/>
      <c r="BC1618" s="2"/>
      <c r="BD1618" s="2"/>
      <c r="BE1618" s="2"/>
      <c r="BF1618" s="2"/>
      <c r="BG1618" s="2"/>
      <c r="BH1618" s="2"/>
      <c r="BI1618" s="2"/>
      <c r="BJ1618" s="2" t="s">
        <v>70</v>
      </c>
      <c r="BK1618" s="2"/>
      <c r="BL1618" s="2" t="s">
        <v>1009</v>
      </c>
      <c r="BM1618" s="2">
        <v>965</v>
      </c>
      <c r="BN1618" s="2" t="s">
        <v>72</v>
      </c>
      <c r="BO1618" s="2" t="s">
        <v>1009</v>
      </c>
    </row>
    <row r="1619" spans="1:67" s="12" customFormat="1" ht="20" hidden="1" x14ac:dyDescent="0.2">
      <c r="A1619" s="8" t="s">
        <v>1842</v>
      </c>
      <c r="B1619" s="8"/>
      <c r="C1619" s="8" t="s">
        <v>1519</v>
      </c>
      <c r="D1619" s="8" t="s">
        <v>73</v>
      </c>
      <c r="E1619" s="8" t="s">
        <v>1007</v>
      </c>
      <c r="F1619" s="8" t="s">
        <v>1008</v>
      </c>
      <c r="G1619" s="8" t="s">
        <v>1007</v>
      </c>
      <c r="H1619" s="19" t="s">
        <v>1008</v>
      </c>
      <c r="I1619" s="19"/>
      <c r="J1619" s="8"/>
      <c r="K1619" s="8"/>
      <c r="L1619" s="8" t="s">
        <v>1741</v>
      </c>
      <c r="M1619" s="8"/>
      <c r="N1619" s="8"/>
      <c r="O1619" s="8"/>
      <c r="P1619" s="8"/>
      <c r="Q1619" s="8"/>
      <c r="R1619" s="8"/>
      <c r="S1619" s="8"/>
      <c r="T1619" s="8"/>
      <c r="U1619" s="8"/>
      <c r="V1619" s="8"/>
      <c r="W1619" s="8"/>
      <c r="X1619" s="8"/>
      <c r="Y1619" s="8"/>
      <c r="Z1619" s="8"/>
      <c r="AA1619" s="8"/>
      <c r="AB1619" s="8"/>
      <c r="AC1619" s="8"/>
      <c r="AD1619" s="8"/>
      <c r="AE1619" s="8"/>
      <c r="AF1619" s="8"/>
      <c r="AG1619" s="8"/>
      <c r="AH1619" s="8"/>
      <c r="AI1619" s="8"/>
      <c r="AJ1619" s="8"/>
      <c r="AK1619" s="8"/>
      <c r="AL1619" s="8"/>
      <c r="AM1619" s="8"/>
      <c r="AN1619" s="8"/>
      <c r="AO1619" s="8"/>
      <c r="AP1619" s="8"/>
      <c r="AQ1619" s="8"/>
      <c r="AR1619" s="8"/>
      <c r="AS1619" s="8"/>
      <c r="AT1619" s="8"/>
      <c r="AU1619" s="8"/>
      <c r="AV1619" s="8"/>
      <c r="AW1619" s="8"/>
      <c r="AX1619" s="8"/>
      <c r="AY1619" s="8"/>
      <c r="AZ1619" s="8"/>
      <c r="BA1619" s="8">
        <v>3.1629999999999998</v>
      </c>
      <c r="BB1619" s="8">
        <v>2.371</v>
      </c>
      <c r="BC1619" s="8">
        <v>2.4500000000000002</v>
      </c>
      <c r="BD1619" s="8">
        <v>2.4500000000000002</v>
      </c>
      <c r="BE1619" s="8"/>
      <c r="BF1619" s="8"/>
      <c r="BG1619" s="8"/>
      <c r="BH1619" s="8"/>
      <c r="BI1619" s="8"/>
      <c r="BJ1619" s="8" t="s">
        <v>79</v>
      </c>
      <c r="BK1619" s="9">
        <v>44812</v>
      </c>
      <c r="BL1619" s="8" t="s">
        <v>1738</v>
      </c>
      <c r="BM1619" s="8">
        <v>1420</v>
      </c>
      <c r="BN1619" s="8"/>
      <c r="BO1619" s="8"/>
    </row>
    <row r="1620" spans="1:67" s="8" customFormat="1" hidden="1" x14ac:dyDescent="0.2">
      <c r="A1620" s="8" t="s">
        <v>1843</v>
      </c>
      <c r="C1620" s="8" t="s">
        <v>1519</v>
      </c>
      <c r="D1620" s="8" t="s">
        <v>73</v>
      </c>
      <c r="E1620" s="8" t="s">
        <v>1007</v>
      </c>
      <c r="F1620" s="8" t="s">
        <v>1008</v>
      </c>
      <c r="G1620" s="8" t="s">
        <v>1007</v>
      </c>
      <c r="H1620" s="8" t="s">
        <v>1008</v>
      </c>
      <c r="L1620" s="8" t="s">
        <v>1741</v>
      </c>
      <c r="BE1620" s="8">
        <v>3.9249999999999998</v>
      </c>
      <c r="BF1620" s="8">
        <v>2.38</v>
      </c>
      <c r="BG1620" s="8">
        <v>2.2000000000000002</v>
      </c>
      <c r="BH1620" s="8">
        <v>2.38</v>
      </c>
      <c r="BJ1620" s="8" t="s">
        <v>79</v>
      </c>
      <c r="BK1620" s="9">
        <v>44812</v>
      </c>
      <c r="BL1620" s="8" t="s">
        <v>1738</v>
      </c>
      <c r="BM1620" s="8">
        <v>1420</v>
      </c>
    </row>
    <row r="1621" spans="1:67" s="8" customFormat="1" hidden="1" x14ac:dyDescent="0.2">
      <c r="A1621" s="8" t="s">
        <v>1836</v>
      </c>
      <c r="C1621" s="8" t="s">
        <v>1519</v>
      </c>
      <c r="D1621" s="8" t="s">
        <v>73</v>
      </c>
      <c r="E1621" s="8" t="s">
        <v>1007</v>
      </c>
      <c r="F1621" s="8" t="s">
        <v>1008</v>
      </c>
      <c r="G1621" s="8" t="s">
        <v>1007</v>
      </c>
      <c r="H1621" s="8" t="s">
        <v>2001</v>
      </c>
      <c r="L1621" s="8" t="s">
        <v>1821</v>
      </c>
      <c r="AS1621" s="8">
        <v>3.2330000000000001</v>
      </c>
      <c r="AV1621" s="8">
        <v>2.1760000000000002</v>
      </c>
      <c r="BJ1621" s="8" t="s">
        <v>79</v>
      </c>
      <c r="BK1621" s="9">
        <v>44812</v>
      </c>
      <c r="BL1621" s="8" t="s">
        <v>1738</v>
      </c>
      <c r="BM1621" s="8">
        <v>1420</v>
      </c>
      <c r="BN1621" s="8" t="s">
        <v>72</v>
      </c>
      <c r="BO1621" s="8" t="s">
        <v>1738</v>
      </c>
    </row>
    <row r="1622" spans="1:67" s="8" customFormat="1" hidden="1" x14ac:dyDescent="0.2">
      <c r="A1622" s="8" t="s">
        <v>1835</v>
      </c>
      <c r="C1622" s="8" t="s">
        <v>1519</v>
      </c>
      <c r="D1622" s="8" t="s">
        <v>73</v>
      </c>
      <c r="E1622" s="8" t="s">
        <v>1007</v>
      </c>
      <c r="F1622" s="8" t="s">
        <v>1008</v>
      </c>
      <c r="G1622" s="8" t="s">
        <v>1007</v>
      </c>
      <c r="H1622" s="8" t="s">
        <v>2001</v>
      </c>
      <c r="L1622" s="8" t="s">
        <v>1821</v>
      </c>
      <c r="AO1622" s="8">
        <v>3.0720000000000001</v>
      </c>
      <c r="AR1622" s="8">
        <v>1.7</v>
      </c>
      <c r="BJ1622" s="8" t="s">
        <v>79</v>
      </c>
      <c r="BK1622" s="9">
        <v>44812</v>
      </c>
      <c r="BL1622" s="8" t="s">
        <v>1738</v>
      </c>
      <c r="BM1622" s="8">
        <v>1420</v>
      </c>
      <c r="BN1622" s="8" t="s">
        <v>72</v>
      </c>
      <c r="BO1622" s="8" t="s">
        <v>1738</v>
      </c>
    </row>
    <row r="1623" spans="1:67" hidden="1" x14ac:dyDescent="0.2">
      <c r="A1623" s="8" t="s">
        <v>1834</v>
      </c>
      <c r="B1623" s="8"/>
      <c r="C1623" s="8" t="s">
        <v>1519</v>
      </c>
      <c r="D1623" s="8" t="s">
        <v>73</v>
      </c>
      <c r="E1623" s="8" t="s">
        <v>1007</v>
      </c>
      <c r="F1623" s="8" t="s">
        <v>1008</v>
      </c>
      <c r="G1623" s="8" t="s">
        <v>1007</v>
      </c>
      <c r="H1623" s="8" t="s">
        <v>1008</v>
      </c>
      <c r="I1623" s="8"/>
      <c r="J1623" s="8"/>
      <c r="K1623" s="8"/>
      <c r="L1623" s="8" t="s">
        <v>1779</v>
      </c>
      <c r="M1623" s="8"/>
      <c r="N1623" s="8"/>
      <c r="O1623" s="8"/>
      <c r="P1623" s="8"/>
      <c r="Q1623" s="8"/>
      <c r="R1623" s="8"/>
      <c r="S1623" s="8"/>
      <c r="T1623" s="8"/>
      <c r="U1623" s="8"/>
      <c r="V1623" s="8"/>
      <c r="W1623" s="8"/>
      <c r="X1623" s="8"/>
      <c r="Y1623" s="8"/>
      <c r="Z1623" s="8"/>
      <c r="AA1623" s="8"/>
      <c r="AB1623" s="8"/>
      <c r="AC1623" s="8"/>
      <c r="AD1623" s="8"/>
      <c r="AE1623" s="8"/>
      <c r="AF1623" s="8"/>
      <c r="AG1623" s="8"/>
      <c r="AH1623" s="8"/>
      <c r="AI1623" s="8"/>
      <c r="AJ1623" s="8"/>
      <c r="AK1623" s="8"/>
      <c r="AL1623" s="8"/>
      <c r="AM1623" s="8"/>
      <c r="AN1623" s="8"/>
      <c r="AO1623" s="8"/>
      <c r="AP1623" s="8"/>
      <c r="AQ1623" s="8"/>
      <c r="AR1623" s="8"/>
      <c r="AS1623" s="8"/>
      <c r="AT1623" s="8"/>
      <c r="AU1623" s="8"/>
      <c r="AV1623" s="8"/>
      <c r="AW1623" s="8"/>
      <c r="AX1623" s="8"/>
      <c r="AY1623" s="8"/>
      <c r="AZ1623" s="8"/>
      <c r="BA1623" s="8"/>
      <c r="BB1623" s="8"/>
      <c r="BC1623" s="8"/>
      <c r="BD1623" s="8"/>
      <c r="BE1623" s="8">
        <v>3.9249999999999998</v>
      </c>
      <c r="BF1623" s="8">
        <v>2.38</v>
      </c>
      <c r="BG1623" s="8">
        <v>2.2000000000000002</v>
      </c>
      <c r="BH1623" s="8">
        <v>2.38</v>
      </c>
      <c r="BI1623" s="8"/>
      <c r="BJ1623" s="8" t="s">
        <v>79</v>
      </c>
      <c r="BK1623" s="9">
        <v>44812</v>
      </c>
      <c r="BL1623" s="8" t="s">
        <v>1738</v>
      </c>
      <c r="BM1623" s="8">
        <v>1420</v>
      </c>
      <c r="BN1623" s="8" t="s">
        <v>72</v>
      </c>
      <c r="BO1623" s="8" t="s">
        <v>1738</v>
      </c>
    </row>
    <row r="1624" spans="1:67" hidden="1" x14ac:dyDescent="0.2">
      <c r="C1624" t="s">
        <v>1519</v>
      </c>
      <c r="D1624" t="s">
        <v>73</v>
      </c>
      <c r="E1624" t="s">
        <v>1007</v>
      </c>
      <c r="F1624" t="s">
        <v>1008</v>
      </c>
      <c r="G1624" s="8" t="s">
        <v>89</v>
      </c>
      <c r="H1624" s="8" t="s">
        <v>1008</v>
      </c>
      <c r="I1624" s="8"/>
      <c r="AS1624">
        <f>0.0035*1000</f>
        <v>3.5</v>
      </c>
      <c r="BA1624">
        <f>0.0031*1000</f>
        <v>3.1</v>
      </c>
      <c r="BD1624">
        <f>0.003*1000</f>
        <v>3</v>
      </c>
      <c r="BE1624">
        <f>0.004*1000</f>
        <v>4</v>
      </c>
      <c r="BH1624">
        <f>0.0028*1000</f>
        <v>2.8</v>
      </c>
      <c r="BJ1624" s="8" t="s">
        <v>79</v>
      </c>
      <c r="BK1624" s="1">
        <v>44826</v>
      </c>
      <c r="BL1624" s="8" t="s">
        <v>2689</v>
      </c>
      <c r="BM1624">
        <v>53560</v>
      </c>
    </row>
    <row r="1625" spans="1:67" s="8" customFormat="1" hidden="1" x14ac:dyDescent="0.2">
      <c r="A1625" s="13" t="s">
        <v>1737</v>
      </c>
      <c r="B1625" s="13"/>
      <c r="C1625" s="13" t="s">
        <v>1519</v>
      </c>
      <c r="D1625" s="13" t="s">
        <v>73</v>
      </c>
      <c r="E1625" s="13" t="s">
        <v>1007</v>
      </c>
      <c r="F1625" s="13" t="s">
        <v>1012</v>
      </c>
      <c r="G1625" s="13" t="s">
        <v>1007</v>
      </c>
      <c r="H1625" s="13" t="s">
        <v>1012</v>
      </c>
      <c r="I1625" s="13"/>
      <c r="J1625" s="13"/>
      <c r="K1625" s="13"/>
      <c r="L1625" s="13"/>
      <c r="M1625" s="13"/>
      <c r="N1625" s="13"/>
      <c r="O1625" s="13"/>
      <c r="P1625" s="13"/>
      <c r="Q1625" s="13"/>
      <c r="R1625" s="13"/>
      <c r="S1625" s="13"/>
      <c r="T1625" s="13"/>
      <c r="U1625" s="13"/>
      <c r="V1625" s="13"/>
      <c r="W1625" s="13"/>
      <c r="X1625" s="13"/>
      <c r="Y1625" s="13"/>
      <c r="Z1625" s="13"/>
      <c r="AA1625" s="13"/>
      <c r="AB1625" s="13"/>
      <c r="AC1625" s="13"/>
      <c r="AD1625" s="13"/>
      <c r="AE1625" s="13"/>
      <c r="AF1625" s="13"/>
      <c r="AG1625" s="13"/>
      <c r="AH1625" s="13"/>
      <c r="AI1625" s="13"/>
      <c r="AJ1625" s="13"/>
      <c r="AK1625" s="13"/>
      <c r="AL1625" s="13"/>
      <c r="AM1625" s="13"/>
      <c r="AN1625" s="13"/>
      <c r="AO1625" s="13"/>
      <c r="AP1625" s="13"/>
      <c r="AQ1625" s="13"/>
      <c r="AR1625" s="13"/>
      <c r="AS1625" s="13"/>
      <c r="AT1625" s="13"/>
      <c r="AU1625" s="13"/>
      <c r="AV1625" s="13"/>
      <c r="AW1625" s="13"/>
      <c r="AX1625" s="13"/>
      <c r="AY1625" s="13"/>
      <c r="AZ1625" s="13"/>
      <c r="BA1625" s="13"/>
      <c r="BB1625" s="13"/>
      <c r="BC1625" s="13"/>
      <c r="BD1625" s="13"/>
      <c r="BE1625" s="13"/>
      <c r="BF1625" s="13"/>
      <c r="BG1625" s="13"/>
      <c r="BH1625" s="13"/>
      <c r="BI1625" s="13"/>
      <c r="BJ1625" s="13"/>
      <c r="BK1625" s="13"/>
      <c r="BL1625" s="13"/>
      <c r="BM1625" s="13"/>
      <c r="BN1625" s="13"/>
      <c r="BO1625" s="13"/>
    </row>
    <row r="1626" spans="1:67" hidden="1" x14ac:dyDescent="0.2">
      <c r="A1626" s="2" t="s">
        <v>1011</v>
      </c>
      <c r="B1626" s="2"/>
      <c r="C1626" s="2" t="s">
        <v>1519</v>
      </c>
      <c r="D1626" s="2" t="s">
        <v>73</v>
      </c>
      <c r="E1626" s="2" t="s">
        <v>1007</v>
      </c>
      <c r="F1626" s="2" t="s">
        <v>1012</v>
      </c>
      <c r="G1626" s="2" t="s">
        <v>1007</v>
      </c>
      <c r="H1626" s="2" t="s">
        <v>1012</v>
      </c>
      <c r="I1626" s="2"/>
      <c r="J1626" s="2"/>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c r="AT1626" s="2"/>
      <c r="AU1626" s="2"/>
      <c r="AV1626" s="2"/>
      <c r="AW1626" s="2"/>
      <c r="AX1626" s="2"/>
      <c r="AY1626" s="2"/>
      <c r="AZ1626" s="2"/>
      <c r="BA1626" s="2"/>
      <c r="BB1626" s="2"/>
      <c r="BC1626" s="2"/>
      <c r="BD1626" s="2"/>
      <c r="BE1626" s="2"/>
      <c r="BF1626" s="2"/>
      <c r="BG1626" s="2"/>
      <c r="BH1626" s="2"/>
      <c r="BI1626" s="2"/>
      <c r="BJ1626" s="2" t="s">
        <v>70</v>
      </c>
      <c r="BK1626" s="2"/>
      <c r="BL1626" s="2" t="s">
        <v>1009</v>
      </c>
      <c r="BM1626" s="2">
        <v>965</v>
      </c>
      <c r="BN1626" s="2" t="s">
        <v>72</v>
      </c>
      <c r="BO1626" s="2" t="s">
        <v>1009</v>
      </c>
    </row>
    <row r="1627" spans="1:67" s="12" customFormat="1" hidden="1" x14ac:dyDescent="0.2">
      <c r="A1627" t="s">
        <v>1013</v>
      </c>
      <c r="B1627"/>
      <c r="C1627" t="s">
        <v>1519</v>
      </c>
      <c r="D1627" t="s">
        <v>73</v>
      </c>
      <c r="E1627" t="s">
        <v>1007</v>
      </c>
      <c r="F1627" t="s">
        <v>1012</v>
      </c>
      <c r="G1627" t="s">
        <v>1007</v>
      </c>
      <c r="H1627" t="s">
        <v>1012</v>
      </c>
      <c r="I1627"/>
      <c r="J1627"/>
      <c r="K1627"/>
      <c r="L1627"/>
      <c r="M1627"/>
      <c r="N1627"/>
      <c r="O1627"/>
      <c r="P1627"/>
      <c r="Q1627"/>
      <c r="R1627"/>
      <c r="S1627"/>
      <c r="T1627"/>
      <c r="U1627"/>
      <c r="V1627"/>
      <c r="W1627"/>
      <c r="X1627"/>
      <c r="Y1627">
        <v>4.0999999999999996</v>
      </c>
      <c r="Z1627">
        <v>5.3</v>
      </c>
      <c r="AA1627">
        <v>5.7</v>
      </c>
      <c r="AB1627">
        <v>5.7</v>
      </c>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t="s">
        <v>70</v>
      </c>
      <c r="BK1627"/>
      <c r="BL1627" t="s">
        <v>1009</v>
      </c>
      <c r="BM1627">
        <v>965</v>
      </c>
      <c r="BN1627"/>
      <c r="BO1627"/>
    </row>
    <row r="1628" spans="1:67" hidden="1" x14ac:dyDescent="0.2">
      <c r="A1628" s="12" t="s">
        <v>1013</v>
      </c>
      <c r="B1628" s="12"/>
      <c r="C1628" s="12" t="s">
        <v>1519</v>
      </c>
      <c r="D1628" s="12" t="s">
        <v>73</v>
      </c>
      <c r="E1628" s="12" t="s">
        <v>1007</v>
      </c>
      <c r="F1628" s="12" t="s">
        <v>1012</v>
      </c>
      <c r="G1628" s="12" t="s">
        <v>1007</v>
      </c>
      <c r="H1628" s="12" t="s">
        <v>1012</v>
      </c>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t="s">
        <v>79</v>
      </c>
      <c r="BK1628" s="14">
        <v>44824</v>
      </c>
      <c r="BL1628" s="12" t="s">
        <v>2492</v>
      </c>
      <c r="BM1628">
        <v>2930</v>
      </c>
      <c r="BN1628" s="12" t="s">
        <v>72</v>
      </c>
      <c r="BO1628" s="12"/>
    </row>
    <row r="1629" spans="1:67" hidden="1" x14ac:dyDescent="0.2">
      <c r="A1629" t="s">
        <v>1014</v>
      </c>
      <c r="C1629" t="s">
        <v>1519</v>
      </c>
      <c r="D1629" t="s">
        <v>73</v>
      </c>
      <c r="E1629" t="s">
        <v>1007</v>
      </c>
      <c r="F1629" t="s">
        <v>1012</v>
      </c>
      <c r="G1629" t="s">
        <v>1007</v>
      </c>
      <c r="H1629" t="s">
        <v>1012</v>
      </c>
      <c r="AW1629">
        <v>4.0999999999999996</v>
      </c>
      <c r="AX1629">
        <v>3.1</v>
      </c>
      <c r="AY1629">
        <v>3.2</v>
      </c>
      <c r="AZ1629">
        <v>3.2</v>
      </c>
      <c r="BI1629" t="s">
        <v>1015</v>
      </c>
      <c r="BJ1629" t="s">
        <v>70</v>
      </c>
      <c r="BL1629" t="s">
        <v>1009</v>
      </c>
      <c r="BM1629">
        <v>965</v>
      </c>
    </row>
    <row r="1630" spans="1:67" hidden="1" x14ac:dyDescent="0.2">
      <c r="A1630" s="8" t="s">
        <v>2802</v>
      </c>
      <c r="B1630" s="8"/>
      <c r="C1630" s="8" t="s">
        <v>1519</v>
      </c>
      <c r="D1630" s="8" t="s">
        <v>73</v>
      </c>
      <c r="E1630" s="8" t="s">
        <v>1007</v>
      </c>
      <c r="F1630" s="8" t="s">
        <v>1012</v>
      </c>
      <c r="G1630" s="8" t="s">
        <v>1007</v>
      </c>
      <c r="H1630" s="8" t="s">
        <v>1012</v>
      </c>
      <c r="I1630" s="8"/>
      <c r="J1630" s="8"/>
      <c r="K1630" s="8"/>
      <c r="L1630" s="8"/>
      <c r="M1630" s="8"/>
      <c r="N1630" s="8"/>
      <c r="O1630" s="8"/>
      <c r="P1630" s="8"/>
      <c r="Q1630" s="8"/>
      <c r="R1630" s="8"/>
      <c r="S1630" s="8"/>
      <c r="T1630" s="8"/>
      <c r="U1630" s="8"/>
      <c r="V1630" s="8"/>
      <c r="W1630" s="8"/>
      <c r="X1630" s="8"/>
      <c r="Y1630" s="8"/>
      <c r="Z1630" s="8"/>
      <c r="AA1630" s="8"/>
      <c r="AB1630" s="8"/>
      <c r="AC1630" s="8"/>
      <c r="AD1630" s="8"/>
      <c r="AE1630" s="8"/>
      <c r="AF1630" s="8"/>
      <c r="AG1630" s="8"/>
      <c r="AH1630" s="8"/>
      <c r="AI1630" s="8"/>
      <c r="AJ1630" s="8"/>
      <c r="AK1630" s="8"/>
      <c r="AL1630" s="8"/>
      <c r="AM1630" s="8"/>
      <c r="AN1630" s="8"/>
      <c r="AO1630" s="8"/>
      <c r="AP1630" s="8"/>
      <c r="AQ1630" s="8"/>
      <c r="AR1630" s="8"/>
      <c r="AS1630" s="8"/>
      <c r="AT1630" s="8"/>
      <c r="AU1630" s="8"/>
      <c r="AV1630" s="8"/>
      <c r="AW1630" s="8"/>
      <c r="AX1630" s="8"/>
      <c r="AY1630" s="8"/>
      <c r="AZ1630" s="8"/>
      <c r="BA1630" s="8"/>
      <c r="BB1630" s="8">
        <v>3.2</v>
      </c>
      <c r="BC1630" s="8"/>
      <c r="BD1630" s="8">
        <v>3.2</v>
      </c>
      <c r="BE1630" s="8"/>
      <c r="BF1630" s="8"/>
      <c r="BG1630" s="8"/>
      <c r="BH1630" s="8"/>
      <c r="BI1630" s="8" t="s">
        <v>2813</v>
      </c>
      <c r="BJ1630" s="8" t="s">
        <v>79</v>
      </c>
      <c r="BK1630" s="9">
        <v>44827</v>
      </c>
      <c r="BL1630" s="8" t="s">
        <v>2790</v>
      </c>
      <c r="BM1630" s="8">
        <v>1985</v>
      </c>
      <c r="BN1630" s="8"/>
      <c r="BO1630" s="8"/>
    </row>
    <row r="1631" spans="1:67" hidden="1" x14ac:dyDescent="0.2">
      <c r="A1631" s="8" t="s">
        <v>2803</v>
      </c>
      <c r="B1631" s="8"/>
      <c r="C1631" s="8" t="s">
        <v>1519</v>
      </c>
      <c r="D1631" s="8" t="s">
        <v>73</v>
      </c>
      <c r="E1631" s="8" t="s">
        <v>1007</v>
      </c>
      <c r="F1631" s="8" t="s">
        <v>1012</v>
      </c>
      <c r="G1631" s="8" t="s">
        <v>1007</v>
      </c>
      <c r="H1631" s="8" t="s">
        <v>1012</v>
      </c>
      <c r="I1631" s="8"/>
      <c r="J1631" s="8"/>
      <c r="K1631" s="8"/>
      <c r="L1631" s="8"/>
      <c r="M1631" s="8"/>
      <c r="N1631" s="8"/>
      <c r="O1631" s="8"/>
      <c r="P1631" s="8"/>
      <c r="Q1631" s="8"/>
      <c r="R1631" s="8"/>
      <c r="S1631" s="8"/>
      <c r="T1631" s="8"/>
      <c r="U1631" s="8"/>
      <c r="V1631" s="8"/>
      <c r="W1631" s="8"/>
      <c r="X1631" s="8"/>
      <c r="Y1631" s="8"/>
      <c r="Z1631" s="8"/>
      <c r="AA1631" s="8"/>
      <c r="AB1631" s="8"/>
      <c r="AC1631" s="8"/>
      <c r="AD1631" s="8"/>
      <c r="AE1631" s="8"/>
      <c r="AF1631" s="8"/>
      <c r="AG1631" s="8"/>
      <c r="AH1631" s="8"/>
      <c r="AI1631" s="8"/>
      <c r="AJ1631" s="8"/>
      <c r="AK1631" s="8"/>
      <c r="AL1631" s="8"/>
      <c r="AM1631" s="8"/>
      <c r="AN1631" s="8"/>
      <c r="AO1631" s="8"/>
      <c r="AP1631" s="8"/>
      <c r="AQ1631" s="8"/>
      <c r="AR1631" s="8"/>
      <c r="AS1631" s="8"/>
      <c r="AT1631" s="8"/>
      <c r="AU1631" s="8"/>
      <c r="AV1631" s="8"/>
      <c r="AW1631" s="8"/>
      <c r="AX1631" s="8"/>
      <c r="AY1631" s="8"/>
      <c r="AZ1631" s="8"/>
      <c r="BA1631" s="8"/>
      <c r="BB1631" s="8"/>
      <c r="BC1631" s="8"/>
      <c r="BD1631" s="8"/>
      <c r="BE1631" s="8">
        <v>5.0999999999999996</v>
      </c>
      <c r="BF1631" s="8">
        <v>3.15</v>
      </c>
      <c r="BG1631" s="8">
        <v>2.8</v>
      </c>
      <c r="BH1631" s="8">
        <v>3.15</v>
      </c>
      <c r="BI1631" s="8"/>
      <c r="BJ1631" s="8" t="s">
        <v>79</v>
      </c>
      <c r="BK1631" s="9">
        <v>44827</v>
      </c>
      <c r="BL1631" s="8" t="s">
        <v>2790</v>
      </c>
      <c r="BM1631" s="8">
        <v>1985</v>
      </c>
      <c r="BN1631" s="8" t="s">
        <v>72</v>
      </c>
      <c r="BO1631" s="8"/>
    </row>
    <row r="1632" spans="1:67" hidden="1" x14ac:dyDescent="0.2">
      <c r="A1632" t="s">
        <v>108</v>
      </c>
      <c r="C1632" t="s">
        <v>1519</v>
      </c>
      <c r="D1632" t="s">
        <v>73</v>
      </c>
      <c r="E1632" t="s">
        <v>1007</v>
      </c>
      <c r="F1632" t="s">
        <v>1012</v>
      </c>
      <c r="G1632" t="s">
        <v>1007</v>
      </c>
      <c r="H1632" t="s">
        <v>1012</v>
      </c>
      <c r="U1632">
        <v>4</v>
      </c>
      <c r="X1632">
        <v>4.9000000000000004</v>
      </c>
      <c r="Y1632">
        <v>4.0999999999999996</v>
      </c>
      <c r="Z1632">
        <v>5.7</v>
      </c>
      <c r="AA1632">
        <v>6</v>
      </c>
      <c r="AB1632">
        <v>6</v>
      </c>
      <c r="AC1632">
        <v>3.9</v>
      </c>
      <c r="AD1632">
        <v>6.6</v>
      </c>
      <c r="AE1632">
        <v>6.7</v>
      </c>
      <c r="AF1632">
        <v>6.7</v>
      </c>
      <c r="AG1632">
        <v>3.5</v>
      </c>
      <c r="AH1632">
        <v>6.2</v>
      </c>
      <c r="AI1632">
        <v>5.4</v>
      </c>
      <c r="AJ1632">
        <v>6.2</v>
      </c>
      <c r="AK1632">
        <v>3.8</v>
      </c>
      <c r="AN1632">
        <v>2.4</v>
      </c>
      <c r="AO1632">
        <v>4.3</v>
      </c>
      <c r="AR1632">
        <v>2.6</v>
      </c>
      <c r="AS1632">
        <v>4.3</v>
      </c>
      <c r="AV1632">
        <v>2.8</v>
      </c>
      <c r="AW1632">
        <v>4.2</v>
      </c>
      <c r="AX1632">
        <v>3</v>
      </c>
      <c r="AY1632">
        <v>3.1</v>
      </c>
      <c r="AZ1632">
        <v>3.1</v>
      </c>
      <c r="BA1632">
        <v>3.9</v>
      </c>
      <c r="BB1632">
        <v>3.3</v>
      </c>
      <c r="BC1632">
        <v>3.1</v>
      </c>
      <c r="BD1632">
        <v>3.3</v>
      </c>
      <c r="BE1632">
        <v>4.8</v>
      </c>
      <c r="BF1632">
        <v>3.1</v>
      </c>
      <c r="BG1632">
        <v>2.7</v>
      </c>
      <c r="BH1632">
        <v>3.1</v>
      </c>
      <c r="BJ1632" t="s">
        <v>70</v>
      </c>
      <c r="BL1632" t="s">
        <v>1009</v>
      </c>
      <c r="BM1632">
        <v>965</v>
      </c>
      <c r="BN1632" t="s">
        <v>72</v>
      </c>
      <c r="BO1632" t="s">
        <v>71</v>
      </c>
    </row>
    <row r="1633" spans="1:67" hidden="1" x14ac:dyDescent="0.2">
      <c r="A1633" s="8" t="s">
        <v>1838</v>
      </c>
      <c r="B1633" s="8"/>
      <c r="C1633" s="8" t="s">
        <v>1519</v>
      </c>
      <c r="D1633" s="8" t="s">
        <v>73</v>
      </c>
      <c r="E1633" s="8" t="s">
        <v>1007</v>
      </c>
      <c r="F1633" s="8" t="s">
        <v>1012</v>
      </c>
      <c r="G1633" s="8" t="s">
        <v>1007</v>
      </c>
      <c r="H1633" s="8" t="s">
        <v>1012</v>
      </c>
      <c r="I1633" s="8"/>
      <c r="J1633" s="8"/>
      <c r="K1633" s="8"/>
      <c r="L1633" s="8"/>
      <c r="M1633" s="8"/>
      <c r="N1633" s="8"/>
      <c r="O1633" s="8"/>
      <c r="P1633" s="8"/>
      <c r="Q1633" s="8"/>
      <c r="R1633" s="8"/>
      <c r="S1633" s="8"/>
      <c r="T1633" s="8"/>
      <c r="U1633" s="8"/>
      <c r="V1633" s="8"/>
      <c r="W1633" s="8"/>
      <c r="X1633" s="8"/>
      <c r="Y1633" s="8"/>
      <c r="Z1633" s="8"/>
      <c r="AA1633" s="8"/>
      <c r="AB1633" s="8"/>
      <c r="AC1633" s="8"/>
      <c r="AD1633" s="8"/>
      <c r="AE1633" s="8"/>
      <c r="AF1633" s="8"/>
      <c r="AG1633" s="8"/>
      <c r="AH1633" s="8"/>
      <c r="AI1633" s="8"/>
      <c r="AJ1633" s="8"/>
      <c r="AK1633" s="8"/>
      <c r="AL1633" s="8"/>
      <c r="AM1633" s="8"/>
      <c r="AN1633" s="8"/>
      <c r="AO1633" s="8"/>
      <c r="AP1633" s="8"/>
      <c r="AQ1633" s="8"/>
      <c r="AR1633" s="8"/>
      <c r="AS1633" s="8"/>
      <c r="AT1633" s="8"/>
      <c r="AU1633" s="8"/>
      <c r="AV1633" s="8"/>
      <c r="AW1633" s="8"/>
      <c r="AX1633" s="8"/>
      <c r="AY1633" s="8"/>
      <c r="AZ1633" s="8"/>
      <c r="BA1633" s="8"/>
      <c r="BB1633" s="8"/>
      <c r="BC1633" s="8"/>
      <c r="BD1633" s="8"/>
      <c r="BE1633" s="8">
        <v>4.5519999999999996</v>
      </c>
      <c r="BF1633" s="8">
        <v>2.6469999999999998</v>
      </c>
      <c r="BG1633" s="8">
        <v>2.1629999999999998</v>
      </c>
      <c r="BH1633" s="8">
        <v>2.6469999999999998</v>
      </c>
      <c r="BI1633" s="8"/>
      <c r="BJ1633" s="8" t="s">
        <v>79</v>
      </c>
      <c r="BK1633" s="9">
        <v>44812</v>
      </c>
      <c r="BL1633" s="8" t="s">
        <v>1738</v>
      </c>
      <c r="BM1633" s="8">
        <v>1420</v>
      </c>
      <c r="BN1633" s="8" t="s">
        <v>72</v>
      </c>
      <c r="BO1633" s="8" t="s">
        <v>1738</v>
      </c>
    </row>
    <row r="1634" spans="1:67" hidden="1" x14ac:dyDescent="0.2">
      <c r="A1634" s="13" t="s">
        <v>1737</v>
      </c>
      <c r="B1634" s="13"/>
      <c r="C1634" s="13" t="s">
        <v>1519</v>
      </c>
      <c r="D1634" s="13" t="s">
        <v>73</v>
      </c>
      <c r="E1634" s="13" t="s">
        <v>1007</v>
      </c>
      <c r="F1634" s="13" t="s">
        <v>1028</v>
      </c>
      <c r="G1634" s="13" t="s">
        <v>1007</v>
      </c>
      <c r="H1634" s="13" t="s">
        <v>1028</v>
      </c>
      <c r="I1634" s="13"/>
      <c r="J1634" s="13"/>
      <c r="K1634" s="13"/>
      <c r="L1634" s="13"/>
      <c r="M1634" s="13"/>
      <c r="N1634" s="13"/>
      <c r="O1634" s="13"/>
      <c r="P1634" s="13"/>
      <c r="Q1634" s="13"/>
      <c r="R1634" s="13"/>
      <c r="S1634" s="13"/>
      <c r="T1634" s="13"/>
      <c r="U1634" s="13"/>
      <c r="V1634" s="13"/>
      <c r="W1634" s="13"/>
      <c r="X1634" s="13"/>
      <c r="Y1634" s="13"/>
      <c r="Z1634" s="13"/>
      <c r="AA1634" s="13"/>
      <c r="AB1634" s="13"/>
      <c r="AC1634" s="13"/>
      <c r="AD1634" s="13"/>
      <c r="AE1634" s="13"/>
      <c r="AF1634" s="13"/>
      <c r="AG1634" s="13"/>
      <c r="AH1634" s="13"/>
      <c r="AI1634" s="13"/>
      <c r="AJ1634" s="13"/>
      <c r="AK1634" s="13"/>
      <c r="AL1634" s="13"/>
      <c r="AM1634" s="13"/>
      <c r="AN1634" s="13"/>
      <c r="AO1634" s="13"/>
      <c r="AP1634" s="13"/>
      <c r="AQ1634" s="13"/>
      <c r="AR1634" s="13"/>
      <c r="AS1634" s="13"/>
      <c r="AT1634" s="13"/>
      <c r="AU1634" s="13"/>
      <c r="AV1634" s="13"/>
      <c r="AW1634" s="13"/>
      <c r="AX1634" s="13"/>
      <c r="AY1634" s="13"/>
      <c r="AZ1634" s="13"/>
      <c r="BA1634" s="13"/>
      <c r="BB1634" s="13"/>
      <c r="BC1634" s="13"/>
      <c r="BD1634" s="13"/>
      <c r="BE1634" s="13"/>
      <c r="BF1634" s="13"/>
      <c r="BG1634" s="13"/>
      <c r="BH1634" s="13"/>
      <c r="BI1634" s="13"/>
      <c r="BJ1634" s="13"/>
      <c r="BK1634" s="13"/>
      <c r="BL1634" s="13"/>
      <c r="BM1634" s="13"/>
      <c r="BN1634" s="13"/>
      <c r="BO1634" s="13"/>
    </row>
    <row r="1635" spans="1:67" hidden="1" x14ac:dyDescent="0.2">
      <c r="A1635" t="s">
        <v>1027</v>
      </c>
      <c r="C1635" t="s">
        <v>1519</v>
      </c>
      <c r="D1635" t="s">
        <v>73</v>
      </c>
      <c r="E1635" t="s">
        <v>1007</v>
      </c>
      <c r="F1635" t="s">
        <v>1028</v>
      </c>
      <c r="G1635" t="s">
        <v>1007</v>
      </c>
      <c r="H1635" t="s">
        <v>1028</v>
      </c>
      <c r="Y1635">
        <v>3.6</v>
      </c>
      <c r="Z1635">
        <v>4.8</v>
      </c>
      <c r="AA1635">
        <v>4.9000000000000004</v>
      </c>
      <c r="AB1635">
        <v>4.9000000000000004</v>
      </c>
      <c r="BJ1635" t="s">
        <v>70</v>
      </c>
      <c r="BL1635" t="s">
        <v>1009</v>
      </c>
      <c r="BM1635">
        <v>965</v>
      </c>
    </row>
    <row r="1636" spans="1:67" ht="16" hidden="1" customHeight="1" x14ac:dyDescent="0.2">
      <c r="A1636" t="s">
        <v>1029</v>
      </c>
      <c r="C1636" t="s">
        <v>1519</v>
      </c>
      <c r="D1636" t="s">
        <v>73</v>
      </c>
      <c r="E1636" t="s">
        <v>1007</v>
      </c>
      <c r="F1636" t="s">
        <v>1028</v>
      </c>
      <c r="G1636" t="s">
        <v>1007</v>
      </c>
      <c r="H1636" t="s">
        <v>1028</v>
      </c>
      <c r="BB1636">
        <v>2.2999999999999998</v>
      </c>
      <c r="BI1636" s="5" t="s">
        <v>1030</v>
      </c>
      <c r="BJ1636" t="s">
        <v>70</v>
      </c>
      <c r="BL1636" t="s">
        <v>1009</v>
      </c>
      <c r="BM1636">
        <v>965</v>
      </c>
    </row>
    <row r="1637" spans="1:67" hidden="1" x14ac:dyDescent="0.2">
      <c r="A1637" t="s">
        <v>1029</v>
      </c>
      <c r="C1637" t="s">
        <v>1519</v>
      </c>
      <c r="D1637" t="s">
        <v>73</v>
      </c>
      <c r="E1637" t="s">
        <v>1007</v>
      </c>
      <c r="F1637" t="s">
        <v>1028</v>
      </c>
      <c r="G1637" t="s">
        <v>1007</v>
      </c>
      <c r="H1637" t="s">
        <v>1028</v>
      </c>
      <c r="AG1637">
        <v>3</v>
      </c>
      <c r="BJ1637" t="s">
        <v>70</v>
      </c>
      <c r="BL1637" t="s">
        <v>1009</v>
      </c>
      <c r="BM1637">
        <v>965</v>
      </c>
    </row>
    <row r="1638" spans="1:67" hidden="1" x14ac:dyDescent="0.2">
      <c r="A1638" s="12" t="s">
        <v>2500</v>
      </c>
      <c r="B1638" s="12"/>
      <c r="C1638" s="12" t="s">
        <v>1519</v>
      </c>
      <c r="D1638" s="12" t="s">
        <v>73</v>
      </c>
      <c r="E1638" s="12" t="s">
        <v>1007</v>
      </c>
      <c r="F1638" s="12" t="s">
        <v>1028</v>
      </c>
      <c r="G1638" s="12" t="s">
        <v>1007</v>
      </c>
      <c r="H1638" s="12" t="s">
        <v>1028</v>
      </c>
      <c r="I1638" s="12"/>
      <c r="J1638" s="12"/>
      <c r="K1638" s="12"/>
      <c r="L1638" s="12"/>
      <c r="M1638" s="12"/>
      <c r="N1638" s="12"/>
      <c r="O1638" s="12"/>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t="s">
        <v>79</v>
      </c>
      <c r="BK1638" s="14">
        <v>44824</v>
      </c>
      <c r="BL1638" s="12" t="s">
        <v>2492</v>
      </c>
      <c r="BM1638">
        <v>2930</v>
      </c>
      <c r="BN1638" s="12" t="s">
        <v>72</v>
      </c>
      <c r="BO1638" s="12"/>
    </row>
    <row r="1639" spans="1:67" hidden="1" x14ac:dyDescent="0.2">
      <c r="A1639" t="s">
        <v>1031</v>
      </c>
      <c r="C1639" t="s">
        <v>1519</v>
      </c>
      <c r="D1639" t="s">
        <v>73</v>
      </c>
      <c r="E1639" t="s">
        <v>1007</v>
      </c>
      <c r="F1639" t="s">
        <v>1028</v>
      </c>
      <c r="G1639" t="s">
        <v>1007</v>
      </c>
      <c r="H1639" t="s">
        <v>1028</v>
      </c>
      <c r="BA1639">
        <v>3.4</v>
      </c>
      <c r="BB1639">
        <v>2.7</v>
      </c>
      <c r="BC1639" t="s">
        <v>1957</v>
      </c>
      <c r="BD1639">
        <v>2.7</v>
      </c>
      <c r="BI1639" t="s">
        <v>1032</v>
      </c>
      <c r="BJ1639" t="s">
        <v>70</v>
      </c>
      <c r="BL1639" t="s">
        <v>1009</v>
      </c>
      <c r="BM1639">
        <v>965</v>
      </c>
    </row>
    <row r="1640" spans="1:67" hidden="1" x14ac:dyDescent="0.2">
      <c r="A1640" t="s">
        <v>1033</v>
      </c>
      <c r="B1640" t="s">
        <v>338</v>
      </c>
      <c r="C1640" t="s">
        <v>1519</v>
      </c>
      <c r="D1640" t="s">
        <v>73</v>
      </c>
      <c r="E1640" t="s">
        <v>1007</v>
      </c>
      <c r="F1640" t="s">
        <v>1028</v>
      </c>
      <c r="G1640" t="s">
        <v>1007</v>
      </c>
      <c r="H1640" t="s">
        <v>1028</v>
      </c>
      <c r="Y1640">
        <v>3.3</v>
      </c>
      <c r="Z1640">
        <v>4.0999999999999996</v>
      </c>
      <c r="AA1640">
        <v>4.8</v>
      </c>
      <c r="AB1640">
        <v>4.8</v>
      </c>
      <c r="AC1640">
        <v>3.5</v>
      </c>
      <c r="AD1640">
        <v>6</v>
      </c>
      <c r="AE1640">
        <v>6.1</v>
      </c>
      <c r="AF1640">
        <v>6.1</v>
      </c>
      <c r="BJ1640" t="s">
        <v>70</v>
      </c>
      <c r="BL1640" t="s">
        <v>1009</v>
      </c>
      <c r="BM1640">
        <v>965</v>
      </c>
    </row>
    <row r="1641" spans="1:67" hidden="1" x14ac:dyDescent="0.2">
      <c r="A1641" s="12" t="s">
        <v>1033</v>
      </c>
      <c r="B1641" s="12" t="s">
        <v>338</v>
      </c>
      <c r="C1641" s="12" t="s">
        <v>1519</v>
      </c>
      <c r="D1641" s="12" t="s">
        <v>73</v>
      </c>
      <c r="E1641" s="12" t="s">
        <v>1007</v>
      </c>
      <c r="F1641" s="12" t="s">
        <v>1028</v>
      </c>
      <c r="G1641" s="12" t="s">
        <v>1007</v>
      </c>
      <c r="H1641" s="12" t="s">
        <v>1028</v>
      </c>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t="s">
        <v>79</v>
      </c>
      <c r="BK1641" s="14">
        <v>44824</v>
      </c>
      <c r="BL1641" s="12" t="s">
        <v>2492</v>
      </c>
      <c r="BM1641">
        <v>2930</v>
      </c>
      <c r="BN1641" s="12" t="s">
        <v>72</v>
      </c>
      <c r="BO1641" s="12"/>
    </row>
    <row r="1642" spans="1:67" hidden="1" x14ac:dyDescent="0.2">
      <c r="A1642" t="s">
        <v>1034</v>
      </c>
      <c r="C1642" t="s">
        <v>1519</v>
      </c>
      <c r="D1642" t="s">
        <v>73</v>
      </c>
      <c r="E1642" t="s">
        <v>1007</v>
      </c>
      <c r="F1642" t="s">
        <v>1028</v>
      </c>
      <c r="G1642" t="s">
        <v>1007</v>
      </c>
      <c r="H1642" t="s">
        <v>1028</v>
      </c>
      <c r="BA1642">
        <v>3.2</v>
      </c>
      <c r="BB1642">
        <v>2.7</v>
      </c>
      <c r="BC1642">
        <v>2.6</v>
      </c>
      <c r="BD1642">
        <v>2.7</v>
      </c>
      <c r="BJ1642" t="s">
        <v>70</v>
      </c>
      <c r="BL1642" t="s">
        <v>1009</v>
      </c>
      <c r="BM1642">
        <v>965</v>
      </c>
    </row>
    <row r="1643" spans="1:67" s="8" customFormat="1" hidden="1" x14ac:dyDescent="0.2">
      <c r="A1643" s="8" t="s">
        <v>2800</v>
      </c>
      <c r="C1643" s="8" t="s">
        <v>1519</v>
      </c>
      <c r="D1643" s="8" t="s">
        <v>73</v>
      </c>
      <c r="E1643" s="8" t="s">
        <v>1007</v>
      </c>
      <c r="F1643" s="8" t="s">
        <v>1028</v>
      </c>
      <c r="G1643" s="8" t="s">
        <v>1007</v>
      </c>
      <c r="H1643" s="8" t="s">
        <v>1028</v>
      </c>
      <c r="BE1643" s="8">
        <v>3.4</v>
      </c>
      <c r="BF1643" s="8">
        <v>2.2000000000000002</v>
      </c>
      <c r="BG1643" s="8">
        <v>1.9</v>
      </c>
      <c r="BH1643" s="8">
        <v>2.2000000000000002</v>
      </c>
      <c r="BJ1643" s="8" t="s">
        <v>79</v>
      </c>
      <c r="BK1643" s="9">
        <v>44827</v>
      </c>
      <c r="BL1643" s="8" t="s">
        <v>2790</v>
      </c>
      <c r="BM1643" s="8">
        <v>1985</v>
      </c>
      <c r="BN1643" s="8" t="s">
        <v>72</v>
      </c>
    </row>
    <row r="1644" spans="1:67" hidden="1" x14ac:dyDescent="0.2">
      <c r="A1644" s="8" t="s">
        <v>2801</v>
      </c>
      <c r="B1644" s="8"/>
      <c r="C1644" s="8" t="s">
        <v>1519</v>
      </c>
      <c r="D1644" s="8" t="s">
        <v>73</v>
      </c>
      <c r="E1644" s="8" t="s">
        <v>1007</v>
      </c>
      <c r="F1644" s="8" t="s">
        <v>1028</v>
      </c>
      <c r="G1644" s="8" t="s">
        <v>1007</v>
      </c>
      <c r="H1644" s="8" t="s">
        <v>1028</v>
      </c>
      <c r="I1644" s="8"/>
      <c r="J1644" s="8"/>
      <c r="K1644" s="8"/>
      <c r="L1644" s="8"/>
      <c r="M1644" s="8"/>
      <c r="N1644" s="8"/>
      <c r="O1644" s="8"/>
      <c r="P1644" s="8"/>
      <c r="Q1644" s="8"/>
      <c r="R1644" s="8"/>
      <c r="S1644" s="8"/>
      <c r="T1644" s="8"/>
      <c r="U1644" s="8"/>
      <c r="V1644" s="8"/>
      <c r="W1644" s="8"/>
      <c r="X1644" s="8"/>
      <c r="Y1644" s="8"/>
      <c r="Z1644" s="8"/>
      <c r="AA1644" s="8"/>
      <c r="AB1644" s="8"/>
      <c r="AC1644" s="8"/>
      <c r="AD1644" s="8"/>
      <c r="AE1644" s="8"/>
      <c r="AF1644" s="8"/>
      <c r="AG1644" s="8"/>
      <c r="AH1644" s="8"/>
      <c r="AI1644" s="8"/>
      <c r="AJ1644" s="8"/>
      <c r="AK1644" s="8"/>
      <c r="AL1644" s="8"/>
      <c r="AM1644" s="8"/>
      <c r="AN1644" s="8"/>
      <c r="AO1644" s="8"/>
      <c r="AP1644" s="8"/>
      <c r="AQ1644" s="8"/>
      <c r="AR1644" s="8"/>
      <c r="AS1644" s="8"/>
      <c r="AT1644" s="8"/>
      <c r="AU1644" s="8"/>
      <c r="AV1644" s="8"/>
      <c r="AW1644" s="8"/>
      <c r="AX1644" s="8"/>
      <c r="AY1644" s="8"/>
      <c r="AZ1644" s="8"/>
      <c r="BA1644" s="8"/>
      <c r="BB1644" s="8"/>
      <c r="BC1644" s="8"/>
      <c r="BD1644" s="8"/>
      <c r="BE1644" s="8">
        <v>3.3</v>
      </c>
      <c r="BF1644" s="8">
        <v>2.1</v>
      </c>
      <c r="BG1644" s="8">
        <v>2.1</v>
      </c>
      <c r="BH1644" s="8">
        <v>2.1</v>
      </c>
      <c r="BI1644" s="8"/>
      <c r="BJ1644" s="8" t="s">
        <v>79</v>
      </c>
      <c r="BK1644" s="9">
        <v>44827</v>
      </c>
      <c r="BL1644" s="8" t="s">
        <v>2790</v>
      </c>
      <c r="BM1644" s="8">
        <v>1985</v>
      </c>
      <c r="BN1644" s="8"/>
      <c r="BO1644" s="8"/>
    </row>
    <row r="1645" spans="1:67" hidden="1" x14ac:dyDescent="0.2">
      <c r="A1645" s="8" t="s">
        <v>2799</v>
      </c>
      <c r="B1645" s="8"/>
      <c r="C1645" s="8" t="s">
        <v>1519</v>
      </c>
      <c r="D1645" s="8" t="s">
        <v>73</v>
      </c>
      <c r="E1645" s="8" t="s">
        <v>1007</v>
      </c>
      <c r="F1645" s="8" t="s">
        <v>1028</v>
      </c>
      <c r="G1645" s="8" t="s">
        <v>1007</v>
      </c>
      <c r="H1645" s="8" t="s">
        <v>1028</v>
      </c>
      <c r="I1645" s="8"/>
      <c r="J1645" s="8"/>
      <c r="K1645" s="8"/>
      <c r="L1645" s="8"/>
      <c r="M1645" s="8"/>
      <c r="N1645" s="8"/>
      <c r="O1645" s="8"/>
      <c r="P1645" s="8"/>
      <c r="Q1645" s="8"/>
      <c r="R1645" s="8"/>
      <c r="S1645" s="8"/>
      <c r="T1645" s="8"/>
      <c r="U1645" s="8"/>
      <c r="V1645" s="8"/>
      <c r="W1645" s="8"/>
      <c r="X1645" s="8"/>
      <c r="Y1645" s="8"/>
      <c r="Z1645" s="8"/>
      <c r="AA1645" s="8"/>
      <c r="AB1645" s="8"/>
      <c r="AC1645" s="8"/>
      <c r="AD1645" s="8"/>
      <c r="AE1645" s="8"/>
      <c r="AF1645" s="8"/>
      <c r="AG1645" s="8"/>
      <c r="AH1645" s="8"/>
      <c r="AI1645" s="8"/>
      <c r="AJ1645" s="8"/>
      <c r="AK1645" s="8"/>
      <c r="AL1645" s="8"/>
      <c r="AM1645" s="8"/>
      <c r="AN1645" s="8"/>
      <c r="AO1645" s="8"/>
      <c r="AP1645" s="8"/>
      <c r="AQ1645" s="8"/>
      <c r="AR1645" s="8"/>
      <c r="AS1645" s="8"/>
      <c r="AT1645" s="8"/>
      <c r="AU1645" s="8"/>
      <c r="AV1645" s="8"/>
      <c r="AW1645" s="8"/>
      <c r="AX1645" s="8"/>
      <c r="AY1645" s="8"/>
      <c r="AZ1645" s="8"/>
      <c r="BA1645" s="8"/>
      <c r="BB1645" s="8"/>
      <c r="BC1645" s="8">
        <v>2.2000000000000002</v>
      </c>
      <c r="BD1645" s="8">
        <v>2.2000000000000002</v>
      </c>
      <c r="BE1645" s="8"/>
      <c r="BF1645" s="8"/>
      <c r="BG1645" s="8"/>
      <c r="BH1645" s="8"/>
      <c r="BI1645" s="8"/>
      <c r="BJ1645" s="8" t="s">
        <v>79</v>
      </c>
      <c r="BK1645" s="9">
        <v>44827</v>
      </c>
      <c r="BL1645" s="8" t="s">
        <v>2790</v>
      </c>
      <c r="BM1645" s="8">
        <v>1985</v>
      </c>
      <c r="BN1645" s="8"/>
      <c r="BO1645" s="8"/>
    </row>
    <row r="1646" spans="1:67" hidden="1" x14ac:dyDescent="0.2">
      <c r="A1646" t="s">
        <v>1035</v>
      </c>
      <c r="C1646" t="s">
        <v>1519</v>
      </c>
      <c r="D1646" t="s">
        <v>73</v>
      </c>
      <c r="E1646" t="s">
        <v>1007</v>
      </c>
      <c r="F1646" t="s">
        <v>1028</v>
      </c>
      <c r="G1646" t="s">
        <v>1007</v>
      </c>
      <c r="H1646" t="s">
        <v>1028</v>
      </c>
      <c r="AW1646">
        <v>3.4</v>
      </c>
      <c r="AY1646">
        <v>2.5</v>
      </c>
      <c r="AZ1646">
        <v>2.5</v>
      </c>
      <c r="BJ1646" t="s">
        <v>70</v>
      </c>
      <c r="BL1646" t="s">
        <v>1009</v>
      </c>
      <c r="BM1646">
        <v>965</v>
      </c>
    </row>
    <row r="1647" spans="1:67" hidden="1" x14ac:dyDescent="0.2">
      <c r="A1647" t="s">
        <v>1036</v>
      </c>
      <c r="C1647" t="s">
        <v>1519</v>
      </c>
      <c r="D1647" t="s">
        <v>73</v>
      </c>
      <c r="E1647" t="s">
        <v>1007</v>
      </c>
      <c r="F1647" t="s">
        <v>1028</v>
      </c>
      <c r="G1647" t="s">
        <v>1007</v>
      </c>
      <c r="H1647" t="s">
        <v>1028</v>
      </c>
      <c r="BA1647">
        <v>3.1</v>
      </c>
      <c r="BB1647">
        <v>2.7</v>
      </c>
      <c r="BC1647">
        <v>2.5</v>
      </c>
      <c r="BD1647">
        <v>2.7</v>
      </c>
      <c r="BJ1647" t="s">
        <v>70</v>
      </c>
      <c r="BL1647" t="s">
        <v>1009</v>
      </c>
      <c r="BM1647">
        <v>965</v>
      </c>
    </row>
    <row r="1648" spans="1:67" hidden="1" x14ac:dyDescent="0.2">
      <c r="A1648" t="s">
        <v>1037</v>
      </c>
      <c r="C1648" t="s">
        <v>1519</v>
      </c>
      <c r="D1648" t="s">
        <v>73</v>
      </c>
      <c r="E1648" t="s">
        <v>1007</v>
      </c>
      <c r="F1648" t="s">
        <v>1028</v>
      </c>
      <c r="G1648" t="s">
        <v>1007</v>
      </c>
      <c r="H1648" t="s">
        <v>1028</v>
      </c>
      <c r="AC1648">
        <v>3.1</v>
      </c>
      <c r="AD1648">
        <v>5.7</v>
      </c>
      <c r="AE1648">
        <v>5.6</v>
      </c>
      <c r="AF1648">
        <v>5.7</v>
      </c>
      <c r="BJ1648" t="s">
        <v>70</v>
      </c>
      <c r="BL1648" t="s">
        <v>1009</v>
      </c>
      <c r="BM1648">
        <v>965</v>
      </c>
    </row>
    <row r="1649" spans="1:67" hidden="1" x14ac:dyDescent="0.2">
      <c r="A1649" t="s">
        <v>1038</v>
      </c>
      <c r="C1649" t="s">
        <v>1519</v>
      </c>
      <c r="D1649" t="s">
        <v>73</v>
      </c>
      <c r="E1649" t="s">
        <v>1007</v>
      </c>
      <c r="F1649" t="s">
        <v>1028</v>
      </c>
      <c r="G1649" t="s">
        <v>1007</v>
      </c>
      <c r="H1649" t="s">
        <v>1028</v>
      </c>
      <c r="AW1649">
        <v>3.2</v>
      </c>
      <c r="AX1649">
        <v>2.2999999999999998</v>
      </c>
      <c r="AY1649">
        <v>2.1</v>
      </c>
      <c r="AZ1649">
        <v>2.2999999999999998</v>
      </c>
      <c r="BJ1649" t="s">
        <v>70</v>
      </c>
      <c r="BL1649" t="s">
        <v>1009</v>
      </c>
      <c r="BM1649">
        <v>965</v>
      </c>
    </row>
    <row r="1650" spans="1:67" hidden="1" x14ac:dyDescent="0.2">
      <c r="A1650" t="s">
        <v>1039</v>
      </c>
      <c r="C1650" t="s">
        <v>1519</v>
      </c>
      <c r="D1650" t="s">
        <v>73</v>
      </c>
      <c r="E1650" t="s">
        <v>1007</v>
      </c>
      <c r="F1650" t="s">
        <v>1028</v>
      </c>
      <c r="G1650" t="s">
        <v>1007</v>
      </c>
      <c r="H1650" t="s">
        <v>1028</v>
      </c>
      <c r="U1650">
        <v>3.4</v>
      </c>
      <c r="X1650">
        <v>4</v>
      </c>
      <c r="BJ1650" t="s">
        <v>70</v>
      </c>
      <c r="BL1650" t="s">
        <v>1009</v>
      </c>
      <c r="BM1650">
        <v>965</v>
      </c>
    </row>
    <row r="1651" spans="1:67" hidden="1" x14ac:dyDescent="0.2">
      <c r="A1651" t="s">
        <v>1040</v>
      </c>
      <c r="C1651" t="s">
        <v>1519</v>
      </c>
      <c r="D1651" t="s">
        <v>73</v>
      </c>
      <c r="E1651" t="s">
        <v>1007</v>
      </c>
      <c r="F1651" t="s">
        <v>1028</v>
      </c>
      <c r="G1651" t="s">
        <v>1007</v>
      </c>
      <c r="H1651" t="s">
        <v>1028</v>
      </c>
      <c r="BA1651">
        <v>3.5</v>
      </c>
      <c r="BB1651">
        <v>2.9</v>
      </c>
      <c r="BC1651">
        <v>2.7</v>
      </c>
      <c r="BD1651">
        <v>2.9</v>
      </c>
      <c r="BJ1651" t="s">
        <v>70</v>
      </c>
      <c r="BL1651" t="s">
        <v>1009</v>
      </c>
      <c r="BM1651">
        <v>965</v>
      </c>
    </row>
    <row r="1652" spans="1:67" hidden="1" x14ac:dyDescent="0.2">
      <c r="A1652" s="13" t="s">
        <v>1737</v>
      </c>
      <c r="B1652" s="13"/>
      <c r="C1652" s="13" t="s">
        <v>1519</v>
      </c>
      <c r="D1652" s="13" t="s">
        <v>73</v>
      </c>
      <c r="E1652" s="13" t="s">
        <v>1007</v>
      </c>
      <c r="F1652" s="13" t="s">
        <v>1707</v>
      </c>
      <c r="G1652" s="13" t="s">
        <v>1007</v>
      </c>
      <c r="H1652" s="13" t="s">
        <v>1707</v>
      </c>
      <c r="I1652" s="13"/>
      <c r="J1652" s="13"/>
      <c r="K1652" s="13"/>
      <c r="L1652" s="13"/>
      <c r="M1652" s="13"/>
      <c r="N1652" s="13"/>
      <c r="O1652" s="13"/>
      <c r="P1652" s="13"/>
      <c r="Q1652" s="13"/>
      <c r="R1652" s="13"/>
      <c r="S1652" s="13"/>
      <c r="T1652" s="13"/>
      <c r="U1652" s="13"/>
      <c r="V1652" s="13"/>
      <c r="W1652" s="13"/>
      <c r="X1652" s="13"/>
      <c r="Y1652" s="13"/>
      <c r="Z1652" s="13"/>
      <c r="AA1652" s="13"/>
      <c r="AB1652" s="13"/>
      <c r="AC1652" s="13"/>
      <c r="AD1652" s="13"/>
      <c r="AE1652" s="13"/>
      <c r="AF1652" s="13"/>
      <c r="AG1652" s="13"/>
      <c r="AH1652" s="13"/>
      <c r="AI1652" s="13"/>
      <c r="AJ1652" s="13"/>
      <c r="AK1652" s="13"/>
      <c r="AL1652" s="13"/>
      <c r="AM1652" s="13"/>
      <c r="AN1652" s="13"/>
      <c r="AO1652" s="13"/>
      <c r="AP1652" s="13"/>
      <c r="AQ1652" s="13"/>
      <c r="AR1652" s="13"/>
      <c r="AS1652" s="13"/>
      <c r="AT1652" s="13"/>
      <c r="AU1652" s="13"/>
      <c r="AV1652" s="13"/>
      <c r="AW1652" s="13"/>
      <c r="AX1652" s="13"/>
      <c r="AY1652" s="13"/>
      <c r="AZ1652" s="13"/>
      <c r="BA1652" s="13"/>
      <c r="BB1652" s="13"/>
      <c r="BC1652" s="13"/>
      <c r="BD1652" s="13"/>
      <c r="BE1652" s="13"/>
      <c r="BF1652" s="13"/>
      <c r="BG1652" s="13"/>
      <c r="BH1652" s="13"/>
      <c r="BI1652" s="13"/>
      <c r="BJ1652" s="13"/>
      <c r="BK1652" s="13"/>
      <c r="BL1652" s="13"/>
      <c r="BM1652" s="13"/>
      <c r="BN1652" s="13"/>
      <c r="BO1652" s="13"/>
    </row>
    <row r="1653" spans="1:67" hidden="1" x14ac:dyDescent="0.2">
      <c r="A1653" s="8" t="s">
        <v>2331</v>
      </c>
      <c r="B1653" s="8" t="s">
        <v>338</v>
      </c>
      <c r="C1653" t="s">
        <v>1519</v>
      </c>
      <c r="D1653" t="s">
        <v>73</v>
      </c>
      <c r="E1653" t="s">
        <v>1007</v>
      </c>
      <c r="F1653" t="s">
        <v>1707</v>
      </c>
      <c r="G1653" s="8" t="s">
        <v>1007</v>
      </c>
      <c r="H1653" s="8" t="s">
        <v>1707</v>
      </c>
      <c r="I1653" s="8"/>
      <c r="BA1653">
        <v>3.6</v>
      </c>
      <c r="BB1653">
        <v>3.2</v>
      </c>
      <c r="BC1653">
        <v>3.2</v>
      </c>
      <c r="BD1653">
        <v>3.2</v>
      </c>
      <c r="BJ1653" s="8" t="s">
        <v>79</v>
      </c>
      <c r="BK1653" s="1">
        <v>44819</v>
      </c>
      <c r="BL1653" s="8" t="s">
        <v>71</v>
      </c>
      <c r="BM1653" s="8">
        <v>3485</v>
      </c>
      <c r="BN1653" s="8" t="s">
        <v>72</v>
      </c>
      <c r="BO1653" s="8" t="s">
        <v>71</v>
      </c>
    </row>
    <row r="1654" spans="1:67" hidden="1" x14ac:dyDescent="0.2">
      <c r="A1654" s="13" t="s">
        <v>1737</v>
      </c>
      <c r="B1654" s="13"/>
      <c r="C1654" s="13" t="s">
        <v>1519</v>
      </c>
      <c r="D1654" s="13" t="s">
        <v>73</v>
      </c>
      <c r="E1654" s="13" t="s">
        <v>1007</v>
      </c>
      <c r="F1654" s="13" t="s">
        <v>1041</v>
      </c>
      <c r="G1654" s="13" t="s">
        <v>1007</v>
      </c>
      <c r="H1654" s="13" t="s">
        <v>1041</v>
      </c>
      <c r="I1654" s="13"/>
      <c r="J1654" s="13"/>
      <c r="K1654" s="13"/>
      <c r="L1654" s="13"/>
      <c r="M1654" s="13"/>
      <c r="N1654" s="13"/>
      <c r="O1654" s="13"/>
      <c r="P1654" s="13"/>
      <c r="Q1654" s="13"/>
      <c r="R1654" s="13"/>
      <c r="S1654" s="13"/>
      <c r="T1654" s="13"/>
      <c r="U1654" s="13"/>
      <c r="V1654" s="13"/>
      <c r="W1654" s="13"/>
      <c r="X1654" s="13"/>
      <c r="Y1654" s="13"/>
      <c r="Z1654" s="13"/>
      <c r="AA1654" s="13"/>
      <c r="AB1654" s="13"/>
      <c r="AC1654" s="13"/>
      <c r="AD1654" s="13"/>
      <c r="AE1654" s="13"/>
      <c r="AF1654" s="13"/>
      <c r="AG1654" s="13"/>
      <c r="AH1654" s="13"/>
      <c r="AI1654" s="13"/>
      <c r="AJ1654" s="13"/>
      <c r="AK1654" s="13"/>
      <c r="AL1654" s="13"/>
      <c r="AM1654" s="13"/>
      <c r="AN1654" s="13"/>
      <c r="AO1654" s="13"/>
      <c r="AP1654" s="13"/>
      <c r="AQ1654" s="13"/>
      <c r="AR1654" s="13"/>
      <c r="AS1654" s="13"/>
      <c r="AT1654" s="13"/>
      <c r="AU1654" s="13"/>
      <c r="AV1654" s="13"/>
      <c r="AW1654" s="13"/>
      <c r="AX1654" s="13"/>
      <c r="AY1654" s="13"/>
      <c r="AZ1654" s="13"/>
      <c r="BA1654" s="13"/>
      <c r="BB1654" s="13"/>
      <c r="BC1654" s="13"/>
      <c r="BD1654" s="13"/>
      <c r="BE1654" s="13"/>
      <c r="BF1654" s="13"/>
      <c r="BG1654" s="13"/>
      <c r="BH1654" s="13"/>
      <c r="BI1654" s="13"/>
      <c r="BJ1654" s="13"/>
      <c r="BK1654" s="13"/>
      <c r="BL1654" s="13"/>
      <c r="BM1654" s="13"/>
      <c r="BN1654" s="13"/>
      <c r="BO1654" s="13"/>
    </row>
    <row r="1655" spans="1:67" hidden="1" x14ac:dyDescent="0.2">
      <c r="A1655" t="s">
        <v>108</v>
      </c>
      <c r="C1655" t="s">
        <v>1519</v>
      </c>
      <c r="D1655" t="s">
        <v>73</v>
      </c>
      <c r="E1655" t="s">
        <v>1007</v>
      </c>
      <c r="F1655" t="s">
        <v>1041</v>
      </c>
      <c r="G1655" t="s">
        <v>1007</v>
      </c>
      <c r="H1655" t="s">
        <v>1041</v>
      </c>
      <c r="Q1655">
        <v>3.3</v>
      </c>
      <c r="T1655">
        <v>3.3</v>
      </c>
      <c r="U1655">
        <v>3.6</v>
      </c>
      <c r="X1655">
        <v>5</v>
      </c>
      <c r="Y1655">
        <v>3.6</v>
      </c>
      <c r="Z1655">
        <v>5.4</v>
      </c>
      <c r="AA1655">
        <v>5.6</v>
      </c>
      <c r="AB1655">
        <v>5.6</v>
      </c>
      <c r="AC1655">
        <v>3.6</v>
      </c>
      <c r="AD1655">
        <v>6.4</v>
      </c>
      <c r="AE1655">
        <v>6.4</v>
      </c>
      <c r="AF1655">
        <v>6.4</v>
      </c>
      <c r="AG1655">
        <v>3.2</v>
      </c>
      <c r="AH1655">
        <v>6</v>
      </c>
      <c r="AI1655">
        <v>5.4</v>
      </c>
      <c r="AJ1655">
        <v>6</v>
      </c>
      <c r="AK1655">
        <v>3.1</v>
      </c>
      <c r="AN1655">
        <v>1.8</v>
      </c>
      <c r="AO1655">
        <v>3.5</v>
      </c>
      <c r="AR1655">
        <v>2.2000000000000002</v>
      </c>
      <c r="AS1655">
        <v>3.6</v>
      </c>
      <c r="AV1655">
        <v>2.5</v>
      </c>
      <c r="AW1655">
        <v>3.6</v>
      </c>
      <c r="AX1655">
        <v>2.7</v>
      </c>
      <c r="AY1655">
        <v>2.7</v>
      </c>
      <c r="AZ1655">
        <v>2.7</v>
      </c>
      <c r="BA1655">
        <v>3.4</v>
      </c>
      <c r="BB1655">
        <v>2.9</v>
      </c>
      <c r="BC1655">
        <v>2.8</v>
      </c>
      <c r="BD1655">
        <v>2.9</v>
      </c>
      <c r="BE1655">
        <v>4.0999999999999996</v>
      </c>
      <c r="BF1655">
        <v>2.7</v>
      </c>
      <c r="BG1655">
        <v>2.2999999999999998</v>
      </c>
      <c r="BH1655">
        <v>2.7</v>
      </c>
      <c r="BJ1655" t="s">
        <v>70</v>
      </c>
      <c r="BL1655" t="s">
        <v>1009</v>
      </c>
      <c r="BM1655">
        <v>965</v>
      </c>
    </row>
    <row r="1656" spans="1:67" hidden="1" x14ac:dyDescent="0.2">
      <c r="A1656" t="s">
        <v>1042</v>
      </c>
      <c r="C1656" t="s">
        <v>1519</v>
      </c>
      <c r="D1656" t="s">
        <v>73</v>
      </c>
      <c r="E1656" t="s">
        <v>1007</v>
      </c>
      <c r="F1656" t="s">
        <v>1041</v>
      </c>
      <c r="G1656" s="8" t="s">
        <v>1007</v>
      </c>
      <c r="H1656" s="8" t="s">
        <v>1041</v>
      </c>
      <c r="I1656" s="8"/>
      <c r="U1656">
        <v>3.51</v>
      </c>
      <c r="V1656" t="s">
        <v>2764</v>
      </c>
      <c r="W1656">
        <v>5.0199999999999996</v>
      </c>
      <c r="X1656">
        <v>5.0199999999999996</v>
      </c>
      <c r="Y1656">
        <v>3.49</v>
      </c>
      <c r="Z1656">
        <v>5.32</v>
      </c>
      <c r="AA1656">
        <v>5.5</v>
      </c>
      <c r="AB1656">
        <v>5.5</v>
      </c>
      <c r="AC1656">
        <v>3.42</v>
      </c>
      <c r="AD1656">
        <v>6.09</v>
      </c>
      <c r="AE1656">
        <v>6.02</v>
      </c>
      <c r="AF1656">
        <v>6.09</v>
      </c>
      <c r="AG1656" t="s">
        <v>2765</v>
      </c>
      <c r="AH1656" t="s">
        <v>1943</v>
      </c>
      <c r="AI1656" t="s">
        <v>2605</v>
      </c>
      <c r="AJ1656" t="s">
        <v>1943</v>
      </c>
      <c r="BJ1656" s="8" t="s">
        <v>79</v>
      </c>
      <c r="BK1656" s="1">
        <v>44827</v>
      </c>
      <c r="BL1656" s="8" t="s">
        <v>2693</v>
      </c>
      <c r="BM1656" s="8">
        <v>960</v>
      </c>
      <c r="BN1656" s="8" t="s">
        <v>72</v>
      </c>
      <c r="BO1656" s="8" t="s">
        <v>2693</v>
      </c>
    </row>
    <row r="1657" spans="1:67" hidden="1" x14ac:dyDescent="0.2">
      <c r="A1657" s="2" t="s">
        <v>1042</v>
      </c>
      <c r="B1657" s="2"/>
      <c r="C1657" s="2" t="s">
        <v>1519</v>
      </c>
      <c r="D1657" s="2" t="s">
        <v>73</v>
      </c>
      <c r="E1657" s="2" t="s">
        <v>1007</v>
      </c>
      <c r="F1657" s="2" t="s">
        <v>1041</v>
      </c>
      <c r="G1657" s="2" t="s">
        <v>1007</v>
      </c>
      <c r="H1657" s="2" t="s">
        <v>1041</v>
      </c>
      <c r="I1657" s="2"/>
      <c r="J1657" s="2"/>
      <c r="K1657" s="2"/>
      <c r="L1657" s="2"/>
      <c r="M1657" s="2"/>
      <c r="N1657" s="2"/>
      <c r="O1657" s="2"/>
      <c r="P1657" s="2"/>
      <c r="Q1657" s="2"/>
      <c r="R1657" s="2"/>
      <c r="S1657" s="2"/>
      <c r="T1657" s="2"/>
      <c r="U1657" s="2"/>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c r="AT1657" s="2"/>
      <c r="AU1657" s="2"/>
      <c r="AV1657" s="2"/>
      <c r="AW1657" s="2"/>
      <c r="AX1657" s="2"/>
      <c r="AY1657" s="2"/>
      <c r="AZ1657" s="2"/>
      <c r="BA1657" s="2"/>
      <c r="BB1657" s="2"/>
      <c r="BC1657" s="2"/>
      <c r="BD1657" s="2"/>
      <c r="BE1657" s="2"/>
      <c r="BF1657" s="2"/>
      <c r="BG1657" s="2"/>
      <c r="BH1657" s="2"/>
      <c r="BI1657" s="2"/>
      <c r="BJ1657" s="2" t="s">
        <v>70</v>
      </c>
      <c r="BK1657" s="2"/>
      <c r="BL1657" s="2" t="s">
        <v>1009</v>
      </c>
      <c r="BM1657" s="2">
        <v>965</v>
      </c>
      <c r="BN1657" s="2" t="s">
        <v>72</v>
      </c>
      <c r="BO1657" s="2" t="s">
        <v>1009</v>
      </c>
    </row>
    <row r="1658" spans="1:67" hidden="1" x14ac:dyDescent="0.2">
      <c r="A1658" s="2" t="s">
        <v>1043</v>
      </c>
      <c r="B1658" s="2"/>
      <c r="C1658" s="2" t="s">
        <v>1519</v>
      </c>
      <c r="D1658" s="2" t="s">
        <v>73</v>
      </c>
      <c r="E1658" s="2" t="s">
        <v>1007</v>
      </c>
      <c r="F1658" s="2" t="s">
        <v>1041</v>
      </c>
      <c r="G1658" s="2" t="s">
        <v>1007</v>
      </c>
      <c r="H1658" s="2" t="s">
        <v>1041</v>
      </c>
      <c r="I1658" s="2"/>
      <c r="J1658" s="2"/>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c r="AT1658" s="2"/>
      <c r="AU1658" s="2"/>
      <c r="AV1658" s="2"/>
      <c r="AW1658" s="2"/>
      <c r="AX1658" s="2"/>
      <c r="AY1658" s="2"/>
      <c r="AZ1658" s="2"/>
      <c r="BA1658" s="2"/>
      <c r="BB1658" s="2"/>
      <c r="BC1658" s="2"/>
      <c r="BD1658" s="2"/>
      <c r="BE1658" s="2"/>
      <c r="BF1658" s="2"/>
      <c r="BG1658" s="2"/>
      <c r="BH1658" s="2"/>
      <c r="BI1658" s="2"/>
      <c r="BJ1658" s="2" t="s">
        <v>70</v>
      </c>
      <c r="BK1658" s="2"/>
      <c r="BL1658" s="2" t="s">
        <v>1009</v>
      </c>
      <c r="BM1658" s="2">
        <v>965</v>
      </c>
      <c r="BN1658" s="2" t="s">
        <v>72</v>
      </c>
      <c r="BO1658" s="2" t="s">
        <v>1009</v>
      </c>
    </row>
    <row r="1659" spans="1:67" hidden="1" x14ac:dyDescent="0.2">
      <c r="A1659" s="8" t="s">
        <v>1837</v>
      </c>
      <c r="B1659" s="8"/>
      <c r="C1659" s="8" t="s">
        <v>1519</v>
      </c>
      <c r="D1659" s="8" t="s">
        <v>73</v>
      </c>
      <c r="E1659" s="8" t="s">
        <v>1007</v>
      </c>
      <c r="F1659" s="8" t="s">
        <v>1041</v>
      </c>
      <c r="G1659" s="8" t="s">
        <v>1007</v>
      </c>
      <c r="H1659" s="8" t="s">
        <v>1041</v>
      </c>
      <c r="I1659" s="8"/>
      <c r="J1659" s="8"/>
      <c r="K1659" s="8"/>
      <c r="L1659" s="8" t="s">
        <v>1798</v>
      </c>
      <c r="M1659" s="8"/>
      <c r="N1659" s="8"/>
      <c r="O1659" s="8"/>
      <c r="P1659" s="8"/>
      <c r="Q1659" s="8"/>
      <c r="R1659" s="8"/>
      <c r="S1659" s="8"/>
      <c r="T1659" s="8"/>
      <c r="U1659" s="8"/>
      <c r="V1659" s="8"/>
      <c r="W1659" s="8"/>
      <c r="X1659" s="8"/>
      <c r="Y1659" s="8">
        <v>3.5209999999999999</v>
      </c>
      <c r="Z1659" s="8"/>
      <c r="AA1659" s="8"/>
      <c r="AB1659" s="8">
        <v>5.423</v>
      </c>
      <c r="AC1659" s="8">
        <v>3.806</v>
      </c>
      <c r="AD1659" s="8"/>
      <c r="AE1659" s="8"/>
      <c r="AF1659" s="8">
        <v>6.2960000000000003</v>
      </c>
      <c r="AG1659" s="8"/>
      <c r="AH1659" s="8"/>
      <c r="AI1659" s="8"/>
      <c r="AJ1659" s="8"/>
      <c r="AK1659" s="8"/>
      <c r="AL1659" s="8"/>
      <c r="AM1659" s="8"/>
      <c r="AN1659" s="8"/>
      <c r="AO1659" s="8"/>
      <c r="AP1659" s="8"/>
      <c r="AQ1659" s="8"/>
      <c r="AR1659" s="8"/>
      <c r="AS1659" s="8"/>
      <c r="AT1659" s="8"/>
      <c r="AU1659" s="8"/>
      <c r="AV1659" s="8"/>
      <c r="AW1659" s="8"/>
      <c r="AX1659" s="8"/>
      <c r="AY1659" s="8"/>
      <c r="AZ1659" s="8"/>
      <c r="BA1659" s="8"/>
      <c r="BB1659" s="8"/>
      <c r="BC1659" s="8"/>
      <c r="BD1659" s="8"/>
      <c r="BE1659" s="8"/>
      <c r="BF1659" s="8"/>
      <c r="BG1659" s="8"/>
      <c r="BH1659" s="8"/>
      <c r="BI1659" s="8"/>
      <c r="BJ1659" s="8" t="s">
        <v>79</v>
      </c>
      <c r="BK1659" s="9">
        <v>44812</v>
      </c>
      <c r="BL1659" s="8" t="s">
        <v>1738</v>
      </c>
      <c r="BM1659" s="8">
        <v>1420</v>
      </c>
      <c r="BN1659" s="8" t="s">
        <v>72</v>
      </c>
      <c r="BO1659" s="8" t="s">
        <v>1738</v>
      </c>
    </row>
    <row r="1660" spans="1:67" hidden="1" x14ac:dyDescent="0.2">
      <c r="A1660" s="8" t="s">
        <v>1844</v>
      </c>
      <c r="C1660" t="s">
        <v>1519</v>
      </c>
      <c r="D1660" t="s">
        <v>73</v>
      </c>
      <c r="E1660" t="s">
        <v>1007</v>
      </c>
      <c r="F1660" t="s">
        <v>1041</v>
      </c>
      <c r="G1660" s="8" t="s">
        <v>1007</v>
      </c>
      <c r="H1660" s="8" t="s">
        <v>1041</v>
      </c>
      <c r="I1660" s="8"/>
      <c r="L1660" t="s">
        <v>1788</v>
      </c>
      <c r="AG1660" t="s">
        <v>1924</v>
      </c>
      <c r="AJ1660" t="s">
        <v>1949</v>
      </c>
      <c r="BI1660" t="s">
        <v>1824</v>
      </c>
      <c r="BJ1660" s="8" t="s">
        <v>79</v>
      </c>
      <c r="BK1660" s="9">
        <v>44812</v>
      </c>
      <c r="BL1660" s="8" t="s">
        <v>1738</v>
      </c>
      <c r="BM1660" s="8">
        <v>1420</v>
      </c>
    </row>
    <row r="1661" spans="1:67" hidden="1" x14ac:dyDescent="0.2">
      <c r="A1661" s="8" t="s">
        <v>1845</v>
      </c>
      <c r="C1661" t="s">
        <v>1519</v>
      </c>
      <c r="D1661" t="s">
        <v>73</v>
      </c>
      <c r="E1661" t="s">
        <v>1007</v>
      </c>
      <c r="F1661" t="s">
        <v>1041</v>
      </c>
      <c r="G1661" s="8" t="s">
        <v>1007</v>
      </c>
      <c r="H1661" s="8" t="s">
        <v>1041</v>
      </c>
      <c r="I1661" s="8"/>
      <c r="L1661" t="s">
        <v>1779</v>
      </c>
      <c r="BE1661">
        <v>3.9910000000000001</v>
      </c>
      <c r="BF1661">
        <v>2.4</v>
      </c>
      <c r="BG1661">
        <v>2.1259999999999999</v>
      </c>
      <c r="BH1661">
        <v>2.4</v>
      </c>
      <c r="BJ1661" s="8" t="s">
        <v>79</v>
      </c>
      <c r="BK1661" s="9">
        <v>44812</v>
      </c>
      <c r="BL1661" s="8" t="s">
        <v>1738</v>
      </c>
      <c r="BM1661" s="8">
        <v>1420</v>
      </c>
    </row>
    <row r="1662" spans="1:67" hidden="1" x14ac:dyDescent="0.2">
      <c r="A1662" s="13" t="s">
        <v>1737</v>
      </c>
      <c r="B1662" s="13"/>
      <c r="C1662" s="13" t="s">
        <v>1519</v>
      </c>
      <c r="D1662" s="13" t="s">
        <v>73</v>
      </c>
      <c r="E1662" s="13" t="s">
        <v>1007</v>
      </c>
      <c r="F1662" s="13"/>
      <c r="G1662" s="13" t="s">
        <v>1708</v>
      </c>
      <c r="H1662" s="13"/>
      <c r="I1662" s="13"/>
      <c r="J1662" s="13"/>
      <c r="K1662" s="13"/>
      <c r="L1662" s="13"/>
      <c r="M1662" s="13"/>
      <c r="N1662" s="13"/>
      <c r="O1662" s="13"/>
      <c r="P1662" s="13"/>
      <c r="Q1662" s="13"/>
      <c r="R1662" s="13"/>
      <c r="S1662" s="13"/>
      <c r="T1662" s="13"/>
      <c r="U1662" s="13"/>
      <c r="V1662" s="13"/>
      <c r="W1662" s="13"/>
      <c r="X1662" s="13"/>
      <c r="Y1662" s="13"/>
      <c r="Z1662" s="13"/>
      <c r="AA1662" s="13"/>
      <c r="AB1662" s="13"/>
      <c r="AC1662" s="13"/>
      <c r="AD1662" s="13"/>
      <c r="AE1662" s="13"/>
      <c r="AF1662" s="13"/>
      <c r="AG1662" s="13"/>
      <c r="AH1662" s="13"/>
      <c r="AI1662" s="13"/>
      <c r="AJ1662" s="13"/>
      <c r="AK1662" s="13"/>
      <c r="AL1662" s="13"/>
      <c r="AM1662" s="13"/>
      <c r="AN1662" s="13"/>
      <c r="AO1662" s="13"/>
      <c r="AP1662" s="13"/>
      <c r="AQ1662" s="13"/>
      <c r="AR1662" s="13"/>
      <c r="AS1662" s="13"/>
      <c r="AT1662" s="13"/>
      <c r="AU1662" s="13"/>
      <c r="AV1662" s="13"/>
      <c r="AW1662" s="13"/>
      <c r="AX1662" s="13"/>
      <c r="AY1662" s="13"/>
      <c r="AZ1662" s="13"/>
      <c r="BA1662" s="13"/>
      <c r="BB1662" s="13"/>
      <c r="BC1662" s="13"/>
      <c r="BD1662" s="13"/>
      <c r="BE1662" s="13"/>
      <c r="BF1662" s="13"/>
      <c r="BG1662" s="13"/>
      <c r="BH1662" s="13"/>
      <c r="BI1662" s="13"/>
      <c r="BJ1662" s="13"/>
      <c r="BK1662" s="13"/>
      <c r="BL1662" s="13"/>
      <c r="BM1662" s="13"/>
      <c r="BN1662" s="13"/>
      <c r="BO1662" s="13"/>
    </row>
    <row r="1663" spans="1:67" hidden="1" x14ac:dyDescent="0.2">
      <c r="A1663" s="13" t="s">
        <v>1737</v>
      </c>
      <c r="B1663" s="13"/>
      <c r="C1663" s="13" t="s">
        <v>1519</v>
      </c>
      <c r="D1663" s="13" t="s">
        <v>73</v>
      </c>
      <c r="E1663" s="13" t="s">
        <v>1007</v>
      </c>
      <c r="F1663" s="13"/>
      <c r="G1663" s="13" t="s">
        <v>1007</v>
      </c>
      <c r="H1663" s="13"/>
      <c r="I1663" s="13"/>
      <c r="J1663" s="13"/>
      <c r="K1663" s="13"/>
      <c r="L1663" s="13"/>
      <c r="M1663" s="13"/>
      <c r="N1663" s="13"/>
      <c r="O1663" s="13"/>
      <c r="P1663" s="13"/>
      <c r="Q1663" s="13"/>
      <c r="R1663" s="13"/>
      <c r="S1663" s="13"/>
      <c r="T1663" s="13"/>
      <c r="U1663" s="13"/>
      <c r="V1663" s="13"/>
      <c r="W1663" s="13"/>
      <c r="X1663" s="13"/>
      <c r="Y1663" s="13"/>
      <c r="Z1663" s="13"/>
      <c r="AA1663" s="13"/>
      <c r="AB1663" s="13"/>
      <c r="AC1663" s="13"/>
      <c r="AD1663" s="13"/>
      <c r="AE1663" s="13"/>
      <c r="AF1663" s="13"/>
      <c r="AG1663" s="13"/>
      <c r="AH1663" s="13"/>
      <c r="AI1663" s="13"/>
      <c r="AJ1663" s="13"/>
      <c r="AK1663" s="13"/>
      <c r="AL1663" s="13"/>
      <c r="AM1663" s="13"/>
      <c r="AN1663" s="13"/>
      <c r="AO1663" s="13"/>
      <c r="AP1663" s="13"/>
      <c r="AQ1663" s="13"/>
      <c r="AR1663" s="13"/>
      <c r="AS1663" s="13"/>
      <c r="AT1663" s="13"/>
      <c r="AU1663" s="13"/>
      <c r="AV1663" s="13"/>
      <c r="AW1663" s="13"/>
      <c r="AX1663" s="13"/>
      <c r="AY1663" s="13"/>
      <c r="AZ1663" s="13"/>
      <c r="BA1663" s="13"/>
      <c r="BB1663" s="13"/>
      <c r="BC1663" s="13"/>
      <c r="BD1663" s="13"/>
      <c r="BE1663" s="13"/>
      <c r="BF1663" s="13"/>
      <c r="BG1663" s="13"/>
      <c r="BH1663" s="13"/>
      <c r="BI1663" s="13"/>
      <c r="BJ1663" s="13"/>
      <c r="BK1663" s="13"/>
      <c r="BL1663" s="13"/>
      <c r="BM1663" s="13"/>
      <c r="BN1663" s="13"/>
      <c r="BO1663" s="13"/>
    </row>
    <row r="1664" spans="1:67" hidden="1" x14ac:dyDescent="0.2">
      <c r="A1664" s="8" t="s">
        <v>2442</v>
      </c>
      <c r="C1664" t="s">
        <v>1520</v>
      </c>
      <c r="D1664" t="s">
        <v>1520</v>
      </c>
      <c r="E1664" t="s">
        <v>2471</v>
      </c>
      <c r="F1664" t="s">
        <v>283</v>
      </c>
      <c r="G1664" s="8" t="s">
        <v>2441</v>
      </c>
      <c r="H1664" s="8" t="s">
        <v>283</v>
      </c>
      <c r="I1664" s="8"/>
      <c r="AC1664">
        <v>6.2</v>
      </c>
      <c r="AF1664">
        <v>7.6</v>
      </c>
      <c r="BJ1664" s="8" t="s">
        <v>79</v>
      </c>
      <c r="BK1664" s="9">
        <v>44820</v>
      </c>
      <c r="BL1664" s="8" t="s">
        <v>2433</v>
      </c>
      <c r="BM1664" s="8" t="s">
        <v>2470</v>
      </c>
    </row>
    <row r="1665" spans="1:67" hidden="1" x14ac:dyDescent="0.2">
      <c r="A1665" s="13" t="s">
        <v>1737</v>
      </c>
      <c r="B1665" s="13"/>
      <c r="C1665" s="13" t="s">
        <v>1518</v>
      </c>
      <c r="D1665" s="13" t="s">
        <v>76</v>
      </c>
      <c r="E1665" s="13" t="s">
        <v>1045</v>
      </c>
      <c r="F1665" s="13" t="s">
        <v>1576</v>
      </c>
      <c r="G1665" s="13" t="s">
        <v>1045</v>
      </c>
      <c r="H1665" s="13" t="s">
        <v>1576</v>
      </c>
      <c r="I1665" s="13"/>
      <c r="J1665" s="13"/>
      <c r="K1665" s="13"/>
      <c r="L1665" s="13"/>
      <c r="M1665" s="13"/>
      <c r="N1665" s="13"/>
      <c r="O1665" s="13"/>
      <c r="P1665" s="13"/>
      <c r="Q1665" s="13"/>
      <c r="R1665" s="13"/>
      <c r="S1665" s="13"/>
      <c r="T1665" s="13"/>
      <c r="U1665" s="13"/>
      <c r="V1665" s="13"/>
      <c r="W1665" s="13"/>
      <c r="X1665" s="13"/>
      <c r="Y1665" s="13"/>
      <c r="Z1665" s="13"/>
      <c r="AA1665" s="13"/>
      <c r="AB1665" s="13"/>
      <c r="AC1665" s="13"/>
      <c r="AD1665" s="13"/>
      <c r="AE1665" s="13"/>
      <c r="AF1665" s="13"/>
      <c r="AG1665" s="13"/>
      <c r="AH1665" s="13"/>
      <c r="AI1665" s="13"/>
      <c r="AJ1665" s="13"/>
      <c r="AK1665" s="13"/>
      <c r="AL1665" s="13"/>
      <c r="AM1665" s="13"/>
      <c r="AN1665" s="13"/>
      <c r="AO1665" s="13"/>
      <c r="AP1665" s="13"/>
      <c r="AQ1665" s="13"/>
      <c r="AR1665" s="13"/>
      <c r="AS1665" s="13"/>
      <c r="AT1665" s="13"/>
      <c r="AU1665" s="13"/>
      <c r="AV1665" s="13"/>
      <c r="AW1665" s="13"/>
      <c r="AX1665" s="13"/>
      <c r="AY1665" s="13"/>
      <c r="AZ1665" s="13"/>
      <c r="BA1665" s="13"/>
      <c r="BB1665" s="13"/>
      <c r="BC1665" s="13"/>
      <c r="BD1665" s="13"/>
      <c r="BE1665" s="13"/>
      <c r="BF1665" s="13"/>
      <c r="BG1665" s="13"/>
      <c r="BH1665" s="13"/>
      <c r="BI1665" s="13"/>
      <c r="BJ1665" s="13"/>
      <c r="BK1665" s="13"/>
      <c r="BL1665" s="13"/>
      <c r="BM1665" s="13"/>
      <c r="BN1665" s="13"/>
      <c r="BO1665" s="13"/>
    </row>
    <row r="1666" spans="1:67" hidden="1" x14ac:dyDescent="0.2">
      <c r="A1666" s="13" t="s">
        <v>1737</v>
      </c>
      <c r="B1666" s="13"/>
      <c r="C1666" s="13" t="s">
        <v>1518</v>
      </c>
      <c r="D1666" s="13" t="s">
        <v>76</v>
      </c>
      <c r="E1666" s="13" t="s">
        <v>1045</v>
      </c>
      <c r="F1666" s="13" t="s">
        <v>1046</v>
      </c>
      <c r="G1666" s="13" t="s">
        <v>1045</v>
      </c>
      <c r="H1666" s="13" t="s">
        <v>1046</v>
      </c>
      <c r="I1666" s="13"/>
      <c r="J1666" s="13"/>
      <c r="K1666" s="13"/>
      <c r="L1666" s="13"/>
      <c r="M1666" s="13"/>
      <c r="N1666" s="13"/>
      <c r="O1666" s="13"/>
      <c r="P1666" s="13"/>
      <c r="Q1666" s="13"/>
      <c r="R1666" s="13"/>
      <c r="S1666" s="13"/>
      <c r="T1666" s="13"/>
      <c r="U1666" s="13"/>
      <c r="V1666" s="13"/>
      <c r="W1666" s="13"/>
      <c r="X1666" s="13"/>
      <c r="Y1666" s="13"/>
      <c r="Z1666" s="13"/>
      <c r="AA1666" s="13"/>
      <c r="AB1666" s="13"/>
      <c r="AC1666" s="13"/>
      <c r="AD1666" s="13"/>
      <c r="AE1666" s="13"/>
      <c r="AF1666" s="13"/>
      <c r="AG1666" s="13"/>
      <c r="AH1666" s="13"/>
      <c r="AI1666" s="13"/>
      <c r="AJ1666" s="13"/>
      <c r="AK1666" s="13"/>
      <c r="AL1666" s="13"/>
      <c r="AM1666" s="13"/>
      <c r="AN1666" s="13"/>
      <c r="AO1666" s="13"/>
      <c r="AP1666" s="13"/>
      <c r="AQ1666" s="13"/>
      <c r="AR1666" s="13"/>
      <c r="AS1666" s="13"/>
      <c r="AT1666" s="13"/>
      <c r="AU1666" s="13"/>
      <c r="AV1666" s="13"/>
      <c r="AW1666" s="13"/>
      <c r="AX1666" s="13"/>
      <c r="AY1666" s="13"/>
      <c r="AZ1666" s="13"/>
      <c r="BA1666" s="13"/>
      <c r="BB1666" s="13"/>
      <c r="BC1666" s="13"/>
      <c r="BD1666" s="13"/>
      <c r="BE1666" s="13"/>
      <c r="BF1666" s="13"/>
      <c r="BG1666" s="13"/>
      <c r="BH1666" s="13"/>
      <c r="BI1666" s="13"/>
      <c r="BJ1666" s="13"/>
      <c r="BK1666" s="13"/>
      <c r="BL1666" s="13"/>
      <c r="BM1666" s="13"/>
      <c r="BN1666" s="13"/>
      <c r="BO1666" s="13"/>
    </row>
    <row r="1667" spans="1:67" hidden="1" x14ac:dyDescent="0.2">
      <c r="A1667" t="s">
        <v>1044</v>
      </c>
      <c r="C1667" t="s">
        <v>1518</v>
      </c>
      <c r="D1667" t="s">
        <v>76</v>
      </c>
      <c r="E1667" t="s">
        <v>1045</v>
      </c>
      <c r="F1667" t="s">
        <v>1046</v>
      </c>
      <c r="G1667" t="s">
        <v>1045</v>
      </c>
      <c r="H1667" t="s">
        <v>1046</v>
      </c>
      <c r="AO1667">
        <v>6.9</v>
      </c>
      <c r="AR1667">
        <v>2.2000000000000002</v>
      </c>
      <c r="AW1667">
        <v>5.3</v>
      </c>
      <c r="AZ1667">
        <v>4</v>
      </c>
      <c r="BA1667">
        <v>6</v>
      </c>
      <c r="BD1667">
        <v>4.7</v>
      </c>
      <c r="BE1667">
        <v>6</v>
      </c>
      <c r="BH1667">
        <v>3.8</v>
      </c>
      <c r="BJ1667" t="s">
        <v>79</v>
      </c>
      <c r="BL1667" t="s">
        <v>216</v>
      </c>
      <c r="BM1667">
        <v>7016</v>
      </c>
    </row>
    <row r="1668" spans="1:67" hidden="1" x14ac:dyDescent="0.2">
      <c r="A1668" t="s">
        <v>1047</v>
      </c>
      <c r="C1668" t="s">
        <v>1518</v>
      </c>
      <c r="D1668" t="s">
        <v>76</v>
      </c>
      <c r="E1668" t="s">
        <v>1045</v>
      </c>
      <c r="F1668" t="s">
        <v>1046</v>
      </c>
      <c r="G1668" t="s">
        <v>1045</v>
      </c>
      <c r="H1668" t="s">
        <v>1046</v>
      </c>
      <c r="AC1668">
        <v>6.6</v>
      </c>
      <c r="AF1668">
        <v>8.9</v>
      </c>
      <c r="AG1668">
        <v>4.2</v>
      </c>
      <c r="AJ1668">
        <v>7.3</v>
      </c>
      <c r="BA1668">
        <v>6.8</v>
      </c>
      <c r="BD1668">
        <v>5</v>
      </c>
      <c r="BE1668">
        <v>6.2</v>
      </c>
      <c r="BH1668">
        <v>4.7</v>
      </c>
      <c r="BJ1668" t="s">
        <v>79</v>
      </c>
      <c r="BL1668" t="s">
        <v>216</v>
      </c>
      <c r="BM1668">
        <v>7016</v>
      </c>
    </row>
    <row r="1669" spans="1:67" hidden="1" x14ac:dyDescent="0.2">
      <c r="A1669" t="s">
        <v>1048</v>
      </c>
      <c r="C1669" t="s">
        <v>1518</v>
      </c>
      <c r="D1669" t="s">
        <v>76</v>
      </c>
      <c r="E1669" t="s">
        <v>1045</v>
      </c>
      <c r="F1669" t="s">
        <v>1046</v>
      </c>
      <c r="G1669" t="s">
        <v>1045</v>
      </c>
      <c r="H1669" t="s">
        <v>1046</v>
      </c>
      <c r="AC1669">
        <v>6.7</v>
      </c>
      <c r="AF1669">
        <v>8.8000000000000007</v>
      </c>
      <c r="AG1669">
        <v>4.2</v>
      </c>
      <c r="AJ1669">
        <v>6.3</v>
      </c>
      <c r="BJ1669" t="s">
        <v>79</v>
      </c>
      <c r="BL1669" t="s">
        <v>216</v>
      </c>
      <c r="BM1669">
        <v>7016</v>
      </c>
      <c r="BN1669" t="s">
        <v>81</v>
      </c>
      <c r="BO1669" t="s">
        <v>216</v>
      </c>
    </row>
    <row r="1670" spans="1:67" hidden="1" x14ac:dyDescent="0.2">
      <c r="A1670" s="8" t="s">
        <v>2070</v>
      </c>
      <c r="C1670" t="s">
        <v>1518</v>
      </c>
      <c r="D1670" t="s">
        <v>76</v>
      </c>
      <c r="E1670" t="s">
        <v>1045</v>
      </c>
      <c r="F1670" t="s">
        <v>1046</v>
      </c>
      <c r="G1670" s="8" t="s">
        <v>1045</v>
      </c>
      <c r="H1670" s="8" t="s">
        <v>2069</v>
      </c>
      <c r="I1670" s="8"/>
      <c r="AW1670">
        <v>4.9000000000000004</v>
      </c>
      <c r="AX1670">
        <v>3.5</v>
      </c>
      <c r="AY1670">
        <v>3.9</v>
      </c>
      <c r="AZ1670">
        <v>3.9</v>
      </c>
      <c r="BA1670">
        <v>6</v>
      </c>
      <c r="BB1670">
        <v>4.9000000000000004</v>
      </c>
      <c r="BC1670">
        <v>5</v>
      </c>
      <c r="BD1670">
        <v>5</v>
      </c>
      <c r="BE1670">
        <v>5.9</v>
      </c>
      <c r="BF1670">
        <v>4.2</v>
      </c>
      <c r="BG1670">
        <v>3.4</v>
      </c>
      <c r="BH1670">
        <v>4.2</v>
      </c>
      <c r="BJ1670" s="8" t="s">
        <v>79</v>
      </c>
      <c r="BK1670" s="1">
        <v>44816</v>
      </c>
      <c r="BL1670" t="s">
        <v>2002</v>
      </c>
      <c r="BM1670">
        <v>2585</v>
      </c>
    </row>
    <row r="1671" spans="1:67" hidden="1" x14ac:dyDescent="0.2">
      <c r="A1671" s="8" t="s">
        <v>2071</v>
      </c>
      <c r="C1671" t="s">
        <v>1518</v>
      </c>
      <c r="D1671" t="s">
        <v>76</v>
      </c>
      <c r="E1671" t="s">
        <v>1045</v>
      </c>
      <c r="F1671" t="s">
        <v>1046</v>
      </c>
      <c r="G1671" s="8" t="s">
        <v>1045</v>
      </c>
      <c r="H1671" s="8" t="s">
        <v>2069</v>
      </c>
      <c r="I1671" s="8"/>
      <c r="BE1671">
        <v>5.9</v>
      </c>
      <c r="BF1671" t="s">
        <v>1925</v>
      </c>
      <c r="BG1671">
        <v>3.1</v>
      </c>
      <c r="BH1671" t="s">
        <v>1925</v>
      </c>
      <c r="BI1671" s="11" t="s">
        <v>2007</v>
      </c>
      <c r="BJ1671" s="8" t="s">
        <v>79</v>
      </c>
      <c r="BK1671" s="1">
        <v>44816</v>
      </c>
      <c r="BL1671" t="s">
        <v>2002</v>
      </c>
      <c r="BM1671">
        <v>2585</v>
      </c>
    </row>
    <row r="1672" spans="1:67" hidden="1" x14ac:dyDescent="0.2">
      <c r="A1672" s="8" t="s">
        <v>1770</v>
      </c>
      <c r="B1672" s="8"/>
      <c r="C1672" s="8" t="s">
        <v>1518</v>
      </c>
      <c r="D1672" s="8" t="s">
        <v>76</v>
      </c>
      <c r="E1672" s="8" t="s">
        <v>1045</v>
      </c>
      <c r="F1672" s="8" t="s">
        <v>1046</v>
      </c>
      <c r="G1672" s="8" t="s">
        <v>1045</v>
      </c>
      <c r="H1672" s="8" t="s">
        <v>1046</v>
      </c>
      <c r="I1672" s="8"/>
      <c r="J1672" s="8"/>
      <c r="K1672" s="8"/>
      <c r="L1672" s="8" t="s">
        <v>1771</v>
      </c>
      <c r="M1672" s="8"/>
      <c r="N1672" s="8"/>
      <c r="O1672" s="8"/>
      <c r="P1672" s="8"/>
      <c r="Q1672" s="8"/>
      <c r="R1672" s="8"/>
      <c r="S1672" s="8"/>
      <c r="T1672" s="8"/>
      <c r="U1672" s="8"/>
      <c r="V1672" s="8"/>
      <c r="W1672" s="8"/>
      <c r="X1672" s="8"/>
      <c r="Y1672" s="8"/>
      <c r="Z1672" s="8"/>
      <c r="AA1672" s="8"/>
      <c r="AB1672" s="8"/>
      <c r="AC1672" s="8"/>
      <c r="AD1672" s="8"/>
      <c r="AE1672" s="8"/>
      <c r="AF1672" s="8"/>
      <c r="AG1672" s="8"/>
      <c r="AH1672" s="8"/>
      <c r="AI1672" s="8"/>
      <c r="AJ1672" s="8"/>
      <c r="AK1672" s="8"/>
      <c r="AL1672" s="8"/>
      <c r="AM1672" s="8"/>
      <c r="AN1672" s="8"/>
      <c r="AO1672" s="8"/>
      <c r="AP1672" s="8"/>
      <c r="AQ1672" s="8"/>
      <c r="AR1672" s="8"/>
      <c r="AS1672" s="8"/>
      <c r="AT1672" s="8"/>
      <c r="AU1672" s="8"/>
      <c r="AV1672" s="8"/>
      <c r="AW1672" s="8"/>
      <c r="AX1672" s="8"/>
      <c r="AY1672" s="8"/>
      <c r="AZ1672" s="8"/>
      <c r="BA1672" s="8"/>
      <c r="BB1672" s="8"/>
      <c r="BC1672" s="8"/>
      <c r="BD1672" s="8"/>
      <c r="BE1672" s="8"/>
      <c r="BF1672" s="8"/>
      <c r="BG1672" s="8"/>
      <c r="BH1672" s="8"/>
      <c r="BI1672" s="8"/>
      <c r="BJ1672" s="8" t="s">
        <v>79</v>
      </c>
      <c r="BK1672" s="9">
        <v>44812</v>
      </c>
      <c r="BL1672" s="8" t="s">
        <v>1738</v>
      </c>
      <c r="BM1672" s="8">
        <v>1420</v>
      </c>
      <c r="BN1672" s="8"/>
      <c r="BO1672" s="8"/>
    </row>
    <row r="1673" spans="1:67" hidden="1" x14ac:dyDescent="0.2">
      <c r="A1673" s="8" t="s">
        <v>1769</v>
      </c>
      <c r="B1673" s="8"/>
      <c r="C1673" s="8" t="s">
        <v>1518</v>
      </c>
      <c r="D1673" s="8" t="s">
        <v>76</v>
      </c>
      <c r="E1673" s="8" t="s">
        <v>1045</v>
      </c>
      <c r="F1673" s="8" t="s">
        <v>1046</v>
      </c>
      <c r="G1673" s="8" t="s">
        <v>1045</v>
      </c>
      <c r="H1673" s="8" t="s">
        <v>1046</v>
      </c>
      <c r="I1673" s="8"/>
      <c r="J1673" s="8"/>
      <c r="K1673" s="8"/>
      <c r="L1673" s="8" t="s">
        <v>1743</v>
      </c>
      <c r="M1673" s="8"/>
      <c r="N1673" s="8"/>
      <c r="O1673" s="8"/>
      <c r="P1673" s="8"/>
      <c r="Q1673" s="8"/>
      <c r="R1673" s="8"/>
      <c r="S1673" s="8"/>
      <c r="T1673" s="8"/>
      <c r="U1673" s="8"/>
      <c r="V1673" s="8"/>
      <c r="W1673" s="8"/>
      <c r="X1673" s="8"/>
      <c r="Y1673" s="8"/>
      <c r="Z1673" s="8"/>
      <c r="AA1673" s="8"/>
      <c r="AB1673" s="8"/>
      <c r="AC1673" s="8"/>
      <c r="AD1673" s="8"/>
      <c r="AE1673" s="8"/>
      <c r="AF1673" s="8"/>
      <c r="AG1673" s="8"/>
      <c r="AH1673" s="8"/>
      <c r="AI1673" s="8"/>
      <c r="AJ1673" s="8"/>
      <c r="AK1673" s="8"/>
      <c r="AL1673" s="8"/>
      <c r="AM1673" s="8"/>
      <c r="AN1673" s="8"/>
      <c r="AO1673" s="8"/>
      <c r="AP1673" s="8"/>
      <c r="AQ1673" s="8"/>
      <c r="AR1673" s="8"/>
      <c r="AS1673" s="8"/>
      <c r="AT1673" s="8"/>
      <c r="AU1673" s="8"/>
      <c r="AV1673" s="8"/>
      <c r="AW1673" s="8"/>
      <c r="AX1673" s="8"/>
      <c r="AY1673" s="8"/>
      <c r="AZ1673" s="8"/>
      <c r="BA1673" s="8"/>
      <c r="BB1673" s="8"/>
      <c r="BC1673" s="8"/>
      <c r="BD1673" s="8"/>
      <c r="BE1673" s="8"/>
      <c r="BF1673" s="8"/>
      <c r="BG1673" s="8"/>
      <c r="BH1673" s="8"/>
      <c r="BI1673" s="8"/>
      <c r="BJ1673" s="8" t="s">
        <v>79</v>
      </c>
      <c r="BK1673" s="9">
        <v>44812</v>
      </c>
      <c r="BL1673" s="8" t="s">
        <v>1738</v>
      </c>
      <c r="BM1673" s="8">
        <v>1420</v>
      </c>
      <c r="BN1673" s="8" t="s">
        <v>72</v>
      </c>
      <c r="BO1673" s="8" t="s">
        <v>1738</v>
      </c>
    </row>
    <row r="1674" spans="1:67" hidden="1" x14ac:dyDescent="0.2">
      <c r="A1674" s="8"/>
      <c r="C1674" t="s">
        <v>1518</v>
      </c>
      <c r="D1674" t="s">
        <v>76</v>
      </c>
      <c r="E1674" t="s">
        <v>1045</v>
      </c>
      <c r="F1674" t="s">
        <v>1046</v>
      </c>
      <c r="G1674" s="8" t="s">
        <v>141</v>
      </c>
      <c r="H1674" s="8" t="s">
        <v>1046</v>
      </c>
      <c r="I1674" s="8"/>
      <c r="U1674">
        <f>0.006*1000</f>
        <v>6</v>
      </c>
      <c r="X1674">
        <f>0.004*1000</f>
        <v>4</v>
      </c>
      <c r="Y1674">
        <f>0.006*1000</f>
        <v>6</v>
      </c>
      <c r="AB1674">
        <f>0.006*1000</f>
        <v>6</v>
      </c>
      <c r="AC1674">
        <f>0.0064*1000</f>
        <v>6.4</v>
      </c>
      <c r="AF1674">
        <f>0.008*1000</f>
        <v>8</v>
      </c>
      <c r="AG1674">
        <f>0.0045*1000</f>
        <v>4.5</v>
      </c>
      <c r="AJ1674">
        <f>0.006*1000</f>
        <v>6</v>
      </c>
      <c r="BJ1674" s="8" t="s">
        <v>79</v>
      </c>
      <c r="BK1674" s="1">
        <v>44826</v>
      </c>
      <c r="BL1674" s="8" t="s">
        <v>2689</v>
      </c>
      <c r="BM1674">
        <v>53560</v>
      </c>
    </row>
    <row r="1675" spans="1:67" hidden="1" x14ac:dyDescent="0.2">
      <c r="A1675" s="13" t="s">
        <v>1737</v>
      </c>
      <c r="B1675" s="13"/>
      <c r="C1675" s="13" t="s">
        <v>1518</v>
      </c>
      <c r="D1675" s="13" t="s">
        <v>76</v>
      </c>
      <c r="E1675" s="13" t="s">
        <v>1045</v>
      </c>
      <c r="F1675" s="13" t="s">
        <v>1050</v>
      </c>
      <c r="G1675" s="13" t="s">
        <v>1045</v>
      </c>
      <c r="H1675" s="13" t="s">
        <v>1050</v>
      </c>
      <c r="I1675" s="13"/>
      <c r="J1675" s="13"/>
      <c r="K1675" s="13"/>
      <c r="L1675" s="13"/>
      <c r="M1675" s="13"/>
      <c r="N1675" s="13"/>
      <c r="O1675" s="13"/>
      <c r="P1675" s="13"/>
      <c r="Q1675" s="13"/>
      <c r="R1675" s="13"/>
      <c r="S1675" s="13"/>
      <c r="T1675" s="13"/>
      <c r="U1675" s="13"/>
      <c r="V1675" s="13"/>
      <c r="W1675" s="13"/>
      <c r="X1675" s="13"/>
      <c r="Y1675" s="13"/>
      <c r="Z1675" s="13"/>
      <c r="AA1675" s="13"/>
      <c r="AB1675" s="13"/>
      <c r="AC1675" s="13"/>
      <c r="AD1675" s="13"/>
      <c r="AE1675" s="13"/>
      <c r="AF1675" s="13"/>
      <c r="AG1675" s="13"/>
      <c r="AH1675" s="13"/>
      <c r="AI1675" s="13"/>
      <c r="AJ1675" s="13"/>
      <c r="AK1675" s="13"/>
      <c r="AL1675" s="13"/>
      <c r="AM1675" s="13"/>
      <c r="AN1675" s="13"/>
      <c r="AO1675" s="13"/>
      <c r="AP1675" s="13"/>
      <c r="AQ1675" s="13"/>
      <c r="AR1675" s="13"/>
      <c r="AS1675" s="13"/>
      <c r="AT1675" s="13"/>
      <c r="AU1675" s="13"/>
      <c r="AV1675" s="13"/>
      <c r="AW1675" s="13"/>
      <c r="AX1675" s="13"/>
      <c r="AY1675" s="13"/>
      <c r="AZ1675" s="13"/>
      <c r="BA1675" s="13"/>
      <c r="BB1675" s="13"/>
      <c r="BC1675" s="13"/>
      <c r="BD1675" s="13"/>
      <c r="BE1675" s="13"/>
      <c r="BF1675" s="13"/>
      <c r="BG1675" s="13"/>
      <c r="BH1675" s="13"/>
      <c r="BI1675" s="13"/>
      <c r="BJ1675" s="13"/>
      <c r="BK1675" s="13"/>
      <c r="BL1675" s="13"/>
      <c r="BM1675" s="13"/>
      <c r="BN1675" s="13"/>
      <c r="BO1675" s="13"/>
    </row>
    <row r="1676" spans="1:67" hidden="1" x14ac:dyDescent="0.2">
      <c r="A1676" s="13" t="s">
        <v>1737</v>
      </c>
      <c r="B1676" s="13"/>
      <c r="C1676" s="13" t="s">
        <v>1518</v>
      </c>
      <c r="D1676" s="13" t="s">
        <v>76</v>
      </c>
      <c r="E1676" s="13" t="s">
        <v>1045</v>
      </c>
      <c r="F1676" s="13" t="s">
        <v>1050</v>
      </c>
      <c r="G1676" s="13" t="s">
        <v>1051</v>
      </c>
      <c r="H1676" s="13" t="s">
        <v>1052</v>
      </c>
      <c r="I1676" s="13"/>
      <c r="J1676" s="13"/>
      <c r="K1676" s="13"/>
      <c r="L1676" s="13"/>
      <c r="M1676" s="13"/>
      <c r="N1676" s="13"/>
      <c r="O1676" s="13"/>
      <c r="P1676" s="13"/>
      <c r="Q1676" s="13"/>
      <c r="R1676" s="13"/>
      <c r="S1676" s="13"/>
      <c r="T1676" s="13"/>
      <c r="U1676" s="13"/>
      <c r="V1676" s="13"/>
      <c r="W1676" s="13"/>
      <c r="X1676" s="13"/>
      <c r="Y1676" s="13"/>
      <c r="Z1676" s="13"/>
      <c r="AA1676" s="13"/>
      <c r="AB1676" s="13"/>
      <c r="AC1676" s="13"/>
      <c r="AD1676" s="13"/>
      <c r="AE1676" s="13"/>
      <c r="AF1676" s="13"/>
      <c r="AG1676" s="13"/>
      <c r="AH1676" s="13"/>
      <c r="AI1676" s="13"/>
      <c r="AJ1676" s="13"/>
      <c r="AK1676" s="13"/>
      <c r="AL1676" s="13"/>
      <c r="AM1676" s="13"/>
      <c r="AN1676" s="13"/>
      <c r="AO1676" s="13"/>
      <c r="AP1676" s="13"/>
      <c r="AQ1676" s="13"/>
      <c r="AR1676" s="13"/>
      <c r="AS1676" s="13"/>
      <c r="AT1676" s="13"/>
      <c r="AU1676" s="13"/>
      <c r="AV1676" s="13"/>
      <c r="AW1676" s="13"/>
      <c r="AX1676" s="13"/>
      <c r="AY1676" s="13"/>
      <c r="AZ1676" s="13"/>
      <c r="BA1676" s="13"/>
      <c r="BB1676" s="13"/>
      <c r="BC1676" s="13"/>
      <c r="BD1676" s="13"/>
      <c r="BE1676" s="13"/>
      <c r="BF1676" s="13"/>
      <c r="BG1676" s="13"/>
      <c r="BH1676" s="13"/>
      <c r="BI1676" s="13"/>
      <c r="BJ1676" s="13"/>
      <c r="BK1676" s="13"/>
      <c r="BL1676" s="13"/>
      <c r="BM1676" s="13"/>
      <c r="BN1676" s="13"/>
      <c r="BO1676" s="13"/>
    </row>
    <row r="1677" spans="1:67" hidden="1" x14ac:dyDescent="0.2">
      <c r="A1677" s="8" t="s">
        <v>2560</v>
      </c>
      <c r="C1677" t="s">
        <v>1518</v>
      </c>
      <c r="D1677" t="s">
        <v>76</v>
      </c>
      <c r="E1677" t="s">
        <v>1045</v>
      </c>
      <c r="F1677" t="s">
        <v>1050</v>
      </c>
      <c r="G1677" s="8" t="s">
        <v>1045</v>
      </c>
      <c r="H1677" s="8" t="s">
        <v>1050</v>
      </c>
      <c r="I1677" s="8"/>
      <c r="AS1677" t="s">
        <v>2091</v>
      </c>
      <c r="AV1677">
        <v>3.35</v>
      </c>
      <c r="AW1677">
        <v>6.65</v>
      </c>
      <c r="AX1677">
        <v>4.5</v>
      </c>
      <c r="AY1677">
        <v>5.2</v>
      </c>
      <c r="AZ1677">
        <v>5.2</v>
      </c>
      <c r="BJ1677" t="s">
        <v>79</v>
      </c>
      <c r="BK1677" s="1">
        <v>44824</v>
      </c>
      <c r="BL1677" t="s">
        <v>2492</v>
      </c>
      <c r="BM1677">
        <v>2930</v>
      </c>
      <c r="BN1677" t="s">
        <v>72</v>
      </c>
      <c r="BO1677" t="s">
        <v>2492</v>
      </c>
    </row>
    <row r="1678" spans="1:67" hidden="1" x14ac:dyDescent="0.2">
      <c r="A1678" s="8" t="s">
        <v>2561</v>
      </c>
      <c r="C1678" t="s">
        <v>1518</v>
      </c>
      <c r="D1678" t="s">
        <v>76</v>
      </c>
      <c r="E1678" t="s">
        <v>1045</v>
      </c>
      <c r="F1678" t="s">
        <v>1050</v>
      </c>
      <c r="G1678" s="8" t="s">
        <v>1045</v>
      </c>
      <c r="H1678" s="8" t="s">
        <v>1050</v>
      </c>
      <c r="I1678" s="8"/>
      <c r="AW1678">
        <v>7.55</v>
      </c>
      <c r="AX1678">
        <v>5</v>
      </c>
      <c r="AY1678">
        <v>5.85</v>
      </c>
      <c r="AZ1678">
        <v>5.85</v>
      </c>
      <c r="BJ1678" s="8" t="s">
        <v>79</v>
      </c>
      <c r="BK1678" s="9">
        <v>44824</v>
      </c>
      <c r="BL1678" s="8" t="s">
        <v>2492</v>
      </c>
      <c r="BM1678">
        <v>2930</v>
      </c>
    </row>
    <row r="1679" spans="1:67" hidden="1" x14ac:dyDescent="0.2">
      <c r="A1679" t="s">
        <v>1049</v>
      </c>
      <c r="B1679" t="s">
        <v>338</v>
      </c>
      <c r="C1679" t="s">
        <v>1518</v>
      </c>
      <c r="D1679" t="s">
        <v>76</v>
      </c>
      <c r="E1679" t="s">
        <v>1045</v>
      </c>
      <c r="F1679" t="s">
        <v>1050</v>
      </c>
      <c r="G1679" t="s">
        <v>1051</v>
      </c>
      <c r="H1679" t="s">
        <v>1052</v>
      </c>
      <c r="AW1679">
        <v>6.8</v>
      </c>
      <c r="AX1679">
        <v>4.8</v>
      </c>
      <c r="AY1679">
        <v>5.6</v>
      </c>
      <c r="AZ1679">
        <v>5.6</v>
      </c>
      <c r="BJ1679" t="s">
        <v>70</v>
      </c>
      <c r="BK1679" s="1">
        <v>44819</v>
      </c>
      <c r="BL1679" t="s">
        <v>71</v>
      </c>
      <c r="BM1679">
        <v>3485</v>
      </c>
      <c r="BN1679" t="s">
        <v>72</v>
      </c>
      <c r="BO1679" t="s">
        <v>71</v>
      </c>
    </row>
    <row r="1680" spans="1:67" hidden="1" x14ac:dyDescent="0.2">
      <c r="A1680" t="s">
        <v>1053</v>
      </c>
      <c r="B1680" t="s">
        <v>169</v>
      </c>
      <c r="C1680" t="s">
        <v>1518</v>
      </c>
      <c r="D1680" t="s">
        <v>76</v>
      </c>
      <c r="E1680" t="s">
        <v>1045</v>
      </c>
      <c r="F1680" t="s">
        <v>1050</v>
      </c>
      <c r="G1680" t="s">
        <v>359</v>
      </c>
      <c r="H1680" t="s">
        <v>1050</v>
      </c>
      <c r="AW1680">
        <v>7</v>
      </c>
      <c r="AX1680">
        <v>4.9000000000000004</v>
      </c>
      <c r="AY1680">
        <v>5.9</v>
      </c>
      <c r="AZ1680">
        <v>5.9</v>
      </c>
      <c r="BJ1680" t="s">
        <v>70</v>
      </c>
      <c r="BL1680" t="s">
        <v>388</v>
      </c>
      <c r="BM1680">
        <v>3140</v>
      </c>
    </row>
    <row r="1681" spans="1:67" hidden="1" x14ac:dyDescent="0.2">
      <c r="A1681" t="s">
        <v>1053</v>
      </c>
      <c r="B1681" t="s">
        <v>169</v>
      </c>
      <c r="C1681" t="s">
        <v>1518</v>
      </c>
      <c r="D1681" t="s">
        <v>76</v>
      </c>
      <c r="E1681" t="s">
        <v>1045</v>
      </c>
      <c r="F1681" t="s">
        <v>1050</v>
      </c>
      <c r="G1681" t="s">
        <v>1054</v>
      </c>
      <c r="H1681" t="s">
        <v>1050</v>
      </c>
      <c r="AW1681">
        <v>7.1</v>
      </c>
      <c r="AX1681">
        <v>4.9000000000000004</v>
      </c>
      <c r="AY1681">
        <v>5.9</v>
      </c>
      <c r="AZ1681">
        <v>5.9</v>
      </c>
      <c r="BI1681" t="s">
        <v>1055</v>
      </c>
      <c r="BJ1681" t="s">
        <v>79</v>
      </c>
      <c r="BL1681" t="s">
        <v>109</v>
      </c>
      <c r="BM1681">
        <v>3144</v>
      </c>
      <c r="BN1681" t="s">
        <v>81</v>
      </c>
      <c r="BO1681" t="s">
        <v>109</v>
      </c>
    </row>
    <row r="1682" spans="1:67" hidden="1" x14ac:dyDescent="0.2">
      <c r="A1682" s="13" t="s">
        <v>1737</v>
      </c>
      <c r="B1682" s="13"/>
      <c r="C1682" s="13" t="s">
        <v>1518</v>
      </c>
      <c r="D1682" s="13" t="s">
        <v>76</v>
      </c>
      <c r="E1682" s="13" t="s">
        <v>1045</v>
      </c>
      <c r="F1682" s="13" t="s">
        <v>826</v>
      </c>
      <c r="G1682" s="13" t="s">
        <v>141</v>
      </c>
      <c r="H1682" s="13" t="s">
        <v>1291</v>
      </c>
      <c r="I1682" s="13"/>
      <c r="J1682" s="13"/>
      <c r="K1682" s="13"/>
      <c r="L1682" s="13"/>
      <c r="M1682" s="13"/>
      <c r="N1682" s="13"/>
      <c r="O1682" s="13"/>
      <c r="P1682" s="13"/>
      <c r="Q1682" s="13"/>
      <c r="R1682" s="13"/>
      <c r="S1682" s="13"/>
      <c r="T1682" s="13"/>
      <c r="U1682" s="13"/>
      <c r="V1682" s="13"/>
      <c r="W1682" s="13"/>
      <c r="X1682" s="13"/>
      <c r="Y1682" s="13"/>
      <c r="Z1682" s="13"/>
      <c r="AA1682" s="13"/>
      <c r="AB1682" s="13"/>
      <c r="AC1682" s="13"/>
      <c r="AD1682" s="13"/>
      <c r="AE1682" s="13"/>
      <c r="AF1682" s="13"/>
      <c r="AG1682" s="13"/>
      <c r="AH1682" s="13"/>
      <c r="AI1682" s="13"/>
      <c r="AJ1682" s="13"/>
      <c r="AK1682" s="13"/>
      <c r="AL1682" s="13"/>
      <c r="AM1682" s="13"/>
      <c r="AN1682" s="13"/>
      <c r="AO1682" s="13"/>
      <c r="AP1682" s="13"/>
      <c r="AQ1682" s="13"/>
      <c r="AR1682" s="13"/>
      <c r="AS1682" s="13"/>
      <c r="AT1682" s="13"/>
      <c r="AU1682" s="13"/>
      <c r="AV1682" s="13"/>
      <c r="AW1682" s="13"/>
      <c r="AX1682" s="13"/>
      <c r="AY1682" s="13"/>
      <c r="AZ1682" s="13"/>
      <c r="BA1682" s="13"/>
      <c r="BB1682" s="13"/>
      <c r="BC1682" s="13"/>
      <c r="BD1682" s="13"/>
      <c r="BE1682" s="13"/>
      <c r="BF1682" s="13"/>
      <c r="BG1682" s="13"/>
      <c r="BH1682" s="13"/>
      <c r="BI1682" s="13"/>
      <c r="BJ1682" s="13"/>
      <c r="BK1682" s="13"/>
      <c r="BL1682" s="13"/>
      <c r="BM1682" s="13"/>
      <c r="BN1682" s="13"/>
      <c r="BO1682" s="13"/>
    </row>
    <row r="1683" spans="1:67" hidden="1" x14ac:dyDescent="0.2">
      <c r="A1683" s="13" t="s">
        <v>1737</v>
      </c>
      <c r="B1683" s="13"/>
      <c r="C1683" s="13" t="s">
        <v>1518</v>
      </c>
      <c r="D1683" s="13" t="s">
        <v>76</v>
      </c>
      <c r="E1683" s="13" t="s">
        <v>1045</v>
      </c>
      <c r="F1683" s="13" t="s">
        <v>826</v>
      </c>
      <c r="G1683" s="13" t="s">
        <v>1288</v>
      </c>
      <c r="H1683" s="13" t="s">
        <v>826</v>
      </c>
      <c r="I1683" s="13"/>
      <c r="J1683" s="13"/>
      <c r="K1683" s="13"/>
      <c r="L1683" s="13"/>
      <c r="M1683" s="13"/>
      <c r="N1683" s="13"/>
      <c r="O1683" s="13"/>
      <c r="P1683" s="13"/>
      <c r="Q1683" s="13"/>
      <c r="R1683" s="13"/>
      <c r="S1683" s="13"/>
      <c r="T1683" s="13"/>
      <c r="U1683" s="13"/>
      <c r="V1683" s="13"/>
      <c r="W1683" s="13"/>
      <c r="X1683" s="13"/>
      <c r="Y1683" s="13"/>
      <c r="Z1683" s="13"/>
      <c r="AA1683" s="13"/>
      <c r="AB1683" s="13"/>
      <c r="AC1683" s="13"/>
      <c r="AD1683" s="13"/>
      <c r="AE1683" s="13"/>
      <c r="AF1683" s="13"/>
      <c r="AG1683" s="13"/>
      <c r="AH1683" s="13"/>
      <c r="AI1683" s="13"/>
      <c r="AJ1683" s="13"/>
      <c r="AK1683" s="13"/>
      <c r="AL1683" s="13"/>
      <c r="AM1683" s="13"/>
      <c r="AN1683" s="13"/>
      <c r="AO1683" s="13"/>
      <c r="AP1683" s="13"/>
      <c r="AQ1683" s="13"/>
      <c r="AR1683" s="13"/>
      <c r="AS1683" s="13"/>
      <c r="AT1683" s="13"/>
      <c r="AU1683" s="13"/>
      <c r="AV1683" s="13"/>
      <c r="AW1683" s="13"/>
      <c r="AX1683" s="13"/>
      <c r="AY1683" s="13"/>
      <c r="AZ1683" s="13"/>
      <c r="BA1683" s="13"/>
      <c r="BB1683" s="13"/>
      <c r="BC1683" s="13"/>
      <c r="BD1683" s="13"/>
      <c r="BE1683" s="13"/>
      <c r="BF1683" s="13"/>
      <c r="BG1683" s="13"/>
      <c r="BH1683" s="13"/>
      <c r="BI1683" s="13"/>
      <c r="BJ1683" s="13"/>
      <c r="BK1683" s="13"/>
      <c r="BL1683" s="13"/>
      <c r="BM1683" s="13"/>
      <c r="BN1683" s="13"/>
      <c r="BO1683" s="13"/>
    </row>
    <row r="1684" spans="1:67" ht="18" hidden="1" x14ac:dyDescent="0.2">
      <c r="A1684" s="12" t="s">
        <v>1287</v>
      </c>
      <c r="B1684" s="12"/>
      <c r="C1684" s="12" t="s">
        <v>1518</v>
      </c>
      <c r="D1684" s="12" t="s">
        <v>76</v>
      </c>
      <c r="E1684" s="12" t="s">
        <v>1045</v>
      </c>
      <c r="F1684" s="12" t="s">
        <v>826</v>
      </c>
      <c r="G1684" s="12" t="s">
        <v>1045</v>
      </c>
      <c r="H1684" s="12" t="s">
        <v>826</v>
      </c>
      <c r="I1684" s="12"/>
      <c r="J1684" s="12"/>
      <c r="K1684" s="12"/>
      <c r="L1684" s="12"/>
      <c r="M1684" s="12"/>
      <c r="N1684" s="12"/>
      <c r="O1684" s="12"/>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t="s">
        <v>79</v>
      </c>
      <c r="BK1684" s="14">
        <v>44820</v>
      </c>
      <c r="BL1684" s="12" t="s">
        <v>2413</v>
      </c>
      <c r="BM1684" s="36">
        <v>82637</v>
      </c>
      <c r="BN1684" s="12" t="s">
        <v>72</v>
      </c>
      <c r="BO1684" s="12" t="s">
        <v>2413</v>
      </c>
    </row>
    <row r="1685" spans="1:67" hidden="1" x14ac:dyDescent="0.2">
      <c r="A1685" t="s">
        <v>1287</v>
      </c>
      <c r="C1685" t="s">
        <v>1518</v>
      </c>
      <c r="D1685" t="s">
        <v>76</v>
      </c>
      <c r="E1685" t="s">
        <v>1045</v>
      </c>
      <c r="F1685" t="s">
        <v>826</v>
      </c>
      <c r="G1685" t="s">
        <v>1045</v>
      </c>
      <c r="H1685" t="s">
        <v>826</v>
      </c>
      <c r="Y1685">
        <v>5</v>
      </c>
      <c r="AB1685">
        <v>5.9</v>
      </c>
      <c r="AC1685">
        <v>5.5</v>
      </c>
      <c r="AF1685">
        <v>7</v>
      </c>
      <c r="AG1685">
        <v>3.5</v>
      </c>
      <c r="AJ1685">
        <v>5.7</v>
      </c>
      <c r="BJ1685" t="s">
        <v>79</v>
      </c>
      <c r="BL1685" t="s">
        <v>361</v>
      </c>
      <c r="BM1685">
        <v>3142</v>
      </c>
    </row>
    <row r="1686" spans="1:67" hidden="1" x14ac:dyDescent="0.2">
      <c r="A1686" t="s">
        <v>1289</v>
      </c>
      <c r="C1686" t="s">
        <v>1518</v>
      </c>
      <c r="D1686" t="s">
        <v>76</v>
      </c>
      <c r="E1686" t="s">
        <v>1045</v>
      </c>
      <c r="F1686" t="s">
        <v>826</v>
      </c>
      <c r="G1686" t="s">
        <v>1045</v>
      </c>
      <c r="H1686" t="s">
        <v>826</v>
      </c>
      <c r="U1686">
        <v>4.5999999999999996</v>
      </c>
      <c r="X1686">
        <v>5.9</v>
      </c>
      <c r="Y1686">
        <v>4.9000000000000004</v>
      </c>
      <c r="AB1686">
        <v>5.7</v>
      </c>
      <c r="AC1686">
        <v>4.9000000000000004</v>
      </c>
      <c r="AF1686">
        <v>6.5</v>
      </c>
      <c r="AG1686">
        <v>3.3</v>
      </c>
      <c r="AJ1686">
        <v>5.4</v>
      </c>
      <c r="BJ1686" t="s">
        <v>79</v>
      </c>
      <c r="BL1686" t="s">
        <v>361</v>
      </c>
      <c r="BM1686">
        <v>3142</v>
      </c>
      <c r="BN1686" t="s">
        <v>81</v>
      </c>
      <c r="BO1686" t="s">
        <v>361</v>
      </c>
    </row>
    <row r="1687" spans="1:67" hidden="1" x14ac:dyDescent="0.2">
      <c r="A1687" t="s">
        <v>1290</v>
      </c>
      <c r="C1687" t="s">
        <v>1518</v>
      </c>
      <c r="D1687" t="s">
        <v>76</v>
      </c>
      <c r="E1687" t="s">
        <v>1045</v>
      </c>
      <c r="F1687" t="s">
        <v>826</v>
      </c>
      <c r="G1687" t="s">
        <v>357</v>
      </c>
      <c r="H1687" t="s">
        <v>1291</v>
      </c>
      <c r="AO1687">
        <v>4.7</v>
      </c>
      <c r="AR1687">
        <v>2.9</v>
      </c>
      <c r="AW1687">
        <v>4.8</v>
      </c>
      <c r="AZ1687">
        <v>3.1</v>
      </c>
      <c r="BA1687">
        <v>5</v>
      </c>
      <c r="BD1687">
        <v>3.9</v>
      </c>
      <c r="BE1687">
        <v>6.5</v>
      </c>
      <c r="BH1687">
        <v>3.5</v>
      </c>
      <c r="BI1687" t="s">
        <v>1292</v>
      </c>
      <c r="BJ1687" t="s">
        <v>79</v>
      </c>
      <c r="BL1687" t="s">
        <v>216</v>
      </c>
      <c r="BM1687">
        <v>7016</v>
      </c>
      <c r="BN1687" t="s">
        <v>81</v>
      </c>
      <c r="BO1687" t="s">
        <v>216</v>
      </c>
    </row>
    <row r="1688" spans="1:67" hidden="1" x14ac:dyDescent="0.2">
      <c r="A1688" t="s">
        <v>1293</v>
      </c>
      <c r="C1688" t="s">
        <v>1518</v>
      </c>
      <c r="D1688" t="s">
        <v>76</v>
      </c>
      <c r="E1688" t="s">
        <v>1045</v>
      </c>
      <c r="F1688" t="s">
        <v>826</v>
      </c>
      <c r="G1688" t="s">
        <v>1045</v>
      </c>
      <c r="H1688" t="s">
        <v>826</v>
      </c>
      <c r="Y1688">
        <v>4.51</v>
      </c>
      <c r="AB1688">
        <v>6.42</v>
      </c>
      <c r="AC1688">
        <v>5.28</v>
      </c>
      <c r="AF1688">
        <v>7.4</v>
      </c>
      <c r="AG1688">
        <v>3.6</v>
      </c>
      <c r="AJ1688">
        <v>6.4</v>
      </c>
      <c r="AW1688">
        <v>4.5</v>
      </c>
      <c r="AX1688">
        <v>3.13</v>
      </c>
      <c r="AY1688">
        <v>3.44</v>
      </c>
      <c r="AZ1688">
        <v>3.44</v>
      </c>
      <c r="BA1688">
        <v>5.45</v>
      </c>
      <c r="BB1688">
        <v>3.9</v>
      </c>
      <c r="BC1688">
        <v>3.7</v>
      </c>
      <c r="BD1688">
        <v>3.9</v>
      </c>
      <c r="BE1688">
        <v>6.3</v>
      </c>
      <c r="BF1688">
        <v>3.37</v>
      </c>
      <c r="BG1688">
        <v>2.9</v>
      </c>
      <c r="BH1688">
        <v>3.37</v>
      </c>
      <c r="BJ1688" t="s">
        <v>79</v>
      </c>
      <c r="BL1688" t="s">
        <v>291</v>
      </c>
      <c r="BM1688">
        <v>17228</v>
      </c>
      <c r="BN1688" t="s">
        <v>72</v>
      </c>
      <c r="BO1688" t="s">
        <v>291</v>
      </c>
    </row>
    <row r="1689" spans="1:67" hidden="1" x14ac:dyDescent="0.2">
      <c r="A1689" t="s">
        <v>1294</v>
      </c>
      <c r="C1689" t="s">
        <v>1518</v>
      </c>
      <c r="D1689" t="s">
        <v>76</v>
      </c>
      <c r="E1689" t="s">
        <v>1045</v>
      </c>
      <c r="F1689" t="s">
        <v>826</v>
      </c>
      <c r="G1689" t="s">
        <v>1045</v>
      </c>
      <c r="H1689" t="s">
        <v>826</v>
      </c>
      <c r="BF1689">
        <v>3.73</v>
      </c>
      <c r="BH1689">
        <v>3.73</v>
      </c>
      <c r="BJ1689" t="s">
        <v>79</v>
      </c>
      <c r="BL1689" t="s">
        <v>291</v>
      </c>
      <c r="BM1689">
        <v>17228</v>
      </c>
    </row>
    <row r="1690" spans="1:67" hidden="1" x14ac:dyDescent="0.2">
      <c r="A1690" t="s">
        <v>1295</v>
      </c>
      <c r="C1690" t="s">
        <v>1518</v>
      </c>
      <c r="D1690" t="s">
        <v>76</v>
      </c>
      <c r="E1690" t="s">
        <v>1045</v>
      </c>
      <c r="F1690" t="s">
        <v>826</v>
      </c>
      <c r="G1690" t="s">
        <v>1045</v>
      </c>
      <c r="H1690" t="s">
        <v>1296</v>
      </c>
      <c r="BE1690">
        <v>4.47</v>
      </c>
      <c r="BF1690">
        <v>2.99</v>
      </c>
      <c r="BG1690">
        <v>2.73</v>
      </c>
      <c r="BH1690">
        <v>2.99</v>
      </c>
      <c r="BJ1690" t="s">
        <v>79</v>
      </c>
      <c r="BL1690" t="s">
        <v>93</v>
      </c>
      <c r="BM1690">
        <v>42805</v>
      </c>
      <c r="BN1690" t="s">
        <v>81</v>
      </c>
      <c r="BO1690" t="s">
        <v>93</v>
      </c>
    </row>
    <row r="1691" spans="1:67" hidden="1" x14ac:dyDescent="0.2">
      <c r="A1691" s="8"/>
      <c r="C1691" t="s">
        <v>1518</v>
      </c>
      <c r="D1691" t="s">
        <v>76</v>
      </c>
      <c r="E1691" t="s">
        <v>1045</v>
      </c>
      <c r="F1691" t="s">
        <v>826</v>
      </c>
      <c r="G1691" s="8" t="s">
        <v>359</v>
      </c>
      <c r="H1691" s="8" t="s">
        <v>826</v>
      </c>
      <c r="I1691" s="8"/>
      <c r="Y1691">
        <f>0.005*1000</f>
        <v>5</v>
      </c>
      <c r="AB1691">
        <f>0.006*1000</f>
        <v>6</v>
      </c>
      <c r="AC1691">
        <f>0.0053*1000</f>
        <v>5.3</v>
      </c>
      <c r="AF1691">
        <f>0.007*1000</f>
        <v>7</v>
      </c>
      <c r="AG1691">
        <f>0.0034*1000</f>
        <v>3.4</v>
      </c>
      <c r="AJ1691">
        <f>0.006*1000</f>
        <v>6</v>
      </c>
      <c r="AW1691">
        <f>0.005*1000</f>
        <v>5</v>
      </c>
      <c r="AZ1691">
        <f>0.0035*1000</f>
        <v>3.5</v>
      </c>
      <c r="BA1691">
        <f>0.0056*1000</f>
        <v>5.6</v>
      </c>
      <c r="BD1691">
        <f>0.0043*1000</f>
        <v>4.3</v>
      </c>
      <c r="BJ1691" s="8" t="s">
        <v>79</v>
      </c>
      <c r="BK1691" s="1">
        <v>44826</v>
      </c>
      <c r="BL1691" s="8" t="s">
        <v>2689</v>
      </c>
      <c r="BM1691">
        <v>53560</v>
      </c>
    </row>
    <row r="1692" spans="1:67" hidden="1" x14ac:dyDescent="0.2">
      <c r="A1692" s="8" t="s">
        <v>2563</v>
      </c>
      <c r="C1692" t="s">
        <v>1518</v>
      </c>
      <c r="D1692" t="s">
        <v>76</v>
      </c>
      <c r="E1692" t="s">
        <v>1045</v>
      </c>
      <c r="F1692" t="s">
        <v>283</v>
      </c>
      <c r="G1692" s="8" t="s">
        <v>2562</v>
      </c>
      <c r="H1692" s="8" t="s">
        <v>283</v>
      </c>
      <c r="I1692" s="8"/>
      <c r="AC1692" t="s">
        <v>2143</v>
      </c>
      <c r="AF1692">
        <v>5.53</v>
      </c>
      <c r="BJ1692" t="s">
        <v>79</v>
      </c>
      <c r="BK1692" s="1">
        <v>44824</v>
      </c>
      <c r="BL1692" t="s">
        <v>2492</v>
      </c>
      <c r="BM1692">
        <v>2930</v>
      </c>
    </row>
    <row r="1693" spans="1:67" hidden="1" x14ac:dyDescent="0.2">
      <c r="A1693" t="s">
        <v>2785</v>
      </c>
      <c r="C1693" t="s">
        <v>1518</v>
      </c>
      <c r="D1693" t="s">
        <v>76</v>
      </c>
      <c r="E1693" t="s">
        <v>1045</v>
      </c>
      <c r="F1693" t="s">
        <v>283</v>
      </c>
      <c r="G1693" s="8" t="s">
        <v>2562</v>
      </c>
      <c r="H1693" s="8" t="s">
        <v>283</v>
      </c>
      <c r="I1693" s="8"/>
      <c r="U1693">
        <v>5.0999999999999996</v>
      </c>
      <c r="X1693">
        <v>5.8</v>
      </c>
      <c r="BJ1693" s="8" t="s">
        <v>79</v>
      </c>
      <c r="BK1693" s="1">
        <v>44827</v>
      </c>
      <c r="BL1693" s="8" t="s">
        <v>2790</v>
      </c>
      <c r="BM1693" s="8">
        <v>1985</v>
      </c>
      <c r="BN1693" t="s">
        <v>72</v>
      </c>
    </row>
    <row r="1694" spans="1:67" hidden="1" x14ac:dyDescent="0.2">
      <c r="A1694" s="12" t="s">
        <v>2793</v>
      </c>
      <c r="B1694" s="12"/>
      <c r="C1694" s="12" t="s">
        <v>1518</v>
      </c>
      <c r="D1694" s="12" t="s">
        <v>76</v>
      </c>
      <c r="E1694" s="12" t="s">
        <v>1045</v>
      </c>
      <c r="F1694" s="12" t="s">
        <v>283</v>
      </c>
      <c r="G1694" s="12" t="s">
        <v>2562</v>
      </c>
      <c r="H1694" s="12" t="s">
        <v>283</v>
      </c>
      <c r="I1694" s="12"/>
      <c r="J1694" s="12"/>
      <c r="K1694" s="12"/>
      <c r="L1694" s="12"/>
      <c r="M1694" s="12"/>
      <c r="N1694" s="12"/>
      <c r="O1694" s="12"/>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t="s">
        <v>79</v>
      </c>
      <c r="BK1694" s="14">
        <v>44827</v>
      </c>
      <c r="BL1694" s="12" t="s">
        <v>2790</v>
      </c>
      <c r="BM1694" s="12">
        <v>1985</v>
      </c>
      <c r="BN1694" s="12" t="s">
        <v>72</v>
      </c>
      <c r="BO1694" s="12"/>
    </row>
    <row r="1695" spans="1:67" hidden="1" x14ac:dyDescent="0.2">
      <c r="A1695" t="s">
        <v>2786</v>
      </c>
      <c r="C1695" t="s">
        <v>1518</v>
      </c>
      <c r="D1695" t="s">
        <v>76</v>
      </c>
      <c r="E1695" t="s">
        <v>1045</v>
      </c>
      <c r="F1695" t="s">
        <v>283</v>
      </c>
      <c r="G1695" s="8" t="s">
        <v>2562</v>
      </c>
      <c r="H1695" s="8" t="s">
        <v>283</v>
      </c>
      <c r="I1695" s="8"/>
      <c r="AG1695">
        <v>4.0999999999999996</v>
      </c>
      <c r="AJ1695">
        <v>5.5</v>
      </c>
      <c r="BJ1695" s="8" t="s">
        <v>79</v>
      </c>
      <c r="BK1695" s="1">
        <v>44827</v>
      </c>
      <c r="BL1695" s="8" t="s">
        <v>2790</v>
      </c>
      <c r="BM1695" s="8">
        <v>1985</v>
      </c>
      <c r="BN1695" t="s">
        <v>72</v>
      </c>
    </row>
    <row r="1696" spans="1:67" hidden="1" x14ac:dyDescent="0.2">
      <c r="A1696" s="8" t="s">
        <v>2440</v>
      </c>
      <c r="C1696" t="s">
        <v>1518</v>
      </c>
      <c r="D1696" t="s">
        <v>76</v>
      </c>
      <c r="E1696" t="s">
        <v>1045</v>
      </c>
      <c r="F1696" t="s">
        <v>283</v>
      </c>
      <c r="G1696" s="8" t="s">
        <v>1045</v>
      </c>
      <c r="H1696" s="8" t="s">
        <v>283</v>
      </c>
      <c r="I1696" s="8"/>
      <c r="Y1696">
        <v>4.8</v>
      </c>
      <c r="AB1696">
        <v>5.2</v>
      </c>
      <c r="BJ1696" s="8" t="s">
        <v>79</v>
      </c>
      <c r="BK1696" s="9">
        <v>44820</v>
      </c>
      <c r="BL1696" s="8" t="s">
        <v>2433</v>
      </c>
      <c r="BM1696" s="8" t="s">
        <v>2470</v>
      </c>
    </row>
    <row r="1697" spans="1:67" hidden="1" x14ac:dyDescent="0.2">
      <c r="A1697" s="8" t="s">
        <v>1780</v>
      </c>
      <c r="C1697" t="s">
        <v>1518</v>
      </c>
      <c r="D1697" t="s">
        <v>76</v>
      </c>
      <c r="E1697" t="s">
        <v>1045</v>
      </c>
      <c r="F1697" t="s">
        <v>283</v>
      </c>
      <c r="G1697" t="s">
        <v>1781</v>
      </c>
      <c r="H1697" s="8" t="s">
        <v>283</v>
      </c>
      <c r="I1697" s="8"/>
      <c r="Y1697">
        <v>4.99</v>
      </c>
      <c r="AB1697">
        <v>6.032</v>
      </c>
      <c r="BI1697" t="s">
        <v>1785</v>
      </c>
      <c r="BJ1697" s="8" t="s">
        <v>79</v>
      </c>
      <c r="BK1697" s="1">
        <v>44812</v>
      </c>
      <c r="BL1697" s="8" t="s">
        <v>1738</v>
      </c>
      <c r="BM1697" s="8">
        <v>1420</v>
      </c>
      <c r="BN1697" t="s">
        <v>72</v>
      </c>
      <c r="BO1697" t="s">
        <v>1738</v>
      </c>
    </row>
    <row r="1698" spans="1:67" hidden="1" x14ac:dyDescent="0.2">
      <c r="A1698" s="13" t="s">
        <v>1737</v>
      </c>
      <c r="B1698" s="13"/>
      <c r="C1698" s="13" t="s">
        <v>1518</v>
      </c>
      <c r="D1698" s="13" t="s">
        <v>76</v>
      </c>
      <c r="E1698" s="13" t="s">
        <v>1045</v>
      </c>
      <c r="F1698" s="13" t="s">
        <v>1057</v>
      </c>
      <c r="G1698" s="13" t="s">
        <v>1045</v>
      </c>
      <c r="H1698" s="13" t="s">
        <v>1057</v>
      </c>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c r="AJ1698" s="13"/>
      <c r="AK1698" s="13"/>
      <c r="AL1698" s="13"/>
      <c r="AM1698" s="13"/>
      <c r="AN1698" s="13"/>
      <c r="AO1698" s="13"/>
      <c r="AP1698" s="13"/>
      <c r="AQ1698" s="13"/>
      <c r="AR1698" s="13"/>
      <c r="AS1698" s="13"/>
      <c r="AT1698" s="13"/>
      <c r="AU1698" s="13"/>
      <c r="AV1698" s="13"/>
      <c r="AW1698" s="13"/>
      <c r="AX1698" s="13"/>
      <c r="AY1698" s="13"/>
      <c r="AZ1698" s="13"/>
      <c r="BA1698" s="13"/>
      <c r="BB1698" s="13"/>
      <c r="BC1698" s="13"/>
      <c r="BD1698" s="13"/>
      <c r="BE1698" s="13"/>
      <c r="BF1698" s="13"/>
      <c r="BG1698" s="13"/>
      <c r="BH1698" s="13"/>
      <c r="BI1698" s="13"/>
      <c r="BJ1698" s="13"/>
      <c r="BK1698" s="13"/>
      <c r="BL1698" s="13"/>
      <c r="BM1698" s="13"/>
      <c r="BN1698" s="13"/>
      <c r="BO1698" s="13"/>
    </row>
    <row r="1699" spans="1:67" hidden="1" x14ac:dyDescent="0.2">
      <c r="A1699" t="s">
        <v>1056</v>
      </c>
      <c r="C1699" t="s">
        <v>1518</v>
      </c>
      <c r="D1699" t="s">
        <v>76</v>
      </c>
      <c r="E1699" t="s">
        <v>1045</v>
      </c>
      <c r="F1699" t="s">
        <v>1057</v>
      </c>
      <c r="G1699" t="s">
        <v>1045</v>
      </c>
      <c r="H1699" t="s">
        <v>1057</v>
      </c>
      <c r="Y1699">
        <v>4.05</v>
      </c>
      <c r="Z1699">
        <v>4.3</v>
      </c>
      <c r="AA1699">
        <v>4.6500000000000004</v>
      </c>
      <c r="AB1699">
        <v>4.6500000000000004</v>
      </c>
      <c r="BJ1699" t="s">
        <v>70</v>
      </c>
      <c r="BL1699" t="s">
        <v>277</v>
      </c>
      <c r="BM1699">
        <v>19561</v>
      </c>
    </row>
    <row r="1700" spans="1:67" s="8" customFormat="1" hidden="1" x14ac:dyDescent="0.2">
      <c r="A1700" t="s">
        <v>1058</v>
      </c>
      <c r="B1700"/>
      <c r="C1700" t="s">
        <v>1518</v>
      </c>
      <c r="D1700" t="s">
        <v>76</v>
      </c>
      <c r="E1700" t="s">
        <v>1045</v>
      </c>
      <c r="F1700" t="s">
        <v>1057</v>
      </c>
      <c r="G1700" t="s">
        <v>1045</v>
      </c>
      <c r="H1700" t="s">
        <v>1057</v>
      </c>
      <c r="I1700"/>
      <c r="J1700"/>
      <c r="K1700"/>
      <c r="L1700"/>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v>2.85</v>
      </c>
      <c r="AZ1700">
        <v>2.85</v>
      </c>
      <c r="BA1700">
        <v>3.7</v>
      </c>
      <c r="BB1700">
        <v>3.18</v>
      </c>
      <c r="BC1700">
        <v>2.98</v>
      </c>
      <c r="BD1700">
        <v>3.18</v>
      </c>
      <c r="BE1700">
        <v>4.3499999999999996</v>
      </c>
      <c r="BF1700">
        <v>2.9</v>
      </c>
      <c r="BG1700">
        <v>2.46</v>
      </c>
      <c r="BH1700">
        <v>2.9</v>
      </c>
      <c r="BI1700"/>
      <c r="BJ1700" t="s">
        <v>70</v>
      </c>
      <c r="BK1700"/>
      <c r="BL1700" t="s">
        <v>277</v>
      </c>
      <c r="BM1700">
        <v>19561</v>
      </c>
      <c r="BN1700"/>
      <c r="BO1700"/>
    </row>
    <row r="1701" spans="1:67" hidden="1" x14ac:dyDescent="0.2">
      <c r="A1701" t="s">
        <v>1059</v>
      </c>
      <c r="B1701" t="s">
        <v>338</v>
      </c>
      <c r="C1701" t="s">
        <v>1518</v>
      </c>
      <c r="D1701" t="s">
        <v>76</v>
      </c>
      <c r="E1701" t="s">
        <v>1045</v>
      </c>
      <c r="F1701" t="s">
        <v>1057</v>
      </c>
      <c r="G1701" t="s">
        <v>1045</v>
      </c>
      <c r="H1701" t="s">
        <v>1057</v>
      </c>
      <c r="Y1701">
        <v>3.8</v>
      </c>
      <c r="Z1701">
        <v>4.55</v>
      </c>
      <c r="AA1701">
        <v>4.5999999999999996</v>
      </c>
      <c r="AB1701">
        <v>4.5999999999999996</v>
      </c>
      <c r="AC1701">
        <v>4.33</v>
      </c>
      <c r="AD1701">
        <v>5.52</v>
      </c>
      <c r="AE1701">
        <v>5.55</v>
      </c>
      <c r="AF1701">
        <v>5.55</v>
      </c>
      <c r="BJ1701" t="s">
        <v>70</v>
      </c>
      <c r="BL1701" t="s">
        <v>277</v>
      </c>
      <c r="BM1701">
        <v>19561</v>
      </c>
      <c r="BN1701" t="s">
        <v>81</v>
      </c>
      <c r="BO1701" t="s">
        <v>277</v>
      </c>
    </row>
    <row r="1702" spans="1:67" hidden="1" x14ac:dyDescent="0.2">
      <c r="A1702" t="s">
        <v>1060</v>
      </c>
      <c r="C1702" t="s">
        <v>1518</v>
      </c>
      <c r="D1702" t="s">
        <v>76</v>
      </c>
      <c r="E1702" t="s">
        <v>1045</v>
      </c>
      <c r="F1702" t="s">
        <v>1057</v>
      </c>
      <c r="G1702" t="s">
        <v>1045</v>
      </c>
      <c r="H1702" t="s">
        <v>1057</v>
      </c>
      <c r="AW1702">
        <v>3.5</v>
      </c>
      <c r="AX1702">
        <v>2.4</v>
      </c>
      <c r="AY1702">
        <v>2.4700000000000002</v>
      </c>
      <c r="AZ1702">
        <v>2.4700000000000002</v>
      </c>
      <c r="BJ1702" t="s">
        <v>70</v>
      </c>
      <c r="BL1702" t="s">
        <v>277</v>
      </c>
      <c r="BM1702">
        <v>19561</v>
      </c>
    </row>
    <row r="1703" spans="1:67" hidden="1" x14ac:dyDescent="0.2">
      <c r="A1703" t="s">
        <v>1061</v>
      </c>
      <c r="C1703" t="s">
        <v>1518</v>
      </c>
      <c r="D1703" t="s">
        <v>76</v>
      </c>
      <c r="E1703" t="s">
        <v>1045</v>
      </c>
      <c r="F1703" t="s">
        <v>1057</v>
      </c>
      <c r="G1703" t="s">
        <v>1045</v>
      </c>
      <c r="H1703" t="s">
        <v>1057</v>
      </c>
      <c r="AW1703">
        <v>3.84</v>
      </c>
      <c r="AX1703">
        <v>2.57</v>
      </c>
      <c r="AY1703">
        <v>2.86</v>
      </c>
      <c r="AZ1703">
        <v>2.86</v>
      </c>
      <c r="BJ1703" t="s">
        <v>70</v>
      </c>
      <c r="BL1703" t="s">
        <v>277</v>
      </c>
      <c r="BM1703">
        <v>19561</v>
      </c>
    </row>
    <row r="1704" spans="1:67" hidden="1" x14ac:dyDescent="0.2">
      <c r="A1704" t="s">
        <v>1062</v>
      </c>
      <c r="C1704" t="s">
        <v>1518</v>
      </c>
      <c r="D1704" t="s">
        <v>76</v>
      </c>
      <c r="E1704" t="s">
        <v>1045</v>
      </c>
      <c r="F1704" t="s">
        <v>1057</v>
      </c>
      <c r="G1704" t="s">
        <v>1045</v>
      </c>
      <c r="H1704" t="s">
        <v>1057</v>
      </c>
      <c r="BA1704">
        <v>4.05</v>
      </c>
      <c r="BB1704">
        <v>3.2</v>
      </c>
      <c r="BC1704">
        <v>3.2</v>
      </c>
      <c r="BD1704">
        <v>3.2</v>
      </c>
      <c r="BJ1704" t="s">
        <v>70</v>
      </c>
      <c r="BL1704" t="s">
        <v>277</v>
      </c>
      <c r="BM1704">
        <v>19561</v>
      </c>
    </row>
    <row r="1705" spans="1:67" hidden="1" x14ac:dyDescent="0.2">
      <c r="A1705" t="s">
        <v>1063</v>
      </c>
      <c r="C1705" t="s">
        <v>1518</v>
      </c>
      <c r="D1705" t="s">
        <v>76</v>
      </c>
      <c r="E1705" t="s">
        <v>1045</v>
      </c>
      <c r="F1705" t="s">
        <v>1057</v>
      </c>
      <c r="G1705" t="s">
        <v>1045</v>
      </c>
      <c r="H1705" t="s">
        <v>1057</v>
      </c>
      <c r="AW1705">
        <v>3.62</v>
      </c>
      <c r="AX1705">
        <v>2.5299999999999998</v>
      </c>
      <c r="AY1705" t="s">
        <v>1978</v>
      </c>
      <c r="AZ1705" t="s">
        <v>1978</v>
      </c>
      <c r="BA1705">
        <v>4.0599999999999996</v>
      </c>
      <c r="BB1705">
        <v>3.07</v>
      </c>
      <c r="BD1705">
        <v>3.07</v>
      </c>
      <c r="BI1705" t="s">
        <v>1064</v>
      </c>
      <c r="BJ1705" t="s">
        <v>70</v>
      </c>
      <c r="BL1705" t="s">
        <v>277</v>
      </c>
      <c r="BM1705">
        <v>19561</v>
      </c>
    </row>
    <row r="1706" spans="1:67" hidden="1" x14ac:dyDescent="0.2">
      <c r="A1706" t="s">
        <v>1065</v>
      </c>
      <c r="C1706" t="s">
        <v>1518</v>
      </c>
      <c r="D1706" t="s">
        <v>76</v>
      </c>
      <c r="E1706" t="s">
        <v>1045</v>
      </c>
      <c r="F1706" t="s">
        <v>1057</v>
      </c>
      <c r="G1706" t="s">
        <v>1045</v>
      </c>
      <c r="H1706" t="s">
        <v>1057</v>
      </c>
      <c r="AY1706">
        <v>2.78</v>
      </c>
      <c r="AZ1706">
        <v>2.78</v>
      </c>
      <c r="BA1706">
        <v>4.0999999999999996</v>
      </c>
      <c r="BB1706">
        <v>3</v>
      </c>
      <c r="BC1706">
        <v>2.98</v>
      </c>
      <c r="BD1706">
        <v>3</v>
      </c>
      <c r="BJ1706" t="s">
        <v>70</v>
      </c>
      <c r="BL1706" t="s">
        <v>277</v>
      </c>
      <c r="BM1706">
        <v>19561</v>
      </c>
    </row>
    <row r="1707" spans="1:67" hidden="1" x14ac:dyDescent="0.2">
      <c r="A1707" t="s">
        <v>1066</v>
      </c>
      <c r="C1707" t="s">
        <v>1518</v>
      </c>
      <c r="D1707" t="s">
        <v>76</v>
      </c>
      <c r="E1707" t="s">
        <v>1045</v>
      </c>
      <c r="F1707" t="s">
        <v>1057</v>
      </c>
      <c r="G1707" t="s">
        <v>1045</v>
      </c>
      <c r="H1707" t="s">
        <v>1057</v>
      </c>
      <c r="AO1707">
        <v>3</v>
      </c>
      <c r="AR1707">
        <v>1.65</v>
      </c>
      <c r="AS1707" t="s">
        <v>1977</v>
      </c>
      <c r="AV1707">
        <v>1.97</v>
      </c>
      <c r="AW1707">
        <v>3.58</v>
      </c>
      <c r="AX1707">
        <v>2.5499999999999998</v>
      </c>
      <c r="AY1707">
        <v>2.7</v>
      </c>
      <c r="AZ1707">
        <v>2.7</v>
      </c>
      <c r="BA1707">
        <v>3.91</v>
      </c>
      <c r="BB1707">
        <v>3.2</v>
      </c>
      <c r="BC1707">
        <v>3.13</v>
      </c>
      <c r="BD1707">
        <v>3.2</v>
      </c>
      <c r="BE1707">
        <v>4.45</v>
      </c>
      <c r="BF1707">
        <v>2.9</v>
      </c>
      <c r="BG1707">
        <v>2.5</v>
      </c>
      <c r="BH1707">
        <v>2.9</v>
      </c>
      <c r="BI1707" t="s">
        <v>1023</v>
      </c>
      <c r="BJ1707" t="s">
        <v>70</v>
      </c>
      <c r="BL1707" t="s">
        <v>277</v>
      </c>
      <c r="BM1707">
        <v>19561</v>
      </c>
    </row>
    <row r="1708" spans="1:67" hidden="1" x14ac:dyDescent="0.2">
      <c r="A1708" t="s">
        <v>1067</v>
      </c>
      <c r="C1708" t="s">
        <v>1518</v>
      </c>
      <c r="D1708" t="s">
        <v>76</v>
      </c>
      <c r="E1708" t="s">
        <v>1045</v>
      </c>
      <c r="F1708" t="s">
        <v>1057</v>
      </c>
      <c r="G1708" t="s">
        <v>1045</v>
      </c>
      <c r="H1708" t="s">
        <v>1057</v>
      </c>
      <c r="BA1708">
        <v>3.97</v>
      </c>
      <c r="BB1708">
        <v>3.05</v>
      </c>
      <c r="BC1708">
        <v>3.13</v>
      </c>
      <c r="BD1708">
        <v>3.13</v>
      </c>
      <c r="BJ1708" t="s">
        <v>70</v>
      </c>
      <c r="BL1708" t="s">
        <v>277</v>
      </c>
      <c r="BM1708">
        <v>19561</v>
      </c>
    </row>
    <row r="1709" spans="1:67" hidden="1" x14ac:dyDescent="0.2">
      <c r="A1709" t="s">
        <v>1068</v>
      </c>
      <c r="C1709" t="s">
        <v>1518</v>
      </c>
      <c r="D1709" t="s">
        <v>76</v>
      </c>
      <c r="E1709" t="s">
        <v>1045</v>
      </c>
      <c r="F1709" t="s">
        <v>1057</v>
      </c>
      <c r="G1709" t="s">
        <v>1045</v>
      </c>
      <c r="H1709" t="s">
        <v>1057</v>
      </c>
      <c r="AS1709">
        <v>3.38</v>
      </c>
      <c r="AV1709">
        <v>2.06</v>
      </c>
      <c r="AW1709">
        <v>3.55</v>
      </c>
      <c r="AX1709">
        <v>2.6</v>
      </c>
      <c r="AY1709">
        <v>2.9</v>
      </c>
      <c r="AZ1709">
        <v>2.9</v>
      </c>
      <c r="BA1709">
        <v>3.75</v>
      </c>
      <c r="BB1709">
        <v>3.18</v>
      </c>
      <c r="BC1709">
        <v>3.28</v>
      </c>
      <c r="BD1709">
        <v>3.28</v>
      </c>
      <c r="BE1709">
        <v>4.32</v>
      </c>
      <c r="BF1709">
        <v>2.95</v>
      </c>
      <c r="BG1709">
        <v>2.5499999999999998</v>
      </c>
      <c r="BH1709">
        <v>2.95</v>
      </c>
      <c r="BJ1709" t="s">
        <v>70</v>
      </c>
      <c r="BL1709" t="s">
        <v>277</v>
      </c>
      <c r="BM1709">
        <v>19561</v>
      </c>
    </row>
    <row r="1710" spans="1:67" hidden="1" x14ac:dyDescent="0.2">
      <c r="A1710" t="s">
        <v>1069</v>
      </c>
      <c r="C1710" t="s">
        <v>1518</v>
      </c>
      <c r="D1710" t="s">
        <v>76</v>
      </c>
      <c r="E1710" t="s">
        <v>1045</v>
      </c>
      <c r="F1710" t="s">
        <v>1057</v>
      </c>
      <c r="G1710" t="s">
        <v>1045</v>
      </c>
      <c r="H1710" t="s">
        <v>1057</v>
      </c>
      <c r="AW1710">
        <v>3.52</v>
      </c>
      <c r="AX1710">
        <v>2.59</v>
      </c>
      <c r="AY1710">
        <v>2.79</v>
      </c>
      <c r="AZ1710">
        <v>2.79</v>
      </c>
      <c r="BA1710">
        <v>3.55</v>
      </c>
      <c r="BB1710">
        <v>2.97</v>
      </c>
      <c r="BC1710">
        <v>2.9</v>
      </c>
      <c r="BD1710">
        <v>2.97</v>
      </c>
      <c r="BE1710">
        <v>3.8</v>
      </c>
      <c r="BF1710">
        <v>2.48</v>
      </c>
      <c r="BG1710">
        <v>2.2000000000000002</v>
      </c>
      <c r="BH1710">
        <v>2.48</v>
      </c>
      <c r="BJ1710" t="s">
        <v>70</v>
      </c>
      <c r="BL1710" t="s">
        <v>277</v>
      </c>
      <c r="BM1710">
        <v>19561</v>
      </c>
      <c r="BN1710" t="s">
        <v>81</v>
      </c>
      <c r="BO1710" t="s">
        <v>277</v>
      </c>
    </row>
    <row r="1711" spans="1:67" hidden="1" x14ac:dyDescent="0.2">
      <c r="A1711" t="s">
        <v>1070</v>
      </c>
      <c r="C1711" t="s">
        <v>1518</v>
      </c>
      <c r="D1711" t="s">
        <v>76</v>
      </c>
      <c r="E1711" t="s">
        <v>1045</v>
      </c>
      <c r="F1711" t="s">
        <v>1057</v>
      </c>
      <c r="G1711" t="s">
        <v>1045</v>
      </c>
      <c r="H1711" t="s">
        <v>1057</v>
      </c>
      <c r="AW1711">
        <v>3.58</v>
      </c>
      <c r="AX1711">
        <v>2.35</v>
      </c>
      <c r="AY1711">
        <v>2.64</v>
      </c>
      <c r="AZ1711">
        <v>2.64</v>
      </c>
      <c r="BJ1711" t="s">
        <v>70</v>
      </c>
      <c r="BL1711" t="s">
        <v>277</v>
      </c>
      <c r="BM1711">
        <v>19561</v>
      </c>
    </row>
    <row r="1712" spans="1:67" hidden="1" x14ac:dyDescent="0.2">
      <c r="A1712" t="s">
        <v>1071</v>
      </c>
      <c r="C1712" t="s">
        <v>1518</v>
      </c>
      <c r="D1712" t="s">
        <v>76</v>
      </c>
      <c r="E1712" t="s">
        <v>1045</v>
      </c>
      <c r="F1712" t="s">
        <v>1057</v>
      </c>
      <c r="G1712" t="s">
        <v>1045</v>
      </c>
      <c r="H1712" t="s">
        <v>1057</v>
      </c>
      <c r="BE1712">
        <v>4.2</v>
      </c>
      <c r="BF1712">
        <v>2.61</v>
      </c>
      <c r="BG1712">
        <v>2.2999999999999998</v>
      </c>
      <c r="BH1712">
        <v>2.61</v>
      </c>
      <c r="BJ1712" t="s">
        <v>70</v>
      </c>
      <c r="BL1712" t="s">
        <v>277</v>
      </c>
      <c r="BM1712">
        <v>19561</v>
      </c>
    </row>
    <row r="1713" spans="1:67" hidden="1" x14ac:dyDescent="0.2">
      <c r="A1713" t="s">
        <v>1072</v>
      </c>
      <c r="C1713" t="s">
        <v>1518</v>
      </c>
      <c r="D1713" t="s">
        <v>76</v>
      </c>
      <c r="E1713" t="s">
        <v>1045</v>
      </c>
      <c r="F1713" t="s">
        <v>1057</v>
      </c>
      <c r="G1713" t="s">
        <v>1045</v>
      </c>
      <c r="H1713" t="s">
        <v>1057</v>
      </c>
      <c r="AW1713">
        <v>3.6</v>
      </c>
      <c r="AX1713">
        <v>2.54</v>
      </c>
      <c r="AY1713">
        <v>2.82</v>
      </c>
      <c r="AZ1713">
        <v>2.82</v>
      </c>
      <c r="BA1713">
        <v>3.68</v>
      </c>
      <c r="BB1713">
        <v>3</v>
      </c>
      <c r="BC1713">
        <v>3</v>
      </c>
      <c r="BD1713">
        <v>3</v>
      </c>
      <c r="BE1713">
        <v>4.33</v>
      </c>
      <c r="BF1713">
        <v>2.68</v>
      </c>
      <c r="BG1713">
        <v>2.35</v>
      </c>
      <c r="BH1713">
        <v>2.68</v>
      </c>
      <c r="BJ1713" t="s">
        <v>70</v>
      </c>
      <c r="BL1713" t="s">
        <v>277</v>
      </c>
      <c r="BM1713">
        <v>19561</v>
      </c>
    </row>
    <row r="1714" spans="1:67" hidden="1" x14ac:dyDescent="0.2">
      <c r="A1714" t="s">
        <v>1073</v>
      </c>
      <c r="C1714" t="s">
        <v>1518</v>
      </c>
      <c r="D1714" t="s">
        <v>76</v>
      </c>
      <c r="E1714" t="s">
        <v>1045</v>
      </c>
      <c r="F1714" t="s">
        <v>1057</v>
      </c>
      <c r="G1714" t="s">
        <v>1045</v>
      </c>
      <c r="H1714" t="s">
        <v>1057</v>
      </c>
      <c r="BE1714">
        <v>3.9</v>
      </c>
      <c r="BF1714">
        <v>2.5</v>
      </c>
      <c r="BH1714">
        <v>2.5</v>
      </c>
      <c r="BJ1714" t="s">
        <v>70</v>
      </c>
      <c r="BL1714" t="s">
        <v>277</v>
      </c>
      <c r="BM1714">
        <v>19561</v>
      </c>
    </row>
    <row r="1715" spans="1:67" hidden="1" x14ac:dyDescent="0.2">
      <c r="A1715" t="s">
        <v>1074</v>
      </c>
      <c r="C1715" t="s">
        <v>1518</v>
      </c>
      <c r="D1715" t="s">
        <v>76</v>
      </c>
      <c r="E1715" t="s">
        <v>1045</v>
      </c>
      <c r="F1715" t="s">
        <v>1057</v>
      </c>
      <c r="G1715" t="s">
        <v>1045</v>
      </c>
      <c r="H1715" t="s">
        <v>1057</v>
      </c>
      <c r="AS1715">
        <v>3.35</v>
      </c>
      <c r="AT1715">
        <v>2.08</v>
      </c>
      <c r="AV1715">
        <v>2.08</v>
      </c>
      <c r="AY1715">
        <v>2.83</v>
      </c>
      <c r="AZ1715">
        <v>2.83</v>
      </c>
      <c r="BA1715">
        <v>3.95</v>
      </c>
      <c r="BB1715">
        <v>3.05</v>
      </c>
      <c r="BC1715">
        <v>3.18</v>
      </c>
      <c r="BD1715">
        <v>3.18</v>
      </c>
      <c r="BE1715">
        <v>4.3499999999999996</v>
      </c>
      <c r="BF1715">
        <v>2.7</v>
      </c>
      <c r="BG1715">
        <v>2.4</v>
      </c>
      <c r="BH1715">
        <v>2.7</v>
      </c>
      <c r="BI1715" s="5" t="s">
        <v>1075</v>
      </c>
      <c r="BJ1715" t="s">
        <v>70</v>
      </c>
      <c r="BL1715" t="s">
        <v>277</v>
      </c>
      <c r="BM1715">
        <v>19561</v>
      </c>
    </row>
    <row r="1716" spans="1:67" hidden="1" x14ac:dyDescent="0.2">
      <c r="A1716" t="s">
        <v>1076</v>
      </c>
      <c r="C1716" t="s">
        <v>1518</v>
      </c>
      <c r="D1716" t="s">
        <v>76</v>
      </c>
      <c r="E1716" t="s">
        <v>1045</v>
      </c>
      <c r="F1716" t="s">
        <v>1057</v>
      </c>
      <c r="G1716" t="s">
        <v>1045</v>
      </c>
      <c r="H1716" t="s">
        <v>1057</v>
      </c>
      <c r="AK1716">
        <v>2.35</v>
      </c>
      <c r="AN1716">
        <v>1.3</v>
      </c>
      <c r="AV1716">
        <v>1.85</v>
      </c>
      <c r="AY1716">
        <v>2.65</v>
      </c>
      <c r="AZ1716">
        <v>2.65</v>
      </c>
      <c r="BA1716">
        <v>3.47</v>
      </c>
      <c r="BB1716">
        <v>2.9</v>
      </c>
      <c r="BC1716">
        <v>3</v>
      </c>
      <c r="BD1716">
        <v>3</v>
      </c>
      <c r="BE1716">
        <v>3.75</v>
      </c>
      <c r="BF1716">
        <v>2.54</v>
      </c>
      <c r="BG1716">
        <v>2.25</v>
      </c>
      <c r="BH1716">
        <v>2.54</v>
      </c>
      <c r="BJ1716" t="s">
        <v>70</v>
      </c>
      <c r="BL1716" t="s">
        <v>277</v>
      </c>
      <c r="BM1716">
        <v>19561</v>
      </c>
    </row>
    <row r="1717" spans="1:67" hidden="1" x14ac:dyDescent="0.2">
      <c r="A1717" t="s">
        <v>1077</v>
      </c>
      <c r="C1717" t="s">
        <v>1518</v>
      </c>
      <c r="D1717" t="s">
        <v>76</v>
      </c>
      <c r="E1717" t="s">
        <v>1045</v>
      </c>
      <c r="F1717" t="s">
        <v>1057</v>
      </c>
      <c r="G1717" t="s">
        <v>1045</v>
      </c>
      <c r="H1717" t="s">
        <v>1057</v>
      </c>
      <c r="AS1717">
        <v>3.55</v>
      </c>
      <c r="AV1717">
        <v>2.15</v>
      </c>
      <c r="AW1717">
        <v>3.85</v>
      </c>
      <c r="AX1717">
        <v>2.68</v>
      </c>
      <c r="AY1717">
        <v>2.84</v>
      </c>
      <c r="AZ1717">
        <v>2.84</v>
      </c>
      <c r="BJ1717" t="s">
        <v>70</v>
      </c>
      <c r="BL1717" t="s">
        <v>277</v>
      </c>
      <c r="BM1717">
        <v>19561</v>
      </c>
    </row>
    <row r="1718" spans="1:67" hidden="1" x14ac:dyDescent="0.2">
      <c r="A1718" t="s">
        <v>1078</v>
      </c>
      <c r="C1718" t="s">
        <v>1518</v>
      </c>
      <c r="D1718" t="s">
        <v>76</v>
      </c>
      <c r="E1718" t="s">
        <v>1045</v>
      </c>
      <c r="F1718" t="s">
        <v>1057</v>
      </c>
      <c r="G1718" t="s">
        <v>1045</v>
      </c>
      <c r="H1718" t="s">
        <v>1057</v>
      </c>
      <c r="Y1718">
        <v>3</v>
      </c>
      <c r="Z1718">
        <v>4.62</v>
      </c>
      <c r="AA1718" t="s">
        <v>1969</v>
      </c>
      <c r="AB1718" t="s">
        <v>1969</v>
      </c>
      <c r="BI1718" t="s">
        <v>1079</v>
      </c>
      <c r="BJ1718" t="s">
        <v>70</v>
      </c>
      <c r="BL1718" t="s">
        <v>277</v>
      </c>
      <c r="BM1718">
        <v>19561</v>
      </c>
    </row>
    <row r="1719" spans="1:67" hidden="1" x14ac:dyDescent="0.2">
      <c r="A1719" t="s">
        <v>1080</v>
      </c>
      <c r="C1719" t="s">
        <v>1518</v>
      </c>
      <c r="D1719" t="s">
        <v>76</v>
      </c>
      <c r="E1719" t="s">
        <v>1045</v>
      </c>
      <c r="F1719" t="s">
        <v>1057</v>
      </c>
      <c r="G1719" t="s">
        <v>1045</v>
      </c>
      <c r="H1719" t="s">
        <v>1057</v>
      </c>
      <c r="BA1719">
        <v>3.6</v>
      </c>
      <c r="BB1719">
        <v>2.9</v>
      </c>
      <c r="BC1719">
        <v>2.9</v>
      </c>
      <c r="BD1719">
        <v>2.9</v>
      </c>
      <c r="BJ1719" t="s">
        <v>70</v>
      </c>
      <c r="BL1719" t="s">
        <v>277</v>
      </c>
      <c r="BM1719">
        <v>19561</v>
      </c>
    </row>
    <row r="1720" spans="1:67" hidden="1" x14ac:dyDescent="0.2">
      <c r="A1720" t="s">
        <v>1081</v>
      </c>
      <c r="C1720" t="s">
        <v>1518</v>
      </c>
      <c r="D1720" t="s">
        <v>76</v>
      </c>
      <c r="E1720" t="s">
        <v>1045</v>
      </c>
      <c r="F1720" t="s">
        <v>1057</v>
      </c>
      <c r="G1720" t="s">
        <v>1045</v>
      </c>
      <c r="H1720" t="s">
        <v>1057</v>
      </c>
      <c r="AS1720">
        <v>3.84</v>
      </c>
      <c r="AV1720">
        <v>2.23</v>
      </c>
      <c r="BJ1720" t="s">
        <v>70</v>
      </c>
      <c r="BL1720" t="s">
        <v>277</v>
      </c>
      <c r="BM1720">
        <v>19561</v>
      </c>
    </row>
    <row r="1721" spans="1:67" hidden="1" x14ac:dyDescent="0.2">
      <c r="A1721" t="s">
        <v>1082</v>
      </c>
      <c r="C1721" t="s">
        <v>1518</v>
      </c>
      <c r="D1721" t="s">
        <v>76</v>
      </c>
      <c r="E1721" t="s">
        <v>1045</v>
      </c>
      <c r="F1721" t="s">
        <v>1057</v>
      </c>
      <c r="G1721" t="s">
        <v>1045</v>
      </c>
      <c r="H1721" t="s">
        <v>1057</v>
      </c>
      <c r="AV1721" t="s">
        <v>1976</v>
      </c>
      <c r="BI1721" t="s">
        <v>1083</v>
      </c>
      <c r="BJ1721" t="s">
        <v>70</v>
      </c>
      <c r="BL1721" t="s">
        <v>277</v>
      </c>
      <c r="BM1721">
        <v>19561</v>
      </c>
    </row>
    <row r="1722" spans="1:67" hidden="1" x14ac:dyDescent="0.2">
      <c r="A1722" t="s">
        <v>1084</v>
      </c>
      <c r="C1722" t="s">
        <v>1518</v>
      </c>
      <c r="D1722" t="s">
        <v>76</v>
      </c>
      <c r="E1722" t="s">
        <v>1045</v>
      </c>
      <c r="F1722" t="s">
        <v>1057</v>
      </c>
      <c r="G1722" t="s">
        <v>1045</v>
      </c>
      <c r="H1722" t="s">
        <v>1057</v>
      </c>
      <c r="AG1722">
        <v>3.24</v>
      </c>
      <c r="AH1722">
        <v>4.78</v>
      </c>
      <c r="AI1722">
        <v>4.2</v>
      </c>
      <c r="AJ1722">
        <v>4.78</v>
      </c>
      <c r="BJ1722" t="s">
        <v>70</v>
      </c>
      <c r="BL1722" t="s">
        <v>277</v>
      </c>
      <c r="BM1722">
        <v>19561</v>
      </c>
    </row>
    <row r="1723" spans="1:67" hidden="1" x14ac:dyDescent="0.2">
      <c r="A1723" t="s">
        <v>1085</v>
      </c>
      <c r="C1723" t="s">
        <v>1518</v>
      </c>
      <c r="D1723" t="s">
        <v>76</v>
      </c>
      <c r="E1723" t="s">
        <v>1045</v>
      </c>
      <c r="F1723" t="s">
        <v>1057</v>
      </c>
      <c r="G1723" t="s">
        <v>1045</v>
      </c>
      <c r="H1723" t="s">
        <v>1057</v>
      </c>
      <c r="Y1723">
        <v>3.7</v>
      </c>
      <c r="Z1723">
        <v>4.12</v>
      </c>
      <c r="AA1723">
        <v>4.3499999999999996</v>
      </c>
      <c r="AB1723">
        <v>4.3499999999999996</v>
      </c>
      <c r="AC1723">
        <v>3.85</v>
      </c>
      <c r="AD1723">
        <v>4.95</v>
      </c>
      <c r="AE1723">
        <v>5.3</v>
      </c>
      <c r="AF1723">
        <v>5.3</v>
      </c>
      <c r="BJ1723" t="s">
        <v>70</v>
      </c>
      <c r="BL1723" t="s">
        <v>277</v>
      </c>
      <c r="BM1723">
        <v>19561</v>
      </c>
    </row>
    <row r="1724" spans="1:67" hidden="1" x14ac:dyDescent="0.2">
      <c r="A1724" t="s">
        <v>1086</v>
      </c>
      <c r="C1724" t="s">
        <v>1518</v>
      </c>
      <c r="D1724" t="s">
        <v>76</v>
      </c>
      <c r="E1724" t="s">
        <v>1045</v>
      </c>
      <c r="F1724" t="s">
        <v>1057</v>
      </c>
      <c r="G1724" t="s">
        <v>1045</v>
      </c>
      <c r="H1724" t="s">
        <v>1057</v>
      </c>
      <c r="BA1724">
        <v>3.82</v>
      </c>
      <c r="BB1724">
        <v>3.09</v>
      </c>
      <c r="BC1724">
        <v>2.96</v>
      </c>
      <c r="BD1724">
        <v>3.09</v>
      </c>
      <c r="BJ1724" t="s">
        <v>70</v>
      </c>
      <c r="BL1724" t="s">
        <v>277</v>
      </c>
      <c r="BM1724">
        <v>19561</v>
      </c>
    </row>
    <row r="1725" spans="1:67" hidden="1" x14ac:dyDescent="0.2">
      <c r="A1725" t="s">
        <v>1087</v>
      </c>
      <c r="C1725" t="s">
        <v>1518</v>
      </c>
      <c r="D1725" t="s">
        <v>76</v>
      </c>
      <c r="E1725" t="s">
        <v>1045</v>
      </c>
      <c r="F1725" t="s">
        <v>1057</v>
      </c>
      <c r="G1725" t="s">
        <v>1045</v>
      </c>
      <c r="H1725" t="s">
        <v>1057</v>
      </c>
      <c r="BA1725">
        <v>4.12</v>
      </c>
      <c r="BB1725">
        <v>3.02</v>
      </c>
      <c r="BC1725">
        <v>3.03</v>
      </c>
      <c r="BD1725">
        <v>3.03</v>
      </c>
      <c r="BJ1725" t="s">
        <v>70</v>
      </c>
      <c r="BL1725" t="s">
        <v>277</v>
      </c>
      <c r="BM1725">
        <v>19561</v>
      </c>
    </row>
    <row r="1726" spans="1:67" hidden="1" x14ac:dyDescent="0.2">
      <c r="A1726" t="s">
        <v>1088</v>
      </c>
      <c r="C1726" t="s">
        <v>1518</v>
      </c>
      <c r="D1726" t="s">
        <v>76</v>
      </c>
      <c r="E1726" t="s">
        <v>1045</v>
      </c>
      <c r="F1726" t="s">
        <v>1057</v>
      </c>
      <c r="G1726" t="s">
        <v>1045</v>
      </c>
      <c r="H1726" t="s">
        <v>1089</v>
      </c>
      <c r="Y1726">
        <v>3.28</v>
      </c>
      <c r="Z1726">
        <v>5.04</v>
      </c>
      <c r="AA1726">
        <v>5.19</v>
      </c>
      <c r="AB1726">
        <v>5.19</v>
      </c>
      <c r="BI1726" t="s">
        <v>69</v>
      </c>
      <c r="BJ1726" t="s">
        <v>79</v>
      </c>
      <c r="BL1726" t="s">
        <v>93</v>
      </c>
      <c r="BM1726">
        <v>42805</v>
      </c>
    </row>
    <row r="1727" spans="1:67" hidden="1" x14ac:dyDescent="0.2">
      <c r="A1727" t="s">
        <v>1090</v>
      </c>
      <c r="C1727" t="s">
        <v>1518</v>
      </c>
      <c r="D1727" t="s">
        <v>76</v>
      </c>
      <c r="E1727" t="s">
        <v>1045</v>
      </c>
      <c r="F1727" t="s">
        <v>1057</v>
      </c>
      <c r="G1727" t="s">
        <v>1045</v>
      </c>
      <c r="H1727" t="s">
        <v>1089</v>
      </c>
      <c r="BA1727">
        <v>3.95</v>
      </c>
      <c r="BB1727">
        <v>3.14</v>
      </c>
      <c r="BC1727">
        <v>3.28</v>
      </c>
      <c r="BD1727">
        <v>3.28</v>
      </c>
      <c r="BJ1727" t="s">
        <v>79</v>
      </c>
      <c r="BL1727" t="s">
        <v>93</v>
      </c>
      <c r="BM1727">
        <v>42805</v>
      </c>
      <c r="BN1727" t="s">
        <v>81</v>
      </c>
      <c r="BO1727" t="s">
        <v>93</v>
      </c>
    </row>
    <row r="1728" spans="1:67" hidden="1" x14ac:dyDescent="0.2">
      <c r="A1728" s="8" t="s">
        <v>2040</v>
      </c>
      <c r="C1728" t="s">
        <v>1518</v>
      </c>
      <c r="D1728" t="s">
        <v>76</v>
      </c>
      <c r="E1728" t="s">
        <v>1045</v>
      </c>
      <c r="F1728" t="s">
        <v>1057</v>
      </c>
      <c r="G1728" s="8" t="s">
        <v>1045</v>
      </c>
      <c r="H1728" s="8" t="s">
        <v>1057</v>
      </c>
      <c r="I1728" s="8"/>
      <c r="Y1728">
        <v>4.05</v>
      </c>
      <c r="Z1728">
        <v>4.3</v>
      </c>
      <c r="AA1728">
        <v>4.6500000000000004</v>
      </c>
      <c r="AB1728">
        <v>4.6500000000000004</v>
      </c>
      <c r="BJ1728" s="8" t="s">
        <v>79</v>
      </c>
      <c r="BK1728" s="1">
        <v>44816</v>
      </c>
      <c r="BL1728" t="s">
        <v>2002</v>
      </c>
      <c r="BM1728">
        <v>2585</v>
      </c>
    </row>
    <row r="1729" spans="1:67" hidden="1" x14ac:dyDescent="0.2">
      <c r="A1729" s="8" t="s">
        <v>2045</v>
      </c>
      <c r="C1729" t="s">
        <v>1518</v>
      </c>
      <c r="D1729" t="s">
        <v>76</v>
      </c>
      <c r="E1729" t="s">
        <v>1045</v>
      </c>
      <c r="F1729" t="s">
        <v>1057</v>
      </c>
      <c r="G1729" s="8" t="s">
        <v>1045</v>
      </c>
      <c r="H1729" s="8" t="s">
        <v>1057</v>
      </c>
      <c r="I1729" s="8"/>
      <c r="AY1729">
        <v>2.85</v>
      </c>
      <c r="AZ1729">
        <v>2.85</v>
      </c>
      <c r="BA1729">
        <v>3.7</v>
      </c>
      <c r="BB1729">
        <v>3.18</v>
      </c>
      <c r="BC1729">
        <v>2.98</v>
      </c>
      <c r="BD1729">
        <v>3.18</v>
      </c>
      <c r="BE1729">
        <v>4.3499999999999996</v>
      </c>
      <c r="BF1729">
        <v>2.9</v>
      </c>
      <c r="BG1729">
        <v>2.46</v>
      </c>
      <c r="BH1729">
        <v>2.9</v>
      </c>
      <c r="BJ1729" s="8" t="s">
        <v>79</v>
      </c>
      <c r="BK1729" s="1">
        <v>44816</v>
      </c>
      <c r="BL1729" t="s">
        <v>2002</v>
      </c>
      <c r="BM1729">
        <v>2585</v>
      </c>
    </row>
    <row r="1730" spans="1:67" hidden="1" x14ac:dyDescent="0.2">
      <c r="A1730" s="8" t="s">
        <v>2041</v>
      </c>
      <c r="C1730" t="s">
        <v>1518</v>
      </c>
      <c r="D1730" t="s">
        <v>76</v>
      </c>
      <c r="E1730" t="s">
        <v>1045</v>
      </c>
      <c r="F1730" t="s">
        <v>1057</v>
      </c>
      <c r="G1730" s="8" t="s">
        <v>1045</v>
      </c>
      <c r="H1730" s="8" t="s">
        <v>1057</v>
      </c>
      <c r="I1730" s="8"/>
      <c r="Y1730">
        <v>3.8</v>
      </c>
      <c r="Z1730">
        <v>4.55</v>
      </c>
      <c r="AA1730">
        <v>4.5999999999999996</v>
      </c>
      <c r="AB1730">
        <v>4.5999999999999996</v>
      </c>
      <c r="AC1730">
        <v>4.33</v>
      </c>
      <c r="AD1730">
        <v>5.52</v>
      </c>
      <c r="AE1730">
        <v>5.55</v>
      </c>
      <c r="AF1730">
        <v>5.55</v>
      </c>
      <c r="BJ1730" s="8" t="s">
        <v>79</v>
      </c>
      <c r="BK1730" s="1">
        <v>44816</v>
      </c>
      <c r="BL1730" t="s">
        <v>2002</v>
      </c>
      <c r="BM1730">
        <v>2585</v>
      </c>
    </row>
    <row r="1731" spans="1:67" hidden="1" x14ac:dyDescent="0.2">
      <c r="A1731" s="8" t="s">
        <v>2046</v>
      </c>
      <c r="C1731" t="s">
        <v>1518</v>
      </c>
      <c r="D1731" t="s">
        <v>76</v>
      </c>
      <c r="E1731" t="s">
        <v>1045</v>
      </c>
      <c r="F1731" t="s">
        <v>1057</v>
      </c>
      <c r="G1731" s="8" t="s">
        <v>1045</v>
      </c>
      <c r="H1731" s="8" t="s">
        <v>1057</v>
      </c>
      <c r="I1731" s="8"/>
      <c r="AW1731">
        <v>3.5</v>
      </c>
      <c r="AX1731">
        <v>2.4</v>
      </c>
      <c r="AY1731">
        <v>2.4700000000000002</v>
      </c>
      <c r="AZ1731">
        <v>2.4700000000000002</v>
      </c>
      <c r="BJ1731" s="8" t="s">
        <v>79</v>
      </c>
      <c r="BK1731" s="1">
        <v>44816</v>
      </c>
      <c r="BL1731" t="s">
        <v>2002</v>
      </c>
      <c r="BM1731">
        <v>2585</v>
      </c>
    </row>
    <row r="1732" spans="1:67" hidden="1" x14ac:dyDescent="0.2">
      <c r="A1732" s="8" t="s">
        <v>2047</v>
      </c>
      <c r="C1732" t="s">
        <v>1518</v>
      </c>
      <c r="D1732" t="s">
        <v>76</v>
      </c>
      <c r="E1732" t="s">
        <v>1045</v>
      </c>
      <c r="F1732" t="s">
        <v>1057</v>
      </c>
      <c r="G1732" s="8" t="s">
        <v>1045</v>
      </c>
      <c r="H1732" s="8" t="s">
        <v>1057</v>
      </c>
      <c r="I1732" s="8"/>
      <c r="AW1732">
        <v>3.84</v>
      </c>
      <c r="AX1732">
        <v>2.57</v>
      </c>
      <c r="AY1732">
        <v>2.86</v>
      </c>
      <c r="AZ1732">
        <v>2.86</v>
      </c>
      <c r="BJ1732" s="8" t="s">
        <v>79</v>
      </c>
      <c r="BK1732" s="1">
        <v>44816</v>
      </c>
      <c r="BL1732" t="s">
        <v>2002</v>
      </c>
      <c r="BM1732">
        <v>2585</v>
      </c>
    </row>
    <row r="1733" spans="1:67" hidden="1" x14ac:dyDescent="0.2">
      <c r="A1733" s="8" t="s">
        <v>2048</v>
      </c>
      <c r="C1733" t="s">
        <v>1518</v>
      </c>
      <c r="D1733" t="s">
        <v>76</v>
      </c>
      <c r="E1733" t="s">
        <v>1045</v>
      </c>
      <c r="F1733" t="s">
        <v>1057</v>
      </c>
      <c r="G1733" s="8" t="s">
        <v>1045</v>
      </c>
      <c r="H1733" s="8" t="s">
        <v>1057</v>
      </c>
      <c r="I1733" s="8"/>
      <c r="BA1733">
        <v>4.05</v>
      </c>
      <c r="BB1733">
        <v>3.2</v>
      </c>
      <c r="BC1733">
        <v>3.2</v>
      </c>
      <c r="BD1733">
        <v>3.2</v>
      </c>
      <c r="BJ1733" s="8" t="s">
        <v>79</v>
      </c>
      <c r="BK1733" s="1">
        <v>44816</v>
      </c>
      <c r="BL1733" t="s">
        <v>2002</v>
      </c>
      <c r="BM1733">
        <v>2585</v>
      </c>
    </row>
    <row r="1734" spans="1:67" hidden="1" x14ac:dyDescent="0.2">
      <c r="A1734" s="8" t="s">
        <v>2049</v>
      </c>
      <c r="C1734" t="s">
        <v>1518</v>
      </c>
      <c r="D1734" t="s">
        <v>76</v>
      </c>
      <c r="E1734" t="s">
        <v>1045</v>
      </c>
      <c r="F1734" t="s">
        <v>1057</v>
      </c>
      <c r="G1734" s="8" t="s">
        <v>1045</v>
      </c>
      <c r="H1734" s="8" t="s">
        <v>1057</v>
      </c>
      <c r="I1734" s="8"/>
      <c r="AW1734">
        <v>3.62</v>
      </c>
      <c r="AX1734">
        <v>2.5299999999999998</v>
      </c>
      <c r="AY1734" t="s">
        <v>1978</v>
      </c>
      <c r="AZ1734" t="s">
        <v>1978</v>
      </c>
      <c r="BA1734">
        <v>4.0599999999999996</v>
      </c>
      <c r="BB1734">
        <v>3.07</v>
      </c>
      <c r="BD1734">
        <v>3.07</v>
      </c>
      <c r="BI1734" s="11" t="s">
        <v>2007</v>
      </c>
      <c r="BJ1734" s="8" t="s">
        <v>79</v>
      </c>
      <c r="BK1734" s="1">
        <v>44816</v>
      </c>
      <c r="BL1734" t="s">
        <v>2002</v>
      </c>
      <c r="BM1734">
        <v>2585</v>
      </c>
    </row>
    <row r="1735" spans="1:67" hidden="1" x14ac:dyDescent="0.2">
      <c r="A1735" s="8" t="s">
        <v>2050</v>
      </c>
      <c r="C1735" t="s">
        <v>1518</v>
      </c>
      <c r="D1735" t="s">
        <v>76</v>
      </c>
      <c r="E1735" t="s">
        <v>1045</v>
      </c>
      <c r="F1735" t="s">
        <v>1057</v>
      </c>
      <c r="G1735" s="8" t="s">
        <v>1045</v>
      </c>
      <c r="H1735" s="8" t="s">
        <v>1057</v>
      </c>
      <c r="I1735" s="8"/>
      <c r="AY1735">
        <v>2.78</v>
      </c>
      <c r="AZ1735">
        <v>2.78</v>
      </c>
      <c r="BA1735">
        <v>4.0999999999999996</v>
      </c>
      <c r="BB1735">
        <v>3</v>
      </c>
      <c r="BC1735">
        <v>2.98</v>
      </c>
      <c r="BD1735">
        <v>3</v>
      </c>
      <c r="BJ1735" s="8" t="s">
        <v>79</v>
      </c>
      <c r="BK1735" s="1">
        <v>44816</v>
      </c>
      <c r="BL1735" t="s">
        <v>2002</v>
      </c>
      <c r="BM1735">
        <v>2585</v>
      </c>
    </row>
    <row r="1736" spans="1:67" hidden="1" x14ac:dyDescent="0.2">
      <c r="A1736" s="8" t="s">
        <v>2051</v>
      </c>
      <c r="C1736" t="s">
        <v>1518</v>
      </c>
      <c r="D1736" t="s">
        <v>76</v>
      </c>
      <c r="E1736" t="s">
        <v>1045</v>
      </c>
      <c r="F1736" t="s">
        <v>1057</v>
      </c>
      <c r="G1736" s="8" t="s">
        <v>1045</v>
      </c>
      <c r="H1736" s="8" t="s">
        <v>1057</v>
      </c>
      <c r="I1736" s="8"/>
      <c r="AO1736">
        <v>3</v>
      </c>
      <c r="AR1736">
        <v>1.65</v>
      </c>
      <c r="AS1736" t="s">
        <v>1977</v>
      </c>
      <c r="AV1736">
        <v>1.97</v>
      </c>
      <c r="AW1736">
        <v>3.58</v>
      </c>
      <c r="AX1736">
        <v>2.5499999999999998</v>
      </c>
      <c r="AY1736">
        <v>2.7</v>
      </c>
      <c r="AZ1736">
        <v>2.7</v>
      </c>
      <c r="BA1736">
        <v>3.91</v>
      </c>
      <c r="BB1736">
        <v>3.2</v>
      </c>
      <c r="BC1736">
        <v>3.13</v>
      </c>
      <c r="BD1736">
        <v>3.2</v>
      </c>
      <c r="BE1736">
        <v>4.45</v>
      </c>
      <c r="BF1736">
        <v>2.9</v>
      </c>
      <c r="BG1736">
        <v>2.5</v>
      </c>
      <c r="BH1736">
        <v>2.9</v>
      </c>
      <c r="BI1736" s="11" t="s">
        <v>2007</v>
      </c>
      <c r="BJ1736" s="8" t="s">
        <v>79</v>
      </c>
      <c r="BK1736" s="1">
        <v>44816</v>
      </c>
      <c r="BL1736" t="s">
        <v>2002</v>
      </c>
      <c r="BM1736">
        <v>2585</v>
      </c>
    </row>
    <row r="1737" spans="1:67" s="4" customFormat="1" hidden="1" x14ac:dyDescent="0.2">
      <c r="A1737" s="8" t="s">
        <v>2052</v>
      </c>
      <c r="B1737"/>
      <c r="C1737" t="s">
        <v>1518</v>
      </c>
      <c r="D1737" t="s">
        <v>76</v>
      </c>
      <c r="E1737" t="s">
        <v>1045</v>
      </c>
      <c r="F1737" t="s">
        <v>1057</v>
      </c>
      <c r="G1737" s="8" t="s">
        <v>1045</v>
      </c>
      <c r="H1737" s="8" t="s">
        <v>1057</v>
      </c>
      <c r="I1737" s="8"/>
      <c r="J1737"/>
      <c r="K1737"/>
      <c r="L1737"/>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v>3.97</v>
      </c>
      <c r="BB1737">
        <v>3.05</v>
      </c>
      <c r="BC1737">
        <v>3.13</v>
      </c>
      <c r="BD1737">
        <v>3.13</v>
      </c>
      <c r="BE1737"/>
      <c r="BF1737"/>
      <c r="BG1737"/>
      <c r="BH1737"/>
      <c r="BI1737"/>
      <c r="BJ1737" s="8" t="s">
        <v>79</v>
      </c>
      <c r="BK1737" s="1">
        <v>44816</v>
      </c>
      <c r="BL1737" t="s">
        <v>2002</v>
      </c>
      <c r="BM1737">
        <v>2585</v>
      </c>
      <c r="BN1737"/>
      <c r="BO1737"/>
    </row>
    <row r="1738" spans="1:67" hidden="1" x14ac:dyDescent="0.2">
      <c r="A1738" s="8" t="s">
        <v>2053</v>
      </c>
      <c r="C1738" t="s">
        <v>1518</v>
      </c>
      <c r="D1738" t="s">
        <v>76</v>
      </c>
      <c r="E1738" t="s">
        <v>1045</v>
      </c>
      <c r="F1738" t="s">
        <v>1057</v>
      </c>
      <c r="G1738" s="8" t="s">
        <v>1045</v>
      </c>
      <c r="H1738" s="8" t="s">
        <v>1057</v>
      </c>
      <c r="I1738" s="8"/>
      <c r="AS1738">
        <v>3.38</v>
      </c>
      <c r="AV1738">
        <v>2.06</v>
      </c>
      <c r="AW1738">
        <v>3.55</v>
      </c>
      <c r="AX1738">
        <v>2.6</v>
      </c>
      <c r="AY1738">
        <v>2.9</v>
      </c>
      <c r="AZ1738">
        <v>2.9</v>
      </c>
      <c r="BA1738">
        <v>3.75</v>
      </c>
      <c r="BB1738">
        <v>3.18</v>
      </c>
      <c r="BC1738">
        <v>3.28</v>
      </c>
      <c r="BD1738">
        <v>3.28</v>
      </c>
      <c r="BE1738">
        <v>4.32</v>
      </c>
      <c r="BF1738">
        <v>2.95</v>
      </c>
      <c r="BG1738">
        <v>2.5499999999999998</v>
      </c>
      <c r="BH1738">
        <v>2.95</v>
      </c>
      <c r="BJ1738" s="8" t="s">
        <v>79</v>
      </c>
      <c r="BK1738" s="1">
        <v>44816</v>
      </c>
      <c r="BL1738" t="s">
        <v>2002</v>
      </c>
      <c r="BM1738">
        <v>2585</v>
      </c>
    </row>
    <row r="1739" spans="1:67" hidden="1" x14ac:dyDescent="0.2">
      <c r="A1739" s="8" t="s">
        <v>2054</v>
      </c>
      <c r="C1739" t="s">
        <v>1518</v>
      </c>
      <c r="D1739" t="s">
        <v>76</v>
      </c>
      <c r="E1739" t="s">
        <v>1045</v>
      </c>
      <c r="F1739" t="s">
        <v>1057</v>
      </c>
      <c r="G1739" s="8" t="s">
        <v>1045</v>
      </c>
      <c r="H1739" s="8" t="s">
        <v>1057</v>
      </c>
      <c r="I1739" s="8"/>
      <c r="AW1739">
        <v>3.52</v>
      </c>
      <c r="AX1739">
        <v>2.59</v>
      </c>
      <c r="AY1739">
        <v>2.79</v>
      </c>
      <c r="AZ1739">
        <v>2.79</v>
      </c>
      <c r="BA1739">
        <v>3.55</v>
      </c>
      <c r="BB1739">
        <v>2.97</v>
      </c>
      <c r="BC1739">
        <v>2.9</v>
      </c>
      <c r="BD1739">
        <v>2.97</v>
      </c>
      <c r="BE1739">
        <v>3.8</v>
      </c>
      <c r="BF1739">
        <v>2.48</v>
      </c>
      <c r="BG1739">
        <v>2.2000000000000002</v>
      </c>
      <c r="BH1739">
        <v>2.48</v>
      </c>
      <c r="BJ1739" s="8" t="s">
        <v>79</v>
      </c>
      <c r="BK1739" s="1">
        <v>44816</v>
      </c>
      <c r="BL1739" t="s">
        <v>2002</v>
      </c>
      <c r="BM1739">
        <v>2585</v>
      </c>
    </row>
    <row r="1740" spans="1:67" hidden="1" x14ac:dyDescent="0.2">
      <c r="A1740" s="8" t="s">
        <v>2055</v>
      </c>
      <c r="C1740" t="s">
        <v>1518</v>
      </c>
      <c r="D1740" t="s">
        <v>76</v>
      </c>
      <c r="E1740" t="s">
        <v>1045</v>
      </c>
      <c r="F1740" t="s">
        <v>1057</v>
      </c>
      <c r="G1740" s="8" t="s">
        <v>1045</v>
      </c>
      <c r="H1740" s="8" t="s">
        <v>1057</v>
      </c>
      <c r="I1740" s="8"/>
      <c r="AW1740">
        <v>3.58</v>
      </c>
      <c r="AX1740">
        <v>2.35</v>
      </c>
      <c r="AY1740">
        <v>2.64</v>
      </c>
      <c r="AZ1740">
        <v>2.64</v>
      </c>
      <c r="BJ1740" s="8" t="s">
        <v>79</v>
      </c>
      <c r="BK1740" s="1">
        <v>44816</v>
      </c>
      <c r="BL1740" t="s">
        <v>2002</v>
      </c>
      <c r="BM1740">
        <v>2585</v>
      </c>
    </row>
    <row r="1741" spans="1:67" s="23" customFormat="1" hidden="1" x14ac:dyDescent="0.2">
      <c r="A1741" s="8" t="s">
        <v>2056</v>
      </c>
      <c r="B1741"/>
      <c r="C1741" t="s">
        <v>1518</v>
      </c>
      <c r="D1741" t="s">
        <v>76</v>
      </c>
      <c r="E1741" t="s">
        <v>1045</v>
      </c>
      <c r="F1741" t="s">
        <v>1057</v>
      </c>
      <c r="G1741" s="8" t="s">
        <v>1045</v>
      </c>
      <c r="H1741" s="8" t="s">
        <v>1057</v>
      </c>
      <c r="I1741" s="8"/>
      <c r="J1741"/>
      <c r="K1741"/>
      <c r="L1741"/>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v>4.2</v>
      </c>
      <c r="BF1741">
        <v>2.61</v>
      </c>
      <c r="BG1741">
        <v>2.2999999999999998</v>
      </c>
      <c r="BH1741">
        <v>2.61</v>
      </c>
      <c r="BI1741"/>
      <c r="BJ1741" s="8" t="s">
        <v>79</v>
      </c>
      <c r="BK1741" s="1">
        <v>44816</v>
      </c>
      <c r="BL1741" t="s">
        <v>2002</v>
      </c>
      <c r="BM1741">
        <v>2585</v>
      </c>
      <c r="BN1741"/>
      <c r="BO1741"/>
    </row>
    <row r="1742" spans="1:67" s="23" customFormat="1" hidden="1" x14ac:dyDescent="0.2">
      <c r="A1742" s="8" t="s">
        <v>2057</v>
      </c>
      <c r="B1742"/>
      <c r="C1742" t="s">
        <v>1518</v>
      </c>
      <c r="D1742" t="s">
        <v>76</v>
      </c>
      <c r="E1742" t="s">
        <v>1045</v>
      </c>
      <c r="F1742" t="s">
        <v>1057</v>
      </c>
      <c r="G1742" s="8" t="s">
        <v>1045</v>
      </c>
      <c r="H1742" s="8" t="s">
        <v>1057</v>
      </c>
      <c r="I1742" s="8"/>
      <c r="J1742"/>
      <c r="K1742"/>
      <c r="L1742"/>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v>3.6</v>
      </c>
      <c r="AX1742">
        <v>2.54</v>
      </c>
      <c r="AY1742">
        <v>2.82</v>
      </c>
      <c r="AZ1742">
        <v>2.82</v>
      </c>
      <c r="BA1742">
        <v>3.68</v>
      </c>
      <c r="BB1742">
        <v>3</v>
      </c>
      <c r="BC1742">
        <v>3</v>
      </c>
      <c r="BD1742">
        <v>3</v>
      </c>
      <c r="BE1742">
        <v>4.33</v>
      </c>
      <c r="BF1742">
        <v>2.68</v>
      </c>
      <c r="BG1742">
        <v>2.35</v>
      </c>
      <c r="BH1742">
        <v>2.68</v>
      </c>
      <c r="BI1742"/>
      <c r="BJ1742" s="8" t="s">
        <v>79</v>
      </c>
      <c r="BK1742" s="1">
        <v>44816</v>
      </c>
      <c r="BL1742" t="s">
        <v>2002</v>
      </c>
      <c r="BM1742">
        <v>2585</v>
      </c>
      <c r="BN1742"/>
      <c r="BO1742"/>
    </row>
    <row r="1743" spans="1:67" s="23" customFormat="1" hidden="1" x14ac:dyDescent="0.2">
      <c r="A1743" s="8" t="s">
        <v>2058</v>
      </c>
      <c r="B1743"/>
      <c r="C1743" t="s">
        <v>1518</v>
      </c>
      <c r="D1743" t="s">
        <v>76</v>
      </c>
      <c r="E1743" t="s">
        <v>1045</v>
      </c>
      <c r="F1743" t="s">
        <v>1057</v>
      </c>
      <c r="G1743" s="8" t="s">
        <v>1045</v>
      </c>
      <c r="H1743" s="8" t="s">
        <v>1057</v>
      </c>
      <c r="I1743" s="8"/>
      <c r="J1743"/>
      <c r="K1743"/>
      <c r="L1743"/>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v>3.9</v>
      </c>
      <c r="BF1743">
        <v>2.5</v>
      </c>
      <c r="BG1743"/>
      <c r="BH1743">
        <v>2.5</v>
      </c>
      <c r="BI1743"/>
      <c r="BJ1743" s="8" t="s">
        <v>79</v>
      </c>
      <c r="BK1743" s="1">
        <v>44816</v>
      </c>
      <c r="BL1743" t="s">
        <v>2002</v>
      </c>
      <c r="BM1743">
        <v>2585</v>
      </c>
      <c r="BN1743"/>
      <c r="BO1743"/>
    </row>
    <row r="1744" spans="1:67" s="23" customFormat="1" hidden="1" x14ac:dyDescent="0.2">
      <c r="A1744" s="8" t="s">
        <v>2059</v>
      </c>
      <c r="B1744"/>
      <c r="C1744" t="s">
        <v>1518</v>
      </c>
      <c r="D1744" t="s">
        <v>76</v>
      </c>
      <c r="E1744" t="s">
        <v>1045</v>
      </c>
      <c r="F1744" t="s">
        <v>1057</v>
      </c>
      <c r="G1744" s="8" t="s">
        <v>1045</v>
      </c>
      <c r="H1744" s="8" t="s">
        <v>1057</v>
      </c>
      <c r="I1744" s="8"/>
      <c r="J1744"/>
      <c r="K1744"/>
      <c r="L174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t="s">
        <v>2061</v>
      </c>
      <c r="AT1744"/>
      <c r="AU1744"/>
      <c r="AV1744">
        <v>2.08</v>
      </c>
      <c r="AW1744"/>
      <c r="AX1744"/>
      <c r="AY1744" t="s">
        <v>2062</v>
      </c>
      <c r="AZ1744" t="s">
        <v>2062</v>
      </c>
      <c r="BA1744">
        <v>3.95</v>
      </c>
      <c r="BB1744">
        <v>3.05</v>
      </c>
      <c r="BC1744">
        <v>3.18</v>
      </c>
      <c r="BD1744">
        <v>3.18</v>
      </c>
      <c r="BE1744">
        <v>4.3499999999999996</v>
      </c>
      <c r="BF1744">
        <v>2.7</v>
      </c>
      <c r="BG1744">
        <v>2.4</v>
      </c>
      <c r="BH1744">
        <v>2.7</v>
      </c>
      <c r="BI1744" s="11" t="s">
        <v>2007</v>
      </c>
      <c r="BJ1744" s="8" t="s">
        <v>79</v>
      </c>
      <c r="BK1744" s="1">
        <v>44816</v>
      </c>
      <c r="BL1744" t="s">
        <v>2002</v>
      </c>
      <c r="BM1744">
        <v>2585</v>
      </c>
      <c r="BN1744"/>
      <c r="BO1744"/>
    </row>
    <row r="1745" spans="1:67" hidden="1" x14ac:dyDescent="0.2">
      <c r="A1745" s="8" t="s">
        <v>2060</v>
      </c>
      <c r="C1745" t="s">
        <v>1518</v>
      </c>
      <c r="D1745" t="s">
        <v>76</v>
      </c>
      <c r="E1745" t="s">
        <v>1045</v>
      </c>
      <c r="F1745" t="s">
        <v>1057</v>
      </c>
      <c r="G1745" s="8" t="s">
        <v>1045</v>
      </c>
      <c r="H1745" s="8" t="s">
        <v>1057</v>
      </c>
      <c r="I1745" s="8"/>
      <c r="AK1745">
        <v>2.35</v>
      </c>
      <c r="AN1745">
        <v>1.3</v>
      </c>
      <c r="AV1745">
        <v>1.85</v>
      </c>
      <c r="AY1745">
        <v>2.65</v>
      </c>
      <c r="AZ1745">
        <v>2.65</v>
      </c>
      <c r="BA1745">
        <v>3.47</v>
      </c>
      <c r="BB1745">
        <v>2.9</v>
      </c>
      <c r="BC1745">
        <v>3</v>
      </c>
      <c r="BD1745">
        <v>3</v>
      </c>
      <c r="BE1745">
        <v>3.75</v>
      </c>
      <c r="BF1745">
        <v>2.54</v>
      </c>
      <c r="BG1745">
        <v>2.25</v>
      </c>
      <c r="BH1745">
        <v>2.54</v>
      </c>
      <c r="BJ1745" s="8" t="s">
        <v>79</v>
      </c>
      <c r="BK1745" s="1">
        <v>44816</v>
      </c>
      <c r="BL1745" t="s">
        <v>2002</v>
      </c>
      <c r="BM1745">
        <v>2585</v>
      </c>
    </row>
    <row r="1746" spans="1:67" hidden="1" x14ac:dyDescent="0.2">
      <c r="A1746" s="8" t="s">
        <v>2063</v>
      </c>
      <c r="C1746" t="s">
        <v>1518</v>
      </c>
      <c r="D1746" t="s">
        <v>76</v>
      </c>
      <c r="E1746" t="s">
        <v>1045</v>
      </c>
      <c r="F1746" t="s">
        <v>1057</v>
      </c>
      <c r="G1746" s="8" t="s">
        <v>1045</v>
      </c>
      <c r="H1746" s="8" t="s">
        <v>1057</v>
      </c>
      <c r="I1746" s="8"/>
      <c r="AS1746">
        <v>3.55</v>
      </c>
      <c r="AV1746">
        <v>2.15</v>
      </c>
      <c r="AW1746">
        <v>3.85</v>
      </c>
      <c r="AX1746">
        <v>2.68</v>
      </c>
      <c r="AY1746">
        <v>2.84</v>
      </c>
      <c r="AZ1746">
        <v>2.84</v>
      </c>
      <c r="BJ1746" s="8" t="s">
        <v>79</v>
      </c>
      <c r="BK1746" s="1">
        <v>44816</v>
      </c>
      <c r="BL1746" t="s">
        <v>2002</v>
      </c>
      <c r="BM1746">
        <v>2585</v>
      </c>
    </row>
    <row r="1747" spans="1:67" hidden="1" x14ac:dyDescent="0.2">
      <c r="A1747" s="8" t="s">
        <v>2042</v>
      </c>
      <c r="C1747" t="s">
        <v>1518</v>
      </c>
      <c r="D1747" t="s">
        <v>76</v>
      </c>
      <c r="E1747" t="s">
        <v>1045</v>
      </c>
      <c r="F1747" t="s">
        <v>1057</v>
      </c>
      <c r="G1747" s="8" t="s">
        <v>1045</v>
      </c>
      <c r="H1747" s="8" t="s">
        <v>1057</v>
      </c>
      <c r="I1747" s="8"/>
      <c r="Y1747">
        <v>3</v>
      </c>
      <c r="Z1747">
        <v>4.62</v>
      </c>
      <c r="AA1747" t="s">
        <v>1969</v>
      </c>
      <c r="AB1747" t="s">
        <v>1969</v>
      </c>
      <c r="BI1747" s="11" t="s">
        <v>2007</v>
      </c>
      <c r="BJ1747" s="8" t="s">
        <v>79</v>
      </c>
      <c r="BK1747" s="1">
        <v>44816</v>
      </c>
      <c r="BL1747" t="s">
        <v>2002</v>
      </c>
      <c r="BM1747">
        <v>2585</v>
      </c>
    </row>
    <row r="1748" spans="1:67" hidden="1" x14ac:dyDescent="0.2">
      <c r="A1748" s="8" t="s">
        <v>2064</v>
      </c>
      <c r="C1748" t="s">
        <v>1518</v>
      </c>
      <c r="D1748" t="s">
        <v>76</v>
      </c>
      <c r="E1748" t="s">
        <v>1045</v>
      </c>
      <c r="F1748" t="s">
        <v>1057</v>
      </c>
      <c r="G1748" s="8" t="s">
        <v>1045</v>
      </c>
      <c r="H1748" s="8" t="s">
        <v>1057</v>
      </c>
      <c r="I1748" s="8"/>
      <c r="BA1748">
        <v>3.6</v>
      </c>
      <c r="BB1748">
        <v>2.9</v>
      </c>
      <c r="BC1748">
        <v>2.9</v>
      </c>
      <c r="BD1748">
        <v>2.9</v>
      </c>
      <c r="BJ1748" s="8" t="s">
        <v>79</v>
      </c>
      <c r="BK1748" s="1">
        <v>44816</v>
      </c>
      <c r="BL1748" t="s">
        <v>2002</v>
      </c>
      <c r="BM1748">
        <v>2585</v>
      </c>
    </row>
    <row r="1749" spans="1:67" hidden="1" x14ac:dyDescent="0.2">
      <c r="A1749" s="8" t="s">
        <v>2065</v>
      </c>
      <c r="C1749" t="s">
        <v>1518</v>
      </c>
      <c r="D1749" t="s">
        <v>76</v>
      </c>
      <c r="E1749" t="s">
        <v>1045</v>
      </c>
      <c r="F1749" t="s">
        <v>1057</v>
      </c>
      <c r="G1749" s="8" t="s">
        <v>1045</v>
      </c>
      <c r="H1749" s="8" t="s">
        <v>1057</v>
      </c>
      <c r="I1749" s="8"/>
      <c r="AS1749">
        <v>3.84</v>
      </c>
      <c r="AV1749">
        <v>2.23</v>
      </c>
      <c r="BJ1749" s="8" t="s">
        <v>79</v>
      </c>
      <c r="BK1749" s="1">
        <v>44816</v>
      </c>
      <c r="BL1749" t="s">
        <v>2002</v>
      </c>
      <c r="BM1749">
        <v>2585</v>
      </c>
    </row>
    <row r="1750" spans="1:67" hidden="1" x14ac:dyDescent="0.2">
      <c r="A1750" s="8" t="s">
        <v>2066</v>
      </c>
      <c r="C1750" t="s">
        <v>1518</v>
      </c>
      <c r="D1750" t="s">
        <v>76</v>
      </c>
      <c r="E1750" t="s">
        <v>1045</v>
      </c>
      <c r="F1750" t="s">
        <v>1057</v>
      </c>
      <c r="G1750" s="8" t="s">
        <v>1045</v>
      </c>
      <c r="H1750" s="8" t="s">
        <v>1057</v>
      </c>
      <c r="I1750" s="8"/>
      <c r="AV1750" t="s">
        <v>1976</v>
      </c>
      <c r="BI1750" s="11" t="s">
        <v>2007</v>
      </c>
      <c r="BJ1750" s="8" t="s">
        <v>79</v>
      </c>
      <c r="BK1750" s="1">
        <v>44816</v>
      </c>
      <c r="BL1750" t="s">
        <v>2002</v>
      </c>
      <c r="BM1750">
        <v>2585</v>
      </c>
    </row>
    <row r="1751" spans="1:67" hidden="1" x14ac:dyDescent="0.2">
      <c r="A1751" s="8" t="s">
        <v>2043</v>
      </c>
      <c r="C1751" t="s">
        <v>1518</v>
      </c>
      <c r="D1751" t="s">
        <v>76</v>
      </c>
      <c r="E1751" t="s">
        <v>1045</v>
      </c>
      <c r="F1751" t="s">
        <v>1057</v>
      </c>
      <c r="G1751" s="8" t="s">
        <v>1045</v>
      </c>
      <c r="H1751" s="8" t="s">
        <v>1057</v>
      </c>
      <c r="I1751" s="8"/>
      <c r="AG1751">
        <v>3.24</v>
      </c>
      <c r="AH1751">
        <v>4.78</v>
      </c>
      <c r="AI1751">
        <v>4.2</v>
      </c>
      <c r="AJ1751">
        <v>4.78</v>
      </c>
      <c r="BJ1751" s="8" t="s">
        <v>79</v>
      </c>
      <c r="BK1751" s="1">
        <v>44816</v>
      </c>
      <c r="BL1751" t="s">
        <v>2002</v>
      </c>
      <c r="BM1751">
        <v>2585</v>
      </c>
    </row>
    <row r="1752" spans="1:67" hidden="1" x14ac:dyDescent="0.2">
      <c r="A1752" s="8" t="s">
        <v>2044</v>
      </c>
      <c r="C1752" t="s">
        <v>1518</v>
      </c>
      <c r="D1752" t="s">
        <v>76</v>
      </c>
      <c r="E1752" t="s">
        <v>1045</v>
      </c>
      <c r="F1752" t="s">
        <v>1057</v>
      </c>
      <c r="G1752" s="8" t="s">
        <v>1045</v>
      </c>
      <c r="H1752" s="8" t="s">
        <v>1057</v>
      </c>
      <c r="I1752" s="8"/>
      <c r="Y1752">
        <v>3.7</v>
      </c>
      <c r="Z1752">
        <v>4.12</v>
      </c>
      <c r="AA1752">
        <v>4.3499999999999996</v>
      </c>
      <c r="AB1752">
        <v>4.3499999999999996</v>
      </c>
      <c r="AC1752">
        <v>3.85</v>
      </c>
      <c r="AD1752">
        <v>4.95</v>
      </c>
      <c r="AE1752">
        <v>5.3</v>
      </c>
      <c r="AF1752">
        <v>5.3</v>
      </c>
      <c r="BJ1752" s="8" t="s">
        <v>79</v>
      </c>
      <c r="BK1752" s="1">
        <v>44816</v>
      </c>
      <c r="BL1752" t="s">
        <v>2002</v>
      </c>
      <c r="BM1752">
        <v>2585</v>
      </c>
    </row>
    <row r="1753" spans="1:67" hidden="1" x14ac:dyDescent="0.2">
      <c r="A1753" s="8" t="s">
        <v>2067</v>
      </c>
      <c r="C1753" t="s">
        <v>1518</v>
      </c>
      <c r="D1753" t="s">
        <v>76</v>
      </c>
      <c r="E1753" t="s">
        <v>1045</v>
      </c>
      <c r="F1753" t="s">
        <v>1057</v>
      </c>
      <c r="G1753" s="8" t="s">
        <v>1045</v>
      </c>
      <c r="H1753" s="8" t="s">
        <v>1057</v>
      </c>
      <c r="I1753" s="8"/>
      <c r="BA1753">
        <v>3.82</v>
      </c>
      <c r="BB1753">
        <v>3.09</v>
      </c>
      <c r="BC1753">
        <v>2.96</v>
      </c>
      <c r="BD1753">
        <v>3.09</v>
      </c>
      <c r="BJ1753" s="8" t="s">
        <v>79</v>
      </c>
      <c r="BK1753" s="1">
        <v>44816</v>
      </c>
      <c r="BL1753" t="s">
        <v>2002</v>
      </c>
      <c r="BM1753">
        <v>2585</v>
      </c>
    </row>
    <row r="1754" spans="1:67" hidden="1" x14ac:dyDescent="0.2">
      <c r="A1754" s="8" t="s">
        <v>2068</v>
      </c>
      <c r="C1754" t="s">
        <v>1518</v>
      </c>
      <c r="D1754" t="s">
        <v>76</v>
      </c>
      <c r="E1754" t="s">
        <v>1045</v>
      </c>
      <c r="F1754" t="s">
        <v>1057</v>
      </c>
      <c r="G1754" s="8" t="s">
        <v>1045</v>
      </c>
      <c r="H1754" s="8" t="s">
        <v>1057</v>
      </c>
      <c r="I1754" s="8"/>
      <c r="BA1754">
        <v>4.12</v>
      </c>
      <c r="BB1754">
        <v>3.02</v>
      </c>
      <c r="BC1754">
        <v>3.03</v>
      </c>
      <c r="BD1754">
        <v>3.03</v>
      </c>
      <c r="BJ1754" s="8" t="s">
        <v>79</v>
      </c>
      <c r="BK1754" s="1">
        <v>44816</v>
      </c>
      <c r="BL1754" t="s">
        <v>2002</v>
      </c>
      <c r="BM1754">
        <v>2585</v>
      </c>
    </row>
    <row r="1755" spans="1:67" hidden="1" x14ac:dyDescent="0.2">
      <c r="A1755" s="13" t="s">
        <v>1737</v>
      </c>
      <c r="B1755" s="13"/>
      <c r="C1755" s="13" t="s">
        <v>1518</v>
      </c>
      <c r="D1755" s="13" t="s">
        <v>76</v>
      </c>
      <c r="E1755" s="13" t="s">
        <v>1045</v>
      </c>
      <c r="F1755" s="13"/>
      <c r="G1755" s="13" t="s">
        <v>1577</v>
      </c>
      <c r="H1755" s="13"/>
      <c r="I1755" s="13"/>
      <c r="J1755" s="13"/>
      <c r="K1755" s="13"/>
      <c r="L1755" s="13"/>
      <c r="M1755" s="13"/>
      <c r="N1755" s="13"/>
      <c r="O1755" s="13"/>
      <c r="P1755" s="13"/>
      <c r="Q1755" s="13"/>
      <c r="R1755" s="13"/>
      <c r="S1755" s="13"/>
      <c r="T1755" s="13"/>
      <c r="U1755" s="13"/>
      <c r="V1755" s="13"/>
      <c r="W1755" s="13"/>
      <c r="X1755" s="13"/>
      <c r="Y1755" s="13"/>
      <c r="Z1755" s="13"/>
      <c r="AA1755" s="13"/>
      <c r="AB1755" s="13"/>
      <c r="AC1755" s="13"/>
      <c r="AD1755" s="13"/>
      <c r="AE1755" s="13"/>
      <c r="AF1755" s="13"/>
      <c r="AG1755" s="13"/>
      <c r="AH1755" s="13"/>
      <c r="AI1755" s="13"/>
      <c r="AJ1755" s="13"/>
      <c r="AK1755" s="13"/>
      <c r="AL1755" s="13"/>
      <c r="AM1755" s="13"/>
      <c r="AN1755" s="13"/>
      <c r="AO1755" s="13"/>
      <c r="AP1755" s="13"/>
      <c r="AQ1755" s="13"/>
      <c r="AR1755" s="13"/>
      <c r="AS1755" s="13"/>
      <c r="AT1755" s="13"/>
      <c r="AU1755" s="13"/>
      <c r="AV1755" s="13"/>
      <c r="AW1755" s="13"/>
      <c r="AX1755" s="13"/>
      <c r="AY1755" s="13"/>
      <c r="AZ1755" s="13"/>
      <c r="BA1755" s="13"/>
      <c r="BB1755" s="13"/>
      <c r="BC1755" s="13"/>
      <c r="BD1755" s="13"/>
      <c r="BE1755" s="13"/>
      <c r="BF1755" s="13"/>
      <c r="BG1755" s="13"/>
      <c r="BH1755" s="13"/>
      <c r="BI1755" s="13"/>
      <c r="BJ1755" s="13"/>
      <c r="BK1755" s="13"/>
      <c r="BL1755" s="13"/>
      <c r="BM1755" s="13"/>
      <c r="BN1755" s="13"/>
      <c r="BO1755" s="13"/>
    </row>
    <row r="1756" spans="1:67" hidden="1" x14ac:dyDescent="0.2">
      <c r="A1756" s="13" t="s">
        <v>1737</v>
      </c>
      <c r="B1756" s="13"/>
      <c r="C1756" s="13" t="s">
        <v>1518</v>
      </c>
      <c r="D1756" s="13" t="s">
        <v>76</v>
      </c>
      <c r="E1756" s="13" t="s">
        <v>1045</v>
      </c>
      <c r="F1756" s="13"/>
      <c r="G1756" s="13" t="s">
        <v>1045</v>
      </c>
      <c r="H1756" s="13"/>
      <c r="I1756" s="13"/>
      <c r="J1756" s="13"/>
      <c r="K1756" s="13"/>
      <c r="L1756" s="13"/>
      <c r="M1756" s="13"/>
      <c r="N1756" s="13"/>
      <c r="O1756" s="13"/>
      <c r="P1756" s="13"/>
      <c r="Q1756" s="13"/>
      <c r="R1756" s="13"/>
      <c r="S1756" s="13"/>
      <c r="T1756" s="13"/>
      <c r="U1756" s="13"/>
      <c r="V1756" s="13"/>
      <c r="W1756" s="13"/>
      <c r="X1756" s="13"/>
      <c r="Y1756" s="13"/>
      <c r="Z1756" s="13"/>
      <c r="AA1756" s="13"/>
      <c r="AB1756" s="13"/>
      <c r="AC1756" s="13"/>
      <c r="AD1756" s="13"/>
      <c r="AE1756" s="13"/>
      <c r="AF1756" s="13"/>
      <c r="AG1756" s="13"/>
      <c r="AH1756" s="13"/>
      <c r="AI1756" s="13"/>
      <c r="AJ1756" s="13"/>
      <c r="AK1756" s="13"/>
      <c r="AL1756" s="13"/>
      <c r="AM1756" s="13"/>
      <c r="AN1756" s="13"/>
      <c r="AO1756" s="13"/>
      <c r="AP1756" s="13"/>
      <c r="AQ1756" s="13"/>
      <c r="AR1756" s="13"/>
      <c r="AS1756" s="13"/>
      <c r="AT1756" s="13"/>
      <c r="AU1756" s="13"/>
      <c r="AV1756" s="13"/>
      <c r="AW1756" s="13"/>
      <c r="AX1756" s="13"/>
      <c r="AY1756" s="13"/>
      <c r="AZ1756" s="13"/>
      <c r="BA1756" s="13"/>
      <c r="BB1756" s="13"/>
      <c r="BC1756" s="13"/>
      <c r="BD1756" s="13"/>
      <c r="BE1756" s="13"/>
      <c r="BF1756" s="13"/>
      <c r="BG1756" s="13"/>
      <c r="BH1756" s="13"/>
      <c r="BI1756" s="13"/>
      <c r="BJ1756" s="13"/>
      <c r="BK1756" s="13"/>
      <c r="BL1756" s="13"/>
      <c r="BM1756" s="13"/>
      <c r="BN1756" s="13"/>
      <c r="BO1756" s="13"/>
    </row>
    <row r="1757" spans="1:67" hidden="1" x14ac:dyDescent="0.2">
      <c r="A1757" s="13" t="s">
        <v>1737</v>
      </c>
      <c r="B1757" s="13"/>
      <c r="C1757" s="13" t="s">
        <v>1518</v>
      </c>
      <c r="D1757" s="13" t="s">
        <v>76</v>
      </c>
      <c r="E1757" s="13" t="s">
        <v>1045</v>
      </c>
      <c r="F1757" s="13"/>
      <c r="G1757" s="13" t="s">
        <v>1051</v>
      </c>
      <c r="H1757" s="13"/>
      <c r="I1757" s="13"/>
      <c r="J1757" s="13"/>
      <c r="K1757" s="13"/>
      <c r="L1757" s="13"/>
      <c r="M1757" s="13"/>
      <c r="N1757" s="13"/>
      <c r="O1757" s="13"/>
      <c r="P1757" s="13"/>
      <c r="Q1757" s="13"/>
      <c r="R1757" s="13"/>
      <c r="S1757" s="13"/>
      <c r="T1757" s="13"/>
      <c r="U1757" s="13"/>
      <c r="V1757" s="13"/>
      <c r="W1757" s="13"/>
      <c r="X1757" s="13"/>
      <c r="Y1757" s="13"/>
      <c r="Z1757" s="13"/>
      <c r="AA1757" s="13"/>
      <c r="AB1757" s="13"/>
      <c r="AC1757" s="13"/>
      <c r="AD1757" s="13"/>
      <c r="AE1757" s="13"/>
      <c r="AF1757" s="13"/>
      <c r="AG1757" s="13"/>
      <c r="AH1757" s="13"/>
      <c r="AI1757" s="13"/>
      <c r="AJ1757" s="13"/>
      <c r="AK1757" s="13"/>
      <c r="AL1757" s="13"/>
      <c r="AM1757" s="13"/>
      <c r="AN1757" s="13"/>
      <c r="AO1757" s="13"/>
      <c r="AP1757" s="13"/>
      <c r="AQ1757" s="13"/>
      <c r="AR1757" s="13"/>
      <c r="AS1757" s="13"/>
      <c r="AT1757" s="13"/>
      <c r="AU1757" s="13"/>
      <c r="AV1757" s="13"/>
      <c r="AW1757" s="13"/>
      <c r="AX1757" s="13"/>
      <c r="AY1757" s="13"/>
      <c r="AZ1757" s="13"/>
      <c r="BA1757" s="13"/>
      <c r="BB1757" s="13"/>
      <c r="BC1757" s="13"/>
      <c r="BD1757" s="13"/>
      <c r="BE1757" s="13"/>
      <c r="BF1757" s="13"/>
      <c r="BG1757" s="13"/>
      <c r="BH1757" s="13"/>
      <c r="BI1757" s="13"/>
      <c r="BJ1757" s="13"/>
      <c r="BK1757" s="13"/>
      <c r="BL1757" s="13"/>
      <c r="BM1757" s="13"/>
      <c r="BN1757" s="13"/>
      <c r="BO1757" s="13"/>
    </row>
    <row r="1758" spans="1:67" hidden="1" x14ac:dyDescent="0.2">
      <c r="A1758" s="13" t="s">
        <v>1737</v>
      </c>
      <c r="B1758" s="13"/>
      <c r="C1758" s="13" t="s">
        <v>1518</v>
      </c>
      <c r="D1758" s="13" t="s">
        <v>76</v>
      </c>
      <c r="E1758" s="13" t="s">
        <v>1091</v>
      </c>
      <c r="F1758" s="13" t="s">
        <v>1092</v>
      </c>
      <c r="G1758" s="13" t="s">
        <v>1091</v>
      </c>
      <c r="H1758" s="13" t="s">
        <v>1092</v>
      </c>
      <c r="I1758" s="13"/>
      <c r="J1758" s="13"/>
      <c r="K1758" s="13"/>
      <c r="L1758" s="13"/>
      <c r="M1758" s="13"/>
      <c r="N1758" s="13"/>
      <c r="O1758" s="13"/>
      <c r="P1758" s="13"/>
      <c r="Q1758" s="13"/>
      <c r="R1758" s="13"/>
      <c r="S1758" s="13"/>
      <c r="T1758" s="13"/>
      <c r="U1758" s="13"/>
      <c r="V1758" s="13"/>
      <c r="W1758" s="13"/>
      <c r="X1758" s="13"/>
      <c r="Y1758" s="13"/>
      <c r="Z1758" s="13"/>
      <c r="AA1758" s="13"/>
      <c r="AB1758" s="13"/>
      <c r="AC1758" s="13"/>
      <c r="AD1758" s="13"/>
      <c r="AE1758" s="13"/>
      <c r="AF1758" s="13"/>
      <c r="AG1758" s="13"/>
      <c r="AH1758" s="13"/>
      <c r="AI1758" s="13"/>
      <c r="AJ1758" s="13"/>
      <c r="AK1758" s="13"/>
      <c r="AL1758" s="13"/>
      <c r="AM1758" s="13"/>
      <c r="AN1758" s="13"/>
      <c r="AO1758" s="13"/>
      <c r="AP1758" s="13"/>
      <c r="AQ1758" s="13"/>
      <c r="AR1758" s="13"/>
      <c r="AS1758" s="13"/>
      <c r="AT1758" s="13"/>
      <c r="AU1758" s="13"/>
      <c r="AV1758" s="13"/>
      <c r="AW1758" s="13"/>
      <c r="AX1758" s="13"/>
      <c r="AY1758" s="13"/>
      <c r="AZ1758" s="13"/>
      <c r="BA1758" s="13"/>
      <c r="BB1758" s="13"/>
      <c r="BC1758" s="13"/>
      <c r="BD1758" s="13"/>
      <c r="BE1758" s="13"/>
      <c r="BF1758" s="13"/>
      <c r="BG1758" s="13"/>
      <c r="BH1758" s="13"/>
      <c r="BI1758" s="13"/>
      <c r="BJ1758" s="13"/>
      <c r="BK1758" s="13"/>
      <c r="BL1758" s="13"/>
      <c r="BM1758" s="13"/>
      <c r="BN1758" s="13"/>
      <c r="BO1758" s="13"/>
    </row>
    <row r="1759" spans="1:67" hidden="1" x14ac:dyDescent="0.2">
      <c r="A1759" t="s">
        <v>472</v>
      </c>
      <c r="C1759" t="s">
        <v>1518</v>
      </c>
      <c r="D1759" t="s">
        <v>76</v>
      </c>
      <c r="E1759" t="s">
        <v>1091</v>
      </c>
      <c r="F1759" t="s">
        <v>1092</v>
      </c>
      <c r="G1759" t="s">
        <v>1091</v>
      </c>
      <c r="H1759" t="s">
        <v>1092</v>
      </c>
      <c r="L1759" t="s">
        <v>307</v>
      </c>
      <c r="AS1759">
        <v>3.17</v>
      </c>
      <c r="AV1759">
        <v>1.73</v>
      </c>
      <c r="AW1759">
        <v>3.23</v>
      </c>
      <c r="AX1759">
        <v>2.0699999999999998</v>
      </c>
      <c r="AY1759">
        <v>2.13</v>
      </c>
      <c r="AZ1759">
        <v>2.13</v>
      </c>
      <c r="BA1759">
        <v>3.53</v>
      </c>
      <c r="BB1759">
        <v>2.59</v>
      </c>
      <c r="BC1759">
        <v>2.4300000000000002</v>
      </c>
      <c r="BD1759">
        <v>2.59</v>
      </c>
      <c r="BE1759">
        <v>4.17</v>
      </c>
      <c r="BF1759">
        <v>2.5</v>
      </c>
      <c r="BG1759">
        <v>1.98</v>
      </c>
      <c r="BH1759">
        <v>2.5</v>
      </c>
      <c r="BJ1759" t="s">
        <v>79</v>
      </c>
      <c r="BL1759" t="s">
        <v>301</v>
      </c>
      <c r="BM1759">
        <v>2255</v>
      </c>
    </row>
    <row r="1760" spans="1:67" hidden="1" x14ac:dyDescent="0.2">
      <c r="A1760" t="s">
        <v>472</v>
      </c>
      <c r="C1760" t="s">
        <v>1518</v>
      </c>
      <c r="D1760" t="s">
        <v>76</v>
      </c>
      <c r="E1760" t="s">
        <v>1091</v>
      </c>
      <c r="F1760" t="s">
        <v>1092</v>
      </c>
      <c r="G1760" t="s">
        <v>1091</v>
      </c>
      <c r="H1760" t="s">
        <v>1092</v>
      </c>
      <c r="L1760" t="s">
        <v>300</v>
      </c>
      <c r="AW1760">
        <v>3.36</v>
      </c>
      <c r="AX1760">
        <v>2.1800000000000002</v>
      </c>
      <c r="AY1760">
        <v>2.2799999999999998</v>
      </c>
      <c r="AZ1760">
        <v>2.2799999999999998</v>
      </c>
      <c r="BJ1760" t="s">
        <v>79</v>
      </c>
      <c r="BL1760" t="s">
        <v>301</v>
      </c>
      <c r="BM1760">
        <v>2255</v>
      </c>
    </row>
    <row r="1761" spans="1:67" hidden="1" x14ac:dyDescent="0.2">
      <c r="A1761" t="s">
        <v>472</v>
      </c>
      <c r="C1761" t="s">
        <v>1518</v>
      </c>
      <c r="D1761" t="s">
        <v>76</v>
      </c>
      <c r="E1761" t="s">
        <v>1091</v>
      </c>
      <c r="F1761" t="s">
        <v>1092</v>
      </c>
      <c r="G1761" t="s">
        <v>1091</v>
      </c>
      <c r="H1761" t="s">
        <v>1092</v>
      </c>
      <c r="L1761" t="s">
        <v>308</v>
      </c>
      <c r="AS1761">
        <v>2.9</v>
      </c>
      <c r="AV1761">
        <v>1.77</v>
      </c>
      <c r="AW1761">
        <v>3.23</v>
      </c>
      <c r="AX1761">
        <v>2.14</v>
      </c>
      <c r="AY1761">
        <v>2.38</v>
      </c>
      <c r="AZ1761">
        <v>2.38</v>
      </c>
      <c r="BA1761">
        <v>3.6</v>
      </c>
      <c r="BB1761">
        <v>2.67</v>
      </c>
      <c r="BC1761">
        <v>2.64</v>
      </c>
      <c r="BD1761">
        <v>2.67</v>
      </c>
      <c r="BE1761">
        <v>3.96</v>
      </c>
      <c r="BF1761">
        <v>2.46</v>
      </c>
      <c r="BG1761">
        <v>2.0299999999999998</v>
      </c>
      <c r="BH1761">
        <v>2.46</v>
      </c>
      <c r="BJ1761" t="s">
        <v>79</v>
      </c>
      <c r="BL1761" t="s">
        <v>301</v>
      </c>
      <c r="BM1761">
        <v>2255</v>
      </c>
    </row>
    <row r="1762" spans="1:67" hidden="1" x14ac:dyDescent="0.2">
      <c r="A1762" t="s">
        <v>472</v>
      </c>
      <c r="C1762" t="s">
        <v>1518</v>
      </c>
      <c r="D1762" t="s">
        <v>76</v>
      </c>
      <c r="E1762" t="s">
        <v>1091</v>
      </c>
      <c r="F1762" t="s">
        <v>1092</v>
      </c>
      <c r="G1762" t="s">
        <v>1091</v>
      </c>
      <c r="H1762" t="s">
        <v>1092</v>
      </c>
      <c r="L1762" t="s">
        <v>308</v>
      </c>
      <c r="Y1762">
        <v>3.42</v>
      </c>
      <c r="Z1762">
        <v>4.42</v>
      </c>
      <c r="AA1762">
        <v>4.53</v>
      </c>
      <c r="AB1762">
        <v>4.53</v>
      </c>
      <c r="AC1762">
        <v>3.78</v>
      </c>
      <c r="AD1762">
        <v>5.17</v>
      </c>
      <c r="AE1762">
        <v>5.49</v>
      </c>
      <c r="AF1762">
        <v>5.49</v>
      </c>
      <c r="AG1762">
        <v>3.15</v>
      </c>
      <c r="AH1762">
        <v>3.69</v>
      </c>
      <c r="AI1762">
        <v>3.39</v>
      </c>
      <c r="AJ1762">
        <v>3.69</v>
      </c>
      <c r="BJ1762" t="s">
        <v>79</v>
      </c>
      <c r="BL1762" t="s">
        <v>301</v>
      </c>
      <c r="BM1762">
        <v>2255</v>
      </c>
    </row>
    <row r="1763" spans="1:67" hidden="1" x14ac:dyDescent="0.2">
      <c r="A1763" t="s">
        <v>1093</v>
      </c>
      <c r="C1763" t="s">
        <v>1518</v>
      </c>
      <c r="D1763" t="s">
        <v>76</v>
      </c>
      <c r="E1763" t="s">
        <v>1091</v>
      </c>
      <c r="F1763" t="s">
        <v>1092</v>
      </c>
      <c r="G1763" t="s">
        <v>1091</v>
      </c>
      <c r="H1763" t="s">
        <v>1107</v>
      </c>
      <c r="L1763" t="s">
        <v>308</v>
      </c>
      <c r="Y1763">
        <v>3.11</v>
      </c>
      <c r="Z1763">
        <v>3.62</v>
      </c>
      <c r="AA1763">
        <v>3.96</v>
      </c>
      <c r="AB1763">
        <v>3.96</v>
      </c>
      <c r="AD1763">
        <v>4.3099999999999996</v>
      </c>
      <c r="AE1763">
        <v>4.7300000000000004</v>
      </c>
      <c r="AF1763">
        <v>4.7300000000000004</v>
      </c>
      <c r="BI1763" s="5" t="s">
        <v>1094</v>
      </c>
      <c r="BJ1763" t="s">
        <v>79</v>
      </c>
      <c r="BL1763" t="s">
        <v>301</v>
      </c>
      <c r="BM1763">
        <v>2255</v>
      </c>
    </row>
    <row r="1764" spans="1:67" hidden="1" x14ac:dyDescent="0.2">
      <c r="A1764" t="s">
        <v>1095</v>
      </c>
      <c r="C1764" t="s">
        <v>1518</v>
      </c>
      <c r="D1764" t="s">
        <v>76</v>
      </c>
      <c r="E1764" t="s">
        <v>1091</v>
      </c>
      <c r="F1764" t="s">
        <v>1092</v>
      </c>
      <c r="G1764" t="s">
        <v>1091</v>
      </c>
      <c r="H1764" t="s">
        <v>1104</v>
      </c>
      <c r="L1764" t="s">
        <v>308</v>
      </c>
      <c r="Y1764">
        <v>3.36</v>
      </c>
      <c r="Z1764">
        <v>4.45</v>
      </c>
      <c r="AA1764">
        <v>4.45</v>
      </c>
      <c r="AB1764">
        <v>4.45</v>
      </c>
      <c r="AC1764">
        <v>3.59</v>
      </c>
      <c r="AD1764">
        <v>4.9800000000000004</v>
      </c>
      <c r="AE1764">
        <v>5.23</v>
      </c>
      <c r="AF1764">
        <v>5.23</v>
      </c>
      <c r="AG1764">
        <v>2.5099999999999998</v>
      </c>
      <c r="AH1764">
        <v>3.99</v>
      </c>
      <c r="AI1764">
        <v>3.28</v>
      </c>
      <c r="AJ1764">
        <v>3.99</v>
      </c>
      <c r="BJ1764" t="s">
        <v>79</v>
      </c>
      <c r="BL1764" t="s">
        <v>301</v>
      </c>
      <c r="BM1764">
        <v>2255</v>
      </c>
    </row>
    <row r="1765" spans="1:67" hidden="1" x14ac:dyDescent="0.2">
      <c r="A1765" t="s">
        <v>108</v>
      </c>
      <c r="C1765" t="s">
        <v>1518</v>
      </c>
      <c r="D1765" t="s">
        <v>76</v>
      </c>
      <c r="E1765" t="s">
        <v>1091</v>
      </c>
      <c r="F1765" t="s">
        <v>1092</v>
      </c>
      <c r="G1765" t="s">
        <v>1091</v>
      </c>
      <c r="H1765" t="s">
        <v>1092</v>
      </c>
      <c r="AS1765">
        <v>3.17</v>
      </c>
      <c r="AV1765">
        <v>1.73</v>
      </c>
      <c r="AW1765">
        <v>3.27</v>
      </c>
      <c r="AX1765">
        <v>2.1</v>
      </c>
      <c r="AY1765">
        <v>2.17</v>
      </c>
      <c r="AZ1765">
        <v>2.17</v>
      </c>
      <c r="BA1765">
        <v>3.53</v>
      </c>
      <c r="BB1765">
        <v>2.59</v>
      </c>
      <c r="BC1765">
        <v>2.4300000000000002</v>
      </c>
      <c r="BD1765">
        <v>2.59</v>
      </c>
      <c r="BE1765">
        <v>4.17</v>
      </c>
      <c r="BF1765">
        <v>2.5</v>
      </c>
      <c r="BG1765">
        <v>1.98</v>
      </c>
      <c r="BH1765">
        <v>2.5</v>
      </c>
      <c r="BJ1765" t="s">
        <v>79</v>
      </c>
      <c r="BK1765" s="1">
        <v>44799</v>
      </c>
      <c r="BL1765" t="s">
        <v>1096</v>
      </c>
      <c r="BM1765">
        <v>56876</v>
      </c>
    </row>
    <row r="1766" spans="1:67" hidden="1" x14ac:dyDescent="0.2">
      <c r="A1766" t="s">
        <v>2714</v>
      </c>
      <c r="C1766" t="s">
        <v>1518</v>
      </c>
      <c r="D1766" t="s">
        <v>76</v>
      </c>
      <c r="E1766" t="s">
        <v>1091</v>
      </c>
      <c r="F1766" t="s">
        <v>1092</v>
      </c>
      <c r="G1766" s="8" t="s">
        <v>1091</v>
      </c>
      <c r="H1766" s="8" t="s">
        <v>1092</v>
      </c>
      <c r="I1766" s="8"/>
      <c r="AO1766">
        <v>2.52</v>
      </c>
      <c r="AR1766">
        <v>1.25</v>
      </c>
      <c r="AS1766">
        <v>3.17</v>
      </c>
      <c r="AV1766">
        <v>1.95</v>
      </c>
      <c r="AW1766">
        <v>3.1</v>
      </c>
      <c r="AX1766">
        <v>2.21</v>
      </c>
      <c r="AY1766">
        <v>2.21</v>
      </c>
      <c r="AZ1766">
        <v>2.21</v>
      </c>
      <c r="BA1766">
        <v>3.4</v>
      </c>
      <c r="BB1766">
        <v>2.64</v>
      </c>
      <c r="BC1766" t="s">
        <v>2728</v>
      </c>
      <c r="BD1766">
        <v>2.64</v>
      </c>
      <c r="BE1766">
        <v>4.05</v>
      </c>
      <c r="BF1766">
        <v>2.42</v>
      </c>
      <c r="BG1766">
        <v>1.94</v>
      </c>
      <c r="BH1766">
        <v>2.42</v>
      </c>
      <c r="BJ1766" s="8" t="s">
        <v>79</v>
      </c>
      <c r="BK1766" s="1">
        <v>44826</v>
      </c>
      <c r="BL1766" s="8" t="s">
        <v>2693</v>
      </c>
      <c r="BM1766" s="8">
        <v>960</v>
      </c>
      <c r="BN1766" t="s">
        <v>72</v>
      </c>
      <c r="BO1766" t="s">
        <v>2693</v>
      </c>
    </row>
    <row r="1767" spans="1:67" hidden="1" x14ac:dyDescent="0.2">
      <c r="A1767" t="s">
        <v>2720</v>
      </c>
      <c r="C1767" t="s">
        <v>1518</v>
      </c>
      <c r="D1767" t="s">
        <v>76</v>
      </c>
      <c r="E1767" t="s">
        <v>1091</v>
      </c>
      <c r="F1767" t="s">
        <v>1092</v>
      </c>
      <c r="G1767" s="8" t="s">
        <v>1091</v>
      </c>
      <c r="H1767" s="8" t="s">
        <v>1092</v>
      </c>
      <c r="I1767" s="8"/>
      <c r="AO1767">
        <v>2.75</v>
      </c>
      <c r="AR1767">
        <v>1.28</v>
      </c>
      <c r="BJ1767" s="8" t="s">
        <v>79</v>
      </c>
      <c r="BK1767" s="1">
        <v>44826</v>
      </c>
      <c r="BL1767" s="8" t="s">
        <v>2693</v>
      </c>
      <c r="BM1767" s="8">
        <v>960</v>
      </c>
      <c r="BN1767" t="s">
        <v>72</v>
      </c>
      <c r="BO1767" t="s">
        <v>2693</v>
      </c>
    </row>
    <row r="1768" spans="1:67" s="23" customFormat="1" hidden="1" x14ac:dyDescent="0.2">
      <c r="A1768" t="s">
        <v>2721</v>
      </c>
      <c r="B1768"/>
      <c r="C1768" t="s">
        <v>1518</v>
      </c>
      <c r="D1768" t="s">
        <v>76</v>
      </c>
      <c r="E1768" t="s">
        <v>1091</v>
      </c>
      <c r="F1768" t="s">
        <v>1092</v>
      </c>
      <c r="G1768" s="8" t="s">
        <v>1091</v>
      </c>
      <c r="H1768" s="8" t="s">
        <v>1092</v>
      </c>
      <c r="I1768" s="8"/>
      <c r="J1768"/>
      <c r="K1768"/>
      <c r="L1768"/>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v>3.35</v>
      </c>
      <c r="AT1768"/>
      <c r="AU1768"/>
      <c r="AV1768">
        <v>2</v>
      </c>
      <c r="AW1768"/>
      <c r="AX1768"/>
      <c r="AY1768"/>
      <c r="AZ1768"/>
      <c r="BA1768"/>
      <c r="BB1768"/>
      <c r="BC1768"/>
      <c r="BD1768"/>
      <c r="BE1768"/>
      <c r="BF1768"/>
      <c r="BG1768"/>
      <c r="BH1768"/>
      <c r="BI1768"/>
      <c r="BJ1768" s="8" t="s">
        <v>79</v>
      </c>
      <c r="BK1768" s="1">
        <v>44826</v>
      </c>
      <c r="BL1768" s="8" t="s">
        <v>2693</v>
      </c>
      <c r="BM1768" s="8">
        <v>960</v>
      </c>
      <c r="BN1768" t="s">
        <v>72</v>
      </c>
      <c r="BO1768" t="s">
        <v>2693</v>
      </c>
    </row>
    <row r="1769" spans="1:67" s="23" customFormat="1" hidden="1" x14ac:dyDescent="0.2">
      <c r="A1769" t="s">
        <v>2722</v>
      </c>
      <c r="B1769"/>
      <c r="C1769" t="s">
        <v>1518</v>
      </c>
      <c r="D1769" t="s">
        <v>76</v>
      </c>
      <c r="E1769" t="s">
        <v>1091</v>
      </c>
      <c r="F1769" t="s">
        <v>1092</v>
      </c>
      <c r="G1769" s="8" t="s">
        <v>1091</v>
      </c>
      <c r="H1769" s="8" t="s">
        <v>1092</v>
      </c>
      <c r="I1769" s="8"/>
      <c r="J1769"/>
      <c r="K1769"/>
      <c r="L1769"/>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v>3.42</v>
      </c>
      <c r="AT1769"/>
      <c r="AU1769"/>
      <c r="AV1769">
        <v>1.68</v>
      </c>
      <c r="AW1769"/>
      <c r="AX1769"/>
      <c r="AY1769"/>
      <c r="AZ1769"/>
      <c r="BA1769"/>
      <c r="BB1769"/>
      <c r="BC1769"/>
      <c r="BD1769"/>
      <c r="BE1769"/>
      <c r="BF1769"/>
      <c r="BG1769"/>
      <c r="BH1769"/>
      <c r="BI1769"/>
      <c r="BJ1769" s="8" t="s">
        <v>79</v>
      </c>
      <c r="BK1769" s="1">
        <v>44826</v>
      </c>
      <c r="BL1769" s="8" t="s">
        <v>2693</v>
      </c>
      <c r="BM1769" s="8">
        <v>960</v>
      </c>
      <c r="BN1769"/>
      <c r="BO1769"/>
    </row>
    <row r="1770" spans="1:67" hidden="1" x14ac:dyDescent="0.2">
      <c r="A1770" t="s">
        <v>2723</v>
      </c>
      <c r="C1770" t="s">
        <v>1518</v>
      </c>
      <c r="D1770" t="s">
        <v>76</v>
      </c>
      <c r="E1770" t="s">
        <v>1091</v>
      </c>
      <c r="F1770" t="s">
        <v>1092</v>
      </c>
      <c r="G1770" s="8" t="s">
        <v>1091</v>
      </c>
      <c r="H1770" s="8" t="s">
        <v>1092</v>
      </c>
      <c r="I1770" s="8"/>
      <c r="AW1770">
        <v>3.27</v>
      </c>
      <c r="AX1770">
        <v>2.0499999999999998</v>
      </c>
      <c r="AY1770">
        <v>2.12</v>
      </c>
      <c r="AZ1770">
        <v>2.12</v>
      </c>
      <c r="BJ1770" s="8" t="s">
        <v>79</v>
      </c>
      <c r="BK1770" s="1">
        <v>44826</v>
      </c>
      <c r="BL1770" s="8" t="s">
        <v>2693</v>
      </c>
      <c r="BM1770" s="8">
        <v>960</v>
      </c>
    </row>
    <row r="1771" spans="1:67" hidden="1" x14ac:dyDescent="0.2">
      <c r="A1771" t="s">
        <v>2724</v>
      </c>
      <c r="C1771" t="s">
        <v>1518</v>
      </c>
      <c r="D1771" t="s">
        <v>76</v>
      </c>
      <c r="E1771" t="s">
        <v>1091</v>
      </c>
      <c r="F1771" t="s">
        <v>1092</v>
      </c>
      <c r="G1771" s="8" t="s">
        <v>1091</v>
      </c>
      <c r="H1771" s="8" t="s">
        <v>1092</v>
      </c>
      <c r="I1771" s="8"/>
      <c r="BA1771">
        <v>3.62</v>
      </c>
      <c r="BB1771">
        <v>2.85</v>
      </c>
      <c r="BC1771">
        <v>2.54</v>
      </c>
      <c r="BD1771">
        <v>2.85</v>
      </c>
      <c r="BJ1771" s="8" t="s">
        <v>79</v>
      </c>
      <c r="BK1771" s="1">
        <v>44826</v>
      </c>
      <c r="BL1771" s="8" t="s">
        <v>2693</v>
      </c>
      <c r="BM1771" s="8">
        <v>960</v>
      </c>
      <c r="BN1771" t="s">
        <v>72</v>
      </c>
      <c r="BO1771" s="8" t="s">
        <v>2693</v>
      </c>
    </row>
    <row r="1772" spans="1:67" hidden="1" x14ac:dyDescent="0.2">
      <c r="A1772" t="s">
        <v>2725</v>
      </c>
      <c r="C1772" t="s">
        <v>1518</v>
      </c>
      <c r="D1772" t="s">
        <v>76</v>
      </c>
      <c r="E1772" t="s">
        <v>1091</v>
      </c>
      <c r="F1772" t="s">
        <v>1092</v>
      </c>
      <c r="G1772" s="8" t="s">
        <v>1091</v>
      </c>
      <c r="H1772" s="8" t="s">
        <v>1092</v>
      </c>
      <c r="I1772" s="8"/>
      <c r="BA1772">
        <v>3.64</v>
      </c>
      <c r="BB1772">
        <v>2.6</v>
      </c>
      <c r="BC1772">
        <v>2.54</v>
      </c>
      <c r="BD1772">
        <v>2.6</v>
      </c>
      <c r="BJ1772" s="8" t="s">
        <v>79</v>
      </c>
      <c r="BK1772" s="1">
        <v>44826</v>
      </c>
      <c r="BL1772" s="8" t="s">
        <v>2693</v>
      </c>
      <c r="BM1772" s="8">
        <v>960</v>
      </c>
      <c r="BO1772" s="8"/>
    </row>
    <row r="1773" spans="1:67" hidden="1" x14ac:dyDescent="0.2">
      <c r="A1773" t="s">
        <v>2726</v>
      </c>
      <c r="C1773" t="s">
        <v>1518</v>
      </c>
      <c r="D1773" t="s">
        <v>76</v>
      </c>
      <c r="E1773" t="s">
        <v>1091</v>
      </c>
      <c r="F1773" t="s">
        <v>1092</v>
      </c>
      <c r="G1773" s="8" t="s">
        <v>1091</v>
      </c>
      <c r="H1773" s="8" t="s">
        <v>1092</v>
      </c>
      <c r="I1773" s="8"/>
      <c r="BG1773">
        <v>1.94</v>
      </c>
      <c r="BH1773">
        <v>1.94</v>
      </c>
      <c r="BJ1773" s="8" t="s">
        <v>79</v>
      </c>
      <c r="BK1773" s="1">
        <v>44826</v>
      </c>
      <c r="BL1773" s="8" t="s">
        <v>2693</v>
      </c>
      <c r="BM1773" s="8">
        <v>960</v>
      </c>
    </row>
    <row r="1774" spans="1:67" hidden="1" x14ac:dyDescent="0.2">
      <c r="A1774" t="s">
        <v>2715</v>
      </c>
      <c r="C1774" t="s">
        <v>1518</v>
      </c>
      <c r="D1774" t="s">
        <v>76</v>
      </c>
      <c r="E1774" t="s">
        <v>1091</v>
      </c>
      <c r="F1774" t="s">
        <v>1092</v>
      </c>
      <c r="G1774" s="8" t="s">
        <v>1091</v>
      </c>
      <c r="H1774" s="8" t="s">
        <v>1092</v>
      </c>
      <c r="I1774" s="8"/>
      <c r="Y1774">
        <v>2.95</v>
      </c>
      <c r="Z1774">
        <v>3.3</v>
      </c>
      <c r="AA1774">
        <v>3.6</v>
      </c>
      <c r="AB1774">
        <v>3.6</v>
      </c>
      <c r="BI1774" t="s">
        <v>2559</v>
      </c>
      <c r="BJ1774" s="8" t="s">
        <v>79</v>
      </c>
      <c r="BK1774" s="1">
        <v>44826</v>
      </c>
      <c r="BL1774" s="8" t="s">
        <v>2693</v>
      </c>
      <c r="BM1774" s="8">
        <v>960</v>
      </c>
      <c r="BN1774" t="s">
        <v>72</v>
      </c>
      <c r="BO1774" s="11" t="s">
        <v>2693</v>
      </c>
    </row>
    <row r="1775" spans="1:67" hidden="1" x14ac:dyDescent="0.2">
      <c r="A1775" s="2" t="s">
        <v>2716</v>
      </c>
      <c r="B1775" s="2"/>
      <c r="C1775" s="2" t="s">
        <v>1518</v>
      </c>
      <c r="D1775" s="2" t="s">
        <v>76</v>
      </c>
      <c r="E1775" s="2" t="s">
        <v>1091</v>
      </c>
      <c r="F1775" s="2" t="s">
        <v>1092</v>
      </c>
      <c r="G1775" s="2" t="s">
        <v>1091</v>
      </c>
      <c r="H1775" s="2" t="s">
        <v>1092</v>
      </c>
      <c r="I1775" s="2"/>
      <c r="J1775" s="2"/>
      <c r="K1775" s="2"/>
      <c r="L1775" s="2"/>
      <c r="M1775" s="2"/>
      <c r="N1775" s="2"/>
      <c r="O1775" s="2"/>
      <c r="P1775" s="2"/>
      <c r="Q1775" s="2"/>
      <c r="R1775" s="2"/>
      <c r="S1775" s="2"/>
      <c r="T1775" s="2"/>
      <c r="U1775" s="2"/>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c r="AT1775" s="2"/>
      <c r="AU1775" s="2"/>
      <c r="AV1775" s="2"/>
      <c r="AW1775" s="2"/>
      <c r="AX1775" s="2"/>
      <c r="AY1775" s="2"/>
      <c r="AZ1775" s="2"/>
      <c r="BA1775" s="2"/>
      <c r="BB1775" s="2"/>
      <c r="BC1775" s="2"/>
      <c r="BD1775" s="2"/>
      <c r="BE1775" s="2"/>
      <c r="BF1775" s="2"/>
      <c r="BG1775" s="2"/>
      <c r="BH1775" s="2"/>
      <c r="BI1775" s="2" t="s">
        <v>2675</v>
      </c>
      <c r="BJ1775" s="2" t="s">
        <v>79</v>
      </c>
      <c r="BK1775" s="3">
        <v>44826</v>
      </c>
      <c r="BL1775" s="2" t="s">
        <v>2693</v>
      </c>
      <c r="BM1775" s="2">
        <v>960</v>
      </c>
      <c r="BN1775" s="2" t="s">
        <v>72</v>
      </c>
      <c r="BO1775" s="2" t="s">
        <v>2693</v>
      </c>
    </row>
    <row r="1776" spans="1:67" hidden="1" x14ac:dyDescent="0.2">
      <c r="A1776" t="s">
        <v>2717</v>
      </c>
      <c r="C1776" t="s">
        <v>1518</v>
      </c>
      <c r="D1776" t="s">
        <v>76</v>
      </c>
      <c r="E1776" t="s">
        <v>1091</v>
      </c>
      <c r="F1776" t="s">
        <v>1092</v>
      </c>
      <c r="G1776" s="8" t="s">
        <v>1091</v>
      </c>
      <c r="H1776" s="8" t="s">
        <v>1092</v>
      </c>
      <c r="I1776" s="8"/>
      <c r="AC1776">
        <v>3.43</v>
      </c>
      <c r="AD1776">
        <v>4.1500000000000004</v>
      </c>
      <c r="AE1776">
        <v>4.5</v>
      </c>
      <c r="AF1776">
        <v>4.1500000000000004</v>
      </c>
      <c r="BJ1776" s="8" t="s">
        <v>79</v>
      </c>
      <c r="BK1776" s="1">
        <v>44826</v>
      </c>
      <c r="BL1776" s="8" t="s">
        <v>2693</v>
      </c>
      <c r="BM1776" s="8">
        <v>960</v>
      </c>
    </row>
    <row r="1777" spans="1:67" hidden="1" x14ac:dyDescent="0.2">
      <c r="A1777" t="s">
        <v>2719</v>
      </c>
      <c r="C1777" t="s">
        <v>1518</v>
      </c>
      <c r="D1777" t="s">
        <v>76</v>
      </c>
      <c r="E1777" t="s">
        <v>1091</v>
      </c>
      <c r="F1777" t="s">
        <v>1092</v>
      </c>
      <c r="G1777" s="8" t="s">
        <v>1091</v>
      </c>
      <c r="H1777" s="8" t="s">
        <v>1092</v>
      </c>
      <c r="I1777" s="8"/>
      <c r="AG1777">
        <v>3.08</v>
      </c>
      <c r="AH1777">
        <v>4.82</v>
      </c>
      <c r="AI1777">
        <v>4.13</v>
      </c>
      <c r="AJ1777">
        <v>4.82</v>
      </c>
      <c r="BJ1777" s="8" t="s">
        <v>79</v>
      </c>
      <c r="BK1777" s="1">
        <v>44826</v>
      </c>
      <c r="BL1777" s="8" t="s">
        <v>2693</v>
      </c>
      <c r="BM1777" s="8">
        <v>960</v>
      </c>
      <c r="BN1777" t="s">
        <v>72</v>
      </c>
      <c r="BO1777" t="s">
        <v>2693</v>
      </c>
    </row>
    <row r="1778" spans="1:67" hidden="1" x14ac:dyDescent="0.2">
      <c r="A1778" t="s">
        <v>2718</v>
      </c>
      <c r="C1778" t="s">
        <v>1518</v>
      </c>
      <c r="D1778" t="s">
        <v>76</v>
      </c>
      <c r="E1778" t="s">
        <v>1091</v>
      </c>
      <c r="F1778" t="s">
        <v>1092</v>
      </c>
      <c r="G1778" s="8" t="s">
        <v>1091</v>
      </c>
      <c r="H1778" s="8" t="s">
        <v>1092</v>
      </c>
      <c r="I1778" s="8"/>
      <c r="AC1778" t="s">
        <v>2727</v>
      </c>
      <c r="AF1778">
        <v>4.57</v>
      </c>
      <c r="BJ1778" s="8" t="s">
        <v>79</v>
      </c>
      <c r="BK1778" s="1">
        <v>44826</v>
      </c>
      <c r="BL1778" s="8" t="s">
        <v>2693</v>
      </c>
      <c r="BM1778" s="8">
        <v>960</v>
      </c>
      <c r="BN1778" t="s">
        <v>72</v>
      </c>
      <c r="BO1778" s="8" t="s">
        <v>2693</v>
      </c>
    </row>
    <row r="1779" spans="1:67" hidden="1" x14ac:dyDescent="0.2">
      <c r="A1779" t="s">
        <v>1097</v>
      </c>
      <c r="C1779" t="s">
        <v>1518</v>
      </c>
      <c r="D1779" t="s">
        <v>76</v>
      </c>
      <c r="E1779" t="s">
        <v>1091</v>
      </c>
      <c r="F1779" t="s">
        <v>1092</v>
      </c>
      <c r="G1779" t="s">
        <v>1091</v>
      </c>
      <c r="H1779" t="s">
        <v>1092</v>
      </c>
      <c r="L1779" t="s">
        <v>948</v>
      </c>
      <c r="BA1779">
        <v>3.64</v>
      </c>
      <c r="BB1779">
        <v>2.68</v>
      </c>
      <c r="BC1779">
        <v>2.73</v>
      </c>
      <c r="BD1779">
        <v>2.73</v>
      </c>
      <c r="BJ1779" t="s">
        <v>79</v>
      </c>
      <c r="BL1779" t="s">
        <v>301</v>
      </c>
      <c r="BM1779">
        <v>2255</v>
      </c>
    </row>
    <row r="1780" spans="1:67" hidden="1" x14ac:dyDescent="0.2">
      <c r="A1780" t="s">
        <v>1097</v>
      </c>
      <c r="C1780" t="s">
        <v>1518</v>
      </c>
      <c r="D1780" t="s">
        <v>76</v>
      </c>
      <c r="E1780" t="s">
        <v>1091</v>
      </c>
      <c r="F1780" t="s">
        <v>1092</v>
      </c>
      <c r="G1780" t="s">
        <v>1091</v>
      </c>
      <c r="H1780" t="s">
        <v>1092</v>
      </c>
      <c r="L1780" t="s">
        <v>948</v>
      </c>
      <c r="BE1780">
        <v>4.1399999999999997</v>
      </c>
      <c r="BF1780">
        <v>2.44</v>
      </c>
      <c r="BG1780">
        <v>2</v>
      </c>
      <c r="BH1780">
        <v>2.44</v>
      </c>
      <c r="BJ1780" t="s">
        <v>79</v>
      </c>
      <c r="BL1780" t="s">
        <v>301</v>
      </c>
      <c r="BM1780">
        <v>2255</v>
      </c>
    </row>
    <row r="1781" spans="1:67" hidden="1" x14ac:dyDescent="0.2">
      <c r="A1781" t="s">
        <v>1098</v>
      </c>
      <c r="C1781" t="s">
        <v>1518</v>
      </c>
      <c r="D1781" t="s">
        <v>76</v>
      </c>
      <c r="E1781" t="s">
        <v>1091</v>
      </c>
      <c r="F1781" t="s">
        <v>1092</v>
      </c>
      <c r="G1781" t="s">
        <v>1091</v>
      </c>
      <c r="H1781" t="s">
        <v>1092</v>
      </c>
      <c r="L1781" t="s">
        <v>1099</v>
      </c>
      <c r="AW1781">
        <v>3.18</v>
      </c>
      <c r="AX1781">
        <v>2.2400000000000002</v>
      </c>
      <c r="AY1781">
        <v>2.2799999999999998</v>
      </c>
      <c r="AZ1781">
        <v>2.2799999999999998</v>
      </c>
      <c r="BJ1781" t="s">
        <v>79</v>
      </c>
      <c r="BL1781" t="s">
        <v>301</v>
      </c>
      <c r="BM1781">
        <v>2255</v>
      </c>
    </row>
    <row r="1782" spans="1:67" hidden="1" x14ac:dyDescent="0.2">
      <c r="A1782" t="s">
        <v>1098</v>
      </c>
      <c r="C1782" t="s">
        <v>1518</v>
      </c>
      <c r="D1782" t="s">
        <v>76</v>
      </c>
      <c r="E1782" t="s">
        <v>1091</v>
      </c>
      <c r="F1782" t="s">
        <v>1092</v>
      </c>
      <c r="G1782" t="s">
        <v>1091</v>
      </c>
      <c r="H1782" t="s">
        <v>1092</v>
      </c>
      <c r="L1782" t="s">
        <v>1099</v>
      </c>
      <c r="BA1782">
        <v>3.4</v>
      </c>
      <c r="BB1782">
        <v>2.68</v>
      </c>
      <c r="BC1782">
        <v>2.5499999999999998</v>
      </c>
      <c r="BD1782">
        <v>2.68</v>
      </c>
      <c r="BJ1782" t="s">
        <v>79</v>
      </c>
      <c r="BL1782" t="s">
        <v>301</v>
      </c>
      <c r="BM1782">
        <v>2255</v>
      </c>
    </row>
    <row r="1783" spans="1:67" hidden="1" x14ac:dyDescent="0.2">
      <c r="A1783" t="s">
        <v>1098</v>
      </c>
      <c r="C1783" t="s">
        <v>1518</v>
      </c>
      <c r="D1783" t="s">
        <v>76</v>
      </c>
      <c r="E1783" t="s">
        <v>1091</v>
      </c>
      <c r="F1783" t="s">
        <v>1092</v>
      </c>
      <c r="G1783" t="s">
        <v>1091</v>
      </c>
      <c r="H1783" t="s">
        <v>1092</v>
      </c>
      <c r="L1783" t="s">
        <v>1099</v>
      </c>
      <c r="BE1783">
        <v>4.13</v>
      </c>
      <c r="BF1783">
        <v>2.58</v>
      </c>
      <c r="BG1783">
        <v>2.02</v>
      </c>
      <c r="BH1783">
        <v>2.58</v>
      </c>
      <c r="BJ1783" t="s">
        <v>79</v>
      </c>
      <c r="BL1783" t="s">
        <v>301</v>
      </c>
      <c r="BM1783">
        <v>2255</v>
      </c>
    </row>
    <row r="1784" spans="1:67" hidden="1" x14ac:dyDescent="0.2">
      <c r="A1784" t="s">
        <v>1100</v>
      </c>
      <c r="C1784" t="s">
        <v>1518</v>
      </c>
      <c r="D1784" t="s">
        <v>76</v>
      </c>
      <c r="E1784" t="s">
        <v>1091</v>
      </c>
      <c r="F1784" t="s">
        <v>1092</v>
      </c>
      <c r="G1784" t="s">
        <v>1091</v>
      </c>
      <c r="H1784" t="s">
        <v>1092</v>
      </c>
      <c r="L1784" t="s">
        <v>1101</v>
      </c>
      <c r="AK1784">
        <v>2.2200000000000002</v>
      </c>
      <c r="AN1784">
        <v>1.02</v>
      </c>
      <c r="BJ1784" t="s">
        <v>79</v>
      </c>
      <c r="BL1784" t="s">
        <v>301</v>
      </c>
      <c r="BM1784">
        <v>2255</v>
      </c>
    </row>
    <row r="1785" spans="1:67" hidden="1" x14ac:dyDescent="0.2">
      <c r="A1785" t="s">
        <v>1100</v>
      </c>
      <c r="C1785" t="s">
        <v>1518</v>
      </c>
      <c r="D1785" t="s">
        <v>76</v>
      </c>
      <c r="E1785" t="s">
        <v>1091</v>
      </c>
      <c r="F1785" t="s">
        <v>1092</v>
      </c>
      <c r="G1785" t="s">
        <v>1091</v>
      </c>
      <c r="H1785" t="s">
        <v>1092</v>
      </c>
      <c r="L1785" t="s">
        <v>1101</v>
      </c>
      <c r="AS1785">
        <v>3</v>
      </c>
      <c r="AV1785">
        <v>1.62</v>
      </c>
      <c r="BJ1785" t="s">
        <v>79</v>
      </c>
      <c r="BL1785" t="s">
        <v>301</v>
      </c>
      <c r="BM1785">
        <v>2255</v>
      </c>
    </row>
    <row r="1786" spans="1:67" hidden="1" x14ac:dyDescent="0.2">
      <c r="A1786" t="s">
        <v>1100</v>
      </c>
      <c r="C1786" t="s">
        <v>1518</v>
      </c>
      <c r="D1786" t="s">
        <v>76</v>
      </c>
      <c r="E1786" t="s">
        <v>1091</v>
      </c>
      <c r="F1786" t="s">
        <v>1092</v>
      </c>
      <c r="G1786" t="s">
        <v>1091</v>
      </c>
      <c r="H1786" t="s">
        <v>1092</v>
      </c>
      <c r="L1786" t="s">
        <v>1101</v>
      </c>
      <c r="AW1786">
        <v>3.03</v>
      </c>
      <c r="AX1786">
        <v>2.04</v>
      </c>
      <c r="AY1786">
        <v>2.16</v>
      </c>
      <c r="AZ1786">
        <v>2.16</v>
      </c>
      <c r="BJ1786" t="s">
        <v>79</v>
      </c>
      <c r="BL1786" t="s">
        <v>301</v>
      </c>
      <c r="BM1786">
        <v>2255</v>
      </c>
    </row>
    <row r="1787" spans="1:67" hidden="1" x14ac:dyDescent="0.2">
      <c r="A1787" t="s">
        <v>1100</v>
      </c>
      <c r="C1787" t="s">
        <v>1518</v>
      </c>
      <c r="D1787" t="s">
        <v>76</v>
      </c>
      <c r="E1787" t="s">
        <v>1091</v>
      </c>
      <c r="F1787" t="s">
        <v>1092</v>
      </c>
      <c r="G1787" t="s">
        <v>1091</v>
      </c>
      <c r="H1787" t="s">
        <v>1092</v>
      </c>
      <c r="L1787" t="s">
        <v>1101</v>
      </c>
      <c r="BA1787">
        <v>3.35</v>
      </c>
      <c r="BB1787">
        <v>2.4500000000000002</v>
      </c>
      <c r="BC1787">
        <v>2.17</v>
      </c>
      <c r="BD1787">
        <v>2.4500000000000002</v>
      </c>
      <c r="BJ1787" t="s">
        <v>79</v>
      </c>
      <c r="BL1787" t="s">
        <v>301</v>
      </c>
      <c r="BM1787">
        <v>2255</v>
      </c>
    </row>
    <row r="1788" spans="1:67" hidden="1" x14ac:dyDescent="0.2">
      <c r="A1788" t="s">
        <v>1102</v>
      </c>
      <c r="B1788" t="s">
        <v>2312</v>
      </c>
      <c r="C1788" t="s">
        <v>1518</v>
      </c>
      <c r="D1788" t="s">
        <v>76</v>
      </c>
      <c r="E1788" t="s">
        <v>1091</v>
      </c>
      <c r="F1788" t="s">
        <v>1092</v>
      </c>
      <c r="G1788" t="s">
        <v>1091</v>
      </c>
      <c r="H1788" t="s">
        <v>1092</v>
      </c>
      <c r="W1788" s="8"/>
      <c r="X1788" s="8"/>
      <c r="Y1788" s="8"/>
      <c r="Z1788" s="8"/>
      <c r="AA1788" s="8"/>
      <c r="AB1788" s="8"/>
      <c r="AW1788">
        <v>3.5</v>
      </c>
      <c r="AX1788">
        <v>2.1</v>
      </c>
      <c r="AY1788">
        <v>2.2000000000000002</v>
      </c>
      <c r="AZ1788">
        <v>2.2000000000000002</v>
      </c>
      <c r="BJ1788" t="s">
        <v>70</v>
      </c>
      <c r="BK1788" s="1">
        <v>44819</v>
      </c>
      <c r="BL1788" t="s">
        <v>71</v>
      </c>
      <c r="BM1788">
        <v>3485</v>
      </c>
      <c r="BN1788" t="s">
        <v>72</v>
      </c>
      <c r="BO1788" t="s">
        <v>71</v>
      </c>
    </row>
    <row r="1789" spans="1:67" hidden="1" x14ac:dyDescent="0.2">
      <c r="A1789" t="s">
        <v>1103</v>
      </c>
      <c r="B1789" t="s">
        <v>338</v>
      </c>
      <c r="C1789" t="s">
        <v>1518</v>
      </c>
      <c r="D1789" t="s">
        <v>76</v>
      </c>
      <c r="E1789" t="s">
        <v>1091</v>
      </c>
      <c r="F1789" t="s">
        <v>1092</v>
      </c>
      <c r="G1789" t="s">
        <v>1091</v>
      </c>
      <c r="H1789" t="s">
        <v>1092</v>
      </c>
      <c r="L1789" t="s">
        <v>300</v>
      </c>
      <c r="AW1789">
        <v>3.36</v>
      </c>
      <c r="AX1789">
        <v>2.14</v>
      </c>
      <c r="AY1789">
        <v>2.2799999999999998</v>
      </c>
      <c r="AZ1789">
        <v>2.2799999999999998</v>
      </c>
      <c r="BJ1789" t="s">
        <v>79</v>
      </c>
      <c r="BL1789" t="s">
        <v>301</v>
      </c>
      <c r="BM1789">
        <v>2255</v>
      </c>
    </row>
    <row r="1790" spans="1:67" hidden="1" x14ac:dyDescent="0.2">
      <c r="A1790" s="13" t="s">
        <v>1737</v>
      </c>
      <c r="B1790" s="13"/>
      <c r="C1790" s="13" t="s">
        <v>1518</v>
      </c>
      <c r="D1790" s="13" t="s">
        <v>76</v>
      </c>
      <c r="E1790" s="13" t="s">
        <v>1091</v>
      </c>
      <c r="F1790" s="13" t="s">
        <v>1104</v>
      </c>
      <c r="G1790" s="13" t="s">
        <v>1091</v>
      </c>
      <c r="H1790" s="13" t="s">
        <v>1104</v>
      </c>
      <c r="I1790" s="13"/>
      <c r="J1790" s="13"/>
      <c r="K1790" s="13"/>
      <c r="L1790" s="13"/>
      <c r="M1790" s="13"/>
      <c r="N1790" s="13"/>
      <c r="O1790" s="13"/>
      <c r="P1790" s="13"/>
      <c r="Q1790" s="13"/>
      <c r="R1790" s="13"/>
      <c r="S1790" s="13"/>
      <c r="T1790" s="13"/>
      <c r="U1790" s="13"/>
      <c r="V1790" s="13"/>
      <c r="W1790" s="13"/>
      <c r="X1790" s="13"/>
      <c r="Y1790" s="13"/>
      <c r="Z1790" s="13"/>
      <c r="AA1790" s="13"/>
      <c r="AB1790" s="13"/>
      <c r="AC1790" s="13"/>
      <c r="AD1790" s="13"/>
      <c r="AE1790" s="13"/>
      <c r="AF1790" s="13"/>
      <c r="AG1790" s="13"/>
      <c r="AH1790" s="13"/>
      <c r="AI1790" s="13"/>
      <c r="AJ1790" s="13"/>
      <c r="AK1790" s="13"/>
      <c r="AL1790" s="13"/>
      <c r="AM1790" s="13"/>
      <c r="AN1790" s="13"/>
      <c r="AO1790" s="13"/>
      <c r="AP1790" s="13"/>
      <c r="AQ1790" s="13"/>
      <c r="AR1790" s="13"/>
      <c r="AS1790" s="13"/>
      <c r="AT1790" s="13"/>
      <c r="AU1790" s="13"/>
      <c r="AV1790" s="13"/>
      <c r="AW1790" s="13"/>
      <c r="AX1790" s="13"/>
      <c r="AY1790" s="13"/>
      <c r="AZ1790" s="13"/>
      <c r="BA1790" s="13"/>
      <c r="BB1790" s="13"/>
      <c r="BC1790" s="13"/>
      <c r="BD1790" s="13"/>
      <c r="BE1790" s="13"/>
      <c r="BF1790" s="13"/>
      <c r="BG1790" s="13"/>
      <c r="BH1790" s="13"/>
      <c r="BI1790" s="13"/>
      <c r="BJ1790" s="13"/>
      <c r="BK1790" s="13"/>
      <c r="BL1790" s="13"/>
      <c r="BM1790" s="13"/>
      <c r="BN1790" s="13"/>
      <c r="BO1790" s="13"/>
    </row>
    <row r="1791" spans="1:67" hidden="1" x14ac:dyDescent="0.2">
      <c r="A1791" t="s">
        <v>1105</v>
      </c>
      <c r="C1791" t="s">
        <v>1518</v>
      </c>
      <c r="D1791" t="s">
        <v>76</v>
      </c>
      <c r="E1791" t="s">
        <v>1091</v>
      </c>
      <c r="F1791" t="s">
        <v>1104</v>
      </c>
      <c r="G1791" t="s">
        <v>1091</v>
      </c>
      <c r="H1791" t="s">
        <v>1104</v>
      </c>
      <c r="AW1791">
        <v>3.25</v>
      </c>
      <c r="AX1791">
        <v>2.12</v>
      </c>
      <c r="AY1791">
        <v>2.41</v>
      </c>
      <c r="AZ1791">
        <v>2.41</v>
      </c>
      <c r="BA1791">
        <v>3.47</v>
      </c>
      <c r="BB1791">
        <v>2.71</v>
      </c>
      <c r="BC1791">
        <v>2.69</v>
      </c>
      <c r="BD1791">
        <v>2.71</v>
      </c>
      <c r="BI1791" t="s">
        <v>304</v>
      </c>
      <c r="BJ1791" t="s">
        <v>79</v>
      </c>
      <c r="BL1791" t="s">
        <v>305</v>
      </c>
      <c r="BM1791">
        <v>7306</v>
      </c>
    </row>
    <row r="1792" spans="1:67" hidden="1" x14ac:dyDescent="0.2">
      <c r="A1792" t="s">
        <v>1106</v>
      </c>
      <c r="C1792" t="s">
        <v>1518</v>
      </c>
      <c r="D1792" t="s">
        <v>76</v>
      </c>
      <c r="E1792" t="s">
        <v>1091</v>
      </c>
      <c r="F1792" t="s">
        <v>1104</v>
      </c>
      <c r="G1792" t="s">
        <v>1091</v>
      </c>
      <c r="H1792" t="s">
        <v>1104</v>
      </c>
      <c r="AW1792">
        <v>3.32</v>
      </c>
      <c r="AX1792">
        <v>2.2799999999999998</v>
      </c>
      <c r="AY1792">
        <v>2.4500000000000002</v>
      </c>
      <c r="AZ1792">
        <v>2.4500000000000002</v>
      </c>
      <c r="BA1792">
        <v>3.82</v>
      </c>
      <c r="BB1792">
        <v>2.9</v>
      </c>
      <c r="BC1792">
        <v>2.79</v>
      </c>
      <c r="BD1792">
        <v>2.9</v>
      </c>
      <c r="BI1792" t="s">
        <v>304</v>
      </c>
      <c r="BJ1792" t="s">
        <v>79</v>
      </c>
      <c r="BL1792" t="s">
        <v>305</v>
      </c>
      <c r="BM1792">
        <v>7306</v>
      </c>
    </row>
    <row r="1793" spans="1:67" hidden="1" x14ac:dyDescent="0.2">
      <c r="A1793" t="s">
        <v>1095</v>
      </c>
      <c r="B1793" t="s">
        <v>2312</v>
      </c>
      <c r="C1793" t="s">
        <v>1518</v>
      </c>
      <c r="D1793" t="s">
        <v>76</v>
      </c>
      <c r="E1793" t="s">
        <v>1091</v>
      </c>
      <c r="F1793" t="s">
        <v>1104</v>
      </c>
      <c r="G1793" t="s">
        <v>1091</v>
      </c>
      <c r="H1793" t="s">
        <v>1104</v>
      </c>
      <c r="AC1793">
        <v>3.8</v>
      </c>
      <c r="AF1793">
        <v>6.1</v>
      </c>
      <c r="BJ1793" t="s">
        <v>70</v>
      </c>
      <c r="BK1793" s="1">
        <v>44819</v>
      </c>
      <c r="BL1793" t="s">
        <v>71</v>
      </c>
      <c r="BM1793">
        <v>3485</v>
      </c>
      <c r="BN1793" t="s">
        <v>72</v>
      </c>
      <c r="BO1793" t="s">
        <v>71</v>
      </c>
    </row>
    <row r="1794" spans="1:67" hidden="1" x14ac:dyDescent="0.2">
      <c r="A1794" t="s">
        <v>108</v>
      </c>
      <c r="C1794" t="s">
        <v>1518</v>
      </c>
      <c r="D1794" t="s">
        <v>76</v>
      </c>
      <c r="E1794" t="s">
        <v>1091</v>
      </c>
      <c r="F1794" t="s">
        <v>1104</v>
      </c>
      <c r="G1794" t="s">
        <v>1091</v>
      </c>
      <c r="H1794" t="s">
        <v>1104</v>
      </c>
      <c r="AS1794">
        <v>2.9</v>
      </c>
      <c r="AV1794">
        <v>1.77</v>
      </c>
      <c r="AW1794">
        <v>3.23</v>
      </c>
      <c r="AX1794">
        <v>2.14</v>
      </c>
      <c r="AY1794">
        <v>2.38</v>
      </c>
      <c r="AZ1794">
        <v>2.38</v>
      </c>
      <c r="BA1794">
        <v>3.6</v>
      </c>
      <c r="BB1794">
        <v>2.67</v>
      </c>
      <c r="BC1794">
        <v>2.64</v>
      </c>
      <c r="BD1794">
        <v>2.67</v>
      </c>
      <c r="BE1794">
        <v>3.96</v>
      </c>
      <c r="BF1794">
        <v>2.46</v>
      </c>
      <c r="BG1794">
        <v>2.0299999999999998</v>
      </c>
      <c r="BH1794">
        <v>2.46</v>
      </c>
      <c r="BJ1794" t="s">
        <v>79</v>
      </c>
      <c r="BK1794" s="1">
        <v>44799</v>
      </c>
      <c r="BL1794" t="s">
        <v>1096</v>
      </c>
      <c r="BM1794">
        <v>56876</v>
      </c>
    </row>
    <row r="1795" spans="1:67" hidden="1" x14ac:dyDescent="0.2">
      <c r="A1795" s="8" t="s">
        <v>2021</v>
      </c>
      <c r="C1795" t="s">
        <v>1518</v>
      </c>
      <c r="D1795" t="s">
        <v>76</v>
      </c>
      <c r="E1795" t="s">
        <v>1091</v>
      </c>
      <c r="F1795" t="s">
        <v>1104</v>
      </c>
      <c r="G1795" s="8" t="s">
        <v>1091</v>
      </c>
      <c r="H1795" s="8" t="s">
        <v>2039</v>
      </c>
      <c r="I1795" s="8"/>
      <c r="AW1795">
        <v>3.2</v>
      </c>
      <c r="AX1795">
        <v>2.35</v>
      </c>
      <c r="AY1795">
        <v>2.4500000000000002</v>
      </c>
      <c r="AZ1795">
        <v>2.4500000000000002</v>
      </c>
      <c r="BA1795" t="s">
        <v>1980</v>
      </c>
      <c r="BB1795">
        <v>2.4900000000000002</v>
      </c>
      <c r="BD1795">
        <v>2.4900000000000002</v>
      </c>
      <c r="BI1795" s="11" t="s">
        <v>2007</v>
      </c>
      <c r="BJ1795" s="8" t="s">
        <v>79</v>
      </c>
      <c r="BK1795" s="1">
        <v>44816</v>
      </c>
      <c r="BL1795" t="s">
        <v>2002</v>
      </c>
      <c r="BM1795">
        <v>2585</v>
      </c>
    </row>
    <row r="1796" spans="1:67" hidden="1" x14ac:dyDescent="0.2">
      <c r="A1796" s="8" t="s">
        <v>2022</v>
      </c>
      <c r="C1796" t="s">
        <v>1518</v>
      </c>
      <c r="D1796" t="s">
        <v>76</v>
      </c>
      <c r="E1796" t="s">
        <v>1091</v>
      </c>
      <c r="F1796" t="s">
        <v>1104</v>
      </c>
      <c r="G1796" s="8" t="s">
        <v>1091</v>
      </c>
      <c r="H1796" s="8" t="s">
        <v>2039</v>
      </c>
      <c r="I1796" s="8"/>
      <c r="AW1796">
        <v>3.08</v>
      </c>
      <c r="AX1796">
        <v>2.15</v>
      </c>
      <c r="AY1796">
        <v>2.35</v>
      </c>
      <c r="AZ1796">
        <v>2.35</v>
      </c>
      <c r="BA1796">
        <v>3.5</v>
      </c>
      <c r="BB1796">
        <v>2.7</v>
      </c>
      <c r="BC1796">
        <v>2.71</v>
      </c>
      <c r="BD1796">
        <v>2.71</v>
      </c>
      <c r="BJ1796" s="8" t="s">
        <v>79</v>
      </c>
      <c r="BK1796" s="1">
        <v>44816</v>
      </c>
      <c r="BL1796" t="s">
        <v>2002</v>
      </c>
      <c r="BM1796">
        <v>2585</v>
      </c>
    </row>
    <row r="1797" spans="1:67" hidden="1" x14ac:dyDescent="0.2">
      <c r="A1797" s="8" t="s">
        <v>2003</v>
      </c>
      <c r="C1797" t="s">
        <v>1518</v>
      </c>
      <c r="D1797" t="s">
        <v>76</v>
      </c>
      <c r="E1797" t="s">
        <v>1091</v>
      </c>
      <c r="F1797" t="s">
        <v>1104</v>
      </c>
      <c r="G1797" s="8" t="s">
        <v>1091</v>
      </c>
      <c r="H1797" s="8" t="s">
        <v>2039</v>
      </c>
      <c r="I1797" s="8"/>
      <c r="AC1797">
        <v>3.14</v>
      </c>
      <c r="AD1797">
        <v>4.45</v>
      </c>
      <c r="AE1797">
        <v>4.75</v>
      </c>
      <c r="AF1797">
        <v>4.75</v>
      </c>
      <c r="BJ1797" s="8" t="s">
        <v>79</v>
      </c>
      <c r="BK1797" s="1">
        <v>44816</v>
      </c>
      <c r="BL1797" t="s">
        <v>2002</v>
      </c>
      <c r="BM1797">
        <v>2585</v>
      </c>
    </row>
    <row r="1798" spans="1:67" hidden="1" x14ac:dyDescent="0.2">
      <c r="A1798" s="8" t="s">
        <v>2004</v>
      </c>
      <c r="C1798" t="s">
        <v>1518</v>
      </c>
      <c r="D1798" t="s">
        <v>76</v>
      </c>
      <c r="E1798" t="s">
        <v>1091</v>
      </c>
      <c r="F1798" t="s">
        <v>1104</v>
      </c>
      <c r="G1798" s="8" t="s">
        <v>1091</v>
      </c>
      <c r="H1798" s="8" t="s">
        <v>2039</v>
      </c>
      <c r="I1798" s="8"/>
      <c r="AC1798">
        <v>3.2</v>
      </c>
      <c r="AD1798">
        <v>4.68</v>
      </c>
      <c r="AE1798">
        <v>4.8</v>
      </c>
      <c r="AF1798">
        <v>4.8</v>
      </c>
      <c r="BJ1798" s="8" t="s">
        <v>79</v>
      </c>
      <c r="BK1798" s="1">
        <v>44816</v>
      </c>
      <c r="BL1798" t="s">
        <v>2002</v>
      </c>
      <c r="BM1798">
        <v>2585</v>
      </c>
    </row>
    <row r="1799" spans="1:67" hidden="1" x14ac:dyDescent="0.2">
      <c r="A1799" s="8" t="s">
        <v>2023</v>
      </c>
      <c r="C1799" t="s">
        <v>1518</v>
      </c>
      <c r="D1799" t="s">
        <v>76</v>
      </c>
      <c r="E1799" t="s">
        <v>1091</v>
      </c>
      <c r="F1799" t="s">
        <v>1104</v>
      </c>
      <c r="G1799" s="8" t="s">
        <v>1091</v>
      </c>
      <c r="H1799" s="8" t="s">
        <v>2039</v>
      </c>
      <c r="I1799" s="8"/>
      <c r="BE1799">
        <v>3.75</v>
      </c>
      <c r="BF1799">
        <v>2.39</v>
      </c>
      <c r="BG1799">
        <v>2.11</v>
      </c>
      <c r="BH1799">
        <v>2.39</v>
      </c>
      <c r="BJ1799" s="8" t="s">
        <v>79</v>
      </c>
      <c r="BK1799" s="1">
        <v>44816</v>
      </c>
      <c r="BL1799" t="s">
        <v>2002</v>
      </c>
      <c r="BM1799">
        <v>2585</v>
      </c>
    </row>
    <row r="1800" spans="1:67" hidden="1" x14ac:dyDescent="0.2">
      <c r="A1800" s="8" t="s">
        <v>2025</v>
      </c>
      <c r="C1800" t="s">
        <v>1518</v>
      </c>
      <c r="D1800" t="s">
        <v>76</v>
      </c>
      <c r="E1800" t="s">
        <v>1091</v>
      </c>
      <c r="F1800" t="s">
        <v>1104</v>
      </c>
      <c r="G1800" s="8" t="s">
        <v>1091</v>
      </c>
      <c r="H1800" s="8" t="s">
        <v>2039</v>
      </c>
      <c r="I1800" s="8"/>
      <c r="BE1800">
        <v>3.85</v>
      </c>
      <c r="BF1800">
        <v>2.59</v>
      </c>
      <c r="BG1800" t="s">
        <v>2024</v>
      </c>
      <c r="BH1800">
        <v>2.59</v>
      </c>
      <c r="BI1800" s="11" t="s">
        <v>2007</v>
      </c>
      <c r="BJ1800" s="8" t="s">
        <v>79</v>
      </c>
      <c r="BK1800" s="1">
        <v>44816</v>
      </c>
      <c r="BL1800" t="s">
        <v>2002</v>
      </c>
      <c r="BM1800">
        <v>2585</v>
      </c>
    </row>
    <row r="1801" spans="1:67" hidden="1" x14ac:dyDescent="0.2">
      <c r="A1801" s="8" t="s">
        <v>2026</v>
      </c>
      <c r="C1801" t="s">
        <v>1518</v>
      </c>
      <c r="D1801" t="s">
        <v>76</v>
      </c>
      <c r="E1801" t="s">
        <v>1091</v>
      </c>
      <c r="F1801" t="s">
        <v>1104</v>
      </c>
      <c r="G1801" s="8" t="s">
        <v>1091</v>
      </c>
      <c r="H1801" s="8" t="s">
        <v>2039</v>
      </c>
      <c r="I1801" s="8"/>
      <c r="BA1801">
        <v>3.6</v>
      </c>
      <c r="BB1801">
        <v>2.7</v>
      </c>
      <c r="BC1801">
        <v>2.78</v>
      </c>
      <c r="BD1801">
        <v>2.78</v>
      </c>
      <c r="BJ1801" s="8" t="s">
        <v>79</v>
      </c>
      <c r="BK1801" s="1">
        <v>44816</v>
      </c>
      <c r="BL1801" t="s">
        <v>2002</v>
      </c>
      <c r="BM1801">
        <v>2585</v>
      </c>
    </row>
    <row r="1802" spans="1:67" hidden="1" x14ac:dyDescent="0.2">
      <c r="A1802" s="8" t="s">
        <v>2005</v>
      </c>
      <c r="C1802" t="s">
        <v>1518</v>
      </c>
      <c r="D1802" t="s">
        <v>76</v>
      </c>
      <c r="E1802" t="s">
        <v>1091</v>
      </c>
      <c r="F1802" t="s">
        <v>1104</v>
      </c>
      <c r="G1802" s="8" t="s">
        <v>1091</v>
      </c>
      <c r="H1802" s="8" t="s">
        <v>2039</v>
      </c>
      <c r="I1802" s="8"/>
      <c r="U1802">
        <v>2.95</v>
      </c>
      <c r="V1802">
        <v>3.55</v>
      </c>
      <c r="W1802">
        <v>4.08</v>
      </c>
      <c r="X1802">
        <v>4.08</v>
      </c>
      <c r="Y1802">
        <v>3.31</v>
      </c>
      <c r="Z1802">
        <v>4.3099999999999996</v>
      </c>
      <c r="AA1802">
        <v>4.3899999999999997</v>
      </c>
      <c r="AB1802">
        <v>4.3899999999999997</v>
      </c>
      <c r="AC1802">
        <v>3.6</v>
      </c>
      <c r="AD1802">
        <v>5.04</v>
      </c>
      <c r="AE1802">
        <v>5.25</v>
      </c>
      <c r="AF1802">
        <v>5.25</v>
      </c>
      <c r="AG1802" t="s">
        <v>2006</v>
      </c>
      <c r="AH1802" t="s">
        <v>1923</v>
      </c>
      <c r="AI1802">
        <v>3.7</v>
      </c>
      <c r="AJ1802" t="s">
        <v>1923</v>
      </c>
      <c r="BI1802" t="s">
        <v>2007</v>
      </c>
      <c r="BJ1802" s="8" t="s">
        <v>79</v>
      </c>
      <c r="BK1802" s="1">
        <v>44816</v>
      </c>
      <c r="BL1802" t="s">
        <v>2002</v>
      </c>
      <c r="BM1802">
        <v>2585</v>
      </c>
    </row>
    <row r="1803" spans="1:67" hidden="1" x14ac:dyDescent="0.2">
      <c r="A1803" s="8" t="s">
        <v>2008</v>
      </c>
      <c r="C1803" t="s">
        <v>1518</v>
      </c>
      <c r="D1803" t="s">
        <v>76</v>
      </c>
      <c r="E1803" t="s">
        <v>1091</v>
      </c>
      <c r="F1803" t="s">
        <v>1104</v>
      </c>
      <c r="G1803" s="8" t="s">
        <v>1091</v>
      </c>
      <c r="H1803" s="8" t="s">
        <v>2039</v>
      </c>
      <c r="I1803" s="8"/>
      <c r="U1803">
        <v>2.8</v>
      </c>
      <c r="V1803">
        <v>3</v>
      </c>
      <c r="W1803">
        <v>3.45</v>
      </c>
      <c r="X1803">
        <v>3.45</v>
      </c>
      <c r="Y1803">
        <v>3.3</v>
      </c>
      <c r="Z1803">
        <v>4.21</v>
      </c>
      <c r="AA1803">
        <v>4.4000000000000004</v>
      </c>
      <c r="AB1803">
        <v>4.4000000000000004</v>
      </c>
      <c r="AC1803">
        <v>3.28</v>
      </c>
      <c r="AD1803">
        <v>5.15</v>
      </c>
      <c r="AE1803">
        <v>5</v>
      </c>
      <c r="AF1803">
        <v>5.15</v>
      </c>
      <c r="BJ1803" s="8" t="s">
        <v>79</v>
      </c>
      <c r="BK1803" s="1">
        <v>44816</v>
      </c>
      <c r="BL1803" t="s">
        <v>2002</v>
      </c>
      <c r="BM1803">
        <v>2585</v>
      </c>
    </row>
    <row r="1804" spans="1:67" hidden="1" x14ac:dyDescent="0.2">
      <c r="A1804" s="8" t="s">
        <v>2010</v>
      </c>
      <c r="C1804" t="s">
        <v>1518</v>
      </c>
      <c r="D1804" t="s">
        <v>76</v>
      </c>
      <c r="E1804" t="s">
        <v>1091</v>
      </c>
      <c r="F1804" t="s">
        <v>1104</v>
      </c>
      <c r="G1804" s="8" t="s">
        <v>1091</v>
      </c>
      <c r="H1804" s="8" t="s">
        <v>2039</v>
      </c>
      <c r="I1804" s="8"/>
      <c r="U1804">
        <v>2.85</v>
      </c>
      <c r="Y1804">
        <v>3.1</v>
      </c>
      <c r="Z1804">
        <v>3.94</v>
      </c>
      <c r="AA1804">
        <v>4.22</v>
      </c>
      <c r="AB1804">
        <v>4.22</v>
      </c>
      <c r="AC1804">
        <v>3.31</v>
      </c>
      <c r="AD1804">
        <v>4.8099999999999996</v>
      </c>
      <c r="AE1804">
        <v>4.95</v>
      </c>
      <c r="AF1804">
        <v>4.95</v>
      </c>
      <c r="BJ1804" s="8" t="s">
        <v>79</v>
      </c>
      <c r="BK1804" s="1">
        <v>44816</v>
      </c>
      <c r="BL1804" t="s">
        <v>2002</v>
      </c>
      <c r="BM1804">
        <v>2585</v>
      </c>
    </row>
    <row r="1805" spans="1:67" hidden="1" x14ac:dyDescent="0.2">
      <c r="A1805" s="8" t="s">
        <v>2009</v>
      </c>
      <c r="C1805" t="s">
        <v>1518</v>
      </c>
      <c r="D1805" t="s">
        <v>76</v>
      </c>
      <c r="E1805" t="s">
        <v>1091</v>
      </c>
      <c r="F1805" t="s">
        <v>1104</v>
      </c>
      <c r="G1805" s="8" t="s">
        <v>1091</v>
      </c>
      <c r="H1805" s="8" t="s">
        <v>2039</v>
      </c>
      <c r="I1805" s="8"/>
      <c r="AC1805">
        <v>3.55</v>
      </c>
      <c r="AD1805">
        <v>5.3</v>
      </c>
      <c r="AE1805">
        <v>5.5</v>
      </c>
      <c r="AF1805">
        <v>5.5</v>
      </c>
      <c r="BJ1805" s="8" t="s">
        <v>79</v>
      </c>
      <c r="BK1805" s="1">
        <v>44816</v>
      </c>
      <c r="BL1805" t="s">
        <v>2002</v>
      </c>
      <c r="BM1805">
        <v>2585</v>
      </c>
    </row>
    <row r="1806" spans="1:67" hidden="1" x14ac:dyDescent="0.2">
      <c r="A1806" s="8" t="s">
        <v>2011</v>
      </c>
      <c r="C1806" t="s">
        <v>1518</v>
      </c>
      <c r="D1806" t="s">
        <v>76</v>
      </c>
      <c r="E1806" t="s">
        <v>1091</v>
      </c>
      <c r="F1806" t="s">
        <v>1104</v>
      </c>
      <c r="G1806" s="8" t="s">
        <v>1091</v>
      </c>
      <c r="H1806" s="8" t="s">
        <v>2039</v>
      </c>
      <c r="I1806" s="8"/>
      <c r="AC1806">
        <v>3.25</v>
      </c>
      <c r="AD1806">
        <v>4.4000000000000004</v>
      </c>
      <c r="AE1806">
        <v>4.5199999999999996</v>
      </c>
      <c r="AF1806">
        <v>4.5199999999999996</v>
      </c>
      <c r="BJ1806" s="8" t="s">
        <v>79</v>
      </c>
      <c r="BK1806" s="1">
        <v>44816</v>
      </c>
      <c r="BL1806" t="s">
        <v>2002</v>
      </c>
      <c r="BM1806">
        <v>2585</v>
      </c>
    </row>
    <row r="1807" spans="1:67" hidden="1" x14ac:dyDescent="0.2">
      <c r="A1807" s="8" t="s">
        <v>2012</v>
      </c>
      <c r="C1807" t="s">
        <v>1518</v>
      </c>
      <c r="D1807" t="s">
        <v>76</v>
      </c>
      <c r="E1807" t="s">
        <v>1091</v>
      </c>
      <c r="F1807" t="s">
        <v>1104</v>
      </c>
      <c r="G1807" s="8" t="s">
        <v>1091</v>
      </c>
      <c r="H1807" s="8" t="s">
        <v>2039</v>
      </c>
      <c r="I1807" s="8"/>
      <c r="Y1807">
        <v>3.5</v>
      </c>
      <c r="Z1807" t="s">
        <v>1942</v>
      </c>
      <c r="AA1807" t="s">
        <v>1942</v>
      </c>
      <c r="AB1807" t="s">
        <v>1942</v>
      </c>
      <c r="AC1807">
        <v>3.9</v>
      </c>
      <c r="AD1807">
        <v>5.0999999999999996</v>
      </c>
      <c r="AE1807">
        <v>5.2</v>
      </c>
      <c r="AF1807">
        <v>5.2</v>
      </c>
      <c r="BI1807" t="s">
        <v>2007</v>
      </c>
      <c r="BJ1807" s="8" t="s">
        <v>79</v>
      </c>
      <c r="BK1807" s="1">
        <v>44816</v>
      </c>
      <c r="BL1807" t="s">
        <v>2002</v>
      </c>
      <c r="BM1807">
        <v>2585</v>
      </c>
    </row>
    <row r="1808" spans="1:67" hidden="1" x14ac:dyDescent="0.2">
      <c r="A1808" s="8" t="s">
        <v>2027</v>
      </c>
      <c r="C1808" t="s">
        <v>1518</v>
      </c>
      <c r="D1808" t="s">
        <v>76</v>
      </c>
      <c r="E1808" t="s">
        <v>1091</v>
      </c>
      <c r="F1808" t="s">
        <v>1104</v>
      </c>
      <c r="G1808" s="8" t="s">
        <v>1091</v>
      </c>
      <c r="H1808" s="8" t="s">
        <v>2039</v>
      </c>
      <c r="I1808" s="8"/>
      <c r="AW1808">
        <v>3.1</v>
      </c>
      <c r="AX1808">
        <v>2.21</v>
      </c>
      <c r="AY1808">
        <v>2.42</v>
      </c>
      <c r="AZ1808">
        <v>2.42</v>
      </c>
      <c r="BA1808">
        <v>3.36</v>
      </c>
      <c r="BB1808">
        <v>2.7</v>
      </c>
      <c r="BC1808">
        <v>2.8</v>
      </c>
      <c r="BD1808">
        <v>2.8</v>
      </c>
      <c r="BE1808">
        <v>4.05</v>
      </c>
      <c r="BF1808">
        <v>2.5499999999999998</v>
      </c>
      <c r="BG1808">
        <v>2.35</v>
      </c>
      <c r="BH1808">
        <v>2.5499999999999998</v>
      </c>
      <c r="BJ1808" s="8" t="s">
        <v>79</v>
      </c>
      <c r="BK1808" s="1">
        <v>44816</v>
      </c>
      <c r="BL1808" t="s">
        <v>2002</v>
      </c>
      <c r="BM1808">
        <v>2585</v>
      </c>
    </row>
    <row r="1809" spans="1:67" hidden="1" x14ac:dyDescent="0.2">
      <c r="A1809" s="8" t="s">
        <v>2013</v>
      </c>
      <c r="C1809" t="s">
        <v>1518</v>
      </c>
      <c r="D1809" t="s">
        <v>76</v>
      </c>
      <c r="E1809" t="s">
        <v>1091</v>
      </c>
      <c r="F1809" t="s">
        <v>1104</v>
      </c>
      <c r="G1809" s="8" t="s">
        <v>1091</v>
      </c>
      <c r="H1809" s="8" t="s">
        <v>2039</v>
      </c>
      <c r="I1809" s="8"/>
      <c r="U1809">
        <v>3</v>
      </c>
      <c r="V1809">
        <v>3.3</v>
      </c>
      <c r="W1809">
        <v>3.73</v>
      </c>
      <c r="X1809">
        <v>3.73</v>
      </c>
      <c r="BJ1809" s="8" t="s">
        <v>79</v>
      </c>
      <c r="BK1809" s="1">
        <v>44816</v>
      </c>
      <c r="BL1809" t="s">
        <v>2002</v>
      </c>
      <c r="BM1809">
        <v>2585</v>
      </c>
    </row>
    <row r="1810" spans="1:67" hidden="1" x14ac:dyDescent="0.2">
      <c r="A1810" s="8" t="s">
        <v>2028</v>
      </c>
      <c r="C1810" t="s">
        <v>1518</v>
      </c>
      <c r="D1810" t="s">
        <v>76</v>
      </c>
      <c r="E1810" t="s">
        <v>1091</v>
      </c>
      <c r="F1810" t="s">
        <v>1104</v>
      </c>
      <c r="G1810" s="8" t="s">
        <v>1091</v>
      </c>
      <c r="H1810" s="8" t="s">
        <v>2039</v>
      </c>
      <c r="I1810" s="8"/>
      <c r="AW1810" t="s">
        <v>2029</v>
      </c>
      <c r="AX1810">
        <v>2.25</v>
      </c>
      <c r="AY1810">
        <v>2.2599999999999998</v>
      </c>
      <c r="AZ1810">
        <v>2.2599999999999998</v>
      </c>
      <c r="BA1810">
        <v>3.22</v>
      </c>
      <c r="BB1810">
        <v>2.69</v>
      </c>
      <c r="BC1810">
        <v>2.62</v>
      </c>
      <c r="BD1810">
        <v>2.69</v>
      </c>
      <c r="BI1810" s="11" t="s">
        <v>2007</v>
      </c>
      <c r="BJ1810" s="8" t="s">
        <v>79</v>
      </c>
      <c r="BK1810" s="1">
        <v>44816</v>
      </c>
      <c r="BL1810" t="s">
        <v>2002</v>
      </c>
      <c r="BM1810">
        <v>2585</v>
      </c>
    </row>
    <row r="1811" spans="1:67" hidden="1" x14ac:dyDescent="0.2">
      <c r="A1811" s="8" t="s">
        <v>2014</v>
      </c>
      <c r="C1811" t="s">
        <v>1518</v>
      </c>
      <c r="D1811" t="s">
        <v>76</v>
      </c>
      <c r="E1811" t="s">
        <v>1091</v>
      </c>
      <c r="F1811" t="s">
        <v>1104</v>
      </c>
      <c r="G1811" s="8" t="s">
        <v>1091</v>
      </c>
      <c r="H1811" s="8" t="s">
        <v>2039</v>
      </c>
      <c r="I1811" s="8"/>
      <c r="U1811">
        <v>2.85</v>
      </c>
      <c r="V1811">
        <v>3.26</v>
      </c>
      <c r="W1811">
        <v>3.63</v>
      </c>
      <c r="X1811">
        <v>3.63</v>
      </c>
      <c r="Y1811">
        <v>3</v>
      </c>
      <c r="Z1811">
        <v>4.09</v>
      </c>
      <c r="AA1811">
        <v>4.3</v>
      </c>
      <c r="AB1811">
        <v>4.3</v>
      </c>
      <c r="AC1811">
        <v>3</v>
      </c>
      <c r="AD1811">
        <v>4.6500000000000004</v>
      </c>
      <c r="AE1811">
        <v>4.7699999999999996</v>
      </c>
      <c r="AF1811">
        <v>4.7699999999999996</v>
      </c>
      <c r="AG1811" t="s">
        <v>2016</v>
      </c>
      <c r="BI1811" t="s">
        <v>2007</v>
      </c>
      <c r="BJ1811" s="8" t="s">
        <v>79</v>
      </c>
      <c r="BK1811" s="1">
        <v>44816</v>
      </c>
      <c r="BL1811" t="s">
        <v>2002</v>
      </c>
      <c r="BM1811">
        <v>2585</v>
      </c>
    </row>
    <row r="1812" spans="1:67" hidden="1" x14ac:dyDescent="0.2">
      <c r="A1812" s="8" t="s">
        <v>2030</v>
      </c>
      <c r="C1812" t="s">
        <v>1518</v>
      </c>
      <c r="D1812" t="s">
        <v>76</v>
      </c>
      <c r="E1812" t="s">
        <v>1091</v>
      </c>
      <c r="F1812" t="s">
        <v>1104</v>
      </c>
      <c r="G1812" s="8" t="s">
        <v>1091</v>
      </c>
      <c r="H1812" s="8" t="s">
        <v>2039</v>
      </c>
      <c r="I1812" s="8"/>
      <c r="BE1812">
        <v>4.05</v>
      </c>
      <c r="BF1812">
        <v>2.38</v>
      </c>
      <c r="BG1812">
        <v>2.15</v>
      </c>
      <c r="BH1812">
        <v>2.38</v>
      </c>
      <c r="BJ1812" s="8" t="s">
        <v>79</v>
      </c>
      <c r="BK1812" s="1">
        <v>44816</v>
      </c>
      <c r="BL1812" t="s">
        <v>2002</v>
      </c>
      <c r="BM1812">
        <v>2585</v>
      </c>
    </row>
    <row r="1813" spans="1:67" hidden="1" x14ac:dyDescent="0.2">
      <c r="A1813" s="8" t="s">
        <v>2015</v>
      </c>
      <c r="C1813" t="s">
        <v>1518</v>
      </c>
      <c r="D1813" t="s">
        <v>76</v>
      </c>
      <c r="E1813" t="s">
        <v>1091</v>
      </c>
      <c r="F1813" t="s">
        <v>1104</v>
      </c>
      <c r="G1813" s="8" t="s">
        <v>1091</v>
      </c>
      <c r="H1813" s="8" t="s">
        <v>2039</v>
      </c>
      <c r="I1813" s="8"/>
      <c r="Y1813">
        <v>3</v>
      </c>
      <c r="Z1813">
        <v>4.34</v>
      </c>
      <c r="AA1813">
        <v>4.55</v>
      </c>
      <c r="AB1813">
        <v>4.55</v>
      </c>
      <c r="BJ1813" s="8" t="s">
        <v>79</v>
      </c>
      <c r="BK1813" s="1">
        <v>44816</v>
      </c>
      <c r="BL1813" t="s">
        <v>2002</v>
      </c>
      <c r="BM1813">
        <v>2585</v>
      </c>
    </row>
    <row r="1814" spans="1:67" hidden="1" x14ac:dyDescent="0.2">
      <c r="A1814" s="8" t="s">
        <v>2031</v>
      </c>
      <c r="C1814" t="s">
        <v>1518</v>
      </c>
      <c r="D1814" t="s">
        <v>76</v>
      </c>
      <c r="E1814" t="s">
        <v>1091</v>
      </c>
      <c r="F1814" t="s">
        <v>1104</v>
      </c>
      <c r="G1814" s="8" t="s">
        <v>1091</v>
      </c>
      <c r="H1814" s="8" t="s">
        <v>2039</v>
      </c>
      <c r="I1814" s="8"/>
      <c r="AS1814">
        <v>3.14</v>
      </c>
      <c r="AV1814">
        <v>1.7</v>
      </c>
      <c r="AW1814">
        <v>3.3</v>
      </c>
      <c r="AX1814">
        <v>2.29</v>
      </c>
      <c r="AY1814">
        <v>2.5</v>
      </c>
      <c r="AZ1814">
        <v>2.5</v>
      </c>
      <c r="BJ1814" s="8" t="s">
        <v>79</v>
      </c>
      <c r="BK1814" s="1">
        <v>44816</v>
      </c>
      <c r="BL1814" t="s">
        <v>2002</v>
      </c>
      <c r="BM1814">
        <v>2585</v>
      </c>
    </row>
    <row r="1815" spans="1:67" hidden="1" x14ac:dyDescent="0.2">
      <c r="A1815" s="8" t="s">
        <v>2032</v>
      </c>
      <c r="C1815" t="s">
        <v>1518</v>
      </c>
      <c r="D1815" t="s">
        <v>76</v>
      </c>
      <c r="E1815" t="s">
        <v>1091</v>
      </c>
      <c r="F1815" t="s">
        <v>1104</v>
      </c>
      <c r="G1815" s="8" t="s">
        <v>1091</v>
      </c>
      <c r="H1815" s="8" t="s">
        <v>2039</v>
      </c>
      <c r="I1815" s="8"/>
      <c r="BB1815">
        <v>2.7</v>
      </c>
      <c r="BC1815">
        <v>2.75</v>
      </c>
      <c r="BD1815">
        <v>2.75</v>
      </c>
      <c r="BJ1815" s="8" t="s">
        <v>79</v>
      </c>
      <c r="BK1815" s="1">
        <v>44816</v>
      </c>
      <c r="BL1815" t="s">
        <v>2002</v>
      </c>
      <c r="BM1815">
        <v>2585</v>
      </c>
    </row>
    <row r="1816" spans="1:67" hidden="1" x14ac:dyDescent="0.2">
      <c r="A1816" s="8" t="s">
        <v>2017</v>
      </c>
      <c r="C1816" t="s">
        <v>1518</v>
      </c>
      <c r="D1816" t="s">
        <v>76</v>
      </c>
      <c r="E1816" t="s">
        <v>1091</v>
      </c>
      <c r="F1816" t="s">
        <v>1104</v>
      </c>
      <c r="G1816" s="8" t="s">
        <v>1091</v>
      </c>
      <c r="H1816" s="8" t="s">
        <v>2039</v>
      </c>
      <c r="I1816" s="8"/>
      <c r="AG1816">
        <v>2.48</v>
      </c>
      <c r="AH1816">
        <v>4.3499999999999996</v>
      </c>
      <c r="AI1816">
        <v>3.5</v>
      </c>
      <c r="AJ1816">
        <v>4.3499999999999996</v>
      </c>
      <c r="BJ1816" s="8" t="s">
        <v>79</v>
      </c>
      <c r="BK1816" s="1">
        <v>44816</v>
      </c>
      <c r="BL1816" t="s">
        <v>2002</v>
      </c>
      <c r="BM1816">
        <v>2585</v>
      </c>
    </row>
    <row r="1817" spans="1:67" hidden="1" x14ac:dyDescent="0.2">
      <c r="A1817" s="8" t="s">
        <v>2033</v>
      </c>
      <c r="C1817" t="s">
        <v>1518</v>
      </c>
      <c r="D1817" t="s">
        <v>76</v>
      </c>
      <c r="E1817" t="s">
        <v>1091</v>
      </c>
      <c r="F1817" t="s">
        <v>1104</v>
      </c>
      <c r="G1817" s="8" t="s">
        <v>1091</v>
      </c>
      <c r="H1817" s="8" t="s">
        <v>2039</v>
      </c>
      <c r="I1817" s="8"/>
      <c r="BA1817">
        <v>3.25</v>
      </c>
      <c r="BB1817">
        <v>2.5</v>
      </c>
      <c r="BC1817">
        <v>2.63</v>
      </c>
      <c r="BD1817">
        <v>2.63</v>
      </c>
      <c r="BJ1817" s="8" t="s">
        <v>79</v>
      </c>
      <c r="BK1817" s="1">
        <v>44816</v>
      </c>
      <c r="BL1817" t="s">
        <v>2002</v>
      </c>
      <c r="BM1817">
        <v>2585</v>
      </c>
    </row>
    <row r="1818" spans="1:67" hidden="1" x14ac:dyDescent="0.2">
      <c r="A1818" s="8" t="s">
        <v>2034</v>
      </c>
      <c r="C1818" t="s">
        <v>1518</v>
      </c>
      <c r="D1818" t="s">
        <v>76</v>
      </c>
      <c r="E1818" t="s">
        <v>1091</v>
      </c>
      <c r="F1818" t="s">
        <v>1104</v>
      </c>
      <c r="G1818" s="8" t="s">
        <v>1091</v>
      </c>
      <c r="H1818" s="8" t="s">
        <v>2039</v>
      </c>
      <c r="I1818" s="8"/>
      <c r="BA1818">
        <v>3.42</v>
      </c>
      <c r="BB1818">
        <v>2.58</v>
      </c>
      <c r="BC1818">
        <v>2.61</v>
      </c>
      <c r="BD1818">
        <v>2.61</v>
      </c>
      <c r="BE1818" t="s">
        <v>1918</v>
      </c>
      <c r="BF1818">
        <v>2.1</v>
      </c>
      <c r="BG1818" t="s">
        <v>2035</v>
      </c>
      <c r="BH1818">
        <v>2.1</v>
      </c>
      <c r="BI1818" s="11" t="s">
        <v>2007</v>
      </c>
      <c r="BJ1818" s="8" t="s">
        <v>79</v>
      </c>
      <c r="BK1818" s="1">
        <v>44816</v>
      </c>
      <c r="BL1818" t="s">
        <v>2002</v>
      </c>
      <c r="BM1818">
        <v>2585</v>
      </c>
    </row>
    <row r="1819" spans="1:67" hidden="1" x14ac:dyDescent="0.2">
      <c r="A1819" s="8" t="s">
        <v>2018</v>
      </c>
      <c r="C1819" t="s">
        <v>1518</v>
      </c>
      <c r="D1819" t="s">
        <v>76</v>
      </c>
      <c r="E1819" t="s">
        <v>1091</v>
      </c>
      <c r="F1819" t="s">
        <v>1104</v>
      </c>
      <c r="G1819" s="8" t="s">
        <v>1091</v>
      </c>
      <c r="H1819" s="8" t="s">
        <v>2039</v>
      </c>
      <c r="I1819" s="8"/>
      <c r="AG1819">
        <v>2.35</v>
      </c>
      <c r="AH1819">
        <v>4.0999999999999996</v>
      </c>
      <c r="AI1819">
        <v>3.5</v>
      </c>
      <c r="AJ1819">
        <v>4.0999999999999996</v>
      </c>
      <c r="BJ1819" s="8" t="s">
        <v>79</v>
      </c>
      <c r="BK1819" s="1">
        <v>44816</v>
      </c>
      <c r="BL1819" t="s">
        <v>2002</v>
      </c>
      <c r="BM1819">
        <v>2585</v>
      </c>
    </row>
    <row r="1820" spans="1:67" hidden="1" x14ac:dyDescent="0.2">
      <c r="A1820" s="8" t="s">
        <v>2019</v>
      </c>
      <c r="C1820" t="s">
        <v>1518</v>
      </c>
      <c r="D1820" t="s">
        <v>76</v>
      </c>
      <c r="E1820" t="s">
        <v>1091</v>
      </c>
      <c r="F1820" t="s">
        <v>1104</v>
      </c>
      <c r="G1820" s="8" t="s">
        <v>1091</v>
      </c>
      <c r="H1820" s="8" t="s">
        <v>2039</v>
      </c>
      <c r="I1820" s="8"/>
      <c r="AD1820">
        <v>5.23</v>
      </c>
      <c r="AF1820">
        <v>5.23</v>
      </c>
      <c r="BJ1820" s="8" t="s">
        <v>79</v>
      </c>
      <c r="BK1820" s="1">
        <v>44816</v>
      </c>
      <c r="BL1820" t="s">
        <v>2002</v>
      </c>
      <c r="BM1820">
        <v>2585</v>
      </c>
    </row>
    <row r="1821" spans="1:67" hidden="1" x14ac:dyDescent="0.2">
      <c r="A1821" s="8" t="s">
        <v>2036</v>
      </c>
      <c r="C1821" t="s">
        <v>1518</v>
      </c>
      <c r="D1821" t="s">
        <v>76</v>
      </c>
      <c r="E1821" t="s">
        <v>1091</v>
      </c>
      <c r="F1821" t="s">
        <v>1104</v>
      </c>
      <c r="G1821" s="8" t="s">
        <v>1091</v>
      </c>
      <c r="H1821" s="8" t="s">
        <v>2039</v>
      </c>
      <c r="I1821" s="8"/>
      <c r="BE1821">
        <v>3.98</v>
      </c>
      <c r="BF1821">
        <v>2.25</v>
      </c>
      <c r="BG1821">
        <v>2.16</v>
      </c>
      <c r="BH1821">
        <v>2.25</v>
      </c>
      <c r="BJ1821" s="8" t="s">
        <v>79</v>
      </c>
      <c r="BK1821" s="1">
        <v>44816</v>
      </c>
      <c r="BL1821" t="s">
        <v>2002</v>
      </c>
      <c r="BM1821">
        <v>2585</v>
      </c>
    </row>
    <row r="1822" spans="1:67" hidden="1" x14ac:dyDescent="0.2">
      <c r="A1822" s="8" t="s">
        <v>2037</v>
      </c>
      <c r="C1822" t="s">
        <v>1518</v>
      </c>
      <c r="D1822" t="s">
        <v>76</v>
      </c>
      <c r="E1822" t="s">
        <v>1091</v>
      </c>
      <c r="F1822" t="s">
        <v>1104</v>
      </c>
      <c r="G1822" s="8" t="s">
        <v>1091</v>
      </c>
      <c r="H1822" s="8" t="s">
        <v>2039</v>
      </c>
      <c r="I1822" s="8"/>
      <c r="AW1822">
        <v>3</v>
      </c>
      <c r="AX1822">
        <v>2.16</v>
      </c>
      <c r="AY1822">
        <v>2.39</v>
      </c>
      <c r="AZ1822">
        <v>2.39</v>
      </c>
      <c r="BB1822">
        <v>2.5</v>
      </c>
      <c r="BC1822" t="s">
        <v>2038</v>
      </c>
      <c r="BD1822" t="s">
        <v>2038</v>
      </c>
      <c r="BE1822">
        <v>4</v>
      </c>
      <c r="BF1822">
        <v>2.2999999999999998</v>
      </c>
      <c r="BG1822">
        <v>2.02</v>
      </c>
      <c r="BH1822">
        <v>2.2999999999999998</v>
      </c>
      <c r="BI1822" s="11" t="s">
        <v>2007</v>
      </c>
      <c r="BJ1822" s="8" t="s">
        <v>79</v>
      </c>
      <c r="BK1822" s="1">
        <v>44816</v>
      </c>
      <c r="BL1822" t="s">
        <v>2002</v>
      </c>
      <c r="BM1822">
        <v>2585</v>
      </c>
    </row>
    <row r="1823" spans="1:67" hidden="1" x14ac:dyDescent="0.2">
      <c r="A1823" s="8" t="s">
        <v>2020</v>
      </c>
      <c r="C1823" t="s">
        <v>1518</v>
      </c>
      <c r="D1823" t="s">
        <v>76</v>
      </c>
      <c r="E1823" t="s">
        <v>1091</v>
      </c>
      <c r="F1823" t="s">
        <v>1104</v>
      </c>
      <c r="G1823" s="8" t="s">
        <v>1091</v>
      </c>
      <c r="H1823" s="8" t="s">
        <v>2039</v>
      </c>
      <c r="I1823" s="8"/>
      <c r="M1823">
        <v>2.85</v>
      </c>
      <c r="P1823">
        <v>1.8</v>
      </c>
      <c r="BJ1823" s="8" t="s">
        <v>79</v>
      </c>
      <c r="BK1823" s="1">
        <v>44816</v>
      </c>
      <c r="BL1823" t="s">
        <v>2002</v>
      </c>
      <c r="BM1823">
        <v>2585</v>
      </c>
    </row>
    <row r="1824" spans="1:67" hidden="1" x14ac:dyDescent="0.2">
      <c r="A1824" s="8" t="s">
        <v>1763</v>
      </c>
      <c r="B1824" s="8"/>
      <c r="C1824" s="8" t="s">
        <v>1518</v>
      </c>
      <c r="D1824" s="8" t="s">
        <v>76</v>
      </c>
      <c r="E1824" s="8" t="s">
        <v>1091</v>
      </c>
      <c r="F1824" s="8" t="s">
        <v>1104</v>
      </c>
      <c r="G1824" s="8" t="s">
        <v>1091</v>
      </c>
      <c r="H1824" s="8" t="s">
        <v>1104</v>
      </c>
      <c r="I1824" s="8"/>
      <c r="J1824" s="8"/>
      <c r="K1824" s="8"/>
      <c r="L1824" s="8" t="s">
        <v>1752</v>
      </c>
      <c r="M1824" s="8"/>
      <c r="N1824" s="8"/>
      <c r="O1824" s="8"/>
      <c r="P1824" s="8"/>
      <c r="Q1824" s="8"/>
      <c r="R1824" s="8"/>
      <c r="S1824" s="8"/>
      <c r="T1824" s="8"/>
      <c r="U1824" s="8"/>
      <c r="V1824" s="8"/>
      <c r="W1824" s="8"/>
      <c r="X1824" s="8"/>
      <c r="Y1824" s="8"/>
      <c r="Z1824" s="8"/>
      <c r="AA1824" s="8"/>
      <c r="AB1824" s="8"/>
      <c r="AC1824" s="8"/>
      <c r="AD1824" s="8"/>
      <c r="AE1824" s="8"/>
      <c r="AF1824" s="8"/>
      <c r="AG1824" s="8"/>
      <c r="AH1824" s="8"/>
      <c r="AI1824" s="8"/>
      <c r="AJ1824" s="8"/>
      <c r="AK1824" s="8"/>
      <c r="AL1824" s="8"/>
      <c r="AM1824" s="8"/>
      <c r="AN1824" s="8"/>
      <c r="AO1824" s="8"/>
      <c r="AP1824" s="8"/>
      <c r="AQ1824" s="8"/>
      <c r="AR1824" s="8"/>
      <c r="AS1824" s="8"/>
      <c r="AT1824" s="8"/>
      <c r="AU1824" s="8"/>
      <c r="AV1824" s="8"/>
      <c r="AW1824" s="8"/>
      <c r="AX1824" s="8"/>
      <c r="AY1824" s="8"/>
      <c r="AZ1824" s="8"/>
      <c r="BA1824" s="8"/>
      <c r="BB1824" s="8"/>
      <c r="BC1824" s="8"/>
      <c r="BD1824" s="8"/>
      <c r="BE1824" s="8">
        <v>4.0999999999999996</v>
      </c>
      <c r="BF1824" s="8">
        <v>2.5</v>
      </c>
      <c r="BG1824" s="8">
        <v>2.2400000000000002</v>
      </c>
      <c r="BH1824" s="8">
        <v>2.5</v>
      </c>
      <c r="BI1824" s="8"/>
      <c r="BJ1824" s="8" t="s">
        <v>79</v>
      </c>
      <c r="BK1824" s="9">
        <v>44812</v>
      </c>
      <c r="BL1824" s="8" t="s">
        <v>1738</v>
      </c>
      <c r="BM1824" s="8">
        <v>1420</v>
      </c>
      <c r="BN1824" s="8" t="s">
        <v>72</v>
      </c>
      <c r="BO1824" s="8" t="s">
        <v>1738</v>
      </c>
    </row>
    <row r="1825" spans="1:67" hidden="1" x14ac:dyDescent="0.2">
      <c r="A1825" s="13" t="s">
        <v>1737</v>
      </c>
      <c r="B1825" s="13"/>
      <c r="C1825" s="13" t="s">
        <v>1518</v>
      </c>
      <c r="D1825" s="13" t="s">
        <v>76</v>
      </c>
      <c r="E1825" s="13" t="s">
        <v>1091</v>
      </c>
      <c r="F1825" s="13" t="s">
        <v>1107</v>
      </c>
      <c r="G1825" s="13" t="s">
        <v>1091</v>
      </c>
      <c r="H1825" s="13" t="s">
        <v>1107</v>
      </c>
      <c r="I1825" s="13"/>
      <c r="J1825" s="13"/>
      <c r="K1825" s="13"/>
      <c r="L1825" s="13"/>
      <c r="M1825" s="13"/>
      <c r="N1825" s="13"/>
      <c r="O1825" s="13"/>
      <c r="P1825" s="13"/>
      <c r="Q1825" s="13"/>
      <c r="R1825" s="13"/>
      <c r="S1825" s="13"/>
      <c r="T1825" s="13"/>
      <c r="U1825" s="13"/>
      <c r="V1825" s="13"/>
      <c r="W1825" s="13"/>
      <c r="X1825" s="13"/>
      <c r="Y1825" s="13"/>
      <c r="Z1825" s="13"/>
      <c r="AA1825" s="13"/>
      <c r="AB1825" s="13"/>
      <c r="AC1825" s="13"/>
      <c r="AD1825" s="13"/>
      <c r="AE1825" s="13"/>
      <c r="AF1825" s="13"/>
      <c r="AG1825" s="13"/>
      <c r="AH1825" s="13"/>
      <c r="AI1825" s="13"/>
      <c r="AJ1825" s="13"/>
      <c r="AK1825" s="13"/>
      <c r="AL1825" s="13"/>
      <c r="AM1825" s="13"/>
      <c r="AN1825" s="13"/>
      <c r="AO1825" s="13"/>
      <c r="AP1825" s="13"/>
      <c r="AQ1825" s="13"/>
      <c r="AR1825" s="13"/>
      <c r="AS1825" s="13"/>
      <c r="AT1825" s="13"/>
      <c r="AU1825" s="13"/>
      <c r="AV1825" s="13"/>
      <c r="AW1825" s="13"/>
      <c r="AX1825" s="13"/>
      <c r="AY1825" s="13"/>
      <c r="AZ1825" s="13"/>
      <c r="BA1825" s="13"/>
      <c r="BB1825" s="13"/>
      <c r="BC1825" s="13"/>
      <c r="BD1825" s="13"/>
      <c r="BE1825" s="13"/>
      <c r="BF1825" s="13"/>
      <c r="BG1825" s="13"/>
      <c r="BH1825" s="13"/>
      <c r="BI1825" s="13"/>
      <c r="BJ1825" s="13"/>
      <c r="BK1825" s="13"/>
      <c r="BL1825" s="13"/>
      <c r="BM1825" s="13"/>
      <c r="BN1825" s="13"/>
      <c r="BO1825" s="13"/>
    </row>
    <row r="1826" spans="1:67" hidden="1" x14ac:dyDescent="0.2">
      <c r="A1826" t="s">
        <v>1093</v>
      </c>
      <c r="B1826" t="s">
        <v>2312</v>
      </c>
      <c r="C1826" t="s">
        <v>1518</v>
      </c>
      <c r="D1826" t="s">
        <v>76</v>
      </c>
      <c r="E1826" t="s">
        <v>1091</v>
      </c>
      <c r="F1826" t="s">
        <v>1107</v>
      </c>
      <c r="G1826" t="s">
        <v>1091</v>
      </c>
      <c r="H1826" t="s">
        <v>1107</v>
      </c>
      <c r="AC1826">
        <v>3.4</v>
      </c>
      <c r="AF1826">
        <v>4.8</v>
      </c>
      <c r="BI1826" t="s">
        <v>1108</v>
      </c>
      <c r="BJ1826" t="s">
        <v>70</v>
      </c>
      <c r="BK1826" s="1">
        <v>44819</v>
      </c>
      <c r="BL1826" t="s">
        <v>71</v>
      </c>
      <c r="BM1826">
        <v>3485</v>
      </c>
      <c r="BN1826" t="s">
        <v>72</v>
      </c>
      <c r="BO1826" t="s">
        <v>71</v>
      </c>
    </row>
    <row r="1827" spans="1:67" hidden="1" x14ac:dyDescent="0.2">
      <c r="A1827" s="8" t="s">
        <v>1766</v>
      </c>
      <c r="B1827" s="8"/>
      <c r="C1827" s="8" t="s">
        <v>1518</v>
      </c>
      <c r="D1827" s="8" t="s">
        <v>76</v>
      </c>
      <c r="E1827" s="8" t="s">
        <v>1091</v>
      </c>
      <c r="F1827" s="8" t="s">
        <v>283</v>
      </c>
      <c r="G1827" s="8" t="s">
        <v>1091</v>
      </c>
      <c r="H1827" s="8" t="s">
        <v>283</v>
      </c>
      <c r="I1827" s="8"/>
      <c r="J1827" s="8"/>
      <c r="K1827" s="8"/>
      <c r="L1827" s="8" t="s">
        <v>1752</v>
      </c>
      <c r="M1827" s="8"/>
      <c r="N1827" s="8"/>
      <c r="O1827" s="8"/>
      <c r="P1827" s="8"/>
      <c r="Q1827" s="8"/>
      <c r="R1827" s="8"/>
      <c r="S1827" s="8"/>
      <c r="T1827" s="8"/>
      <c r="U1827" s="8"/>
      <c r="V1827" s="8"/>
      <c r="W1827" s="8"/>
      <c r="X1827" s="8"/>
      <c r="Y1827" s="8"/>
      <c r="Z1827" s="8"/>
      <c r="AA1827" s="8"/>
      <c r="AB1827" s="8"/>
      <c r="AC1827" s="8"/>
      <c r="AD1827" s="8"/>
      <c r="AE1827" s="8"/>
      <c r="AF1827" s="8"/>
      <c r="AG1827" s="8">
        <v>3</v>
      </c>
      <c r="AH1827" s="8"/>
      <c r="AI1827" s="8"/>
      <c r="AJ1827" s="8">
        <v>4.8559999999999999</v>
      </c>
      <c r="AK1827" s="8"/>
      <c r="AL1827" s="8"/>
      <c r="AM1827" s="8"/>
      <c r="AN1827" s="8"/>
      <c r="AO1827" s="8"/>
      <c r="AP1827" s="8"/>
      <c r="AQ1827" s="8"/>
      <c r="AR1827" s="8"/>
      <c r="AS1827" s="8"/>
      <c r="AT1827" s="8"/>
      <c r="AU1827" s="8"/>
      <c r="AV1827" s="8"/>
      <c r="AW1827" s="8"/>
      <c r="AX1827" s="8"/>
      <c r="AY1827" s="8"/>
      <c r="AZ1827" s="8"/>
      <c r="BA1827" s="8"/>
      <c r="BB1827" s="8"/>
      <c r="BC1827" s="8"/>
      <c r="BD1827" s="8"/>
      <c r="BE1827" s="8"/>
      <c r="BF1827" s="8"/>
      <c r="BG1827" s="8"/>
      <c r="BH1827" s="8"/>
      <c r="BI1827" s="8"/>
      <c r="BJ1827" s="8" t="s">
        <v>79</v>
      </c>
      <c r="BK1827" s="9">
        <v>44812</v>
      </c>
      <c r="BL1827" s="8" t="s">
        <v>1738</v>
      </c>
      <c r="BM1827" s="8">
        <v>1420</v>
      </c>
      <c r="BN1827" s="8"/>
      <c r="BO1827" s="8"/>
    </row>
    <row r="1828" spans="1:67" hidden="1" x14ac:dyDescent="0.2">
      <c r="A1828" s="8" t="s">
        <v>1772</v>
      </c>
      <c r="C1828" t="s">
        <v>1518</v>
      </c>
      <c r="D1828" t="s">
        <v>76</v>
      </c>
      <c r="E1828" t="s">
        <v>1091</v>
      </c>
      <c r="F1828" t="s">
        <v>283</v>
      </c>
      <c r="G1828" s="8" t="s">
        <v>1091</v>
      </c>
      <c r="H1828" s="8" t="s">
        <v>283</v>
      </c>
      <c r="I1828" s="8"/>
      <c r="L1828" s="8" t="s">
        <v>1752</v>
      </c>
      <c r="BA1828">
        <v>3.46</v>
      </c>
      <c r="BB1828" t="s">
        <v>1963</v>
      </c>
      <c r="BC1828" t="s">
        <v>1924</v>
      </c>
      <c r="BD1828" t="s">
        <v>1963</v>
      </c>
      <c r="BI1828" t="s">
        <v>1773</v>
      </c>
      <c r="BJ1828" s="8" t="s">
        <v>79</v>
      </c>
      <c r="BK1828" s="1">
        <v>44812</v>
      </c>
      <c r="BL1828" s="8" t="s">
        <v>1738</v>
      </c>
      <c r="BM1828" s="8">
        <v>1420</v>
      </c>
      <c r="BN1828" s="8" t="s">
        <v>72</v>
      </c>
      <c r="BO1828" s="8" t="s">
        <v>1738</v>
      </c>
    </row>
    <row r="1829" spans="1:67" hidden="1" x14ac:dyDescent="0.2">
      <c r="A1829" s="8" t="s">
        <v>1765</v>
      </c>
      <c r="B1829" s="8"/>
      <c r="C1829" s="8" t="s">
        <v>1518</v>
      </c>
      <c r="D1829" s="8" t="s">
        <v>76</v>
      </c>
      <c r="E1829" s="8" t="s">
        <v>1091</v>
      </c>
      <c r="F1829" s="8" t="s">
        <v>283</v>
      </c>
      <c r="G1829" s="8" t="s">
        <v>1091</v>
      </c>
      <c r="H1829" s="8" t="s">
        <v>283</v>
      </c>
      <c r="I1829" s="8"/>
      <c r="J1829" s="8"/>
      <c r="K1829" s="8"/>
      <c r="L1829" s="8" t="s">
        <v>1752</v>
      </c>
      <c r="M1829" s="8"/>
      <c r="N1829" s="8"/>
      <c r="O1829" s="8"/>
      <c r="P1829" s="8"/>
      <c r="Q1829" s="8"/>
      <c r="R1829" s="8"/>
      <c r="S1829" s="8"/>
      <c r="T1829" s="8"/>
      <c r="U1829" s="8"/>
      <c r="V1829" s="8"/>
      <c r="W1829" s="8"/>
      <c r="X1829" s="8"/>
      <c r="Y1829" s="8"/>
      <c r="Z1829" s="8"/>
      <c r="AA1829" s="8"/>
      <c r="AB1829" s="8"/>
      <c r="AC1829" s="8">
        <v>3.5539999999999998</v>
      </c>
      <c r="AD1829" s="8"/>
      <c r="AE1829" s="8"/>
      <c r="AF1829" s="8">
        <v>4.72</v>
      </c>
      <c r="AG1829" s="8"/>
      <c r="AH1829" s="8"/>
      <c r="AI1829" s="8"/>
      <c r="AJ1829" s="8"/>
      <c r="AK1829" s="8"/>
      <c r="AL1829" s="8"/>
      <c r="AM1829" s="8"/>
      <c r="AN1829" s="8"/>
      <c r="AO1829" s="8"/>
      <c r="AP1829" s="8"/>
      <c r="AQ1829" s="8"/>
      <c r="AR1829" s="8"/>
      <c r="AS1829" s="8"/>
      <c r="AT1829" s="8"/>
      <c r="AU1829" s="8"/>
      <c r="AV1829" s="8"/>
      <c r="AW1829" s="8"/>
      <c r="AX1829" s="8"/>
      <c r="AY1829" s="8"/>
      <c r="AZ1829" s="8"/>
      <c r="BA1829" s="8"/>
      <c r="BB1829" s="8"/>
      <c r="BC1829" s="8"/>
      <c r="BD1829" s="8"/>
      <c r="BE1829" s="8"/>
      <c r="BF1829" s="8"/>
      <c r="BG1829" s="8"/>
      <c r="BH1829" s="8"/>
      <c r="BI1829" s="8"/>
      <c r="BJ1829" s="8" t="s">
        <v>79</v>
      </c>
      <c r="BK1829" s="9">
        <v>44812</v>
      </c>
      <c r="BL1829" s="8" t="s">
        <v>1738</v>
      </c>
      <c r="BM1829" s="8">
        <v>1420</v>
      </c>
      <c r="BN1829" s="8"/>
      <c r="BO1829" s="8"/>
    </row>
    <row r="1830" spans="1:67" hidden="1" x14ac:dyDescent="0.2">
      <c r="A1830" s="8" t="s">
        <v>1768</v>
      </c>
      <c r="B1830" s="8"/>
      <c r="C1830" s="8" t="s">
        <v>1518</v>
      </c>
      <c r="D1830" s="8" t="s">
        <v>76</v>
      </c>
      <c r="E1830" s="8" t="s">
        <v>1091</v>
      </c>
      <c r="F1830" s="8" t="s">
        <v>283</v>
      </c>
      <c r="G1830" s="8" t="s">
        <v>1091</v>
      </c>
      <c r="H1830" s="8" t="s">
        <v>283</v>
      </c>
      <c r="I1830" s="8"/>
      <c r="J1830" s="8"/>
      <c r="K1830" s="8"/>
      <c r="L1830" s="8" t="s">
        <v>1752</v>
      </c>
      <c r="M1830" s="8"/>
      <c r="N1830" s="8"/>
      <c r="O1830" s="8"/>
      <c r="P1830" s="8"/>
      <c r="Q1830" s="8"/>
      <c r="R1830" s="8"/>
      <c r="S1830" s="8"/>
      <c r="T1830" s="8"/>
      <c r="U1830" s="8"/>
      <c r="V1830" s="8"/>
      <c r="W1830" s="8"/>
      <c r="X1830" s="8"/>
      <c r="Y1830" s="8"/>
      <c r="Z1830" s="8"/>
      <c r="AA1830" s="8"/>
      <c r="AB1830" s="8"/>
      <c r="AC1830" s="8"/>
      <c r="AD1830" s="8"/>
      <c r="AE1830" s="8"/>
      <c r="AF1830" s="8"/>
      <c r="AG1830" s="8" t="s">
        <v>1964</v>
      </c>
      <c r="AH1830" s="8"/>
      <c r="AI1830" s="8"/>
      <c r="AJ1830" s="8"/>
      <c r="AK1830" s="8"/>
      <c r="AL1830" s="8"/>
      <c r="AM1830" s="8"/>
      <c r="AN1830" s="8"/>
      <c r="AO1830" s="8"/>
      <c r="AP1830" s="8"/>
      <c r="AQ1830" s="8"/>
      <c r="AR1830" s="8"/>
      <c r="AS1830" s="8"/>
      <c r="AT1830" s="8"/>
      <c r="AU1830" s="8"/>
      <c r="AV1830" s="8"/>
      <c r="AW1830" s="8"/>
      <c r="AX1830" s="8"/>
      <c r="AY1830" s="8"/>
      <c r="AZ1830" s="8"/>
      <c r="BA1830" s="8"/>
      <c r="BB1830" s="8"/>
      <c r="BC1830" s="8"/>
      <c r="BD1830" s="8"/>
      <c r="BE1830" s="8"/>
      <c r="BF1830" s="8"/>
      <c r="BG1830" s="8"/>
      <c r="BH1830" s="8"/>
      <c r="BI1830" s="8" t="s">
        <v>1354</v>
      </c>
      <c r="BJ1830" s="8" t="s">
        <v>79</v>
      </c>
      <c r="BK1830" s="9">
        <v>44812</v>
      </c>
      <c r="BL1830" s="8" t="s">
        <v>1738</v>
      </c>
      <c r="BM1830" s="8">
        <v>1420</v>
      </c>
      <c r="BN1830" s="8"/>
      <c r="BO1830" s="8"/>
    </row>
    <row r="1831" spans="1:67" s="23" customFormat="1" hidden="1" x14ac:dyDescent="0.2">
      <c r="A1831" s="8" t="s">
        <v>1767</v>
      </c>
      <c r="B1831" s="8"/>
      <c r="C1831" s="8" t="s">
        <v>1518</v>
      </c>
      <c r="D1831" s="8" t="s">
        <v>76</v>
      </c>
      <c r="E1831" s="8" t="s">
        <v>1091</v>
      </c>
      <c r="F1831" s="8" t="s">
        <v>283</v>
      </c>
      <c r="G1831" s="8" t="s">
        <v>1091</v>
      </c>
      <c r="H1831" s="8" t="s">
        <v>283</v>
      </c>
      <c r="I1831" s="8"/>
      <c r="J1831" s="8"/>
      <c r="K1831" s="8"/>
      <c r="L1831" s="8" t="s">
        <v>1752</v>
      </c>
      <c r="M1831" s="8"/>
      <c r="N1831" s="8"/>
      <c r="O1831" s="8"/>
      <c r="P1831" s="8"/>
      <c r="Q1831" s="8"/>
      <c r="R1831" s="8"/>
      <c r="S1831" s="8"/>
      <c r="T1831" s="8"/>
      <c r="U1831" s="8"/>
      <c r="V1831" s="8"/>
      <c r="W1831" s="8"/>
      <c r="X1831" s="8"/>
      <c r="Y1831" s="8">
        <v>3.5779999999999998</v>
      </c>
      <c r="Z1831" s="8"/>
      <c r="AA1831" s="8"/>
      <c r="AB1831" s="8"/>
      <c r="AC1831" s="8"/>
      <c r="AD1831" s="8"/>
      <c r="AE1831" s="8"/>
      <c r="AF1831" s="8"/>
      <c r="AG1831" s="8"/>
      <c r="AH1831" s="8"/>
      <c r="AI1831" s="8"/>
      <c r="AJ1831" s="8"/>
      <c r="AK1831" s="8"/>
      <c r="AL1831" s="8"/>
      <c r="AM1831" s="8"/>
      <c r="AN1831" s="8"/>
      <c r="AO1831" s="8"/>
      <c r="AP1831" s="8"/>
      <c r="AQ1831" s="8"/>
      <c r="AR1831" s="8"/>
      <c r="AS1831" s="8"/>
      <c r="AT1831" s="8"/>
      <c r="AU1831" s="8"/>
      <c r="AV1831" s="8"/>
      <c r="AW1831" s="8"/>
      <c r="AX1831" s="8"/>
      <c r="AY1831" s="8"/>
      <c r="AZ1831" s="8"/>
      <c r="BA1831" s="8"/>
      <c r="BB1831" s="8"/>
      <c r="BC1831" s="8"/>
      <c r="BD1831" s="8"/>
      <c r="BE1831" s="8"/>
      <c r="BF1831" s="8"/>
      <c r="BG1831" s="8"/>
      <c r="BH1831" s="8"/>
      <c r="BI1831" s="8" t="s">
        <v>1754</v>
      </c>
      <c r="BJ1831" s="8" t="s">
        <v>79</v>
      </c>
      <c r="BK1831" s="9">
        <v>44812</v>
      </c>
      <c r="BL1831" s="8" t="s">
        <v>1738</v>
      </c>
      <c r="BM1831" s="8">
        <v>1420</v>
      </c>
      <c r="BN1831" s="8"/>
      <c r="BO1831" s="8"/>
    </row>
    <row r="1832" spans="1:67" s="23" customFormat="1" hidden="1" x14ac:dyDescent="0.2">
      <c r="A1832" s="13" t="s">
        <v>1737</v>
      </c>
      <c r="B1832" s="13"/>
      <c r="C1832" s="13" t="s">
        <v>1518</v>
      </c>
      <c r="D1832" s="13" t="s">
        <v>76</v>
      </c>
      <c r="E1832" s="13" t="s">
        <v>1091</v>
      </c>
      <c r="F1832" s="13"/>
      <c r="G1832" s="13" t="s">
        <v>1091</v>
      </c>
      <c r="H1832" s="13"/>
      <c r="I1832" s="13"/>
      <c r="J1832" s="13"/>
      <c r="K1832" s="13"/>
      <c r="L1832" s="13"/>
      <c r="M1832" s="13"/>
      <c r="N1832" s="13"/>
      <c r="O1832" s="13"/>
      <c r="P1832" s="13"/>
      <c r="Q1832" s="13"/>
      <c r="R1832" s="13"/>
      <c r="S1832" s="13"/>
      <c r="T1832" s="13"/>
      <c r="U1832" s="13"/>
      <c r="V1832" s="13"/>
      <c r="W1832" s="13"/>
      <c r="X1832" s="13"/>
      <c r="Y1832" s="13"/>
      <c r="Z1832" s="13"/>
      <c r="AA1832" s="13"/>
      <c r="AB1832" s="13"/>
      <c r="AC1832" s="13"/>
      <c r="AD1832" s="13"/>
      <c r="AE1832" s="13"/>
      <c r="AF1832" s="13"/>
      <c r="AG1832" s="13"/>
      <c r="AH1832" s="13"/>
      <c r="AI1832" s="13"/>
      <c r="AJ1832" s="13"/>
      <c r="AK1832" s="13"/>
      <c r="AL1832" s="13"/>
      <c r="AM1832" s="13"/>
      <c r="AN1832" s="13"/>
      <c r="AO1832" s="13"/>
      <c r="AP1832" s="13"/>
      <c r="AQ1832" s="13"/>
      <c r="AR1832" s="13"/>
      <c r="AS1832" s="13"/>
      <c r="AT1832" s="13"/>
      <c r="AU1832" s="13"/>
      <c r="AV1832" s="13"/>
      <c r="AW1832" s="13"/>
      <c r="AX1832" s="13"/>
      <c r="AY1832" s="13"/>
      <c r="AZ1832" s="13"/>
      <c r="BA1832" s="13"/>
      <c r="BB1832" s="13"/>
      <c r="BC1832" s="13"/>
      <c r="BD1832" s="13"/>
      <c r="BE1832" s="13"/>
      <c r="BF1832" s="13"/>
      <c r="BG1832" s="13"/>
      <c r="BH1832" s="13"/>
      <c r="BI1832" s="13"/>
      <c r="BJ1832" s="13"/>
      <c r="BK1832" s="13"/>
      <c r="BL1832" s="13"/>
      <c r="BM1832" s="13"/>
      <c r="BN1832" s="13"/>
      <c r="BO1832" s="13"/>
    </row>
    <row r="1833" spans="1:67" s="23" customFormat="1" hidden="1" x14ac:dyDescent="0.2">
      <c r="A1833" s="13" t="s">
        <v>1737</v>
      </c>
      <c r="B1833" s="13"/>
      <c r="C1833" s="13" t="s">
        <v>1518</v>
      </c>
      <c r="D1833" s="13" t="s">
        <v>76</v>
      </c>
      <c r="E1833" s="13" t="s">
        <v>1109</v>
      </c>
      <c r="F1833" s="13" t="s">
        <v>1110</v>
      </c>
      <c r="G1833" s="13" t="s">
        <v>1109</v>
      </c>
      <c r="H1833" s="13" t="s">
        <v>1110</v>
      </c>
      <c r="I1833" s="13"/>
      <c r="J1833" s="13"/>
      <c r="K1833" s="13"/>
      <c r="L1833" s="13"/>
      <c r="M1833" s="13"/>
      <c r="N1833" s="13"/>
      <c r="O1833" s="13"/>
      <c r="P1833" s="13"/>
      <c r="Q1833" s="13"/>
      <c r="R1833" s="13"/>
      <c r="S1833" s="13"/>
      <c r="T1833" s="13"/>
      <c r="U1833" s="13"/>
      <c r="V1833" s="13"/>
      <c r="W1833" s="13"/>
      <c r="X1833" s="13"/>
      <c r="Y1833" s="13"/>
      <c r="Z1833" s="13"/>
      <c r="AA1833" s="13"/>
      <c r="AB1833" s="13"/>
      <c r="AC1833" s="13"/>
      <c r="AD1833" s="13"/>
      <c r="AE1833" s="13"/>
      <c r="AF1833" s="13"/>
      <c r="AG1833" s="13"/>
      <c r="AH1833" s="13"/>
      <c r="AI1833" s="13"/>
      <c r="AJ1833" s="13"/>
      <c r="AK1833" s="13"/>
      <c r="AL1833" s="13"/>
      <c r="AM1833" s="13"/>
      <c r="AN1833" s="13"/>
      <c r="AO1833" s="13"/>
      <c r="AP1833" s="13"/>
      <c r="AQ1833" s="13"/>
      <c r="AR1833" s="13"/>
      <c r="AS1833" s="13"/>
      <c r="AT1833" s="13"/>
      <c r="AU1833" s="13"/>
      <c r="AV1833" s="13"/>
      <c r="AW1833" s="13"/>
      <c r="AX1833" s="13"/>
      <c r="AY1833" s="13"/>
      <c r="AZ1833" s="13"/>
      <c r="BA1833" s="13"/>
      <c r="BB1833" s="13"/>
      <c r="BC1833" s="13"/>
      <c r="BD1833" s="13"/>
      <c r="BE1833" s="13"/>
      <c r="BF1833" s="13"/>
      <c r="BG1833" s="13"/>
      <c r="BH1833" s="13"/>
      <c r="BI1833" s="13"/>
      <c r="BJ1833" s="13"/>
      <c r="BK1833" s="13"/>
      <c r="BL1833" s="13"/>
      <c r="BM1833" s="13"/>
      <c r="BN1833" s="13"/>
      <c r="BO1833" s="13"/>
    </row>
    <row r="1834" spans="1:67" s="23" customFormat="1" hidden="1" x14ac:dyDescent="0.2">
      <c r="A1834" s="8" t="s">
        <v>2564</v>
      </c>
      <c r="B1834"/>
      <c r="C1834" t="s">
        <v>1518</v>
      </c>
      <c r="D1834" t="s">
        <v>76</v>
      </c>
      <c r="E1834" t="s">
        <v>1109</v>
      </c>
      <c r="F1834" t="s">
        <v>1110</v>
      </c>
      <c r="G1834" s="8" t="s">
        <v>1109</v>
      </c>
      <c r="H1834" s="8" t="s">
        <v>1110</v>
      </c>
      <c r="I1834" s="8"/>
      <c r="J1834"/>
      <c r="K1834"/>
      <c r="L183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v>3.2</v>
      </c>
      <c r="BF1834"/>
      <c r="BG1834"/>
      <c r="BH1834">
        <v>2.35</v>
      </c>
      <c r="BI1834"/>
      <c r="BJ1834" t="s">
        <v>79</v>
      </c>
      <c r="BK1834" s="1">
        <v>44824</v>
      </c>
      <c r="BL1834" t="s">
        <v>2492</v>
      </c>
      <c r="BM1834">
        <v>2930</v>
      </c>
      <c r="BN1834" t="s">
        <v>72</v>
      </c>
      <c r="BO1834" t="s">
        <v>2492</v>
      </c>
    </row>
    <row r="1835" spans="1:67" s="23" customFormat="1" hidden="1" x14ac:dyDescent="0.2">
      <c r="A1835" t="s">
        <v>1111</v>
      </c>
      <c r="B1835"/>
      <c r="C1835" t="s">
        <v>1518</v>
      </c>
      <c r="D1835" t="s">
        <v>76</v>
      </c>
      <c r="E1835" t="s">
        <v>1109</v>
      </c>
      <c r="F1835" t="s">
        <v>1110</v>
      </c>
      <c r="G1835" t="s">
        <v>1109</v>
      </c>
      <c r="H1835" t="s">
        <v>1112</v>
      </c>
      <c r="I1835"/>
      <c r="J1835"/>
      <c r="K1835"/>
      <c r="L1835"/>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v>2.65</v>
      </c>
      <c r="AX1835">
        <v>2.2799999999999998</v>
      </c>
      <c r="AY1835">
        <v>2.17</v>
      </c>
      <c r="AZ1835">
        <v>2.2799999999999998</v>
      </c>
      <c r="BA1835"/>
      <c r="BB1835"/>
      <c r="BC1835"/>
      <c r="BD1835"/>
      <c r="BE1835"/>
      <c r="BF1835"/>
      <c r="BG1835"/>
      <c r="BH1835"/>
      <c r="BI1835" t="s">
        <v>1113</v>
      </c>
      <c r="BJ1835" t="s">
        <v>79</v>
      </c>
      <c r="BK1835"/>
      <c r="BL1835" t="s">
        <v>93</v>
      </c>
      <c r="BM1835">
        <v>42805</v>
      </c>
      <c r="BN1835" t="s">
        <v>81</v>
      </c>
      <c r="BO1835" t="s">
        <v>93</v>
      </c>
    </row>
    <row r="1836" spans="1:67" hidden="1" x14ac:dyDescent="0.2">
      <c r="A1836" t="s">
        <v>1114</v>
      </c>
      <c r="C1836" t="s">
        <v>1518</v>
      </c>
      <c r="D1836" t="s">
        <v>76</v>
      </c>
      <c r="E1836" t="s">
        <v>1109</v>
      </c>
      <c r="F1836" t="s">
        <v>1110</v>
      </c>
      <c r="G1836" t="s">
        <v>1109</v>
      </c>
      <c r="H1836" t="s">
        <v>1110</v>
      </c>
      <c r="BA1836">
        <v>3.47</v>
      </c>
      <c r="BB1836">
        <v>2.73</v>
      </c>
      <c r="BC1836">
        <v>2.66</v>
      </c>
      <c r="BD1836">
        <v>2.73</v>
      </c>
      <c r="BI1836" t="s">
        <v>1115</v>
      </c>
      <c r="BJ1836" t="s">
        <v>79</v>
      </c>
      <c r="BL1836" t="s">
        <v>93</v>
      </c>
      <c r="BM1836">
        <v>42805</v>
      </c>
    </row>
    <row r="1837" spans="1:67" hidden="1" x14ac:dyDescent="0.2">
      <c r="A1837" s="8" t="s">
        <v>1114</v>
      </c>
      <c r="B1837" t="s">
        <v>338</v>
      </c>
      <c r="C1837" t="s">
        <v>1518</v>
      </c>
      <c r="D1837" t="s">
        <v>76</v>
      </c>
      <c r="E1837" t="s">
        <v>1109</v>
      </c>
      <c r="F1837" t="s">
        <v>1110</v>
      </c>
      <c r="G1837" s="8" t="s">
        <v>1109</v>
      </c>
      <c r="H1837" s="8" t="s">
        <v>1110</v>
      </c>
      <c r="I1837" s="8"/>
      <c r="BA1837">
        <v>3.5</v>
      </c>
      <c r="BD1837">
        <v>2.7</v>
      </c>
      <c r="BH1837">
        <v>2.4</v>
      </c>
      <c r="BJ1837" t="s">
        <v>79</v>
      </c>
      <c r="BK1837" s="9">
        <v>44820</v>
      </c>
      <c r="BL1837" s="8" t="s">
        <v>2433</v>
      </c>
      <c r="BM1837" s="8" t="s">
        <v>2470</v>
      </c>
      <c r="BN1837" t="s">
        <v>72</v>
      </c>
      <c r="BO1837" s="8" t="s">
        <v>2433</v>
      </c>
    </row>
    <row r="1838" spans="1:67" hidden="1" x14ac:dyDescent="0.2">
      <c r="A1838" s="13" t="s">
        <v>1737</v>
      </c>
      <c r="B1838" s="13"/>
      <c r="C1838" s="13" t="s">
        <v>1518</v>
      </c>
      <c r="D1838" s="13" t="s">
        <v>76</v>
      </c>
      <c r="E1838" s="13" t="s">
        <v>1109</v>
      </c>
      <c r="F1838" s="13"/>
      <c r="G1838" s="13" t="s">
        <v>1109</v>
      </c>
      <c r="H1838" s="13"/>
      <c r="I1838" s="13"/>
      <c r="J1838" s="13"/>
      <c r="K1838" s="13"/>
      <c r="L1838" s="13"/>
      <c r="M1838" s="13"/>
      <c r="N1838" s="13"/>
      <c r="O1838" s="13"/>
      <c r="P1838" s="13"/>
      <c r="Q1838" s="13"/>
      <c r="R1838" s="13"/>
      <c r="S1838" s="13"/>
      <c r="T1838" s="13"/>
      <c r="U1838" s="13"/>
      <c r="V1838" s="13"/>
      <c r="W1838" s="13"/>
      <c r="X1838" s="13"/>
      <c r="Y1838" s="13"/>
      <c r="Z1838" s="13"/>
      <c r="AA1838" s="13"/>
      <c r="AB1838" s="13"/>
      <c r="AC1838" s="13"/>
      <c r="AD1838" s="13"/>
      <c r="AE1838" s="13"/>
      <c r="AF1838" s="13"/>
      <c r="AG1838" s="13"/>
      <c r="AH1838" s="13"/>
      <c r="AI1838" s="13"/>
      <c r="AJ1838" s="13"/>
      <c r="AK1838" s="13"/>
      <c r="AL1838" s="13"/>
      <c r="AM1838" s="13"/>
      <c r="AN1838" s="13"/>
      <c r="AO1838" s="13"/>
      <c r="AP1838" s="13"/>
      <c r="AQ1838" s="13"/>
      <c r="AR1838" s="13"/>
      <c r="AS1838" s="13"/>
      <c r="AT1838" s="13"/>
      <c r="AU1838" s="13"/>
      <c r="AV1838" s="13"/>
      <c r="AW1838" s="13"/>
      <c r="AX1838" s="13"/>
      <c r="AY1838" s="13"/>
      <c r="AZ1838" s="13"/>
      <c r="BA1838" s="13"/>
      <c r="BB1838" s="13"/>
      <c r="BC1838" s="13"/>
      <c r="BD1838" s="13"/>
      <c r="BE1838" s="13"/>
      <c r="BF1838" s="13"/>
      <c r="BG1838" s="13"/>
      <c r="BH1838" s="13"/>
      <c r="BI1838" s="13"/>
      <c r="BJ1838" s="13"/>
      <c r="BK1838" s="13"/>
      <c r="BL1838" s="13"/>
      <c r="BM1838" s="13"/>
      <c r="BN1838" s="13"/>
      <c r="BO1838" s="13"/>
    </row>
    <row r="1839" spans="1:67" hidden="1" x14ac:dyDescent="0.2">
      <c r="A1839" t="s">
        <v>1116</v>
      </c>
      <c r="C1839" t="s">
        <v>111</v>
      </c>
      <c r="D1839" t="s">
        <v>1521</v>
      </c>
      <c r="E1839" t="s">
        <v>1117</v>
      </c>
      <c r="F1839" t="s">
        <v>1118</v>
      </c>
      <c r="G1839" t="s">
        <v>1117</v>
      </c>
      <c r="H1839" t="s">
        <v>1118</v>
      </c>
      <c r="U1839">
        <v>24.4</v>
      </c>
      <c r="X1839">
        <v>24.6</v>
      </c>
      <c r="Y1839">
        <v>25.4</v>
      </c>
      <c r="AB1839">
        <v>27.1</v>
      </c>
      <c r="AF1839">
        <v>28.5</v>
      </c>
      <c r="AO1839">
        <v>25.6</v>
      </c>
      <c r="AR1839">
        <v>14.8</v>
      </c>
      <c r="AS1839">
        <v>28.9</v>
      </c>
      <c r="AV1839">
        <v>16.399999999999999</v>
      </c>
      <c r="AW1839">
        <v>30</v>
      </c>
      <c r="AZ1839">
        <v>17.5</v>
      </c>
      <c r="BA1839">
        <v>31.4</v>
      </c>
      <c r="BD1839">
        <v>18.100000000000001</v>
      </c>
      <c r="BJ1839" t="s">
        <v>82</v>
      </c>
      <c r="BL1839" t="s">
        <v>80</v>
      </c>
      <c r="BM1839">
        <v>2469</v>
      </c>
      <c r="BN1839" t="s">
        <v>115</v>
      </c>
    </row>
    <row r="1840" spans="1:67" hidden="1" x14ac:dyDescent="0.2">
      <c r="A1840" t="s">
        <v>1119</v>
      </c>
      <c r="C1840" t="s">
        <v>111</v>
      </c>
      <c r="D1840" t="s">
        <v>1521</v>
      </c>
      <c r="E1840" t="s">
        <v>1117</v>
      </c>
      <c r="F1840" t="s">
        <v>1118</v>
      </c>
      <c r="G1840" t="s">
        <v>1117</v>
      </c>
      <c r="H1840" t="s">
        <v>1118</v>
      </c>
      <c r="Q1840">
        <v>22.5</v>
      </c>
      <c r="T1840">
        <v>17.3</v>
      </c>
      <c r="U1840">
        <v>26.3</v>
      </c>
      <c r="X1840">
        <v>26.8</v>
      </c>
      <c r="Y1840">
        <v>34.799999999999997</v>
      </c>
      <c r="AB1840">
        <v>34.700000000000003</v>
      </c>
      <c r="AC1840">
        <v>29</v>
      </c>
      <c r="AF1840">
        <v>33.299999999999997</v>
      </c>
      <c r="AG1840">
        <v>22.6</v>
      </c>
      <c r="AS1840">
        <v>26.7</v>
      </c>
      <c r="AV1840">
        <v>17.2</v>
      </c>
      <c r="AW1840">
        <v>33.9</v>
      </c>
      <c r="AZ1840">
        <v>19.3</v>
      </c>
      <c r="BA1840">
        <v>42.7</v>
      </c>
      <c r="BI1840" t="s">
        <v>1120</v>
      </c>
      <c r="BJ1840" t="s">
        <v>82</v>
      </c>
      <c r="BL1840" t="s">
        <v>80</v>
      </c>
      <c r="BM1840">
        <v>2469</v>
      </c>
      <c r="BN1840" t="s">
        <v>83</v>
      </c>
      <c r="BO1840" t="s">
        <v>80</v>
      </c>
    </row>
    <row r="1841" spans="1:67" hidden="1" x14ac:dyDescent="0.2">
      <c r="A1841" t="s">
        <v>1121</v>
      </c>
      <c r="C1841" t="s">
        <v>111</v>
      </c>
      <c r="D1841" t="s">
        <v>1521</v>
      </c>
      <c r="E1841" t="s">
        <v>1117</v>
      </c>
      <c r="F1841" t="s">
        <v>1118</v>
      </c>
      <c r="G1841" t="s">
        <v>1117</v>
      </c>
      <c r="H1841" t="s">
        <v>1118</v>
      </c>
      <c r="AG1841">
        <v>31.7</v>
      </c>
      <c r="AJ1841">
        <v>34.700000000000003</v>
      </c>
      <c r="BA1841">
        <v>35</v>
      </c>
      <c r="BD1841">
        <v>18.600000000000001</v>
      </c>
      <c r="BJ1841" t="s">
        <v>82</v>
      </c>
      <c r="BL1841" t="s">
        <v>80</v>
      </c>
      <c r="BM1841">
        <v>2469</v>
      </c>
      <c r="BN1841" t="s">
        <v>83</v>
      </c>
      <c r="BO1841" t="s">
        <v>80</v>
      </c>
    </row>
    <row r="1842" spans="1:67" hidden="1" x14ac:dyDescent="0.2">
      <c r="A1842" t="s">
        <v>1122</v>
      </c>
      <c r="C1842" t="s">
        <v>111</v>
      </c>
      <c r="D1842" t="s">
        <v>1521</v>
      </c>
      <c r="E1842" t="s">
        <v>1117</v>
      </c>
      <c r="F1842" t="s">
        <v>1118</v>
      </c>
      <c r="G1842" t="s">
        <v>1117</v>
      </c>
      <c r="H1842" t="s">
        <v>1118</v>
      </c>
      <c r="U1842">
        <v>22.8</v>
      </c>
      <c r="X1842">
        <v>23.5</v>
      </c>
      <c r="AC1842">
        <v>26.8</v>
      </c>
      <c r="AF1842">
        <v>26.6</v>
      </c>
      <c r="AG1842">
        <v>22.5</v>
      </c>
      <c r="AJ1842">
        <v>27.8</v>
      </c>
      <c r="AO1842">
        <v>25</v>
      </c>
      <c r="AR1842">
        <v>15.1</v>
      </c>
      <c r="AW1842">
        <v>28.7</v>
      </c>
      <c r="AZ1842">
        <v>15.3</v>
      </c>
      <c r="BA1842">
        <v>32.200000000000003</v>
      </c>
      <c r="BD1842">
        <v>15.3</v>
      </c>
      <c r="BE1842">
        <v>30</v>
      </c>
      <c r="BH1842">
        <v>13.9</v>
      </c>
      <c r="BJ1842" t="s">
        <v>82</v>
      </c>
      <c r="BL1842" t="s">
        <v>80</v>
      </c>
      <c r="BM1842">
        <v>2469</v>
      </c>
      <c r="BN1842" t="s">
        <v>115</v>
      </c>
    </row>
    <row r="1843" spans="1:67" hidden="1" x14ac:dyDescent="0.2">
      <c r="A1843" t="s">
        <v>1123</v>
      </c>
      <c r="C1843" t="s">
        <v>111</v>
      </c>
      <c r="D1843" t="s">
        <v>1521</v>
      </c>
      <c r="E1843" t="s">
        <v>1117</v>
      </c>
      <c r="F1843" t="s">
        <v>1118</v>
      </c>
      <c r="G1843" t="s">
        <v>1117</v>
      </c>
      <c r="H1843" t="s">
        <v>1118</v>
      </c>
      <c r="M1843">
        <v>18.399999999999999</v>
      </c>
      <c r="P1843">
        <v>15.4</v>
      </c>
      <c r="Q1843">
        <v>20.3</v>
      </c>
      <c r="T1843">
        <v>17.2</v>
      </c>
      <c r="Y1843">
        <v>26</v>
      </c>
      <c r="AB1843">
        <v>25.8</v>
      </c>
      <c r="AC1843">
        <v>26.4</v>
      </c>
      <c r="AF1843">
        <v>30.7</v>
      </c>
      <c r="AG1843">
        <v>25.9</v>
      </c>
      <c r="AJ1843">
        <v>25.4</v>
      </c>
      <c r="BJ1843" t="s">
        <v>82</v>
      </c>
      <c r="BL1843" t="s">
        <v>80</v>
      </c>
      <c r="BM1843">
        <v>2469</v>
      </c>
      <c r="BN1843" t="s">
        <v>115</v>
      </c>
    </row>
    <row r="1844" spans="1:67" hidden="1" x14ac:dyDescent="0.2">
      <c r="A1844" t="s">
        <v>1124</v>
      </c>
      <c r="C1844" t="s">
        <v>111</v>
      </c>
      <c r="D1844" t="s">
        <v>1521</v>
      </c>
      <c r="E1844" t="s">
        <v>1117</v>
      </c>
      <c r="F1844" t="s">
        <v>1125</v>
      </c>
      <c r="G1844" t="s">
        <v>1117</v>
      </c>
      <c r="H1844" t="s">
        <v>1125</v>
      </c>
      <c r="AO1844">
        <v>16.8</v>
      </c>
      <c r="AR1844">
        <v>7.5</v>
      </c>
      <c r="AS1844">
        <v>19.3</v>
      </c>
      <c r="AV1844">
        <v>8.4</v>
      </c>
      <c r="AW1844">
        <v>19.8</v>
      </c>
      <c r="AZ1844">
        <v>8.8000000000000007</v>
      </c>
      <c r="BA1844">
        <v>21.3</v>
      </c>
      <c r="BD1844">
        <v>9.3000000000000007</v>
      </c>
      <c r="BE1844">
        <v>20.5</v>
      </c>
      <c r="BJ1844" t="s">
        <v>82</v>
      </c>
      <c r="BL1844" t="s">
        <v>80</v>
      </c>
      <c r="BM1844">
        <v>2469</v>
      </c>
      <c r="BN1844" t="s">
        <v>83</v>
      </c>
      <c r="BO1844" t="s">
        <v>80</v>
      </c>
    </row>
    <row r="1845" spans="1:67" hidden="1" x14ac:dyDescent="0.2">
      <c r="A1845" t="s">
        <v>1126</v>
      </c>
      <c r="C1845" t="s">
        <v>111</v>
      </c>
      <c r="D1845" t="s">
        <v>1521</v>
      </c>
      <c r="E1845" t="s">
        <v>1117</v>
      </c>
      <c r="F1845" t="s">
        <v>1127</v>
      </c>
      <c r="G1845" t="s">
        <v>1117</v>
      </c>
      <c r="H1845" t="s">
        <v>1127</v>
      </c>
      <c r="M1845">
        <v>12.5</v>
      </c>
      <c r="P1845">
        <v>8.5</v>
      </c>
      <c r="Q1845">
        <v>14.5</v>
      </c>
      <c r="T1845">
        <v>9</v>
      </c>
      <c r="U1845">
        <v>15.8</v>
      </c>
      <c r="X1845">
        <v>14.5</v>
      </c>
      <c r="Y1845">
        <v>19.5</v>
      </c>
      <c r="AB1845">
        <v>16.899999999999999</v>
      </c>
      <c r="AC1845">
        <v>18.7</v>
      </c>
      <c r="AF1845">
        <v>19.399999999999999</v>
      </c>
      <c r="AG1845">
        <v>13.8</v>
      </c>
      <c r="AJ1845">
        <v>15.1</v>
      </c>
      <c r="BI1845" t="s">
        <v>1128</v>
      </c>
      <c r="BJ1845" t="s">
        <v>82</v>
      </c>
      <c r="BL1845" t="s">
        <v>80</v>
      </c>
      <c r="BM1845">
        <v>2469</v>
      </c>
      <c r="BN1845" t="s">
        <v>83</v>
      </c>
      <c r="BO1845" t="s">
        <v>80</v>
      </c>
    </row>
    <row r="1846" spans="1:67" hidden="1" x14ac:dyDescent="0.2">
      <c r="A1846" s="23" t="s">
        <v>1737</v>
      </c>
      <c r="B1846" s="23"/>
      <c r="C1846" s="23" t="s">
        <v>1524</v>
      </c>
      <c r="D1846" s="23" t="s">
        <v>140</v>
      </c>
      <c r="E1846" s="23" t="s">
        <v>1609</v>
      </c>
      <c r="F1846" s="23" t="s">
        <v>1610</v>
      </c>
      <c r="G1846" s="23" t="s">
        <v>1609</v>
      </c>
      <c r="H1846" s="23" t="s">
        <v>1610</v>
      </c>
      <c r="I1846" s="23"/>
      <c r="J1846" s="23"/>
      <c r="K1846" s="23"/>
      <c r="L1846" s="23"/>
      <c r="M1846" s="23"/>
      <c r="N1846" s="23"/>
      <c r="O1846" s="23"/>
      <c r="P1846" s="23"/>
      <c r="Q1846" s="23"/>
      <c r="R1846" s="23"/>
      <c r="S1846" s="23"/>
      <c r="T1846" s="23"/>
      <c r="U1846" s="23"/>
      <c r="V1846" s="23"/>
      <c r="W1846" s="23"/>
      <c r="X1846" s="23"/>
      <c r="Y1846" s="23"/>
      <c r="Z1846" s="23"/>
      <c r="AA1846" s="23"/>
      <c r="AB1846" s="23"/>
      <c r="AC1846" s="23"/>
      <c r="AD1846" s="23"/>
      <c r="AE1846" s="23"/>
      <c r="AF1846" s="23"/>
      <c r="AG1846" s="23"/>
      <c r="AH1846" s="23"/>
      <c r="AI1846" s="23"/>
      <c r="AJ1846" s="23"/>
      <c r="AK1846" s="23"/>
      <c r="AL1846" s="23"/>
      <c r="AM1846" s="23"/>
      <c r="AN1846" s="23"/>
      <c r="AO1846" s="23"/>
      <c r="AP1846" s="23"/>
      <c r="AQ1846" s="23"/>
      <c r="AR1846" s="23"/>
      <c r="AS1846" s="23"/>
      <c r="AT1846" s="23"/>
      <c r="AU1846" s="23"/>
      <c r="AV1846" s="23"/>
      <c r="AW1846" s="23"/>
      <c r="AX1846" s="23"/>
      <c r="AY1846" s="23"/>
      <c r="AZ1846" s="23"/>
      <c r="BA1846" s="23"/>
      <c r="BB1846" s="23"/>
      <c r="BC1846" s="23"/>
      <c r="BD1846" s="23"/>
      <c r="BE1846" s="23"/>
      <c r="BF1846" s="23"/>
      <c r="BG1846" s="23"/>
      <c r="BH1846" s="23"/>
      <c r="BI1846" s="23"/>
      <c r="BJ1846" s="23"/>
      <c r="BK1846" s="23"/>
      <c r="BL1846" s="23"/>
      <c r="BM1846" s="23"/>
      <c r="BN1846" s="23"/>
      <c r="BO1846" s="23"/>
    </row>
    <row r="1847" spans="1:67" hidden="1" x14ac:dyDescent="0.2">
      <c r="A1847" s="23" t="s">
        <v>1737</v>
      </c>
      <c r="B1847" s="23"/>
      <c r="C1847" s="23" t="s">
        <v>1524</v>
      </c>
      <c r="D1847" s="23" t="s">
        <v>140</v>
      </c>
      <c r="E1847" s="23" t="s">
        <v>1609</v>
      </c>
      <c r="F1847" s="23"/>
      <c r="G1847" s="23" t="s">
        <v>1609</v>
      </c>
      <c r="H1847" s="23"/>
      <c r="I1847" s="23"/>
      <c r="J1847" s="23"/>
      <c r="K1847" s="23"/>
      <c r="L1847" s="23"/>
      <c r="M1847" s="23"/>
      <c r="N1847" s="23"/>
      <c r="O1847" s="23"/>
      <c r="P1847" s="23"/>
      <c r="Q1847" s="23"/>
      <c r="R1847" s="23"/>
      <c r="S1847" s="23"/>
      <c r="T1847" s="23"/>
      <c r="U1847" s="23"/>
      <c r="V1847" s="23"/>
      <c r="W1847" s="23"/>
      <c r="X1847" s="23"/>
      <c r="Y1847" s="23"/>
      <c r="Z1847" s="23"/>
      <c r="AA1847" s="23"/>
      <c r="AB1847" s="23"/>
      <c r="AC1847" s="23"/>
      <c r="AD1847" s="23"/>
      <c r="AE1847" s="23"/>
      <c r="AF1847" s="23"/>
      <c r="AG1847" s="23"/>
      <c r="AH1847" s="23"/>
      <c r="AI1847" s="23"/>
      <c r="AJ1847" s="23"/>
      <c r="AK1847" s="23"/>
      <c r="AL1847" s="23"/>
      <c r="AM1847" s="23"/>
      <c r="AN1847" s="23"/>
      <c r="AO1847" s="23"/>
      <c r="AP1847" s="23"/>
      <c r="AQ1847" s="23"/>
      <c r="AR1847" s="23"/>
      <c r="AS1847" s="23"/>
      <c r="AT1847" s="23"/>
      <c r="AU1847" s="23"/>
      <c r="AV1847" s="23"/>
      <c r="AW1847" s="23"/>
      <c r="AX1847" s="23"/>
      <c r="AY1847" s="23"/>
      <c r="AZ1847" s="23"/>
      <c r="BA1847" s="23"/>
      <c r="BB1847" s="23"/>
      <c r="BC1847" s="23"/>
      <c r="BD1847" s="23"/>
      <c r="BE1847" s="23"/>
      <c r="BF1847" s="23"/>
      <c r="BG1847" s="23"/>
      <c r="BH1847" s="23"/>
      <c r="BI1847" s="23"/>
      <c r="BJ1847" s="23"/>
      <c r="BK1847" s="23"/>
      <c r="BL1847" s="23"/>
      <c r="BM1847" s="23"/>
      <c r="BN1847" s="23"/>
      <c r="BO1847" s="23"/>
    </row>
    <row r="1848" spans="1:67" hidden="1" x14ac:dyDescent="0.2">
      <c r="A1848" s="8" t="s">
        <v>2340</v>
      </c>
      <c r="B1848" s="8" t="s">
        <v>338</v>
      </c>
      <c r="C1848" t="s">
        <v>1522</v>
      </c>
      <c r="D1848" t="s">
        <v>2277</v>
      </c>
      <c r="E1848" t="s">
        <v>2345</v>
      </c>
      <c r="F1848" t="s">
        <v>2339</v>
      </c>
      <c r="G1848" s="8" t="s">
        <v>2338</v>
      </c>
      <c r="H1848" s="8" t="s">
        <v>2339</v>
      </c>
      <c r="I1848" s="8"/>
      <c r="AW1848">
        <v>5.3</v>
      </c>
      <c r="AX1848">
        <v>3.4</v>
      </c>
      <c r="AY1848">
        <v>3.1</v>
      </c>
      <c r="AZ1848">
        <v>3.4</v>
      </c>
      <c r="BJ1848" s="8" t="s">
        <v>79</v>
      </c>
      <c r="BK1848" s="1">
        <v>44819</v>
      </c>
      <c r="BL1848" s="8" t="s">
        <v>71</v>
      </c>
      <c r="BM1848" s="8">
        <v>3485</v>
      </c>
      <c r="BN1848" t="s">
        <v>72</v>
      </c>
      <c r="BO1848" t="s">
        <v>71</v>
      </c>
    </row>
    <row r="1849" spans="1:67" hidden="1" x14ac:dyDescent="0.2">
      <c r="A1849" s="13" t="s">
        <v>1737</v>
      </c>
      <c r="B1849" s="13"/>
      <c r="C1849" s="13" t="s">
        <v>1519</v>
      </c>
      <c r="D1849" s="13" t="s">
        <v>73</v>
      </c>
      <c r="E1849" s="13" t="s">
        <v>1690</v>
      </c>
      <c r="F1849" s="13" t="s">
        <v>1691</v>
      </c>
      <c r="G1849" s="13" t="s">
        <v>1690</v>
      </c>
      <c r="H1849" s="13" t="s">
        <v>1691</v>
      </c>
      <c r="I1849" s="13"/>
      <c r="J1849" s="13"/>
      <c r="K1849" s="13"/>
      <c r="L1849" s="13"/>
      <c r="M1849" s="13"/>
      <c r="N1849" s="13"/>
      <c r="O1849" s="13"/>
      <c r="P1849" s="13"/>
      <c r="Q1849" s="13"/>
      <c r="R1849" s="13"/>
      <c r="S1849" s="13"/>
      <c r="T1849" s="13"/>
      <c r="U1849" s="13"/>
      <c r="V1849" s="13"/>
      <c r="W1849" s="13"/>
      <c r="X1849" s="13"/>
      <c r="Y1849" s="13"/>
      <c r="Z1849" s="13"/>
      <c r="AA1849" s="13"/>
      <c r="AB1849" s="13"/>
      <c r="AC1849" s="13"/>
      <c r="AD1849" s="13"/>
      <c r="AE1849" s="13"/>
      <c r="AF1849" s="13"/>
      <c r="AG1849" s="13"/>
      <c r="AH1849" s="13"/>
      <c r="AI1849" s="13"/>
      <c r="AJ1849" s="13"/>
      <c r="AK1849" s="13"/>
      <c r="AL1849" s="13"/>
      <c r="AM1849" s="13"/>
      <c r="AN1849" s="13"/>
      <c r="AO1849" s="13"/>
      <c r="AP1849" s="13"/>
      <c r="AQ1849" s="13"/>
      <c r="AR1849" s="13"/>
      <c r="AS1849" s="13"/>
      <c r="AT1849" s="13"/>
      <c r="AU1849" s="13"/>
      <c r="AV1849" s="13"/>
      <c r="AW1849" s="13"/>
      <c r="AX1849" s="13"/>
      <c r="AY1849" s="13"/>
      <c r="AZ1849" s="13"/>
      <c r="BA1849" s="13"/>
      <c r="BB1849" s="13"/>
      <c r="BC1849" s="13"/>
      <c r="BD1849" s="13"/>
      <c r="BE1849" s="13"/>
      <c r="BF1849" s="13"/>
      <c r="BG1849" s="13"/>
      <c r="BH1849" s="13"/>
      <c r="BI1849" s="13"/>
      <c r="BJ1849" s="13"/>
      <c r="BK1849" s="13"/>
      <c r="BL1849" s="13"/>
      <c r="BM1849" s="13"/>
      <c r="BN1849" s="13"/>
      <c r="BO1849" s="13"/>
    </row>
    <row r="1850" spans="1:67" hidden="1" x14ac:dyDescent="0.2">
      <c r="A1850" s="13" t="s">
        <v>1737</v>
      </c>
      <c r="B1850" s="13"/>
      <c r="C1850" s="13" t="s">
        <v>1519</v>
      </c>
      <c r="D1850" s="13" t="s">
        <v>73</v>
      </c>
      <c r="E1850" s="13" t="s">
        <v>1690</v>
      </c>
      <c r="F1850" s="13"/>
      <c r="G1850" s="13" t="s">
        <v>1690</v>
      </c>
      <c r="H1850" s="13"/>
      <c r="I1850" s="13"/>
      <c r="J1850" s="13"/>
      <c r="K1850" s="13"/>
      <c r="L1850" s="13"/>
      <c r="M1850" s="13"/>
      <c r="N1850" s="13"/>
      <c r="O1850" s="13"/>
      <c r="P1850" s="13"/>
      <c r="Q1850" s="13"/>
      <c r="R1850" s="13"/>
      <c r="S1850" s="13"/>
      <c r="T1850" s="13"/>
      <c r="U1850" s="13"/>
      <c r="V1850" s="13"/>
      <c r="W1850" s="13"/>
      <c r="X1850" s="13"/>
      <c r="Y1850" s="13"/>
      <c r="Z1850" s="13"/>
      <c r="AA1850" s="13"/>
      <c r="AB1850" s="13"/>
      <c r="AC1850" s="13"/>
      <c r="AD1850" s="13"/>
      <c r="AE1850" s="13"/>
      <c r="AF1850" s="13"/>
      <c r="AG1850" s="13"/>
      <c r="AH1850" s="13"/>
      <c r="AI1850" s="13"/>
      <c r="AJ1850" s="13"/>
      <c r="AK1850" s="13"/>
      <c r="AL1850" s="13"/>
      <c r="AM1850" s="13"/>
      <c r="AN1850" s="13"/>
      <c r="AO1850" s="13"/>
      <c r="AP1850" s="13"/>
      <c r="AQ1850" s="13"/>
      <c r="AR1850" s="13"/>
      <c r="AS1850" s="13"/>
      <c r="AT1850" s="13"/>
      <c r="AU1850" s="13"/>
      <c r="AV1850" s="13"/>
      <c r="AW1850" s="13"/>
      <c r="AX1850" s="13"/>
      <c r="AY1850" s="13"/>
      <c r="AZ1850" s="13"/>
      <c r="BA1850" s="13"/>
      <c r="BB1850" s="13"/>
      <c r="BC1850" s="13"/>
      <c r="BD1850" s="13"/>
      <c r="BE1850" s="13"/>
      <c r="BF1850" s="13"/>
      <c r="BG1850" s="13"/>
      <c r="BH1850" s="13"/>
      <c r="BI1850" s="13"/>
      <c r="BJ1850" s="13"/>
      <c r="BK1850" s="13"/>
      <c r="BL1850" s="13"/>
      <c r="BM1850" s="13"/>
      <c r="BN1850" s="13"/>
      <c r="BO1850" s="13"/>
    </row>
    <row r="1851" spans="1:67" hidden="1" x14ac:dyDescent="0.2">
      <c r="A1851" s="23" t="s">
        <v>1737</v>
      </c>
      <c r="B1851" s="23"/>
      <c r="C1851" s="23" t="s">
        <v>1524</v>
      </c>
      <c r="D1851" s="23" t="s">
        <v>140</v>
      </c>
      <c r="E1851" s="23" t="s">
        <v>1629</v>
      </c>
      <c r="F1851" s="23" t="s">
        <v>1630</v>
      </c>
      <c r="G1851" s="23" t="s">
        <v>1629</v>
      </c>
      <c r="H1851" s="23" t="s">
        <v>1630</v>
      </c>
      <c r="I1851" s="23"/>
      <c r="J1851" s="23"/>
      <c r="K1851" s="23"/>
      <c r="L1851" s="23"/>
      <c r="M1851" s="23"/>
      <c r="N1851" s="23"/>
      <c r="O1851" s="23"/>
      <c r="P1851" s="23"/>
      <c r="Q1851" s="23"/>
      <c r="R1851" s="23"/>
      <c r="S1851" s="23"/>
      <c r="T1851" s="23"/>
      <c r="U1851" s="23"/>
      <c r="V1851" s="23"/>
      <c r="W1851" s="23"/>
      <c r="X1851" s="23"/>
      <c r="Y1851" s="23"/>
      <c r="Z1851" s="23"/>
      <c r="AA1851" s="23"/>
      <c r="AB1851" s="23"/>
      <c r="AC1851" s="23"/>
      <c r="AD1851" s="23"/>
      <c r="AE1851" s="23"/>
      <c r="AF1851" s="23"/>
      <c r="AG1851" s="23"/>
      <c r="AH1851" s="23"/>
      <c r="AI1851" s="23"/>
      <c r="AJ1851" s="23"/>
      <c r="AK1851" s="23"/>
      <c r="AL1851" s="23"/>
      <c r="AM1851" s="23"/>
      <c r="AN1851" s="23"/>
      <c r="AO1851" s="23"/>
      <c r="AP1851" s="23"/>
      <c r="AQ1851" s="23"/>
      <c r="AR1851" s="23"/>
      <c r="AS1851" s="23"/>
      <c r="AT1851" s="23"/>
      <c r="AU1851" s="23"/>
      <c r="AV1851" s="23"/>
      <c r="AW1851" s="23"/>
      <c r="AX1851" s="23"/>
      <c r="AY1851" s="23"/>
      <c r="AZ1851" s="23"/>
      <c r="BA1851" s="23"/>
      <c r="BB1851" s="23"/>
      <c r="BC1851" s="23"/>
      <c r="BD1851" s="23"/>
      <c r="BE1851" s="23"/>
      <c r="BF1851" s="23"/>
      <c r="BG1851" s="23"/>
      <c r="BH1851" s="23"/>
      <c r="BI1851" s="23"/>
      <c r="BJ1851" s="23"/>
      <c r="BK1851" s="23"/>
      <c r="BL1851" s="23"/>
      <c r="BM1851" s="23"/>
      <c r="BN1851" s="23"/>
      <c r="BO1851" s="23"/>
    </row>
    <row r="1852" spans="1:67" hidden="1" x14ac:dyDescent="0.2">
      <c r="A1852" s="23" t="s">
        <v>1737</v>
      </c>
      <c r="B1852" s="23"/>
      <c r="C1852" s="23" t="s">
        <v>1524</v>
      </c>
      <c r="D1852" s="23" t="s">
        <v>140</v>
      </c>
      <c r="E1852" s="23" t="s">
        <v>1629</v>
      </c>
      <c r="F1852" s="23"/>
      <c r="G1852" s="23" t="s">
        <v>1629</v>
      </c>
      <c r="H1852" s="23"/>
      <c r="I1852" s="23"/>
      <c r="J1852" s="23"/>
      <c r="K1852" s="23"/>
      <c r="L1852" s="23"/>
      <c r="M1852" s="23"/>
      <c r="N1852" s="23"/>
      <c r="O1852" s="23"/>
      <c r="P1852" s="23"/>
      <c r="Q1852" s="23"/>
      <c r="R1852" s="23"/>
      <c r="S1852" s="23"/>
      <c r="T1852" s="23"/>
      <c r="U1852" s="23"/>
      <c r="V1852" s="23"/>
      <c r="W1852" s="23"/>
      <c r="X1852" s="23"/>
      <c r="Y1852" s="23"/>
      <c r="Z1852" s="23"/>
      <c r="AA1852" s="23"/>
      <c r="AB1852" s="23"/>
      <c r="AC1852" s="23"/>
      <c r="AD1852" s="23"/>
      <c r="AE1852" s="23"/>
      <c r="AF1852" s="23"/>
      <c r="AG1852" s="23"/>
      <c r="AH1852" s="23"/>
      <c r="AI1852" s="23"/>
      <c r="AJ1852" s="23"/>
      <c r="AK1852" s="23"/>
      <c r="AL1852" s="23"/>
      <c r="AM1852" s="23"/>
      <c r="AN1852" s="23"/>
      <c r="AO1852" s="23"/>
      <c r="AP1852" s="23"/>
      <c r="AQ1852" s="23"/>
      <c r="AR1852" s="23"/>
      <c r="AS1852" s="23"/>
      <c r="AT1852" s="23"/>
      <c r="AU1852" s="23"/>
      <c r="AV1852" s="23"/>
      <c r="AW1852" s="23"/>
      <c r="AX1852" s="23"/>
      <c r="AY1852" s="23"/>
      <c r="AZ1852" s="23"/>
      <c r="BA1852" s="23"/>
      <c r="BB1852" s="23"/>
      <c r="BC1852" s="23"/>
      <c r="BD1852" s="23"/>
      <c r="BE1852" s="23"/>
      <c r="BF1852" s="23"/>
      <c r="BG1852" s="23"/>
      <c r="BH1852" s="23"/>
      <c r="BI1852" s="23"/>
      <c r="BJ1852" s="23"/>
      <c r="BK1852" s="23"/>
      <c r="BL1852" s="23"/>
      <c r="BM1852" s="23"/>
      <c r="BN1852" s="23"/>
      <c r="BO1852" s="23"/>
    </row>
    <row r="1853" spans="1:67" hidden="1" x14ac:dyDescent="0.2">
      <c r="A1853" s="23" t="s">
        <v>1737</v>
      </c>
      <c r="B1853" s="23"/>
      <c r="C1853" s="23" t="s">
        <v>1518</v>
      </c>
      <c r="D1853" s="23" t="s">
        <v>76</v>
      </c>
      <c r="E1853" s="23" t="s">
        <v>1544</v>
      </c>
      <c r="F1853" s="23" t="s">
        <v>1545</v>
      </c>
      <c r="G1853" s="23" t="s">
        <v>1544</v>
      </c>
      <c r="H1853" s="23" t="s">
        <v>1545</v>
      </c>
      <c r="I1853" s="23"/>
      <c r="J1853" s="23"/>
      <c r="K1853" s="23"/>
      <c r="L1853" s="23"/>
      <c r="M1853" s="23"/>
      <c r="N1853" s="23"/>
      <c r="O1853" s="23"/>
      <c r="P1853" s="23"/>
      <c r="Q1853" s="23"/>
      <c r="R1853" s="23"/>
      <c r="S1853" s="23"/>
      <c r="T1853" s="23"/>
      <c r="U1853" s="23"/>
      <c r="V1853" s="23"/>
      <c r="W1853" s="23"/>
      <c r="X1853" s="23"/>
      <c r="Y1853" s="23"/>
      <c r="Z1853" s="23"/>
      <c r="AA1853" s="23"/>
      <c r="AB1853" s="23"/>
      <c r="AC1853" s="23"/>
      <c r="AD1853" s="23"/>
      <c r="AE1853" s="23"/>
      <c r="AF1853" s="23"/>
      <c r="AG1853" s="23"/>
      <c r="AH1853" s="23"/>
      <c r="AI1853" s="23"/>
      <c r="AJ1853" s="23"/>
      <c r="AK1853" s="23"/>
      <c r="AL1853" s="23"/>
      <c r="AM1853" s="23"/>
      <c r="AN1853" s="23"/>
      <c r="AO1853" s="23"/>
      <c r="AP1853" s="23"/>
      <c r="AQ1853" s="23"/>
      <c r="AR1853" s="23"/>
      <c r="AS1853" s="23"/>
      <c r="AT1853" s="23"/>
      <c r="AU1853" s="23"/>
      <c r="AV1853" s="23"/>
      <c r="AW1853" s="23"/>
      <c r="AX1853" s="23"/>
      <c r="AY1853" s="23"/>
      <c r="AZ1853" s="23"/>
      <c r="BA1853" s="23"/>
      <c r="BB1853" s="23"/>
      <c r="BC1853" s="23"/>
      <c r="BD1853" s="23"/>
      <c r="BE1853" s="23"/>
      <c r="BF1853" s="23"/>
      <c r="BG1853" s="23"/>
      <c r="BH1853" s="23"/>
      <c r="BI1853" s="23"/>
      <c r="BJ1853" s="23"/>
      <c r="BK1853" s="23"/>
      <c r="BL1853" s="23"/>
      <c r="BM1853" s="23"/>
      <c r="BN1853" s="23"/>
      <c r="BO1853" s="23"/>
    </row>
    <row r="1854" spans="1:67" hidden="1" x14ac:dyDescent="0.2">
      <c r="A1854" s="23" t="s">
        <v>1737</v>
      </c>
      <c r="B1854" s="23"/>
      <c r="C1854" s="23" t="s">
        <v>1518</v>
      </c>
      <c r="D1854" s="23" t="s">
        <v>76</v>
      </c>
      <c r="E1854" s="23" t="s">
        <v>1544</v>
      </c>
      <c r="F1854" s="23"/>
      <c r="G1854" s="23" t="s">
        <v>1544</v>
      </c>
      <c r="H1854" s="23"/>
      <c r="I1854" s="23"/>
      <c r="J1854" s="23"/>
      <c r="K1854" s="23"/>
      <c r="L1854" s="23"/>
      <c r="M1854" s="23"/>
      <c r="N1854" s="23"/>
      <c r="O1854" s="23"/>
      <c r="P1854" s="23"/>
      <c r="Q1854" s="23"/>
      <c r="R1854" s="23"/>
      <c r="S1854" s="23"/>
      <c r="T1854" s="23"/>
      <c r="U1854" s="23"/>
      <c r="V1854" s="23"/>
      <c r="W1854" s="23"/>
      <c r="X1854" s="23"/>
      <c r="Y1854" s="23"/>
      <c r="Z1854" s="23"/>
      <c r="AA1854" s="23"/>
      <c r="AB1854" s="23"/>
      <c r="AC1854" s="23"/>
      <c r="AD1854" s="23"/>
      <c r="AE1854" s="23"/>
      <c r="AF1854" s="23"/>
      <c r="AG1854" s="23"/>
      <c r="AH1854" s="23"/>
      <c r="AI1854" s="23"/>
      <c r="AJ1854" s="23"/>
      <c r="AK1854" s="23"/>
      <c r="AL1854" s="23"/>
      <c r="AM1854" s="23"/>
      <c r="AN1854" s="23"/>
      <c r="AO1854" s="23"/>
      <c r="AP1854" s="23"/>
      <c r="AQ1854" s="23"/>
      <c r="AR1854" s="23"/>
      <c r="AS1854" s="23"/>
      <c r="AT1854" s="23"/>
      <c r="AU1854" s="23"/>
      <c r="AV1854" s="23"/>
      <c r="AW1854" s="23"/>
      <c r="AX1854" s="23"/>
      <c r="AY1854" s="23"/>
      <c r="AZ1854" s="23"/>
      <c r="BA1854" s="23"/>
      <c r="BB1854" s="23"/>
      <c r="BC1854" s="23"/>
      <c r="BD1854" s="23"/>
      <c r="BE1854" s="23"/>
      <c r="BF1854" s="23"/>
      <c r="BG1854" s="23"/>
      <c r="BH1854" s="23"/>
      <c r="BI1854" s="23"/>
      <c r="BJ1854" s="23"/>
      <c r="BK1854" s="23"/>
      <c r="BL1854" s="23"/>
      <c r="BM1854" s="23"/>
      <c r="BN1854" s="23"/>
      <c r="BO1854" s="23"/>
    </row>
    <row r="1855" spans="1:67" hidden="1" x14ac:dyDescent="0.2">
      <c r="A1855" s="23" t="s">
        <v>1737</v>
      </c>
      <c r="B1855" s="23"/>
      <c r="C1855" s="23" t="s">
        <v>1524</v>
      </c>
      <c r="D1855" s="23" t="s">
        <v>140</v>
      </c>
      <c r="E1855" s="23" t="s">
        <v>1625</v>
      </c>
      <c r="F1855" s="23" t="s">
        <v>1626</v>
      </c>
      <c r="G1855" s="23" t="s">
        <v>1625</v>
      </c>
      <c r="H1855" s="23" t="s">
        <v>1626</v>
      </c>
      <c r="I1855" s="23"/>
      <c r="J1855" s="23"/>
      <c r="K1855" s="23"/>
      <c r="L1855" s="23"/>
      <c r="M1855" s="23"/>
      <c r="N1855" s="23"/>
      <c r="O1855" s="23"/>
      <c r="P1855" s="23"/>
      <c r="Q1855" s="23"/>
      <c r="R1855" s="23"/>
      <c r="S1855" s="23"/>
      <c r="T1855" s="23"/>
      <c r="U1855" s="23"/>
      <c r="V1855" s="23"/>
      <c r="W1855" s="23"/>
      <c r="X1855" s="23"/>
      <c r="Y1855" s="23"/>
      <c r="Z1855" s="23"/>
      <c r="AA1855" s="23"/>
      <c r="AB1855" s="23"/>
      <c r="AC1855" s="23"/>
      <c r="AD1855" s="23"/>
      <c r="AE1855" s="23"/>
      <c r="AF1855" s="23"/>
      <c r="AG1855" s="23"/>
      <c r="AH1855" s="23"/>
      <c r="AI1855" s="23"/>
      <c r="AJ1855" s="23"/>
      <c r="AK1855" s="23"/>
      <c r="AL1855" s="23"/>
      <c r="AM1855" s="23"/>
      <c r="AN1855" s="23"/>
      <c r="AO1855" s="23"/>
      <c r="AP1855" s="23"/>
      <c r="AQ1855" s="23"/>
      <c r="AR1855" s="23"/>
      <c r="AS1855" s="23"/>
      <c r="AT1855" s="23"/>
      <c r="AU1855" s="23"/>
      <c r="AV1855" s="23"/>
      <c r="AW1855" s="23"/>
      <c r="AX1855" s="23"/>
      <c r="AY1855" s="23"/>
      <c r="AZ1855" s="23"/>
      <c r="BA1855" s="23"/>
      <c r="BB1855" s="23"/>
      <c r="BC1855" s="23"/>
      <c r="BD1855" s="23"/>
      <c r="BE1855" s="23"/>
      <c r="BF1855" s="23"/>
      <c r="BG1855" s="23"/>
      <c r="BH1855" s="23"/>
      <c r="BI1855" s="23"/>
      <c r="BJ1855" s="23"/>
      <c r="BK1855" s="23"/>
      <c r="BL1855" s="23"/>
      <c r="BM1855" s="23"/>
      <c r="BN1855" s="23"/>
      <c r="BO1855" s="23"/>
    </row>
    <row r="1856" spans="1:67" hidden="1" x14ac:dyDescent="0.2">
      <c r="A1856" s="23" t="s">
        <v>1737</v>
      </c>
      <c r="B1856" s="23"/>
      <c r="C1856" s="23" t="s">
        <v>1524</v>
      </c>
      <c r="D1856" s="23" t="s">
        <v>140</v>
      </c>
      <c r="E1856" s="23" t="s">
        <v>1625</v>
      </c>
      <c r="F1856" s="23"/>
      <c r="G1856" s="23" t="s">
        <v>1625</v>
      </c>
      <c r="H1856" s="23"/>
      <c r="I1856" s="23"/>
      <c r="J1856" s="23"/>
      <c r="K1856" s="23"/>
      <c r="L1856" s="23"/>
      <c r="M1856" s="23"/>
      <c r="N1856" s="23"/>
      <c r="O1856" s="23"/>
      <c r="P1856" s="23"/>
      <c r="Q1856" s="23"/>
      <c r="R1856" s="23"/>
      <c r="S1856" s="23"/>
      <c r="T1856" s="23"/>
      <c r="U1856" s="23"/>
      <c r="V1856" s="23"/>
      <c r="W1856" s="23"/>
      <c r="X1856" s="23"/>
      <c r="Y1856" s="23"/>
      <c r="Z1856" s="23"/>
      <c r="AA1856" s="23"/>
      <c r="AB1856" s="23"/>
      <c r="AC1856" s="23"/>
      <c r="AD1856" s="23"/>
      <c r="AE1856" s="23"/>
      <c r="AF1856" s="23"/>
      <c r="AG1856" s="23"/>
      <c r="AH1856" s="23"/>
      <c r="AI1856" s="23"/>
      <c r="AJ1856" s="23"/>
      <c r="AK1856" s="23"/>
      <c r="AL1856" s="23"/>
      <c r="AM1856" s="23"/>
      <c r="AN1856" s="23"/>
      <c r="AO1856" s="23"/>
      <c r="AP1856" s="23"/>
      <c r="AQ1856" s="23"/>
      <c r="AR1856" s="23"/>
      <c r="AS1856" s="23"/>
      <c r="AT1856" s="23"/>
      <c r="AU1856" s="23"/>
      <c r="AV1856" s="23"/>
      <c r="AW1856" s="23"/>
      <c r="AX1856" s="23"/>
      <c r="AY1856" s="23"/>
      <c r="AZ1856" s="23"/>
      <c r="BA1856" s="23"/>
      <c r="BB1856" s="23"/>
      <c r="BC1856" s="23"/>
      <c r="BD1856" s="23"/>
      <c r="BE1856" s="23"/>
      <c r="BF1856" s="23"/>
      <c r="BG1856" s="23"/>
      <c r="BH1856" s="23"/>
      <c r="BI1856" s="23"/>
      <c r="BJ1856" s="23"/>
      <c r="BK1856" s="23"/>
      <c r="BL1856" s="23"/>
      <c r="BM1856" s="23"/>
      <c r="BN1856" s="23"/>
      <c r="BO1856" s="23"/>
    </row>
    <row r="1857" spans="1:67" s="23" customFormat="1" hidden="1" x14ac:dyDescent="0.2">
      <c r="A1857" s="8" t="s">
        <v>1887</v>
      </c>
      <c r="B1857" s="8"/>
      <c r="C1857" s="8" t="s">
        <v>1519</v>
      </c>
      <c r="D1857" s="8" t="s">
        <v>73</v>
      </c>
      <c r="E1857" s="8" t="s">
        <v>73</v>
      </c>
      <c r="F1857" s="8" t="s">
        <v>2276</v>
      </c>
      <c r="G1857" s="8" t="s">
        <v>1888</v>
      </c>
      <c r="H1857" s="8" t="s">
        <v>283</v>
      </c>
      <c r="I1857" s="8"/>
      <c r="J1857" s="8"/>
      <c r="K1857" s="8"/>
      <c r="L1857" s="8" t="s">
        <v>1879</v>
      </c>
      <c r="M1857" s="8"/>
      <c r="N1857" s="8"/>
      <c r="O1857" s="8"/>
      <c r="P1857" s="8"/>
      <c r="Q1857" s="8"/>
      <c r="R1857" s="8"/>
      <c r="S1857" s="8"/>
      <c r="T1857" s="8"/>
      <c r="U1857" s="8"/>
      <c r="V1857" s="8"/>
      <c r="W1857" s="8"/>
      <c r="X1857" s="8"/>
      <c r="Y1857" s="8"/>
      <c r="Z1857" s="8"/>
      <c r="AA1857" s="8"/>
      <c r="AB1857" s="8"/>
      <c r="AC1857" s="8"/>
      <c r="AD1857" s="8"/>
      <c r="AE1857" s="8"/>
      <c r="AF1857" s="8"/>
      <c r="AG1857" s="8"/>
      <c r="AH1857" s="8"/>
      <c r="AI1857" s="8"/>
      <c r="AJ1857" s="8"/>
      <c r="AK1857" s="8"/>
      <c r="AL1857" s="8"/>
      <c r="AM1857" s="8"/>
      <c r="AN1857" s="8"/>
      <c r="AO1857" s="8"/>
      <c r="AP1857" s="8"/>
      <c r="AQ1857" s="8"/>
      <c r="AR1857" s="8"/>
      <c r="AS1857" s="8"/>
      <c r="AT1857" s="8"/>
      <c r="AU1857" s="8"/>
      <c r="AV1857" s="8"/>
      <c r="AW1857" s="8"/>
      <c r="AX1857" s="8"/>
      <c r="AY1857" s="8"/>
      <c r="AZ1857" s="8"/>
      <c r="BA1857" s="8"/>
      <c r="BB1857" s="8"/>
      <c r="BC1857" s="8"/>
      <c r="BD1857" s="8"/>
      <c r="BE1857" s="8">
        <v>4.7910000000000004</v>
      </c>
      <c r="BF1857" s="8">
        <v>2.65</v>
      </c>
      <c r="BG1857" s="8">
        <v>2.3540000000000001</v>
      </c>
      <c r="BH1857" s="8">
        <v>2.65</v>
      </c>
      <c r="BI1857" s="8"/>
      <c r="BJ1857" s="8" t="s">
        <v>79</v>
      </c>
      <c r="BK1857" s="9">
        <v>44812</v>
      </c>
      <c r="BL1857" s="8" t="s">
        <v>1738</v>
      </c>
      <c r="BM1857" s="8">
        <v>1420</v>
      </c>
      <c r="BN1857" s="8"/>
      <c r="BO1857" s="8"/>
    </row>
    <row r="1858" spans="1:67" s="23" customFormat="1" hidden="1" x14ac:dyDescent="0.2">
      <c r="A1858" t="s">
        <v>2767</v>
      </c>
      <c r="B1858"/>
      <c r="C1858" t="s">
        <v>1519</v>
      </c>
      <c r="D1858" t="s">
        <v>73</v>
      </c>
      <c r="E1858" t="s">
        <v>73</v>
      </c>
      <c r="F1858" t="s">
        <v>283</v>
      </c>
      <c r="G1858" s="8" t="s">
        <v>2766</v>
      </c>
      <c r="H1858" s="8" t="s">
        <v>283</v>
      </c>
      <c r="I1858" s="8"/>
      <c r="J1858"/>
      <c r="K1858"/>
      <c r="L1858"/>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v>7.74</v>
      </c>
      <c r="BF1858">
        <v>5.38</v>
      </c>
      <c r="BG1858">
        <v>4.2</v>
      </c>
      <c r="BH1858">
        <v>4.2</v>
      </c>
      <c r="BI1858"/>
      <c r="BJ1858" s="8" t="s">
        <v>79</v>
      </c>
      <c r="BK1858" s="1">
        <v>44827</v>
      </c>
      <c r="BL1858" s="8" t="s">
        <v>2693</v>
      </c>
      <c r="BM1858" s="8">
        <v>960</v>
      </c>
      <c r="BN1858" s="8" t="s">
        <v>72</v>
      </c>
      <c r="BO1858" s="8" t="s">
        <v>2693</v>
      </c>
    </row>
    <row r="1859" spans="1:67" s="23" customFormat="1" hidden="1" x14ac:dyDescent="0.2">
      <c r="A1859" s="13" t="s">
        <v>1737</v>
      </c>
      <c r="B1859" s="13"/>
      <c r="C1859" s="13" t="s">
        <v>1519</v>
      </c>
      <c r="D1859" s="13" t="s">
        <v>73</v>
      </c>
      <c r="E1859" s="13" t="s">
        <v>73</v>
      </c>
      <c r="F1859" s="13"/>
      <c r="G1859" s="13" t="s">
        <v>73</v>
      </c>
      <c r="H1859" s="13"/>
      <c r="I1859" s="13"/>
      <c r="J1859" s="13"/>
      <c r="K1859" s="13"/>
      <c r="L1859" s="13"/>
      <c r="M1859" s="13"/>
      <c r="N1859" s="13"/>
      <c r="O1859" s="13"/>
      <c r="P1859" s="13"/>
      <c r="Q1859" s="13"/>
      <c r="R1859" s="13"/>
      <c r="S1859" s="13"/>
      <c r="T1859" s="13"/>
      <c r="U1859" s="13"/>
      <c r="V1859" s="13"/>
      <c r="W1859" s="13"/>
      <c r="X1859" s="13"/>
      <c r="Y1859" s="13"/>
      <c r="Z1859" s="13"/>
      <c r="AA1859" s="13"/>
      <c r="AB1859" s="13"/>
      <c r="AC1859" s="13"/>
      <c r="AD1859" s="13"/>
      <c r="AE1859" s="13"/>
      <c r="AF1859" s="13"/>
      <c r="AG1859" s="13"/>
      <c r="AH1859" s="13"/>
      <c r="AI1859" s="13"/>
      <c r="AJ1859" s="13"/>
      <c r="AK1859" s="13"/>
      <c r="AL1859" s="13"/>
      <c r="AM1859" s="13"/>
      <c r="AN1859" s="13"/>
      <c r="AO1859" s="13"/>
      <c r="AP1859" s="13"/>
      <c r="AQ1859" s="13"/>
      <c r="AR1859" s="13"/>
      <c r="AS1859" s="13"/>
      <c r="AT1859" s="13"/>
      <c r="AU1859" s="13"/>
      <c r="AV1859" s="13"/>
      <c r="AW1859" s="13"/>
      <c r="AX1859" s="13"/>
      <c r="AY1859" s="13"/>
      <c r="AZ1859" s="13"/>
      <c r="BA1859" s="13"/>
      <c r="BB1859" s="13"/>
      <c r="BC1859" s="13"/>
      <c r="BD1859" s="13"/>
      <c r="BE1859" s="13"/>
      <c r="BF1859" s="13"/>
      <c r="BG1859" s="13"/>
      <c r="BH1859" s="13"/>
      <c r="BI1859" s="13"/>
      <c r="BJ1859" s="13"/>
      <c r="BK1859" s="13"/>
      <c r="BL1859" s="13"/>
      <c r="BM1859" s="13"/>
      <c r="BN1859" s="13"/>
      <c r="BO1859" s="13"/>
    </row>
    <row r="1860" spans="1:67" s="23" customFormat="1" hidden="1" x14ac:dyDescent="0.2">
      <c r="A1860" s="13" t="s">
        <v>1737</v>
      </c>
      <c r="B1860" s="13"/>
      <c r="C1860" s="13" t="s">
        <v>1519</v>
      </c>
      <c r="D1860" s="13" t="s">
        <v>73</v>
      </c>
      <c r="E1860" s="13" t="s">
        <v>1694</v>
      </c>
      <c r="F1860" s="13"/>
      <c r="G1860" s="13" t="s">
        <v>1694</v>
      </c>
      <c r="H1860" s="13"/>
      <c r="I1860" s="13"/>
      <c r="J1860" s="13"/>
      <c r="K1860" s="13"/>
      <c r="L1860" s="13"/>
      <c r="M1860" s="13"/>
      <c r="N1860" s="13"/>
      <c r="O1860" s="13"/>
      <c r="P1860" s="13"/>
      <c r="Q1860" s="13"/>
      <c r="R1860" s="13"/>
      <c r="S1860" s="13"/>
      <c r="T1860" s="13"/>
      <c r="U1860" s="13"/>
      <c r="V1860" s="13"/>
      <c r="W1860" s="13"/>
      <c r="X1860" s="13"/>
      <c r="Y1860" s="13"/>
      <c r="Z1860" s="13"/>
      <c r="AA1860" s="13"/>
      <c r="AB1860" s="13"/>
      <c r="AC1860" s="13"/>
      <c r="AD1860" s="13"/>
      <c r="AE1860" s="13"/>
      <c r="AF1860" s="13"/>
      <c r="AG1860" s="13"/>
      <c r="AH1860" s="13"/>
      <c r="AI1860" s="13"/>
      <c r="AJ1860" s="13"/>
      <c r="AK1860" s="13"/>
      <c r="AL1860" s="13"/>
      <c r="AM1860" s="13"/>
      <c r="AN1860" s="13"/>
      <c r="AO1860" s="13"/>
      <c r="AP1860" s="13"/>
      <c r="AQ1860" s="13"/>
      <c r="AR1860" s="13"/>
      <c r="AS1860" s="13"/>
      <c r="AT1860" s="13"/>
      <c r="AU1860" s="13"/>
      <c r="AV1860" s="13"/>
      <c r="AW1860" s="13"/>
      <c r="AX1860" s="13"/>
      <c r="AY1860" s="13"/>
      <c r="AZ1860" s="13"/>
      <c r="BA1860" s="13"/>
      <c r="BB1860" s="13"/>
      <c r="BC1860" s="13"/>
      <c r="BD1860" s="13"/>
      <c r="BE1860" s="13"/>
      <c r="BF1860" s="13"/>
      <c r="BG1860" s="13"/>
      <c r="BH1860" s="13"/>
      <c r="BI1860" s="13"/>
      <c r="BJ1860" s="13"/>
      <c r="BK1860" s="13"/>
      <c r="BL1860" s="13"/>
      <c r="BM1860" s="13"/>
      <c r="BN1860" s="13"/>
      <c r="BO1860" s="13"/>
    </row>
    <row r="1861" spans="1:67" s="23" customFormat="1" hidden="1" x14ac:dyDescent="0.2">
      <c r="A1861" s="13" t="s">
        <v>1737</v>
      </c>
      <c r="B1861" s="13"/>
      <c r="C1861" s="13" t="s">
        <v>1519</v>
      </c>
      <c r="D1861" s="13" t="s">
        <v>73</v>
      </c>
      <c r="E1861" s="13" t="s">
        <v>584</v>
      </c>
      <c r="F1861" s="13" t="s">
        <v>1130</v>
      </c>
      <c r="G1861" s="13" t="s">
        <v>1699</v>
      </c>
      <c r="H1861" s="13" t="s">
        <v>1131</v>
      </c>
      <c r="I1861" s="13"/>
      <c r="J1861" s="13"/>
      <c r="K1861" s="13"/>
      <c r="L1861" s="13"/>
      <c r="M1861" s="13"/>
      <c r="N1861" s="13"/>
      <c r="O1861" s="13"/>
      <c r="P1861" s="13"/>
      <c r="Q1861" s="13"/>
      <c r="R1861" s="13"/>
      <c r="S1861" s="13"/>
      <c r="T1861" s="13"/>
      <c r="U1861" s="13"/>
      <c r="V1861" s="13"/>
      <c r="W1861" s="13"/>
      <c r="X1861" s="13"/>
      <c r="Y1861" s="13"/>
      <c r="Z1861" s="13"/>
      <c r="AA1861" s="13"/>
      <c r="AB1861" s="13"/>
      <c r="AC1861" s="13"/>
      <c r="AD1861" s="13"/>
      <c r="AE1861" s="13"/>
      <c r="AF1861" s="13"/>
      <c r="AG1861" s="13"/>
      <c r="AH1861" s="13"/>
      <c r="AI1861" s="13"/>
      <c r="AJ1861" s="13"/>
      <c r="AK1861" s="13"/>
      <c r="AL1861" s="13"/>
      <c r="AM1861" s="13"/>
      <c r="AN1861" s="13"/>
      <c r="AO1861" s="13"/>
      <c r="AP1861" s="13"/>
      <c r="AQ1861" s="13"/>
      <c r="AR1861" s="13"/>
      <c r="AS1861" s="13"/>
      <c r="AT1861" s="13"/>
      <c r="AU1861" s="13"/>
      <c r="AV1861" s="13"/>
      <c r="AW1861" s="13"/>
      <c r="AX1861" s="13"/>
      <c r="AY1861" s="13"/>
      <c r="AZ1861" s="13"/>
      <c r="BA1861" s="13"/>
      <c r="BB1861" s="13"/>
      <c r="BC1861" s="13"/>
      <c r="BD1861" s="13"/>
      <c r="BE1861" s="13"/>
      <c r="BF1861" s="13"/>
      <c r="BG1861" s="13"/>
      <c r="BH1861" s="13"/>
      <c r="BI1861" s="13"/>
      <c r="BJ1861" s="13"/>
      <c r="BK1861" s="13"/>
      <c r="BL1861" s="13"/>
      <c r="BM1861" s="13"/>
      <c r="BN1861" s="13"/>
      <c r="BO1861" s="13"/>
    </row>
    <row r="1862" spans="1:67" hidden="1" x14ac:dyDescent="0.2">
      <c r="A1862" s="13" t="s">
        <v>1737</v>
      </c>
      <c r="B1862" s="13"/>
      <c r="C1862" s="13" t="s">
        <v>1519</v>
      </c>
      <c r="D1862" s="13" t="s">
        <v>73</v>
      </c>
      <c r="E1862" s="13" t="s">
        <v>584</v>
      </c>
      <c r="F1862" s="13" t="s">
        <v>1130</v>
      </c>
      <c r="G1862" s="13" t="s">
        <v>1698</v>
      </c>
      <c r="H1862" s="13" t="s">
        <v>1615</v>
      </c>
      <c r="I1862" s="13"/>
      <c r="J1862" s="13"/>
      <c r="K1862" s="13"/>
      <c r="L1862" s="13"/>
      <c r="M1862" s="13"/>
      <c r="N1862" s="13"/>
      <c r="O1862" s="13"/>
      <c r="P1862" s="13"/>
      <c r="Q1862" s="13"/>
      <c r="R1862" s="13"/>
      <c r="S1862" s="13"/>
      <c r="T1862" s="13"/>
      <c r="U1862" s="13"/>
      <c r="V1862" s="13"/>
      <c r="W1862" s="13"/>
      <c r="X1862" s="13"/>
      <c r="Y1862" s="13"/>
      <c r="Z1862" s="13"/>
      <c r="AA1862" s="13"/>
      <c r="AB1862" s="13"/>
      <c r="AC1862" s="13"/>
      <c r="AD1862" s="13"/>
      <c r="AE1862" s="13"/>
      <c r="AF1862" s="13"/>
      <c r="AG1862" s="13"/>
      <c r="AH1862" s="13"/>
      <c r="AI1862" s="13"/>
      <c r="AJ1862" s="13"/>
      <c r="AK1862" s="13"/>
      <c r="AL1862" s="13"/>
      <c r="AM1862" s="13"/>
      <c r="AN1862" s="13"/>
      <c r="AO1862" s="13"/>
      <c r="AP1862" s="13"/>
      <c r="AQ1862" s="13"/>
      <c r="AR1862" s="13"/>
      <c r="AS1862" s="13"/>
      <c r="AT1862" s="13"/>
      <c r="AU1862" s="13"/>
      <c r="AV1862" s="13"/>
      <c r="AW1862" s="13"/>
      <c r="AX1862" s="13"/>
      <c r="AY1862" s="13"/>
      <c r="AZ1862" s="13"/>
      <c r="BA1862" s="13"/>
      <c r="BB1862" s="13"/>
      <c r="BC1862" s="13"/>
      <c r="BD1862" s="13"/>
      <c r="BE1862" s="13"/>
      <c r="BF1862" s="13"/>
      <c r="BG1862" s="13"/>
      <c r="BH1862" s="13"/>
      <c r="BI1862" s="13"/>
      <c r="BJ1862" s="13"/>
      <c r="BK1862" s="13"/>
      <c r="BL1862" s="13"/>
      <c r="BM1862" s="13"/>
      <c r="BN1862" s="13"/>
      <c r="BO1862" s="13"/>
    </row>
    <row r="1863" spans="1:67" hidden="1" x14ac:dyDescent="0.2">
      <c r="A1863" s="13" t="s">
        <v>1737</v>
      </c>
      <c r="B1863" s="13"/>
      <c r="C1863" s="13" t="s">
        <v>1519</v>
      </c>
      <c r="D1863" s="13" t="s">
        <v>73</v>
      </c>
      <c r="E1863" s="13" t="s">
        <v>584</v>
      </c>
      <c r="F1863" s="13" t="s">
        <v>1130</v>
      </c>
      <c r="G1863" s="13" t="s">
        <v>584</v>
      </c>
      <c r="H1863" s="13" t="s">
        <v>1130</v>
      </c>
      <c r="I1863" s="13"/>
      <c r="J1863" s="13"/>
      <c r="K1863" s="13"/>
      <c r="L1863" s="13"/>
      <c r="M1863" s="13"/>
      <c r="N1863" s="13"/>
      <c r="O1863" s="13"/>
      <c r="P1863" s="13"/>
      <c r="Q1863" s="13"/>
      <c r="R1863" s="13"/>
      <c r="S1863" s="13"/>
      <c r="T1863" s="13"/>
      <c r="U1863" s="13"/>
      <c r="V1863" s="13"/>
      <c r="W1863" s="13"/>
      <c r="X1863" s="13"/>
      <c r="Y1863" s="13"/>
      <c r="Z1863" s="13"/>
      <c r="AA1863" s="13"/>
      <c r="AB1863" s="13"/>
      <c r="AC1863" s="13"/>
      <c r="AD1863" s="13"/>
      <c r="AE1863" s="13"/>
      <c r="AF1863" s="13"/>
      <c r="AG1863" s="13"/>
      <c r="AH1863" s="13"/>
      <c r="AI1863" s="13"/>
      <c r="AJ1863" s="13"/>
      <c r="AK1863" s="13"/>
      <c r="AL1863" s="13"/>
      <c r="AM1863" s="13"/>
      <c r="AN1863" s="13"/>
      <c r="AO1863" s="13"/>
      <c r="AP1863" s="13"/>
      <c r="AQ1863" s="13"/>
      <c r="AR1863" s="13"/>
      <c r="AS1863" s="13"/>
      <c r="AT1863" s="13"/>
      <c r="AU1863" s="13"/>
      <c r="AV1863" s="13"/>
      <c r="AW1863" s="13"/>
      <c r="AX1863" s="13"/>
      <c r="AY1863" s="13"/>
      <c r="AZ1863" s="13"/>
      <c r="BA1863" s="13"/>
      <c r="BB1863" s="13"/>
      <c r="BC1863" s="13"/>
      <c r="BD1863" s="13"/>
      <c r="BE1863" s="13"/>
      <c r="BF1863" s="13"/>
      <c r="BG1863" s="13"/>
      <c r="BH1863" s="13"/>
      <c r="BI1863" s="13"/>
      <c r="BJ1863" s="13"/>
      <c r="BK1863" s="13"/>
      <c r="BL1863" s="13"/>
      <c r="BM1863" s="13"/>
      <c r="BN1863" s="13"/>
      <c r="BO1863" s="13"/>
    </row>
    <row r="1864" spans="1:67" hidden="1" x14ac:dyDescent="0.2">
      <c r="A1864" s="13" t="s">
        <v>1737</v>
      </c>
      <c r="B1864" s="13"/>
      <c r="C1864" s="13" t="s">
        <v>1519</v>
      </c>
      <c r="D1864" s="13" t="s">
        <v>73</v>
      </c>
      <c r="E1864" s="13" t="s">
        <v>584</v>
      </c>
      <c r="F1864" s="13" t="s">
        <v>1130</v>
      </c>
      <c r="G1864" s="13" t="s">
        <v>584</v>
      </c>
      <c r="H1864" s="13" t="s">
        <v>1455</v>
      </c>
      <c r="I1864" s="13"/>
      <c r="J1864" s="13"/>
      <c r="K1864" s="13"/>
      <c r="L1864" s="13"/>
      <c r="M1864" s="13"/>
      <c r="N1864" s="13"/>
      <c r="O1864" s="13"/>
      <c r="P1864" s="13"/>
      <c r="Q1864" s="13"/>
      <c r="R1864" s="13"/>
      <c r="S1864" s="13"/>
      <c r="T1864" s="13"/>
      <c r="U1864" s="13"/>
      <c r="V1864" s="13"/>
      <c r="W1864" s="13"/>
      <c r="X1864" s="13"/>
      <c r="Y1864" s="13"/>
      <c r="Z1864" s="13"/>
      <c r="AA1864" s="13"/>
      <c r="AB1864" s="13"/>
      <c r="AC1864" s="13"/>
      <c r="AD1864" s="13"/>
      <c r="AE1864" s="13"/>
      <c r="AF1864" s="13"/>
      <c r="AG1864" s="13"/>
      <c r="AH1864" s="13"/>
      <c r="AI1864" s="13"/>
      <c r="AJ1864" s="13"/>
      <c r="AK1864" s="13"/>
      <c r="AL1864" s="13"/>
      <c r="AM1864" s="13"/>
      <c r="AN1864" s="13"/>
      <c r="AO1864" s="13"/>
      <c r="AP1864" s="13"/>
      <c r="AQ1864" s="13"/>
      <c r="AR1864" s="13"/>
      <c r="AS1864" s="13"/>
      <c r="AT1864" s="13"/>
      <c r="AU1864" s="13"/>
      <c r="AV1864" s="13"/>
      <c r="AW1864" s="13"/>
      <c r="AX1864" s="13"/>
      <c r="AY1864" s="13"/>
      <c r="AZ1864" s="13"/>
      <c r="BA1864" s="13"/>
      <c r="BB1864" s="13"/>
      <c r="BC1864" s="13"/>
      <c r="BD1864" s="13"/>
      <c r="BE1864" s="13"/>
      <c r="BF1864" s="13"/>
      <c r="BG1864" s="13"/>
      <c r="BH1864" s="13"/>
      <c r="BI1864" s="13"/>
      <c r="BJ1864" s="13"/>
      <c r="BK1864" s="13"/>
      <c r="BL1864" s="13"/>
      <c r="BM1864" s="13"/>
      <c r="BN1864" s="13"/>
      <c r="BO1864" s="13"/>
    </row>
    <row r="1865" spans="1:67" hidden="1" x14ac:dyDescent="0.2">
      <c r="A1865" s="13" t="s">
        <v>1737</v>
      </c>
      <c r="B1865" s="13"/>
      <c r="C1865" s="13" t="s">
        <v>1519</v>
      </c>
      <c r="D1865" s="13" t="s">
        <v>73</v>
      </c>
      <c r="E1865" s="13" t="s">
        <v>584</v>
      </c>
      <c r="F1865" s="13" t="s">
        <v>1130</v>
      </c>
      <c r="G1865" s="13" t="s">
        <v>584</v>
      </c>
      <c r="H1865" s="13" t="s">
        <v>580</v>
      </c>
      <c r="I1865" s="13"/>
      <c r="J1865" s="13"/>
      <c r="K1865" s="13"/>
      <c r="L1865" s="13"/>
      <c r="M1865" s="13"/>
      <c r="N1865" s="13"/>
      <c r="O1865" s="13"/>
      <c r="P1865" s="13"/>
      <c r="Q1865" s="13"/>
      <c r="R1865" s="13"/>
      <c r="S1865" s="13"/>
      <c r="T1865" s="13"/>
      <c r="U1865" s="13"/>
      <c r="V1865" s="13"/>
      <c r="W1865" s="13"/>
      <c r="X1865" s="13"/>
      <c r="Y1865" s="13"/>
      <c r="Z1865" s="13"/>
      <c r="AA1865" s="13"/>
      <c r="AB1865" s="13"/>
      <c r="AC1865" s="13"/>
      <c r="AD1865" s="13"/>
      <c r="AE1865" s="13"/>
      <c r="AF1865" s="13"/>
      <c r="AG1865" s="13"/>
      <c r="AH1865" s="13"/>
      <c r="AI1865" s="13"/>
      <c r="AJ1865" s="13"/>
      <c r="AK1865" s="13"/>
      <c r="AL1865" s="13"/>
      <c r="AM1865" s="13"/>
      <c r="AN1865" s="13"/>
      <c r="AO1865" s="13"/>
      <c r="AP1865" s="13"/>
      <c r="AQ1865" s="13"/>
      <c r="AR1865" s="13"/>
      <c r="AS1865" s="13"/>
      <c r="AT1865" s="13"/>
      <c r="AU1865" s="13"/>
      <c r="AV1865" s="13"/>
      <c r="AW1865" s="13"/>
      <c r="AX1865" s="13"/>
      <c r="AY1865" s="13"/>
      <c r="AZ1865" s="13"/>
      <c r="BA1865" s="13"/>
      <c r="BB1865" s="13"/>
      <c r="BC1865" s="13"/>
      <c r="BD1865" s="13"/>
      <c r="BE1865" s="13"/>
      <c r="BF1865" s="13"/>
      <c r="BG1865" s="13"/>
      <c r="BH1865" s="13"/>
      <c r="BI1865" s="13"/>
      <c r="BJ1865" s="13"/>
      <c r="BK1865" s="13"/>
      <c r="BL1865" s="13"/>
      <c r="BM1865" s="13"/>
      <c r="BN1865" s="13"/>
      <c r="BO1865" s="13"/>
    </row>
    <row r="1866" spans="1:67" hidden="1" x14ac:dyDescent="0.2">
      <c r="A1866" s="8" t="s">
        <v>2365</v>
      </c>
      <c r="C1866" t="s">
        <v>1519</v>
      </c>
      <c r="D1866" t="s">
        <v>73</v>
      </c>
      <c r="E1866" t="s">
        <v>584</v>
      </c>
      <c r="F1866" t="s">
        <v>1130</v>
      </c>
      <c r="G1866" s="8" t="s">
        <v>584</v>
      </c>
      <c r="H1866" s="8" t="s">
        <v>1130</v>
      </c>
      <c r="I1866" s="8"/>
      <c r="Y1866">
        <v>9</v>
      </c>
      <c r="AB1866">
        <v>10.199999999999999</v>
      </c>
      <c r="BJ1866" s="8" t="s">
        <v>79</v>
      </c>
      <c r="BK1866" s="9">
        <v>44820</v>
      </c>
      <c r="BL1866" s="8" t="s">
        <v>2353</v>
      </c>
      <c r="BM1866" s="8">
        <v>2905</v>
      </c>
    </row>
    <row r="1867" spans="1:67" hidden="1" x14ac:dyDescent="0.2">
      <c r="A1867" s="8" t="s">
        <v>2513</v>
      </c>
      <c r="C1867" t="s">
        <v>1519</v>
      </c>
      <c r="D1867" t="s">
        <v>73</v>
      </c>
      <c r="E1867" t="s">
        <v>584</v>
      </c>
      <c r="F1867" t="s">
        <v>1130</v>
      </c>
      <c r="G1867" s="8" t="s">
        <v>584</v>
      </c>
      <c r="H1867" s="8" t="s">
        <v>2510</v>
      </c>
      <c r="I1867" s="8"/>
      <c r="AO1867">
        <v>11</v>
      </c>
      <c r="AR1867">
        <v>9.0500000000000007</v>
      </c>
      <c r="BJ1867" t="s">
        <v>79</v>
      </c>
      <c r="BK1867" s="1">
        <v>44824</v>
      </c>
      <c r="BL1867" t="s">
        <v>2492</v>
      </c>
      <c r="BM1867">
        <v>2930</v>
      </c>
    </row>
    <row r="1868" spans="1:67" hidden="1" x14ac:dyDescent="0.2">
      <c r="A1868" t="s">
        <v>1129</v>
      </c>
      <c r="C1868" t="s">
        <v>1519</v>
      </c>
      <c r="D1868" t="s">
        <v>73</v>
      </c>
      <c r="E1868" t="s">
        <v>584</v>
      </c>
      <c r="F1868" t="s">
        <v>1130</v>
      </c>
      <c r="G1868" t="s">
        <v>584</v>
      </c>
      <c r="H1868" t="s">
        <v>1131</v>
      </c>
      <c r="Q1868">
        <v>12</v>
      </c>
      <c r="T1868">
        <v>12</v>
      </c>
      <c r="AB1868">
        <v>10</v>
      </c>
      <c r="AG1868">
        <v>10</v>
      </c>
      <c r="AJ1868">
        <v>9</v>
      </c>
      <c r="AS1868">
        <v>12</v>
      </c>
      <c r="AV1868">
        <v>12</v>
      </c>
      <c r="BE1868">
        <v>11.5</v>
      </c>
      <c r="BH1868">
        <v>9</v>
      </c>
      <c r="BI1868" t="s">
        <v>1132</v>
      </c>
      <c r="BJ1868" t="s">
        <v>79</v>
      </c>
      <c r="BL1868" t="s">
        <v>216</v>
      </c>
      <c r="BM1868">
        <v>7016</v>
      </c>
    </row>
    <row r="1869" spans="1:67" hidden="1" x14ac:dyDescent="0.2">
      <c r="A1869" s="8" t="s">
        <v>2366</v>
      </c>
      <c r="C1869" t="s">
        <v>1519</v>
      </c>
      <c r="D1869" t="s">
        <v>73</v>
      </c>
      <c r="E1869" t="s">
        <v>584</v>
      </c>
      <c r="F1869" t="s">
        <v>1130</v>
      </c>
      <c r="G1869" s="8" t="s">
        <v>584</v>
      </c>
      <c r="H1869" s="8" t="s">
        <v>1130</v>
      </c>
      <c r="I1869" s="8"/>
      <c r="AW1869">
        <v>11.4</v>
      </c>
      <c r="AX1869">
        <v>8.85</v>
      </c>
      <c r="AY1869">
        <v>8.4</v>
      </c>
      <c r="AZ1869" t="s">
        <v>2368</v>
      </c>
      <c r="BA1869">
        <v>10.5</v>
      </c>
      <c r="BB1869">
        <v>9.15</v>
      </c>
      <c r="BC1869">
        <v>8.6999999999999993</v>
      </c>
      <c r="BD1869">
        <v>9.15</v>
      </c>
      <c r="BJ1869" s="8" t="s">
        <v>79</v>
      </c>
      <c r="BK1869" s="9">
        <v>44820</v>
      </c>
      <c r="BL1869" s="8" t="s">
        <v>2353</v>
      </c>
      <c r="BM1869" s="8">
        <v>2905</v>
      </c>
    </row>
    <row r="1870" spans="1:67" hidden="1" x14ac:dyDescent="0.2">
      <c r="A1870" s="8" t="s">
        <v>2362</v>
      </c>
      <c r="C1870" t="s">
        <v>1519</v>
      </c>
      <c r="D1870" t="s">
        <v>73</v>
      </c>
      <c r="E1870" t="s">
        <v>584</v>
      </c>
      <c r="F1870" t="s">
        <v>1130</v>
      </c>
      <c r="G1870" s="8" t="s">
        <v>584</v>
      </c>
      <c r="H1870" s="8" t="s">
        <v>1130</v>
      </c>
      <c r="I1870" s="8"/>
      <c r="M1870">
        <v>11.7</v>
      </c>
      <c r="P1870">
        <v>10.199999999999999</v>
      </c>
      <c r="BJ1870" s="8" t="s">
        <v>79</v>
      </c>
      <c r="BK1870" s="9">
        <v>44820</v>
      </c>
      <c r="BL1870" s="8" t="s">
        <v>2353</v>
      </c>
      <c r="BM1870" s="8">
        <v>2905</v>
      </c>
    </row>
    <row r="1871" spans="1:67" hidden="1" x14ac:dyDescent="0.2">
      <c r="A1871" s="8" t="s">
        <v>2364</v>
      </c>
      <c r="C1871" t="s">
        <v>1519</v>
      </c>
      <c r="D1871" t="s">
        <v>73</v>
      </c>
      <c r="E1871" t="s">
        <v>584</v>
      </c>
      <c r="F1871" t="s">
        <v>1130</v>
      </c>
      <c r="G1871" s="8" t="s">
        <v>584</v>
      </c>
      <c r="H1871" s="8" t="s">
        <v>1130</v>
      </c>
      <c r="I1871" s="8"/>
      <c r="Q1871">
        <v>10.8</v>
      </c>
      <c r="T1871">
        <v>10.5</v>
      </c>
      <c r="BJ1871" s="8" t="s">
        <v>79</v>
      </c>
      <c r="BK1871" s="9">
        <v>44820</v>
      </c>
      <c r="BL1871" s="8" t="s">
        <v>2353</v>
      </c>
      <c r="BM1871" s="8">
        <v>2905</v>
      </c>
    </row>
    <row r="1872" spans="1:67" s="23" customFormat="1" hidden="1" x14ac:dyDescent="0.2">
      <c r="A1872" s="8" t="s">
        <v>2363</v>
      </c>
      <c r="B1872"/>
      <c r="C1872" t="s">
        <v>1519</v>
      </c>
      <c r="D1872" t="s">
        <v>73</v>
      </c>
      <c r="E1872" t="s">
        <v>584</v>
      </c>
      <c r="F1872" t="s">
        <v>1130</v>
      </c>
      <c r="G1872" s="8" t="s">
        <v>584</v>
      </c>
      <c r="H1872" s="8" t="s">
        <v>1130</v>
      </c>
      <c r="I1872" s="8"/>
      <c r="J1872"/>
      <c r="K1872"/>
      <c r="L1872"/>
      <c r="M1872">
        <v>12</v>
      </c>
      <c r="N1872"/>
      <c r="O1872"/>
      <c r="P1872">
        <v>9.75</v>
      </c>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s="8" t="s">
        <v>79</v>
      </c>
      <c r="BK1872" s="9">
        <v>44820</v>
      </c>
      <c r="BL1872" s="8" t="s">
        <v>2353</v>
      </c>
      <c r="BM1872" s="8">
        <v>2905</v>
      </c>
      <c r="BN1872"/>
      <c r="BO1872"/>
    </row>
    <row r="1873" spans="1:67" s="23" customFormat="1" hidden="1" x14ac:dyDescent="0.2">
      <c r="A1873" s="8" t="s">
        <v>2367</v>
      </c>
      <c r="B1873"/>
      <c r="C1873" t="s">
        <v>1519</v>
      </c>
      <c r="D1873" t="s">
        <v>73</v>
      </c>
      <c r="E1873" t="s">
        <v>584</v>
      </c>
      <c r="F1873" t="s">
        <v>1130</v>
      </c>
      <c r="G1873" s="8" t="s">
        <v>584</v>
      </c>
      <c r="H1873" s="8" t="s">
        <v>1130</v>
      </c>
      <c r="I1873" s="8"/>
      <c r="J1873"/>
      <c r="K1873"/>
      <c r="L1873"/>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v>12</v>
      </c>
      <c r="BF1873"/>
      <c r="BG1873"/>
      <c r="BH1873">
        <v>7.8</v>
      </c>
      <c r="BI1873"/>
      <c r="BJ1873" s="8" t="s">
        <v>79</v>
      </c>
      <c r="BK1873" s="9">
        <v>44820</v>
      </c>
      <c r="BL1873" s="8" t="s">
        <v>2353</v>
      </c>
      <c r="BM1873" s="8">
        <v>2905</v>
      </c>
      <c r="BN1873"/>
      <c r="BO1873"/>
    </row>
    <row r="1874" spans="1:67" hidden="1" x14ac:dyDescent="0.2">
      <c r="A1874" s="8" t="s">
        <v>2512</v>
      </c>
      <c r="C1874" t="s">
        <v>1519</v>
      </c>
      <c r="D1874" t="s">
        <v>73</v>
      </c>
      <c r="E1874" t="s">
        <v>584</v>
      </c>
      <c r="F1874" t="s">
        <v>1130</v>
      </c>
      <c r="G1874" s="8" t="s">
        <v>584</v>
      </c>
      <c r="H1874" s="8" t="s">
        <v>2510</v>
      </c>
      <c r="I1874" s="8"/>
      <c r="AS1874">
        <v>12.4</v>
      </c>
      <c r="AV1874">
        <v>9.9</v>
      </c>
      <c r="BJ1874" t="s">
        <v>79</v>
      </c>
      <c r="BK1874" s="1">
        <v>44824</v>
      </c>
      <c r="BL1874" t="s">
        <v>2492</v>
      </c>
      <c r="BM1874">
        <v>2930</v>
      </c>
    </row>
    <row r="1875" spans="1:67" hidden="1" x14ac:dyDescent="0.2">
      <c r="A1875" s="8" t="s">
        <v>2511</v>
      </c>
      <c r="C1875" t="s">
        <v>1519</v>
      </c>
      <c r="D1875" t="s">
        <v>73</v>
      </c>
      <c r="E1875" t="s">
        <v>584</v>
      </c>
      <c r="F1875" t="s">
        <v>1130</v>
      </c>
      <c r="G1875" s="8" t="s">
        <v>584</v>
      </c>
      <c r="H1875" s="8" t="s">
        <v>2510</v>
      </c>
      <c r="I1875" s="8"/>
      <c r="AG1875">
        <v>8</v>
      </c>
      <c r="AJ1875">
        <v>10.5</v>
      </c>
      <c r="BJ1875" s="8" t="s">
        <v>79</v>
      </c>
      <c r="BK1875" s="9">
        <v>44824</v>
      </c>
      <c r="BL1875" s="8" t="s">
        <v>2492</v>
      </c>
      <c r="BM1875">
        <v>2930</v>
      </c>
    </row>
    <row r="1876" spans="1:67" hidden="1" x14ac:dyDescent="0.2">
      <c r="A1876" s="12" t="s">
        <v>2352</v>
      </c>
      <c r="B1876" s="12"/>
      <c r="C1876" s="12" t="s">
        <v>1519</v>
      </c>
      <c r="D1876" s="12" t="s">
        <v>73</v>
      </c>
      <c r="E1876" s="12" t="s">
        <v>584</v>
      </c>
      <c r="F1876" s="12" t="s">
        <v>1130</v>
      </c>
      <c r="G1876" s="12" t="s">
        <v>584</v>
      </c>
      <c r="H1876" s="12" t="s">
        <v>1130</v>
      </c>
      <c r="I1876" s="12"/>
      <c r="J1876" s="12"/>
      <c r="K1876" s="12"/>
      <c r="L1876" s="12"/>
      <c r="M1876" s="12"/>
      <c r="N1876" s="12"/>
      <c r="O1876" s="12"/>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t="s">
        <v>79</v>
      </c>
      <c r="BK1876" s="14">
        <v>44819</v>
      </c>
      <c r="BL1876" s="12" t="s">
        <v>2348</v>
      </c>
      <c r="BM1876" s="12">
        <v>3649</v>
      </c>
      <c r="BN1876" s="12" t="s">
        <v>72</v>
      </c>
      <c r="BO1876" s="12" t="s">
        <v>2348</v>
      </c>
    </row>
    <row r="1877" spans="1:67" hidden="1" x14ac:dyDescent="0.2">
      <c r="A1877" t="s">
        <v>766</v>
      </c>
      <c r="C1877" t="s">
        <v>1519</v>
      </c>
      <c r="D1877" t="s">
        <v>73</v>
      </c>
      <c r="E1877" t="s">
        <v>584</v>
      </c>
      <c r="F1877" t="s">
        <v>1130</v>
      </c>
      <c r="G1877" t="s">
        <v>584</v>
      </c>
      <c r="H1877" t="s">
        <v>1131</v>
      </c>
      <c r="Y1877">
        <v>9.6</v>
      </c>
      <c r="AB1877">
        <v>11</v>
      </c>
      <c r="AG1877">
        <v>9</v>
      </c>
      <c r="AJ1877">
        <v>10</v>
      </c>
      <c r="AO1877">
        <v>13</v>
      </c>
      <c r="AR1877">
        <v>9.5</v>
      </c>
      <c r="AS1877">
        <v>13</v>
      </c>
      <c r="AV1877">
        <v>10</v>
      </c>
      <c r="AW1877">
        <v>11</v>
      </c>
      <c r="AZ1877">
        <v>9</v>
      </c>
      <c r="BE1877">
        <v>12</v>
      </c>
      <c r="BH1877">
        <v>8</v>
      </c>
      <c r="BJ1877" t="s">
        <v>79</v>
      </c>
      <c r="BK1877" s="1">
        <v>44797</v>
      </c>
      <c r="BL1877" t="s">
        <v>87</v>
      </c>
      <c r="BM1877">
        <v>36083</v>
      </c>
      <c r="BN1877" t="s">
        <v>72</v>
      </c>
      <c r="BO1877" t="s">
        <v>87</v>
      </c>
    </row>
    <row r="1878" spans="1:67" hidden="1" x14ac:dyDescent="0.2">
      <c r="A1878" t="s">
        <v>770</v>
      </c>
      <c r="C1878" t="s">
        <v>1519</v>
      </c>
      <c r="D1878" t="s">
        <v>73</v>
      </c>
      <c r="E1878" t="s">
        <v>584</v>
      </c>
      <c r="F1878" t="s">
        <v>1130</v>
      </c>
      <c r="G1878" t="s">
        <v>584</v>
      </c>
      <c r="H1878" t="s">
        <v>1131</v>
      </c>
      <c r="Q1878">
        <v>13</v>
      </c>
      <c r="T1878">
        <v>14</v>
      </c>
      <c r="BJ1878" t="s">
        <v>79</v>
      </c>
      <c r="BK1878" s="1">
        <v>44797</v>
      </c>
      <c r="BL1878" t="s">
        <v>87</v>
      </c>
      <c r="BM1878">
        <v>36083</v>
      </c>
      <c r="BN1878" t="s">
        <v>72</v>
      </c>
      <c r="BO1878" t="s">
        <v>87</v>
      </c>
    </row>
    <row r="1879" spans="1:67" hidden="1" x14ac:dyDescent="0.2">
      <c r="A1879" t="s">
        <v>1133</v>
      </c>
      <c r="C1879" t="s">
        <v>1519</v>
      </c>
      <c r="D1879" t="s">
        <v>73</v>
      </c>
      <c r="E1879" t="s">
        <v>584</v>
      </c>
      <c r="F1879" t="s">
        <v>1130</v>
      </c>
      <c r="G1879" t="s">
        <v>584</v>
      </c>
      <c r="H1879" t="s">
        <v>1134</v>
      </c>
      <c r="AS1879">
        <v>11.4</v>
      </c>
      <c r="AV1879">
        <v>8</v>
      </c>
      <c r="BJ1879" t="s">
        <v>79</v>
      </c>
      <c r="BL1879" t="s">
        <v>130</v>
      </c>
      <c r="BM1879">
        <v>3096</v>
      </c>
    </row>
    <row r="1880" spans="1:67" hidden="1" x14ac:dyDescent="0.2">
      <c r="A1880" t="s">
        <v>2460</v>
      </c>
      <c r="B1880" t="s">
        <v>338</v>
      </c>
      <c r="C1880" t="s">
        <v>1519</v>
      </c>
      <c r="D1880" t="s">
        <v>73</v>
      </c>
      <c r="E1880" t="s">
        <v>584</v>
      </c>
      <c r="F1880" t="s">
        <v>1130</v>
      </c>
      <c r="G1880" t="s">
        <v>584</v>
      </c>
      <c r="H1880" t="s">
        <v>1455</v>
      </c>
      <c r="M1880">
        <v>11.6</v>
      </c>
      <c r="P1880">
        <v>12.7</v>
      </c>
      <c r="Q1880">
        <v>11.7</v>
      </c>
      <c r="T1880">
        <v>14.6</v>
      </c>
      <c r="U1880">
        <v>10.5</v>
      </c>
      <c r="X1880">
        <v>14</v>
      </c>
      <c r="Y1880">
        <v>9.1999999999999993</v>
      </c>
      <c r="AB1880">
        <v>14.2</v>
      </c>
      <c r="AC1880">
        <v>9.5</v>
      </c>
      <c r="AF1880">
        <v>14.1</v>
      </c>
      <c r="AG1880">
        <v>8.8000000000000007</v>
      </c>
      <c r="AJ1880">
        <v>11.1</v>
      </c>
      <c r="BJ1880" t="s">
        <v>79</v>
      </c>
      <c r="BK1880" s="1">
        <v>44823</v>
      </c>
      <c r="BL1880" t="s">
        <v>2472</v>
      </c>
      <c r="BM1880">
        <v>6618</v>
      </c>
      <c r="BN1880" t="s">
        <v>72</v>
      </c>
      <c r="BO1880" t="s">
        <v>2472</v>
      </c>
    </row>
    <row r="1881" spans="1:67" hidden="1" x14ac:dyDescent="0.2">
      <c r="A1881" s="8" t="s">
        <v>2460</v>
      </c>
      <c r="B1881" t="s">
        <v>338</v>
      </c>
      <c r="C1881" t="s">
        <v>1519</v>
      </c>
      <c r="D1881" t="s">
        <v>73</v>
      </c>
      <c r="E1881" t="s">
        <v>584</v>
      </c>
      <c r="F1881" t="s">
        <v>1130</v>
      </c>
      <c r="G1881" s="8" t="s">
        <v>584</v>
      </c>
      <c r="H1881" s="8" t="s">
        <v>1455</v>
      </c>
      <c r="I1881" s="8" t="b">
        <v>0</v>
      </c>
      <c r="M1881">
        <v>11.6</v>
      </c>
      <c r="P1881">
        <v>12.7</v>
      </c>
      <c r="Q1881">
        <v>11.7</v>
      </c>
      <c r="T1881">
        <v>14.6</v>
      </c>
      <c r="U1881">
        <v>10.5</v>
      </c>
      <c r="X1881">
        <v>14</v>
      </c>
      <c r="Y1881">
        <v>9.1999999999999993</v>
      </c>
      <c r="AB1881">
        <v>14.2</v>
      </c>
      <c r="AC1881">
        <v>9.5</v>
      </c>
      <c r="AF1881">
        <v>14.1</v>
      </c>
      <c r="AG1881">
        <v>8.8000000000000007</v>
      </c>
      <c r="AJ1881">
        <v>11.1</v>
      </c>
      <c r="BJ1881" t="s">
        <v>79</v>
      </c>
      <c r="BK1881" s="1">
        <v>44820</v>
      </c>
      <c r="BL1881" s="8" t="s">
        <v>2433</v>
      </c>
      <c r="BM1881" s="8" t="s">
        <v>2470</v>
      </c>
      <c r="BN1881" t="s">
        <v>72</v>
      </c>
      <c r="BO1881" s="8" t="s">
        <v>2433</v>
      </c>
    </row>
    <row r="1882" spans="1:67" hidden="1" x14ac:dyDescent="0.2">
      <c r="A1882" t="s">
        <v>1456</v>
      </c>
      <c r="C1882" t="s">
        <v>1519</v>
      </c>
      <c r="D1882" t="s">
        <v>73</v>
      </c>
      <c r="E1882" t="s">
        <v>584</v>
      </c>
      <c r="F1882" t="s">
        <v>1130</v>
      </c>
      <c r="G1882" t="s">
        <v>584</v>
      </c>
      <c r="H1882" t="s">
        <v>1455</v>
      </c>
      <c r="AS1882">
        <v>11</v>
      </c>
      <c r="AV1882">
        <v>9.6</v>
      </c>
      <c r="AW1882">
        <v>10.3</v>
      </c>
      <c r="AZ1882">
        <v>8.6999999999999993</v>
      </c>
      <c r="BA1882">
        <v>10</v>
      </c>
      <c r="BD1882">
        <v>9.6999999999999993</v>
      </c>
      <c r="BE1882">
        <v>11.5</v>
      </c>
      <c r="BH1882">
        <v>9</v>
      </c>
      <c r="BI1882" t="s">
        <v>1458</v>
      </c>
      <c r="BJ1882" t="s">
        <v>79</v>
      </c>
      <c r="BK1882" s="1">
        <v>44806</v>
      </c>
      <c r="BL1882" t="s">
        <v>1457</v>
      </c>
      <c r="BM1882">
        <v>6619</v>
      </c>
    </row>
    <row r="1883" spans="1:67" hidden="1" x14ac:dyDescent="0.2">
      <c r="A1883" s="8" t="s">
        <v>1456</v>
      </c>
      <c r="C1883" t="s">
        <v>1519</v>
      </c>
      <c r="D1883" t="s">
        <v>73</v>
      </c>
      <c r="E1883" t="s">
        <v>584</v>
      </c>
      <c r="F1883" t="s">
        <v>1130</v>
      </c>
      <c r="G1883" s="8" t="s">
        <v>584</v>
      </c>
      <c r="H1883" s="8" t="s">
        <v>1455</v>
      </c>
      <c r="I1883" s="8"/>
      <c r="AS1883">
        <v>11</v>
      </c>
      <c r="AV1883">
        <v>9.6</v>
      </c>
      <c r="AW1883">
        <v>10.3</v>
      </c>
      <c r="AZ1883">
        <v>8.6999999999999993</v>
      </c>
      <c r="BA1883">
        <v>10</v>
      </c>
      <c r="BD1883">
        <v>9.6999999999999993</v>
      </c>
      <c r="BE1883">
        <v>11.5</v>
      </c>
      <c r="BH1883">
        <v>9</v>
      </c>
      <c r="BJ1883" t="s">
        <v>79</v>
      </c>
      <c r="BK1883" s="1">
        <v>44820</v>
      </c>
      <c r="BL1883" s="8" t="s">
        <v>2433</v>
      </c>
      <c r="BM1883" s="8" t="s">
        <v>2470</v>
      </c>
      <c r="BN1883" t="s">
        <v>72</v>
      </c>
      <c r="BO1883" s="8" t="s">
        <v>2433</v>
      </c>
    </row>
    <row r="1884" spans="1:67" hidden="1" x14ac:dyDescent="0.2">
      <c r="A1884" t="s">
        <v>1135</v>
      </c>
      <c r="C1884" t="s">
        <v>1519</v>
      </c>
      <c r="D1884" t="s">
        <v>73</v>
      </c>
      <c r="E1884" t="s">
        <v>584</v>
      </c>
      <c r="F1884" t="s">
        <v>1130</v>
      </c>
      <c r="G1884" t="s">
        <v>584</v>
      </c>
      <c r="H1884" t="s">
        <v>1134</v>
      </c>
      <c r="BJ1884" t="s">
        <v>79</v>
      </c>
      <c r="BL1884" t="s">
        <v>130</v>
      </c>
      <c r="BM1884">
        <v>3096</v>
      </c>
    </row>
    <row r="1885" spans="1:67" hidden="1" x14ac:dyDescent="0.2">
      <c r="A1885" t="s">
        <v>1136</v>
      </c>
      <c r="C1885" t="s">
        <v>1519</v>
      </c>
      <c r="D1885" t="s">
        <v>73</v>
      </c>
      <c r="E1885" t="s">
        <v>584</v>
      </c>
      <c r="F1885" t="s">
        <v>1130</v>
      </c>
      <c r="G1885" t="s">
        <v>584</v>
      </c>
      <c r="H1885" t="s">
        <v>1134</v>
      </c>
      <c r="AS1885" t="s">
        <v>1975</v>
      </c>
      <c r="AV1885">
        <v>8</v>
      </c>
      <c r="BI1885" t="s">
        <v>1137</v>
      </c>
      <c r="BJ1885" t="s">
        <v>79</v>
      </c>
      <c r="BL1885" t="s">
        <v>130</v>
      </c>
      <c r="BM1885">
        <v>3096</v>
      </c>
    </row>
    <row r="1886" spans="1:67" hidden="1" x14ac:dyDescent="0.2">
      <c r="A1886" t="s">
        <v>1138</v>
      </c>
      <c r="C1886" t="s">
        <v>1519</v>
      </c>
      <c r="D1886" t="s">
        <v>73</v>
      </c>
      <c r="E1886" t="s">
        <v>584</v>
      </c>
      <c r="F1886" t="s">
        <v>1130</v>
      </c>
      <c r="G1886" t="s">
        <v>584</v>
      </c>
      <c r="H1886" t="s">
        <v>1134</v>
      </c>
      <c r="AK1886">
        <v>11.4</v>
      </c>
      <c r="AN1886">
        <v>7.2</v>
      </c>
      <c r="AO1886">
        <v>12.3</v>
      </c>
      <c r="AR1886">
        <v>8.3000000000000007</v>
      </c>
      <c r="AS1886">
        <v>11.6</v>
      </c>
      <c r="AV1886">
        <v>8.3000000000000007</v>
      </c>
      <c r="AW1886">
        <v>11</v>
      </c>
      <c r="AX1886">
        <v>8.4</v>
      </c>
      <c r="AY1886">
        <v>8.3000000000000007</v>
      </c>
      <c r="AZ1886">
        <v>8.4</v>
      </c>
      <c r="BJ1886" t="s">
        <v>79</v>
      </c>
      <c r="BL1886" t="s">
        <v>130</v>
      </c>
      <c r="BM1886">
        <v>3096</v>
      </c>
    </row>
    <row r="1887" spans="1:67" hidden="1" x14ac:dyDescent="0.2">
      <c r="A1887" t="s">
        <v>1139</v>
      </c>
      <c r="C1887" t="s">
        <v>1519</v>
      </c>
      <c r="D1887" t="s">
        <v>73</v>
      </c>
      <c r="E1887" t="s">
        <v>584</v>
      </c>
      <c r="F1887" t="s">
        <v>1130</v>
      </c>
      <c r="G1887" t="s">
        <v>584</v>
      </c>
      <c r="H1887" t="s">
        <v>1134</v>
      </c>
      <c r="AO1887">
        <v>13.6</v>
      </c>
      <c r="AR1887">
        <v>8.6999999999999993</v>
      </c>
      <c r="BJ1887" t="s">
        <v>79</v>
      </c>
      <c r="BL1887" t="s">
        <v>130</v>
      </c>
      <c r="BM1887">
        <v>3096</v>
      </c>
    </row>
    <row r="1888" spans="1:67" hidden="1" x14ac:dyDescent="0.2">
      <c r="C1888" t="s">
        <v>1519</v>
      </c>
      <c r="D1888" t="s">
        <v>73</v>
      </c>
      <c r="E1888" t="s">
        <v>584</v>
      </c>
      <c r="F1888" t="s">
        <v>1130</v>
      </c>
      <c r="G1888" t="s">
        <v>584</v>
      </c>
      <c r="H1888" t="s">
        <v>1130</v>
      </c>
      <c r="AW1888">
        <v>11.5</v>
      </c>
      <c r="AZ1888">
        <v>6</v>
      </c>
      <c r="BA1888">
        <v>11</v>
      </c>
      <c r="BD1888">
        <v>7</v>
      </c>
      <c r="BI1888" t="s">
        <v>1140</v>
      </c>
      <c r="BJ1888" t="s">
        <v>79</v>
      </c>
      <c r="BK1888" s="1">
        <v>44797</v>
      </c>
      <c r="BL1888" t="s">
        <v>87</v>
      </c>
      <c r="BM1888">
        <v>36083</v>
      </c>
      <c r="BN1888" t="s">
        <v>72</v>
      </c>
      <c r="BO1888" t="s">
        <v>87</v>
      </c>
    </row>
    <row r="1889" spans="1:67" hidden="1" x14ac:dyDescent="0.2">
      <c r="A1889" s="13" t="s">
        <v>1737</v>
      </c>
      <c r="B1889" s="13"/>
      <c r="C1889" s="13" t="s">
        <v>1519</v>
      </c>
      <c r="D1889" s="13" t="s">
        <v>73</v>
      </c>
      <c r="E1889" s="13" t="s">
        <v>584</v>
      </c>
      <c r="F1889" s="13" t="s">
        <v>1142</v>
      </c>
      <c r="G1889" s="13" t="s">
        <v>584</v>
      </c>
      <c r="H1889" s="13" t="s">
        <v>1701</v>
      </c>
      <c r="I1889" s="13"/>
      <c r="J1889" s="13"/>
      <c r="K1889" s="13"/>
      <c r="L1889" s="13"/>
      <c r="M1889" s="13"/>
      <c r="N1889" s="13"/>
      <c r="O1889" s="13"/>
      <c r="P1889" s="13"/>
      <c r="Q1889" s="13"/>
      <c r="R1889" s="13"/>
      <c r="S1889" s="13"/>
      <c r="T1889" s="13"/>
      <c r="U1889" s="13"/>
      <c r="V1889" s="13"/>
      <c r="W1889" s="13"/>
      <c r="X1889" s="13"/>
      <c r="Y1889" s="13"/>
      <c r="Z1889" s="13"/>
      <c r="AA1889" s="13"/>
      <c r="AB1889" s="13"/>
      <c r="AC1889" s="13"/>
      <c r="AD1889" s="13"/>
      <c r="AE1889" s="13"/>
      <c r="AF1889" s="13"/>
      <c r="AG1889" s="13"/>
      <c r="AH1889" s="13"/>
      <c r="AI1889" s="13"/>
      <c r="AJ1889" s="13"/>
      <c r="AK1889" s="13"/>
      <c r="AL1889" s="13"/>
      <c r="AM1889" s="13"/>
      <c r="AN1889" s="13"/>
      <c r="AO1889" s="13"/>
      <c r="AP1889" s="13"/>
      <c r="AQ1889" s="13"/>
      <c r="AR1889" s="13"/>
      <c r="AS1889" s="13"/>
      <c r="AT1889" s="13"/>
      <c r="AU1889" s="13"/>
      <c r="AV1889" s="13"/>
      <c r="AW1889" s="13"/>
      <c r="AX1889" s="13"/>
      <c r="AY1889" s="13"/>
      <c r="AZ1889" s="13"/>
      <c r="BA1889" s="13"/>
      <c r="BB1889" s="13"/>
      <c r="BC1889" s="13"/>
      <c r="BD1889" s="13"/>
      <c r="BE1889" s="13"/>
      <c r="BF1889" s="13"/>
      <c r="BG1889" s="13"/>
      <c r="BH1889" s="13"/>
      <c r="BI1889" s="13"/>
      <c r="BJ1889" s="13"/>
      <c r="BK1889" s="13"/>
      <c r="BL1889" s="13"/>
      <c r="BM1889" s="13"/>
      <c r="BN1889" s="13"/>
      <c r="BO1889" s="13"/>
    </row>
    <row r="1890" spans="1:67" hidden="1" x14ac:dyDescent="0.2">
      <c r="A1890" s="13" t="s">
        <v>1737</v>
      </c>
      <c r="B1890" s="13"/>
      <c r="C1890" s="13" t="s">
        <v>1519</v>
      </c>
      <c r="D1890" s="13" t="s">
        <v>73</v>
      </c>
      <c r="E1890" s="13" t="s">
        <v>584</v>
      </c>
      <c r="F1890" s="13" t="s">
        <v>1142</v>
      </c>
      <c r="G1890" s="13" t="s">
        <v>584</v>
      </c>
      <c r="H1890" s="13" t="s">
        <v>1142</v>
      </c>
      <c r="I1890" s="13"/>
      <c r="J1890" s="13"/>
      <c r="K1890" s="13"/>
      <c r="L1890" s="13"/>
      <c r="M1890" s="13"/>
      <c r="N1890" s="13"/>
      <c r="O1890" s="13"/>
      <c r="P1890" s="13"/>
      <c r="Q1890" s="13"/>
      <c r="R1890" s="13"/>
      <c r="S1890" s="13"/>
      <c r="T1890" s="13"/>
      <c r="U1890" s="13"/>
      <c r="V1890" s="13"/>
      <c r="W1890" s="13"/>
      <c r="X1890" s="13"/>
      <c r="Y1890" s="13"/>
      <c r="Z1890" s="13"/>
      <c r="AA1890" s="13"/>
      <c r="AB1890" s="13"/>
      <c r="AC1890" s="13"/>
      <c r="AD1890" s="13"/>
      <c r="AE1890" s="13"/>
      <c r="AF1890" s="13"/>
      <c r="AG1890" s="13"/>
      <c r="AH1890" s="13"/>
      <c r="AI1890" s="13"/>
      <c r="AJ1890" s="13"/>
      <c r="AK1890" s="13"/>
      <c r="AL1890" s="13"/>
      <c r="AM1890" s="13"/>
      <c r="AN1890" s="13"/>
      <c r="AO1890" s="13"/>
      <c r="AP1890" s="13"/>
      <c r="AQ1890" s="13"/>
      <c r="AR1890" s="13"/>
      <c r="AS1890" s="13"/>
      <c r="AT1890" s="13"/>
      <c r="AU1890" s="13"/>
      <c r="AV1890" s="13"/>
      <c r="AW1890" s="13"/>
      <c r="AX1890" s="13"/>
      <c r="AY1890" s="13"/>
      <c r="AZ1890" s="13"/>
      <c r="BA1890" s="13"/>
      <c r="BB1890" s="13"/>
      <c r="BC1890" s="13"/>
      <c r="BD1890" s="13"/>
      <c r="BE1890" s="13"/>
      <c r="BF1890" s="13"/>
      <c r="BG1890" s="13"/>
      <c r="BH1890" s="13"/>
      <c r="BI1890" s="13"/>
      <c r="BJ1890" s="13"/>
      <c r="BK1890" s="13"/>
      <c r="BL1890" s="13"/>
      <c r="BM1890" s="13"/>
      <c r="BN1890" s="13"/>
      <c r="BO1890" s="13"/>
    </row>
    <row r="1891" spans="1:67" hidden="1" x14ac:dyDescent="0.2">
      <c r="A1891" s="13" t="s">
        <v>1737</v>
      </c>
      <c r="B1891" s="13"/>
      <c r="C1891" s="13" t="s">
        <v>1519</v>
      </c>
      <c r="D1891" s="13" t="s">
        <v>73</v>
      </c>
      <c r="E1891" s="13" t="s">
        <v>584</v>
      </c>
      <c r="F1891" s="13" t="s">
        <v>1142</v>
      </c>
      <c r="G1891" s="13" t="s">
        <v>584</v>
      </c>
      <c r="H1891" s="13" t="s">
        <v>1700</v>
      </c>
      <c r="I1891" s="13"/>
      <c r="J1891" s="13"/>
      <c r="K1891" s="13"/>
      <c r="L1891" s="13"/>
      <c r="M1891" s="13"/>
      <c r="N1891" s="13"/>
      <c r="O1891" s="13"/>
      <c r="P1891" s="13"/>
      <c r="Q1891" s="13"/>
      <c r="R1891" s="13"/>
      <c r="S1891" s="13"/>
      <c r="T1891" s="13"/>
      <c r="U1891" s="13"/>
      <c r="V1891" s="13"/>
      <c r="W1891" s="13"/>
      <c r="X1891" s="13"/>
      <c r="Y1891" s="13"/>
      <c r="Z1891" s="13"/>
      <c r="AA1891" s="13"/>
      <c r="AB1891" s="13"/>
      <c r="AC1891" s="13"/>
      <c r="AD1891" s="13"/>
      <c r="AE1891" s="13"/>
      <c r="AF1891" s="13"/>
      <c r="AG1891" s="13"/>
      <c r="AH1891" s="13"/>
      <c r="AI1891" s="13"/>
      <c r="AJ1891" s="13"/>
      <c r="AK1891" s="13"/>
      <c r="AL1891" s="13"/>
      <c r="AM1891" s="13"/>
      <c r="AN1891" s="13"/>
      <c r="AO1891" s="13"/>
      <c r="AP1891" s="13"/>
      <c r="AQ1891" s="13"/>
      <c r="AR1891" s="13"/>
      <c r="AS1891" s="13"/>
      <c r="AT1891" s="13"/>
      <c r="AU1891" s="13"/>
      <c r="AV1891" s="13"/>
      <c r="AW1891" s="13"/>
      <c r="AX1891" s="13"/>
      <c r="AY1891" s="13"/>
      <c r="AZ1891" s="13"/>
      <c r="BA1891" s="13"/>
      <c r="BB1891" s="13"/>
      <c r="BC1891" s="13"/>
      <c r="BD1891" s="13"/>
      <c r="BE1891" s="13"/>
      <c r="BF1891" s="13"/>
      <c r="BG1891" s="13"/>
      <c r="BH1891" s="13"/>
      <c r="BI1891" s="13"/>
      <c r="BJ1891" s="13"/>
      <c r="BK1891" s="13"/>
      <c r="BL1891" s="13"/>
      <c r="BM1891" s="13"/>
      <c r="BN1891" s="13"/>
      <c r="BO1891" s="13"/>
    </row>
    <row r="1892" spans="1:67" s="12" customFormat="1" hidden="1" x14ac:dyDescent="0.2">
      <c r="A1892" s="13" t="s">
        <v>1737</v>
      </c>
      <c r="B1892" s="13"/>
      <c r="C1892" s="13" t="s">
        <v>1519</v>
      </c>
      <c r="D1892" s="13" t="s">
        <v>73</v>
      </c>
      <c r="E1892" s="13" t="s">
        <v>584</v>
      </c>
      <c r="F1892" s="13" t="s">
        <v>1142</v>
      </c>
      <c r="G1892" s="13" t="s">
        <v>584</v>
      </c>
      <c r="H1892" s="13" t="s">
        <v>457</v>
      </c>
      <c r="I1892" s="13"/>
      <c r="J1892" s="13"/>
      <c r="K1892" s="13"/>
      <c r="L1892" s="13"/>
      <c r="M1892" s="13"/>
      <c r="N1892" s="13"/>
      <c r="O1892" s="13"/>
      <c r="P1892" s="13"/>
      <c r="Q1892" s="13"/>
      <c r="R1892" s="13"/>
      <c r="S1892" s="13"/>
      <c r="T1892" s="13"/>
      <c r="U1892" s="13"/>
      <c r="V1892" s="13"/>
      <c r="W1892" s="13"/>
      <c r="X1892" s="13"/>
      <c r="Y1892" s="13"/>
      <c r="Z1892" s="13"/>
      <c r="AA1892" s="13"/>
      <c r="AB1892" s="13"/>
      <c r="AC1892" s="13"/>
      <c r="AD1892" s="13"/>
      <c r="AE1892" s="13"/>
      <c r="AF1892" s="13"/>
      <c r="AG1892" s="13"/>
      <c r="AH1892" s="13"/>
      <c r="AI1892" s="13"/>
      <c r="AJ1892" s="13"/>
      <c r="AK1892" s="13"/>
      <c r="AL1892" s="13"/>
      <c r="AM1892" s="13"/>
      <c r="AN1892" s="13"/>
      <c r="AO1892" s="13"/>
      <c r="AP1892" s="13"/>
      <c r="AQ1892" s="13"/>
      <c r="AR1892" s="13"/>
      <c r="AS1892" s="13"/>
      <c r="AT1892" s="13"/>
      <c r="AU1892" s="13"/>
      <c r="AV1892" s="13"/>
      <c r="AW1892" s="13"/>
      <c r="AX1892" s="13"/>
      <c r="AY1892" s="13"/>
      <c r="AZ1892" s="13"/>
      <c r="BA1892" s="13"/>
      <c r="BB1892" s="13"/>
      <c r="BC1892" s="13"/>
      <c r="BD1892" s="13"/>
      <c r="BE1892" s="13"/>
      <c r="BF1892" s="13"/>
      <c r="BG1892" s="13"/>
      <c r="BH1892" s="13"/>
      <c r="BI1892" s="13"/>
      <c r="BJ1892" s="13"/>
      <c r="BK1892" s="13"/>
      <c r="BL1892" s="13"/>
      <c r="BM1892" s="13"/>
      <c r="BN1892" s="13"/>
      <c r="BO1892" s="13"/>
    </row>
    <row r="1893" spans="1:67" hidden="1" x14ac:dyDescent="0.2">
      <c r="A1893" s="13" t="s">
        <v>1737</v>
      </c>
      <c r="B1893" s="13"/>
      <c r="C1893" s="13" t="s">
        <v>1519</v>
      </c>
      <c r="D1893" s="13" t="s">
        <v>73</v>
      </c>
      <c r="E1893" s="13" t="s">
        <v>584</v>
      </c>
      <c r="F1893" s="13" t="s">
        <v>1142</v>
      </c>
      <c r="G1893" s="13" t="s">
        <v>1143</v>
      </c>
      <c r="H1893" s="13" t="s">
        <v>457</v>
      </c>
      <c r="I1893" s="13"/>
      <c r="J1893" s="13"/>
      <c r="K1893" s="13"/>
      <c r="L1893" s="13"/>
      <c r="M1893" s="13"/>
      <c r="N1893" s="13"/>
      <c r="O1893" s="13"/>
      <c r="P1893" s="13"/>
      <c r="Q1893" s="13"/>
      <c r="R1893" s="13"/>
      <c r="S1893" s="13"/>
      <c r="T1893" s="13"/>
      <c r="U1893" s="13"/>
      <c r="V1893" s="13"/>
      <c r="W1893" s="13"/>
      <c r="X1893" s="13"/>
      <c r="Y1893" s="13"/>
      <c r="Z1893" s="13"/>
      <c r="AA1893" s="13"/>
      <c r="AB1893" s="13"/>
      <c r="AC1893" s="13"/>
      <c r="AD1893" s="13"/>
      <c r="AE1893" s="13"/>
      <c r="AF1893" s="13"/>
      <c r="AG1893" s="13"/>
      <c r="AH1893" s="13"/>
      <c r="AI1893" s="13"/>
      <c r="AJ1893" s="13"/>
      <c r="AK1893" s="13"/>
      <c r="AL1893" s="13"/>
      <c r="AM1893" s="13"/>
      <c r="AN1893" s="13"/>
      <c r="AO1893" s="13"/>
      <c r="AP1893" s="13"/>
      <c r="AQ1893" s="13"/>
      <c r="AR1893" s="13"/>
      <c r="AS1893" s="13"/>
      <c r="AT1893" s="13"/>
      <c r="AU1893" s="13"/>
      <c r="AV1893" s="13"/>
      <c r="AW1893" s="13"/>
      <c r="AX1893" s="13"/>
      <c r="AY1893" s="13"/>
      <c r="AZ1893" s="13"/>
      <c r="BA1893" s="13"/>
      <c r="BB1893" s="13"/>
      <c r="BC1893" s="13"/>
      <c r="BD1893" s="13"/>
      <c r="BE1893" s="13"/>
      <c r="BF1893" s="13"/>
      <c r="BG1893" s="13"/>
      <c r="BH1893" s="13"/>
      <c r="BI1893" s="13"/>
      <c r="BJ1893" s="13"/>
      <c r="BK1893" s="13"/>
      <c r="BL1893" s="13"/>
      <c r="BM1893" s="13"/>
      <c r="BN1893" s="13"/>
      <c r="BO1893" s="13"/>
    </row>
    <row r="1894" spans="1:67" hidden="1" x14ac:dyDescent="0.2">
      <c r="A1894" t="s">
        <v>1141</v>
      </c>
      <c r="B1894" t="s">
        <v>169</v>
      </c>
      <c r="C1894" t="s">
        <v>1519</v>
      </c>
      <c r="D1894" t="s">
        <v>73</v>
      </c>
      <c r="E1894" t="s">
        <v>584</v>
      </c>
      <c r="F1894" t="s">
        <v>1142</v>
      </c>
      <c r="G1894" t="s">
        <v>1143</v>
      </c>
      <c r="H1894" t="s">
        <v>457</v>
      </c>
      <c r="AK1894">
        <v>11</v>
      </c>
      <c r="AN1894">
        <v>8.5</v>
      </c>
      <c r="AO1894">
        <v>12.5</v>
      </c>
      <c r="AR1894">
        <v>11</v>
      </c>
      <c r="AS1894">
        <v>13</v>
      </c>
      <c r="AV1894">
        <v>11.5</v>
      </c>
      <c r="AW1894">
        <v>10</v>
      </c>
      <c r="AZ1894">
        <v>9</v>
      </c>
      <c r="BA1894">
        <v>10</v>
      </c>
      <c r="BD1894">
        <v>9</v>
      </c>
      <c r="BE1894">
        <v>11</v>
      </c>
      <c r="BH1894">
        <v>8.5</v>
      </c>
      <c r="BJ1894" t="s">
        <v>79</v>
      </c>
      <c r="BL1894" t="s">
        <v>361</v>
      </c>
      <c r="BM1894">
        <v>3142</v>
      </c>
      <c r="BN1894" t="s">
        <v>81</v>
      </c>
      <c r="BO1894" t="s">
        <v>361</v>
      </c>
    </row>
    <row r="1895" spans="1:67" hidden="1" x14ac:dyDescent="0.2">
      <c r="A1895" s="8" t="s">
        <v>2507</v>
      </c>
      <c r="B1895" s="8"/>
      <c r="C1895" s="8" t="s">
        <v>1519</v>
      </c>
      <c r="D1895" s="8" t="s">
        <v>73</v>
      </c>
      <c r="E1895" s="8" t="s">
        <v>584</v>
      </c>
      <c r="F1895" s="8" t="s">
        <v>1142</v>
      </c>
      <c r="G1895" s="8" t="s">
        <v>584</v>
      </c>
      <c r="H1895" s="8" t="s">
        <v>1700</v>
      </c>
      <c r="I1895" s="8"/>
      <c r="J1895" s="8"/>
      <c r="K1895" s="8"/>
      <c r="L1895" s="8"/>
      <c r="M1895" s="8"/>
      <c r="N1895" s="8"/>
      <c r="O1895" s="8"/>
      <c r="P1895" s="8"/>
      <c r="Q1895" s="8"/>
      <c r="R1895" s="8"/>
      <c r="S1895" s="8"/>
      <c r="T1895" s="8"/>
      <c r="U1895" s="8"/>
      <c r="V1895" s="8"/>
      <c r="W1895" s="8"/>
      <c r="X1895" s="8"/>
      <c r="Y1895" s="8"/>
      <c r="Z1895" s="8"/>
      <c r="AA1895" s="8"/>
      <c r="AB1895" s="8"/>
      <c r="AC1895" s="8"/>
      <c r="AD1895" s="8"/>
      <c r="AE1895" s="8"/>
      <c r="AF1895" s="8"/>
      <c r="AG1895" s="8">
        <v>7</v>
      </c>
      <c r="AH1895" s="8"/>
      <c r="AI1895" s="8"/>
      <c r="AJ1895" s="8">
        <v>9.5</v>
      </c>
      <c r="AK1895" s="8"/>
      <c r="AL1895" s="8"/>
      <c r="AM1895" s="8"/>
      <c r="AN1895" s="8"/>
      <c r="AO1895" s="8"/>
      <c r="AP1895" s="8"/>
      <c r="AQ1895" s="8"/>
      <c r="AR1895" s="8"/>
      <c r="AS1895" s="8"/>
      <c r="AT1895" s="8"/>
      <c r="AU1895" s="8"/>
      <c r="AV1895" s="8"/>
      <c r="AW1895" s="8"/>
      <c r="AX1895" s="8"/>
      <c r="AY1895" s="8"/>
      <c r="AZ1895" s="8"/>
      <c r="BA1895" s="8"/>
      <c r="BB1895" s="8"/>
      <c r="BC1895" s="8"/>
      <c r="BD1895" s="8"/>
      <c r="BE1895" s="8"/>
      <c r="BF1895" s="8"/>
      <c r="BG1895" s="8"/>
      <c r="BH1895" s="8"/>
      <c r="BI1895" s="8"/>
      <c r="BJ1895" t="s">
        <v>79</v>
      </c>
      <c r="BK1895" s="1">
        <v>44824</v>
      </c>
      <c r="BL1895" t="s">
        <v>2492</v>
      </c>
      <c r="BM1895">
        <v>2930</v>
      </c>
      <c r="BN1895" s="8"/>
      <c r="BO1895" s="8"/>
    </row>
    <row r="1896" spans="1:67" hidden="1" x14ac:dyDescent="0.2">
      <c r="A1896" t="s">
        <v>2494</v>
      </c>
      <c r="B1896" t="s">
        <v>338</v>
      </c>
      <c r="C1896" t="s">
        <v>1519</v>
      </c>
      <c r="D1896" t="s">
        <v>73</v>
      </c>
      <c r="E1896" t="s">
        <v>584</v>
      </c>
      <c r="F1896" t="s">
        <v>1142</v>
      </c>
      <c r="G1896" t="s">
        <v>584</v>
      </c>
      <c r="H1896" t="s">
        <v>1142</v>
      </c>
      <c r="AK1896">
        <v>9.25</v>
      </c>
      <c r="AN1896">
        <v>7.05</v>
      </c>
      <c r="BJ1896" t="s">
        <v>79</v>
      </c>
      <c r="BK1896" s="1">
        <v>44824</v>
      </c>
      <c r="BL1896" t="s">
        <v>2492</v>
      </c>
      <c r="BM1896">
        <v>2930</v>
      </c>
    </row>
    <row r="1897" spans="1:67" hidden="1" x14ac:dyDescent="0.2">
      <c r="A1897" s="12" t="s">
        <v>2497</v>
      </c>
      <c r="B1897" s="12"/>
      <c r="C1897" s="12" t="s">
        <v>1519</v>
      </c>
      <c r="D1897" s="12" t="s">
        <v>73</v>
      </c>
      <c r="E1897" s="12" t="s">
        <v>584</v>
      </c>
      <c r="F1897" s="12" t="s">
        <v>1142</v>
      </c>
      <c r="G1897" s="12" t="s">
        <v>584</v>
      </c>
      <c r="H1897" s="12" t="s">
        <v>1142</v>
      </c>
      <c r="I1897" s="12"/>
      <c r="J1897" s="12"/>
      <c r="K1897" s="12"/>
      <c r="L1897" s="12"/>
      <c r="M1897" s="12"/>
      <c r="N1897" s="12"/>
      <c r="O1897" s="12"/>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t="s">
        <v>79</v>
      </c>
      <c r="BK1897" s="14">
        <v>44824</v>
      </c>
      <c r="BL1897" s="12" t="s">
        <v>2492</v>
      </c>
      <c r="BM1897">
        <v>2930</v>
      </c>
      <c r="BN1897" s="12" t="s">
        <v>72</v>
      </c>
      <c r="BO1897" s="12"/>
    </row>
    <row r="1898" spans="1:67" hidden="1" x14ac:dyDescent="0.2">
      <c r="A1898" s="8" t="s">
        <v>2505</v>
      </c>
      <c r="B1898" s="8"/>
      <c r="C1898" s="8" t="s">
        <v>1519</v>
      </c>
      <c r="D1898" s="8" t="s">
        <v>73</v>
      </c>
      <c r="E1898" s="8" t="s">
        <v>584</v>
      </c>
      <c r="F1898" s="8" t="s">
        <v>1142</v>
      </c>
      <c r="G1898" s="8" t="s">
        <v>584</v>
      </c>
      <c r="H1898" s="8" t="s">
        <v>1700</v>
      </c>
      <c r="I1898" s="8"/>
      <c r="J1898" s="8"/>
      <c r="K1898" s="8"/>
      <c r="L1898" s="8"/>
      <c r="M1898" s="8"/>
      <c r="N1898" s="8"/>
      <c r="O1898" s="8"/>
      <c r="P1898" s="8"/>
      <c r="Q1898" s="8"/>
      <c r="R1898" s="8"/>
      <c r="S1898" s="8"/>
      <c r="T1898" s="8"/>
      <c r="U1898" s="8"/>
      <c r="V1898" s="8"/>
      <c r="W1898" s="8"/>
      <c r="X1898" s="8"/>
      <c r="Y1898" s="8"/>
      <c r="Z1898" s="8"/>
      <c r="AA1898" s="8"/>
      <c r="AB1898" s="8"/>
      <c r="AC1898" s="8" t="s">
        <v>2090</v>
      </c>
      <c r="AD1898" s="8"/>
      <c r="AE1898" s="8"/>
      <c r="AF1898" s="8">
        <v>11.7</v>
      </c>
      <c r="AG1898" s="8"/>
      <c r="AH1898" s="8"/>
      <c r="AI1898" s="8"/>
      <c r="AJ1898" s="8"/>
      <c r="AK1898" s="8"/>
      <c r="AL1898" s="8"/>
      <c r="AM1898" s="8"/>
      <c r="AN1898" s="8"/>
      <c r="AO1898" s="8"/>
      <c r="AP1898" s="8"/>
      <c r="AQ1898" s="8"/>
      <c r="AR1898" s="8"/>
      <c r="AS1898" s="8"/>
      <c r="AT1898" s="8"/>
      <c r="AU1898" s="8"/>
      <c r="AV1898" s="8"/>
      <c r="AW1898" s="8"/>
      <c r="AX1898" s="8"/>
      <c r="AY1898" s="8"/>
      <c r="AZ1898" s="8"/>
      <c r="BA1898" s="8"/>
      <c r="BB1898" s="8"/>
      <c r="BC1898" s="8"/>
      <c r="BD1898" s="8"/>
      <c r="BE1898" s="8"/>
      <c r="BF1898" s="8"/>
      <c r="BG1898" s="8"/>
      <c r="BH1898" s="8"/>
      <c r="BI1898" s="8"/>
      <c r="BJ1898" s="8" t="s">
        <v>79</v>
      </c>
      <c r="BK1898" s="9">
        <v>44824</v>
      </c>
      <c r="BL1898" s="8" t="s">
        <v>2492</v>
      </c>
      <c r="BM1898">
        <v>2930</v>
      </c>
      <c r="BN1898" s="8"/>
      <c r="BO1898" s="8"/>
    </row>
    <row r="1899" spans="1:67" hidden="1" x14ac:dyDescent="0.2">
      <c r="A1899" s="8" t="s">
        <v>2495</v>
      </c>
      <c r="B1899" s="8"/>
      <c r="C1899" s="8" t="s">
        <v>1519</v>
      </c>
      <c r="D1899" s="8" t="s">
        <v>73</v>
      </c>
      <c r="E1899" s="8" t="s">
        <v>584</v>
      </c>
      <c r="F1899" s="8" t="s">
        <v>1142</v>
      </c>
      <c r="G1899" s="8" t="s">
        <v>584</v>
      </c>
      <c r="H1899" s="8" t="s">
        <v>1142</v>
      </c>
      <c r="I1899" s="8"/>
      <c r="J1899" s="8"/>
      <c r="K1899" s="8"/>
      <c r="L1899" s="8"/>
      <c r="M1899" s="8"/>
      <c r="N1899" s="8"/>
      <c r="O1899" s="8"/>
      <c r="P1899" s="8"/>
      <c r="Q1899" s="8"/>
      <c r="R1899" s="8"/>
      <c r="S1899" s="8"/>
      <c r="T1899" s="8"/>
      <c r="U1899" s="8"/>
      <c r="V1899" s="8"/>
      <c r="W1899" s="8"/>
      <c r="X1899" s="8"/>
      <c r="Y1899" s="8"/>
      <c r="Z1899" s="8"/>
      <c r="AA1899" s="8"/>
      <c r="AB1899" s="8"/>
      <c r="AC1899" s="8"/>
      <c r="AD1899" s="8"/>
      <c r="AE1899" s="8"/>
      <c r="AF1899" s="8"/>
      <c r="AG1899" s="8"/>
      <c r="AH1899" s="8"/>
      <c r="AI1899" s="8"/>
      <c r="AJ1899" s="8"/>
      <c r="AK1899" s="8"/>
      <c r="AL1899" s="8"/>
      <c r="AM1899" s="8"/>
      <c r="AN1899" s="8"/>
      <c r="AO1899" s="8"/>
      <c r="AP1899" s="8"/>
      <c r="AQ1899" s="8"/>
      <c r="AR1899" s="8"/>
      <c r="AS1899" s="8"/>
      <c r="AT1899" s="8"/>
      <c r="AU1899" s="8"/>
      <c r="AV1899" s="8"/>
      <c r="AW1899" s="8"/>
      <c r="AX1899" s="8"/>
      <c r="AY1899" s="8"/>
      <c r="AZ1899" s="8"/>
      <c r="BA1899" s="8"/>
      <c r="BB1899" s="8"/>
      <c r="BC1899" s="8"/>
      <c r="BD1899" s="8"/>
      <c r="BE1899" s="8">
        <v>10.3</v>
      </c>
      <c r="BF1899" s="8"/>
      <c r="BG1899" s="8"/>
      <c r="BH1899" s="8">
        <v>6.9</v>
      </c>
      <c r="BI1899" s="8"/>
      <c r="BJ1899" s="8" t="s">
        <v>79</v>
      </c>
      <c r="BK1899" s="9">
        <v>44824</v>
      </c>
      <c r="BL1899" s="8" t="s">
        <v>2492</v>
      </c>
      <c r="BM1899">
        <v>2930</v>
      </c>
      <c r="BN1899" s="8" t="s">
        <v>72</v>
      </c>
      <c r="BO1899" s="8"/>
    </row>
    <row r="1900" spans="1:67" hidden="1" x14ac:dyDescent="0.2">
      <c r="A1900" s="8" t="s">
        <v>2501</v>
      </c>
      <c r="B1900" s="8"/>
      <c r="C1900" s="8" t="s">
        <v>1519</v>
      </c>
      <c r="D1900" s="8" t="s">
        <v>73</v>
      </c>
      <c r="E1900" s="8" t="s">
        <v>584</v>
      </c>
      <c r="F1900" s="8" t="s">
        <v>1142</v>
      </c>
      <c r="G1900" s="8" t="s">
        <v>584</v>
      </c>
      <c r="H1900" s="8" t="s">
        <v>1700</v>
      </c>
      <c r="I1900" s="8"/>
      <c r="J1900" s="8"/>
      <c r="K1900" s="8"/>
      <c r="L1900" s="8"/>
      <c r="M1900" s="8"/>
      <c r="N1900" s="8"/>
      <c r="O1900" s="8"/>
      <c r="P1900" s="8"/>
      <c r="Q1900" s="8"/>
      <c r="R1900" s="8"/>
      <c r="S1900" s="8"/>
      <c r="T1900" s="8"/>
      <c r="U1900" s="8"/>
      <c r="V1900" s="8"/>
      <c r="W1900" s="8"/>
      <c r="X1900" s="8"/>
      <c r="Y1900" s="8"/>
      <c r="Z1900" s="8"/>
      <c r="AA1900" s="8"/>
      <c r="AB1900" s="8"/>
      <c r="AC1900" s="8"/>
      <c r="AD1900" s="8"/>
      <c r="AE1900" s="8"/>
      <c r="AF1900" s="8"/>
      <c r="AG1900" s="8"/>
      <c r="AH1900" s="8"/>
      <c r="AI1900" s="8"/>
      <c r="AJ1900" s="8"/>
      <c r="AK1900" s="8"/>
      <c r="AL1900" s="8"/>
      <c r="AM1900" s="8"/>
      <c r="AN1900" s="8"/>
      <c r="AO1900" s="8"/>
      <c r="AP1900" s="8"/>
      <c r="AQ1900" s="8"/>
      <c r="AR1900" s="8"/>
      <c r="AS1900" s="8">
        <v>10.6</v>
      </c>
      <c r="AT1900" s="8"/>
      <c r="AU1900" s="8"/>
      <c r="AV1900" s="8">
        <v>8.1999999999999993</v>
      </c>
      <c r="AW1900" s="8"/>
      <c r="AX1900" s="8"/>
      <c r="AY1900" s="8"/>
      <c r="AZ1900" s="8"/>
      <c r="BA1900" s="8"/>
      <c r="BB1900" s="8"/>
      <c r="BC1900" s="8"/>
      <c r="BD1900" s="8"/>
      <c r="BE1900" s="8"/>
      <c r="BF1900" s="8"/>
      <c r="BG1900" s="8"/>
      <c r="BH1900" s="8"/>
      <c r="BI1900" s="8"/>
      <c r="BJ1900" s="8" t="s">
        <v>79</v>
      </c>
      <c r="BK1900" s="9">
        <v>44824</v>
      </c>
      <c r="BL1900" s="8" t="s">
        <v>2492</v>
      </c>
      <c r="BM1900">
        <v>2930</v>
      </c>
      <c r="BN1900" s="8"/>
      <c r="BO1900" s="8"/>
    </row>
    <row r="1901" spans="1:67" hidden="1" x14ac:dyDescent="0.2">
      <c r="A1901" s="8" t="s">
        <v>2504</v>
      </c>
      <c r="B1901" s="8"/>
      <c r="C1901" s="8" t="s">
        <v>1519</v>
      </c>
      <c r="D1901" s="8" t="s">
        <v>73</v>
      </c>
      <c r="E1901" s="8" t="s">
        <v>584</v>
      </c>
      <c r="F1901" s="8" t="s">
        <v>1142</v>
      </c>
      <c r="G1901" s="8" t="s">
        <v>584</v>
      </c>
      <c r="H1901" s="8" t="s">
        <v>1700</v>
      </c>
      <c r="I1901" s="8"/>
      <c r="J1901" s="8"/>
      <c r="K1901" s="8"/>
      <c r="L1901" s="8"/>
      <c r="M1901" s="8"/>
      <c r="N1901" s="8"/>
      <c r="O1901" s="8"/>
      <c r="P1901" s="8"/>
      <c r="Q1901" s="8"/>
      <c r="R1901" s="8"/>
      <c r="S1901" s="8"/>
      <c r="T1901" s="8"/>
      <c r="U1901" s="8"/>
      <c r="V1901" s="8"/>
      <c r="W1901" s="8"/>
      <c r="X1901" s="8"/>
      <c r="Y1901" s="8"/>
      <c r="Z1901" s="8"/>
      <c r="AA1901" s="8"/>
      <c r="AB1901" s="8"/>
      <c r="AC1901" s="8"/>
      <c r="AD1901" s="8"/>
      <c r="AE1901" s="8"/>
      <c r="AF1901" s="8"/>
      <c r="AG1901" s="8"/>
      <c r="AH1901" s="8"/>
      <c r="AI1901" s="8"/>
      <c r="AJ1901" s="8"/>
      <c r="AK1901" s="8"/>
      <c r="AL1901" s="8"/>
      <c r="AM1901" s="8"/>
      <c r="AN1901" s="8"/>
      <c r="AO1901" s="8"/>
      <c r="AP1901" s="8"/>
      <c r="AQ1901" s="8"/>
      <c r="AR1901" s="8"/>
      <c r="AS1901" s="8">
        <v>10.9</v>
      </c>
      <c r="AT1901" s="8"/>
      <c r="AU1901" s="8"/>
      <c r="AV1901" s="8">
        <v>8.6</v>
      </c>
      <c r="AW1901" s="8"/>
      <c r="AX1901" s="8"/>
      <c r="AY1901" s="8"/>
      <c r="AZ1901" s="8"/>
      <c r="BA1901" s="8"/>
      <c r="BB1901" s="8"/>
      <c r="BC1901" s="8"/>
      <c r="BD1901" s="8"/>
      <c r="BE1901" s="8"/>
      <c r="BF1901" s="8"/>
      <c r="BG1901" s="8"/>
      <c r="BH1901" s="8"/>
      <c r="BI1901" s="8"/>
      <c r="BJ1901" t="s">
        <v>79</v>
      </c>
      <c r="BK1901" s="1">
        <v>44824</v>
      </c>
      <c r="BL1901" t="s">
        <v>2492</v>
      </c>
      <c r="BM1901">
        <v>2930</v>
      </c>
      <c r="BN1901" s="8"/>
      <c r="BO1901" s="8"/>
    </row>
    <row r="1902" spans="1:67" hidden="1" x14ac:dyDescent="0.2">
      <c r="A1902" s="8" t="s">
        <v>2508</v>
      </c>
      <c r="B1902" s="8"/>
      <c r="C1902" s="8" t="s">
        <v>1519</v>
      </c>
      <c r="D1902" s="8" t="s">
        <v>73</v>
      </c>
      <c r="E1902" s="8" t="s">
        <v>584</v>
      </c>
      <c r="F1902" s="8" t="s">
        <v>1142</v>
      </c>
      <c r="G1902" s="8" t="s">
        <v>584</v>
      </c>
      <c r="H1902" s="8" t="s">
        <v>1700</v>
      </c>
      <c r="I1902" s="8"/>
      <c r="J1902" s="8"/>
      <c r="K1902" s="8"/>
      <c r="L1902" s="8"/>
      <c r="M1902" s="8"/>
      <c r="N1902" s="8"/>
      <c r="O1902" s="8"/>
      <c r="P1902" s="8"/>
      <c r="Q1902" s="8"/>
      <c r="R1902" s="8"/>
      <c r="S1902" s="8"/>
      <c r="T1902" s="8"/>
      <c r="U1902" s="8"/>
      <c r="V1902" s="8"/>
      <c r="W1902" s="8"/>
      <c r="X1902" s="8"/>
      <c r="Y1902" s="8"/>
      <c r="Z1902" s="8"/>
      <c r="AA1902" s="8"/>
      <c r="AB1902" s="8"/>
      <c r="AC1902" s="8">
        <v>8.3000000000000007</v>
      </c>
      <c r="AD1902" s="8"/>
      <c r="AE1902" s="8"/>
      <c r="AF1902" s="8"/>
      <c r="AG1902" s="8"/>
      <c r="AH1902" s="8"/>
      <c r="AI1902" s="8"/>
      <c r="AJ1902" s="8"/>
      <c r="AK1902" s="8"/>
      <c r="AL1902" s="8"/>
      <c r="AM1902" s="8"/>
      <c r="AN1902" s="8"/>
      <c r="AO1902" s="8"/>
      <c r="AP1902" s="8"/>
      <c r="AQ1902" s="8"/>
      <c r="AR1902" s="8"/>
      <c r="AS1902" s="8"/>
      <c r="AT1902" s="8"/>
      <c r="AU1902" s="8"/>
      <c r="AV1902" s="8"/>
      <c r="AW1902" s="8"/>
      <c r="AX1902" s="8"/>
      <c r="AY1902" s="8"/>
      <c r="AZ1902" s="8"/>
      <c r="BA1902" s="8"/>
      <c r="BB1902" s="8"/>
      <c r="BC1902" s="8"/>
      <c r="BD1902" s="8"/>
      <c r="BE1902" s="8"/>
      <c r="BF1902" s="8"/>
      <c r="BG1902" s="8"/>
      <c r="BH1902" s="8"/>
      <c r="BI1902" s="8"/>
      <c r="BJ1902" s="8" t="s">
        <v>79</v>
      </c>
      <c r="BK1902" s="9">
        <v>44824</v>
      </c>
      <c r="BL1902" s="8" t="s">
        <v>2492</v>
      </c>
      <c r="BM1902">
        <v>2930</v>
      </c>
      <c r="BN1902" s="8"/>
      <c r="BO1902" s="8"/>
    </row>
    <row r="1903" spans="1:67" s="12" customFormat="1" hidden="1" x14ac:dyDescent="0.2">
      <c r="A1903" t="s">
        <v>2496</v>
      </c>
      <c r="B1903"/>
      <c r="C1903" t="s">
        <v>1519</v>
      </c>
      <c r="D1903" t="s">
        <v>73</v>
      </c>
      <c r="E1903" t="s">
        <v>584</v>
      </c>
      <c r="F1903" t="s">
        <v>1142</v>
      </c>
      <c r="G1903" t="s">
        <v>584</v>
      </c>
      <c r="H1903" t="s">
        <v>1142</v>
      </c>
      <c r="I1903"/>
      <c r="J1903"/>
      <c r="K1903"/>
      <c r="L1903"/>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v>8.65</v>
      </c>
      <c r="BB1903"/>
      <c r="BC1903"/>
      <c r="BD1903">
        <v>8.1999999999999993</v>
      </c>
      <c r="BE1903"/>
      <c r="BF1903">
        <v>7.7</v>
      </c>
      <c r="BG1903"/>
      <c r="BH1903">
        <v>7.7</v>
      </c>
      <c r="BI1903"/>
      <c r="BJ1903" t="s">
        <v>79</v>
      </c>
      <c r="BK1903" s="1">
        <v>44824</v>
      </c>
      <c r="BL1903" t="s">
        <v>2492</v>
      </c>
      <c r="BM1903">
        <v>2930</v>
      </c>
      <c r="BN1903"/>
      <c r="BO1903"/>
    </row>
    <row r="1904" spans="1:67" hidden="1" x14ac:dyDescent="0.2">
      <c r="A1904" s="8" t="s">
        <v>2502</v>
      </c>
      <c r="B1904" s="8"/>
      <c r="C1904" s="8" t="s">
        <v>1519</v>
      </c>
      <c r="D1904" s="8" t="s">
        <v>73</v>
      </c>
      <c r="E1904" s="8" t="s">
        <v>584</v>
      </c>
      <c r="F1904" s="8" t="s">
        <v>1142</v>
      </c>
      <c r="G1904" s="8" t="s">
        <v>584</v>
      </c>
      <c r="H1904" s="8" t="s">
        <v>1700</v>
      </c>
      <c r="I1904" s="8"/>
      <c r="J1904" s="8"/>
      <c r="K1904" s="8"/>
      <c r="L1904" s="8"/>
      <c r="M1904" s="8">
        <v>9</v>
      </c>
      <c r="N1904" s="8"/>
      <c r="O1904" s="8"/>
      <c r="P1904" s="8">
        <v>10.25</v>
      </c>
      <c r="Q1904" s="8"/>
      <c r="R1904" s="8"/>
      <c r="S1904" s="8"/>
      <c r="T1904" s="8"/>
      <c r="U1904" s="8"/>
      <c r="V1904" s="8"/>
      <c r="W1904" s="8"/>
      <c r="X1904" s="8"/>
      <c r="Y1904" s="8"/>
      <c r="Z1904" s="8"/>
      <c r="AA1904" s="8"/>
      <c r="AB1904" s="8"/>
      <c r="AC1904" s="8"/>
      <c r="AD1904" s="8"/>
      <c r="AE1904" s="8"/>
      <c r="AF1904" s="8"/>
      <c r="AG1904" s="8"/>
      <c r="AH1904" s="8"/>
      <c r="AI1904" s="8"/>
      <c r="AJ1904" s="8"/>
      <c r="AK1904" s="8"/>
      <c r="AL1904" s="8"/>
      <c r="AM1904" s="8"/>
      <c r="AN1904" s="8"/>
      <c r="AO1904" s="8"/>
      <c r="AP1904" s="8"/>
      <c r="AQ1904" s="8"/>
      <c r="AR1904" s="8"/>
      <c r="AS1904" s="8"/>
      <c r="AT1904" s="8"/>
      <c r="AU1904" s="8"/>
      <c r="AV1904" s="8"/>
      <c r="AW1904" s="8"/>
      <c r="AX1904" s="8"/>
      <c r="AY1904" s="8"/>
      <c r="AZ1904" s="8"/>
      <c r="BA1904" s="8"/>
      <c r="BB1904" s="8"/>
      <c r="BC1904" s="8"/>
      <c r="BD1904" s="8"/>
      <c r="BE1904" s="8"/>
      <c r="BF1904" s="8"/>
      <c r="BG1904" s="8"/>
      <c r="BH1904" s="8"/>
      <c r="BI1904" s="8" t="s">
        <v>2503</v>
      </c>
      <c r="BJ1904" t="s">
        <v>79</v>
      </c>
      <c r="BK1904" s="1">
        <v>44824</v>
      </c>
      <c r="BL1904" t="s">
        <v>2492</v>
      </c>
      <c r="BM1904">
        <v>2930</v>
      </c>
      <c r="BN1904" s="8"/>
      <c r="BO1904" s="8"/>
    </row>
    <row r="1905" spans="1:67" hidden="1" x14ac:dyDescent="0.2">
      <c r="A1905" s="8" t="s">
        <v>2509</v>
      </c>
      <c r="B1905" s="8"/>
      <c r="C1905" s="8" t="s">
        <v>1519</v>
      </c>
      <c r="D1905" s="8" t="s">
        <v>73</v>
      </c>
      <c r="E1905" s="8" t="s">
        <v>584</v>
      </c>
      <c r="F1905" s="8" t="s">
        <v>1142</v>
      </c>
      <c r="G1905" s="8" t="s">
        <v>584</v>
      </c>
      <c r="H1905" s="8" t="s">
        <v>1700</v>
      </c>
      <c r="I1905" s="8"/>
      <c r="J1905" s="8"/>
      <c r="K1905" s="8"/>
      <c r="L1905" s="8"/>
      <c r="M1905" s="8"/>
      <c r="N1905" s="8"/>
      <c r="O1905" s="8"/>
      <c r="P1905" s="8"/>
      <c r="Q1905" s="8"/>
      <c r="R1905" s="8"/>
      <c r="S1905" s="8"/>
      <c r="T1905" s="8"/>
      <c r="U1905" s="8"/>
      <c r="V1905" s="8"/>
      <c r="W1905" s="8"/>
      <c r="X1905" s="8"/>
      <c r="Y1905" s="8"/>
      <c r="Z1905" s="8"/>
      <c r="AA1905" s="8"/>
      <c r="AB1905" s="8"/>
      <c r="AC1905" s="8">
        <v>7.8</v>
      </c>
      <c r="AD1905" s="8"/>
      <c r="AE1905" s="8"/>
      <c r="AF1905" s="8">
        <v>10.4</v>
      </c>
      <c r="AG1905" s="8"/>
      <c r="AH1905" s="8"/>
      <c r="AI1905" s="8"/>
      <c r="AJ1905" s="8"/>
      <c r="AK1905" s="8"/>
      <c r="AL1905" s="8"/>
      <c r="AM1905" s="8"/>
      <c r="AN1905" s="8"/>
      <c r="AO1905" s="8"/>
      <c r="AP1905" s="8"/>
      <c r="AQ1905" s="8"/>
      <c r="AR1905" s="8"/>
      <c r="AS1905" s="8"/>
      <c r="AT1905" s="8"/>
      <c r="AU1905" s="8"/>
      <c r="AV1905" s="8"/>
      <c r="AW1905" s="8"/>
      <c r="AX1905" s="8"/>
      <c r="AY1905" s="8"/>
      <c r="AZ1905" s="8"/>
      <c r="BA1905" s="8"/>
      <c r="BB1905" s="8"/>
      <c r="BC1905" s="8"/>
      <c r="BD1905" s="8"/>
      <c r="BE1905" s="8"/>
      <c r="BF1905" s="8"/>
      <c r="BG1905" s="8"/>
      <c r="BH1905" s="8"/>
      <c r="BI1905" s="8"/>
      <c r="BJ1905" t="s">
        <v>79</v>
      </c>
      <c r="BK1905" s="1">
        <v>44824</v>
      </c>
      <c r="BL1905" t="s">
        <v>2492</v>
      </c>
      <c r="BM1905">
        <v>2930</v>
      </c>
      <c r="BN1905" s="8"/>
      <c r="BO1905" s="8"/>
    </row>
    <row r="1906" spans="1:67" hidden="1" x14ac:dyDescent="0.2">
      <c r="A1906" s="8" t="s">
        <v>2506</v>
      </c>
      <c r="B1906" s="8"/>
      <c r="C1906" s="8" t="s">
        <v>1519</v>
      </c>
      <c r="D1906" s="8" t="s">
        <v>73</v>
      </c>
      <c r="E1906" s="8" t="s">
        <v>584</v>
      </c>
      <c r="F1906" s="8" t="s">
        <v>1142</v>
      </c>
      <c r="G1906" s="8" t="s">
        <v>584</v>
      </c>
      <c r="H1906" s="8" t="s">
        <v>1700</v>
      </c>
      <c r="I1906" s="8"/>
      <c r="J1906" s="8"/>
      <c r="K1906" s="8"/>
      <c r="L1906" s="8"/>
      <c r="M1906" s="8"/>
      <c r="N1906" s="8"/>
      <c r="O1906" s="8"/>
      <c r="P1906" s="8"/>
      <c r="Q1906" s="8"/>
      <c r="R1906" s="8"/>
      <c r="S1906" s="8"/>
      <c r="T1906" s="8"/>
      <c r="U1906" s="8"/>
      <c r="V1906" s="8"/>
      <c r="W1906" s="8"/>
      <c r="X1906" s="8"/>
      <c r="Y1906" s="8"/>
      <c r="Z1906" s="8"/>
      <c r="AA1906" s="8"/>
      <c r="AB1906" s="8"/>
      <c r="AC1906" s="8"/>
      <c r="AD1906" s="8"/>
      <c r="AE1906" s="8"/>
      <c r="AF1906" s="8"/>
      <c r="AG1906" s="8">
        <v>7</v>
      </c>
      <c r="AH1906" s="8"/>
      <c r="AI1906" s="8"/>
      <c r="AJ1906" s="8">
        <v>9</v>
      </c>
      <c r="AK1906" s="8"/>
      <c r="AL1906" s="8"/>
      <c r="AM1906" s="8"/>
      <c r="AN1906" s="8"/>
      <c r="AO1906" s="8"/>
      <c r="AP1906" s="8"/>
      <c r="AQ1906" s="8"/>
      <c r="AR1906" s="8"/>
      <c r="AS1906" s="8"/>
      <c r="AT1906" s="8"/>
      <c r="AU1906" s="8"/>
      <c r="AV1906" s="8"/>
      <c r="AW1906" s="8"/>
      <c r="AX1906" s="8"/>
      <c r="AY1906" s="8"/>
      <c r="AZ1906" s="8"/>
      <c r="BA1906" s="8"/>
      <c r="BB1906" s="8"/>
      <c r="BC1906" s="8"/>
      <c r="BD1906" s="8"/>
      <c r="BE1906" s="8"/>
      <c r="BF1906" s="8"/>
      <c r="BG1906" s="8"/>
      <c r="BH1906" s="8"/>
      <c r="BI1906" s="8"/>
      <c r="BJ1906" t="s">
        <v>79</v>
      </c>
      <c r="BK1906" s="1">
        <v>44824</v>
      </c>
      <c r="BL1906" t="s">
        <v>2492</v>
      </c>
      <c r="BM1906">
        <v>2930</v>
      </c>
      <c r="BN1906" s="8"/>
      <c r="BO1906" s="8"/>
    </row>
    <row r="1907" spans="1:67" hidden="1" x14ac:dyDescent="0.2">
      <c r="A1907" t="s">
        <v>1144</v>
      </c>
      <c r="C1907" t="s">
        <v>1519</v>
      </c>
      <c r="D1907" t="s">
        <v>73</v>
      </c>
      <c r="E1907" t="s">
        <v>584</v>
      </c>
      <c r="F1907" t="s">
        <v>1142</v>
      </c>
      <c r="G1907" t="s">
        <v>584</v>
      </c>
      <c r="H1907" t="s">
        <v>1142</v>
      </c>
      <c r="AO1907">
        <v>12.7</v>
      </c>
      <c r="AR1907">
        <v>9.1</v>
      </c>
      <c r="AS1907">
        <v>12.3</v>
      </c>
      <c r="AV1907">
        <v>10.3</v>
      </c>
      <c r="BA1907">
        <v>9.4</v>
      </c>
      <c r="BB1907">
        <v>8</v>
      </c>
      <c r="BC1907">
        <v>7.8</v>
      </c>
      <c r="BD1907">
        <v>8</v>
      </c>
      <c r="BJ1907" t="s">
        <v>79</v>
      </c>
      <c r="BL1907" t="s">
        <v>291</v>
      </c>
      <c r="BM1907">
        <v>17228</v>
      </c>
      <c r="BN1907" t="s">
        <v>72</v>
      </c>
      <c r="BO1907" t="s">
        <v>291</v>
      </c>
    </row>
    <row r="1908" spans="1:67" hidden="1" x14ac:dyDescent="0.2">
      <c r="A1908" t="s">
        <v>1145</v>
      </c>
      <c r="C1908" t="s">
        <v>1519</v>
      </c>
      <c r="D1908" t="s">
        <v>73</v>
      </c>
      <c r="E1908" t="s">
        <v>584</v>
      </c>
      <c r="F1908" t="s">
        <v>1142</v>
      </c>
      <c r="G1908" t="s">
        <v>584</v>
      </c>
      <c r="H1908" t="s">
        <v>1142</v>
      </c>
      <c r="AK1908">
        <v>9.8000000000000007</v>
      </c>
      <c r="AN1908">
        <v>7.9</v>
      </c>
      <c r="AS1908">
        <v>10.6</v>
      </c>
      <c r="AV1908">
        <v>9.5</v>
      </c>
      <c r="BA1908">
        <v>8.1999999999999993</v>
      </c>
      <c r="BB1908">
        <v>7.8</v>
      </c>
      <c r="BC1908">
        <v>7.8</v>
      </c>
      <c r="BD1908">
        <v>7.8</v>
      </c>
      <c r="BE1908">
        <v>9.5</v>
      </c>
      <c r="BF1908">
        <v>7</v>
      </c>
      <c r="BG1908">
        <v>5.95</v>
      </c>
      <c r="BH1908">
        <v>7</v>
      </c>
      <c r="BJ1908" t="s">
        <v>79</v>
      </c>
      <c r="BL1908" t="s">
        <v>291</v>
      </c>
      <c r="BM1908">
        <v>17228</v>
      </c>
      <c r="BN1908" t="s">
        <v>72</v>
      </c>
      <c r="BO1908" t="s">
        <v>291</v>
      </c>
    </row>
    <row r="1909" spans="1:67" hidden="1" x14ac:dyDescent="0.2">
      <c r="A1909" t="s">
        <v>1146</v>
      </c>
      <c r="C1909" t="s">
        <v>1519</v>
      </c>
      <c r="D1909" t="s">
        <v>73</v>
      </c>
      <c r="E1909" t="s">
        <v>584</v>
      </c>
      <c r="F1909" t="s">
        <v>1142</v>
      </c>
      <c r="G1909" t="s">
        <v>584</v>
      </c>
      <c r="H1909" t="s">
        <v>1142</v>
      </c>
      <c r="BB1909">
        <v>7.6</v>
      </c>
      <c r="BD1909">
        <v>7.6</v>
      </c>
      <c r="BI1909" t="s">
        <v>1147</v>
      </c>
      <c r="BJ1909" t="s">
        <v>79</v>
      </c>
      <c r="BL1909" t="s">
        <v>291</v>
      </c>
      <c r="BM1909">
        <v>17228</v>
      </c>
    </row>
    <row r="1910" spans="1:67" hidden="1" x14ac:dyDescent="0.2">
      <c r="A1910" s="8" t="s">
        <v>2214</v>
      </c>
      <c r="C1910" t="s">
        <v>1519</v>
      </c>
      <c r="D1910" t="s">
        <v>73</v>
      </c>
      <c r="E1910" t="s">
        <v>584</v>
      </c>
      <c r="F1910" t="s">
        <v>1142</v>
      </c>
      <c r="G1910" s="8" t="s">
        <v>584</v>
      </c>
      <c r="H1910" t="s">
        <v>1142</v>
      </c>
      <c r="AS1910">
        <v>13.2</v>
      </c>
      <c r="AV1910" t="s">
        <v>2232</v>
      </c>
      <c r="AW1910">
        <v>10.4</v>
      </c>
      <c r="AX1910" t="s">
        <v>2150</v>
      </c>
      <c r="AY1910">
        <v>7.9</v>
      </c>
      <c r="AZ1910" t="s">
        <v>2150</v>
      </c>
      <c r="BA1910">
        <v>9.1</v>
      </c>
      <c r="BB1910" t="s">
        <v>2233</v>
      </c>
      <c r="BC1910">
        <v>7.8</v>
      </c>
      <c r="BD1910" t="s">
        <v>2233</v>
      </c>
      <c r="BE1910" t="s">
        <v>2234</v>
      </c>
      <c r="BF1910">
        <v>7.7</v>
      </c>
      <c r="BG1910" t="s">
        <v>2091</v>
      </c>
      <c r="BH1910">
        <v>7.7</v>
      </c>
      <c r="BI1910" s="11" t="s">
        <v>2007</v>
      </c>
      <c r="BJ1910" s="8" t="s">
        <v>79</v>
      </c>
      <c r="BK1910" s="1">
        <v>44816</v>
      </c>
      <c r="BL1910" t="s">
        <v>2002</v>
      </c>
      <c r="BM1910">
        <v>2585</v>
      </c>
    </row>
    <row r="1911" spans="1:67" hidden="1" x14ac:dyDescent="0.2">
      <c r="A1911" s="8" t="s">
        <v>2215</v>
      </c>
      <c r="C1911" t="s">
        <v>1519</v>
      </c>
      <c r="D1911" t="s">
        <v>73</v>
      </c>
      <c r="E1911" t="s">
        <v>584</v>
      </c>
      <c r="F1911" t="s">
        <v>1142</v>
      </c>
      <c r="G1911" s="8" t="s">
        <v>584</v>
      </c>
      <c r="H1911" t="s">
        <v>1142</v>
      </c>
      <c r="AS1911" t="s">
        <v>2118</v>
      </c>
      <c r="AV1911" t="s">
        <v>2235</v>
      </c>
      <c r="BJ1911" s="8" t="s">
        <v>79</v>
      </c>
      <c r="BK1911" s="1">
        <v>44816</v>
      </c>
      <c r="BL1911" t="s">
        <v>2002</v>
      </c>
      <c r="BM1911">
        <v>2585</v>
      </c>
    </row>
    <row r="1912" spans="1:67" s="12" customFormat="1" hidden="1" x14ac:dyDescent="0.2">
      <c r="A1912" s="8" t="s">
        <v>2216</v>
      </c>
      <c r="B1912"/>
      <c r="C1912" t="s">
        <v>1519</v>
      </c>
      <c r="D1912" t="s">
        <v>73</v>
      </c>
      <c r="E1912" t="s">
        <v>584</v>
      </c>
      <c r="F1912" t="s">
        <v>1142</v>
      </c>
      <c r="G1912" s="8" t="s">
        <v>584</v>
      </c>
      <c r="H1912" t="s">
        <v>1142</v>
      </c>
      <c r="I1912"/>
      <c r="J1912"/>
      <c r="K1912"/>
      <c r="L1912"/>
      <c r="M1912"/>
      <c r="N1912"/>
      <c r="O1912"/>
      <c r="P1912"/>
      <c r="Q1912"/>
      <c r="R1912"/>
      <c r="S1912"/>
      <c r="T1912"/>
      <c r="U1912"/>
      <c r="V1912"/>
      <c r="W1912"/>
      <c r="X1912"/>
      <c r="Y1912"/>
      <c r="Z1912"/>
      <c r="AA1912"/>
      <c r="AB1912"/>
      <c r="AC1912"/>
      <c r="AD1912"/>
      <c r="AE1912"/>
      <c r="AF1912"/>
      <c r="AG1912"/>
      <c r="AH1912"/>
      <c r="AI1912"/>
      <c r="AJ1912"/>
      <c r="AK1912"/>
      <c r="AL1912"/>
      <c r="AM1912"/>
      <c r="AN1912"/>
      <c r="AO1912" t="s">
        <v>2232</v>
      </c>
      <c r="AP1912"/>
      <c r="AQ1912"/>
      <c r="AR1912" t="s">
        <v>2111</v>
      </c>
      <c r="AS1912" t="s">
        <v>2236</v>
      </c>
      <c r="AT1912"/>
      <c r="AU1912"/>
      <c r="AV1912" t="s">
        <v>2237</v>
      </c>
      <c r="AW1912" t="s">
        <v>1983</v>
      </c>
      <c r="AX1912" t="s">
        <v>2161</v>
      </c>
      <c r="AY1912" t="s">
        <v>2088</v>
      </c>
      <c r="AZ1912" t="s">
        <v>2161</v>
      </c>
      <c r="BA1912" t="s">
        <v>2160</v>
      </c>
      <c r="BB1912" t="s">
        <v>2107</v>
      </c>
      <c r="BC1912" t="s">
        <v>2233</v>
      </c>
      <c r="BD1912" t="s">
        <v>2107</v>
      </c>
      <c r="BE1912" t="s">
        <v>2117</v>
      </c>
      <c r="BF1912" t="s">
        <v>2161</v>
      </c>
      <c r="BG1912" t="s">
        <v>2093</v>
      </c>
      <c r="BH1912" t="s">
        <v>2161</v>
      </c>
      <c r="BI1912"/>
      <c r="BJ1912" s="8" t="s">
        <v>79</v>
      </c>
      <c r="BK1912" s="1">
        <v>44816</v>
      </c>
      <c r="BL1912" t="s">
        <v>2002</v>
      </c>
      <c r="BM1912">
        <v>2585</v>
      </c>
      <c r="BN1912"/>
      <c r="BO1912"/>
    </row>
    <row r="1913" spans="1:67" s="12" customFormat="1" hidden="1" x14ac:dyDescent="0.2">
      <c r="A1913" s="8" t="s">
        <v>2217</v>
      </c>
      <c r="B1913"/>
      <c r="C1913" t="s">
        <v>1519</v>
      </c>
      <c r="D1913" t="s">
        <v>73</v>
      </c>
      <c r="E1913" t="s">
        <v>584</v>
      </c>
      <c r="F1913" t="s">
        <v>1142</v>
      </c>
      <c r="G1913" s="8" t="s">
        <v>584</v>
      </c>
      <c r="H1913" t="s">
        <v>1142</v>
      </c>
      <c r="I1913"/>
      <c r="J1913"/>
      <c r="K1913"/>
      <c r="L1913"/>
      <c r="M1913"/>
      <c r="N1913"/>
      <c r="O1913"/>
      <c r="P1913"/>
      <c r="Q1913"/>
      <c r="R1913"/>
      <c r="S1913"/>
      <c r="T1913"/>
      <c r="U1913"/>
      <c r="V1913"/>
      <c r="W1913"/>
      <c r="X1913"/>
      <c r="Y1913"/>
      <c r="Z1913"/>
      <c r="AA1913"/>
      <c r="AB1913"/>
      <c r="AC1913"/>
      <c r="AD1913"/>
      <c r="AE1913"/>
      <c r="AF1913"/>
      <c r="AG1913"/>
      <c r="AH1913"/>
      <c r="AI1913"/>
      <c r="AJ1913"/>
      <c r="AK1913">
        <v>10</v>
      </c>
      <c r="AL1913"/>
      <c r="AM1913"/>
      <c r="AN1913">
        <v>8</v>
      </c>
      <c r="AO1913">
        <v>11.4</v>
      </c>
      <c r="AP1913"/>
      <c r="AQ1913"/>
      <c r="AR1913">
        <v>10</v>
      </c>
      <c r="AS1913"/>
      <c r="AT1913"/>
      <c r="AU1913"/>
      <c r="AV1913"/>
      <c r="AW1913"/>
      <c r="AX1913"/>
      <c r="AY1913"/>
      <c r="AZ1913"/>
      <c r="BA1913"/>
      <c r="BB1913"/>
      <c r="BC1913"/>
      <c r="BD1913"/>
      <c r="BE1913"/>
      <c r="BF1913"/>
      <c r="BG1913"/>
      <c r="BH1913"/>
      <c r="BI1913" t="s">
        <v>2238</v>
      </c>
      <c r="BJ1913" s="8" t="s">
        <v>79</v>
      </c>
      <c r="BK1913" s="1">
        <v>44816</v>
      </c>
      <c r="BL1913" t="s">
        <v>2002</v>
      </c>
      <c r="BM1913">
        <v>2585</v>
      </c>
      <c r="BN1913"/>
      <c r="BO1913"/>
    </row>
    <row r="1914" spans="1:67" s="12" customFormat="1" hidden="1" x14ac:dyDescent="0.2">
      <c r="A1914" s="8" t="s">
        <v>2195</v>
      </c>
      <c r="B1914"/>
      <c r="C1914" t="s">
        <v>1519</v>
      </c>
      <c r="D1914" t="s">
        <v>73</v>
      </c>
      <c r="E1914" t="s">
        <v>584</v>
      </c>
      <c r="F1914" t="s">
        <v>1142</v>
      </c>
      <c r="G1914" s="8" t="s">
        <v>584</v>
      </c>
      <c r="H1914" t="s">
        <v>1142</v>
      </c>
      <c r="I1914"/>
      <c r="J1914"/>
      <c r="K1914"/>
      <c r="L1914"/>
      <c r="M1914"/>
      <c r="N1914"/>
      <c r="O1914"/>
      <c r="P1914"/>
      <c r="Q1914" t="s">
        <v>2202</v>
      </c>
      <c r="R1914"/>
      <c r="S1914"/>
      <c r="T1914"/>
      <c r="U1914" t="s">
        <v>2203</v>
      </c>
      <c r="V1914"/>
      <c r="W1914"/>
      <c r="X1914">
        <v>15.4</v>
      </c>
      <c r="Y1914">
        <v>9</v>
      </c>
      <c r="Z1914">
        <v>13.5</v>
      </c>
      <c r="AA1914">
        <v>12.9</v>
      </c>
      <c r="AB1914">
        <v>13.5</v>
      </c>
      <c r="AC1914">
        <v>8.5</v>
      </c>
      <c r="AD1914">
        <v>14.5</v>
      </c>
      <c r="AE1914">
        <v>13.6</v>
      </c>
      <c r="AF1914">
        <v>14.5</v>
      </c>
      <c r="AG1914">
        <v>7</v>
      </c>
      <c r="AH1914">
        <v>11.9</v>
      </c>
      <c r="AI1914">
        <v>10.3</v>
      </c>
      <c r="AJ1914">
        <v>11.9</v>
      </c>
      <c r="AK1914"/>
      <c r="AL1914"/>
      <c r="AM1914"/>
      <c r="AN1914"/>
      <c r="AO1914"/>
      <c r="AP1914"/>
      <c r="AQ1914"/>
      <c r="AR1914"/>
      <c r="AS1914"/>
      <c r="AT1914"/>
      <c r="AU1914"/>
      <c r="AV1914"/>
      <c r="AW1914"/>
      <c r="AX1914"/>
      <c r="AY1914"/>
      <c r="AZ1914"/>
      <c r="BA1914"/>
      <c r="BB1914"/>
      <c r="BC1914"/>
      <c r="BD1914"/>
      <c r="BE1914"/>
      <c r="BF1914"/>
      <c r="BG1914"/>
      <c r="BH1914"/>
      <c r="BI1914" s="11" t="s">
        <v>2213</v>
      </c>
      <c r="BJ1914" s="8" t="s">
        <v>79</v>
      </c>
      <c r="BK1914" s="1">
        <v>44816</v>
      </c>
      <c r="BL1914" t="s">
        <v>2002</v>
      </c>
      <c r="BM1914">
        <v>2585</v>
      </c>
      <c r="BN1914"/>
      <c r="BO1914"/>
    </row>
    <row r="1915" spans="1:67" s="12" customFormat="1" hidden="1" x14ac:dyDescent="0.2">
      <c r="A1915" s="8" t="s">
        <v>2195</v>
      </c>
      <c r="B1915"/>
      <c r="C1915" t="s">
        <v>1519</v>
      </c>
      <c r="D1915" t="s">
        <v>73</v>
      </c>
      <c r="E1915" t="s">
        <v>584</v>
      </c>
      <c r="F1915" t="s">
        <v>1142</v>
      </c>
      <c r="G1915" s="8" t="s">
        <v>584</v>
      </c>
      <c r="H1915" t="s">
        <v>1142</v>
      </c>
      <c r="I1915"/>
      <c r="J1915"/>
      <c r="K1915"/>
      <c r="L1915"/>
      <c r="M1915" t="s">
        <v>2204</v>
      </c>
      <c r="N1915"/>
      <c r="O1915"/>
      <c r="P1915"/>
      <c r="Q1915" t="s">
        <v>2205</v>
      </c>
      <c r="R1915"/>
      <c r="S1915"/>
      <c r="T1915"/>
      <c r="U1915"/>
      <c r="V1915"/>
      <c r="W1915"/>
      <c r="X1915" t="s">
        <v>2206</v>
      </c>
      <c r="Y1915">
        <v>9</v>
      </c>
      <c r="Z1915">
        <v>13</v>
      </c>
      <c r="AA1915">
        <v>13</v>
      </c>
      <c r="AB1915">
        <v>13</v>
      </c>
      <c r="AC1915">
        <v>8.6</v>
      </c>
      <c r="AD1915">
        <v>14.3</v>
      </c>
      <c r="AE1915">
        <v>13</v>
      </c>
      <c r="AF1915">
        <v>14.3</v>
      </c>
      <c r="AG1915">
        <v>7.2</v>
      </c>
      <c r="AH1915">
        <v>11.7</v>
      </c>
      <c r="AI1915">
        <v>10.3</v>
      </c>
      <c r="AJ1915">
        <v>11.7</v>
      </c>
      <c r="AK1915"/>
      <c r="AL1915"/>
      <c r="AM1915"/>
      <c r="AN1915"/>
      <c r="AO1915"/>
      <c r="AP1915"/>
      <c r="AQ1915"/>
      <c r="AR1915"/>
      <c r="AS1915"/>
      <c r="AT1915"/>
      <c r="AU1915"/>
      <c r="AV1915"/>
      <c r="AW1915"/>
      <c r="AX1915"/>
      <c r="AY1915"/>
      <c r="AZ1915"/>
      <c r="BA1915"/>
      <c r="BB1915"/>
      <c r="BC1915"/>
      <c r="BD1915"/>
      <c r="BE1915"/>
      <c r="BF1915"/>
      <c r="BG1915"/>
      <c r="BH1915"/>
      <c r="BI1915" s="11" t="s">
        <v>2212</v>
      </c>
      <c r="BJ1915" s="8" t="s">
        <v>79</v>
      </c>
      <c r="BK1915" s="1">
        <v>44816</v>
      </c>
      <c r="BL1915" t="s">
        <v>2002</v>
      </c>
      <c r="BM1915">
        <v>2585</v>
      </c>
      <c r="BN1915"/>
      <c r="BO1915"/>
    </row>
    <row r="1916" spans="1:67" s="12" customFormat="1" hidden="1" x14ac:dyDescent="0.2">
      <c r="A1916" s="8" t="s">
        <v>2218</v>
      </c>
      <c r="B1916"/>
      <c r="C1916" t="s">
        <v>1519</v>
      </c>
      <c r="D1916" t="s">
        <v>73</v>
      </c>
      <c r="E1916" t="s">
        <v>584</v>
      </c>
      <c r="F1916" t="s">
        <v>1142</v>
      </c>
      <c r="G1916" s="8" t="s">
        <v>584</v>
      </c>
      <c r="H1916" t="s">
        <v>1142</v>
      </c>
      <c r="I1916"/>
      <c r="J1916"/>
      <c r="K1916"/>
      <c r="L1916"/>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v>10.4</v>
      </c>
      <c r="AT1916"/>
      <c r="AU1916"/>
      <c r="AV1916">
        <v>9.6999999999999993</v>
      </c>
      <c r="AW1916">
        <v>9</v>
      </c>
      <c r="AX1916">
        <v>7.5</v>
      </c>
      <c r="AY1916">
        <v>7.4</v>
      </c>
      <c r="AZ1916">
        <v>7.5</v>
      </c>
      <c r="BA1916">
        <v>8.6999999999999993</v>
      </c>
      <c r="BB1916">
        <v>8.5</v>
      </c>
      <c r="BC1916">
        <v>8.1</v>
      </c>
      <c r="BD1916">
        <v>8.5</v>
      </c>
      <c r="BE1916">
        <v>10.5</v>
      </c>
      <c r="BF1916">
        <v>8.1</v>
      </c>
      <c r="BG1916">
        <v>7.3</v>
      </c>
      <c r="BH1916">
        <v>8.1</v>
      </c>
      <c r="BI1916"/>
      <c r="BJ1916" s="8" t="s">
        <v>79</v>
      </c>
      <c r="BK1916" s="1">
        <v>44816</v>
      </c>
      <c r="BL1916" t="s">
        <v>2002</v>
      </c>
      <c r="BM1916">
        <v>2585</v>
      </c>
      <c r="BN1916"/>
      <c r="BO1916"/>
    </row>
    <row r="1917" spans="1:67" s="8" customFormat="1" hidden="1" x14ac:dyDescent="0.2">
      <c r="A1917" s="8" t="s">
        <v>2196</v>
      </c>
      <c r="B1917"/>
      <c r="C1917" t="s">
        <v>1519</v>
      </c>
      <c r="D1917" t="s">
        <v>73</v>
      </c>
      <c r="E1917" t="s">
        <v>584</v>
      </c>
      <c r="F1917" t="s">
        <v>1142</v>
      </c>
      <c r="G1917" s="8" t="s">
        <v>584</v>
      </c>
      <c r="H1917" t="s">
        <v>1142</v>
      </c>
      <c r="I1917"/>
      <c r="J1917"/>
      <c r="K1917"/>
      <c r="L1917"/>
      <c r="M1917" t="s">
        <v>2207</v>
      </c>
      <c r="N1917"/>
      <c r="O1917"/>
      <c r="P1917" t="s">
        <v>2208</v>
      </c>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s="11" t="s">
        <v>2007</v>
      </c>
      <c r="BJ1917" s="8" t="s">
        <v>79</v>
      </c>
      <c r="BK1917" s="1">
        <v>44816</v>
      </c>
      <c r="BL1917" t="s">
        <v>2002</v>
      </c>
      <c r="BM1917">
        <v>2585</v>
      </c>
      <c r="BN1917"/>
      <c r="BO1917"/>
    </row>
    <row r="1918" spans="1:67" s="8" customFormat="1" hidden="1" x14ac:dyDescent="0.2">
      <c r="A1918" s="8" t="s">
        <v>2196</v>
      </c>
      <c r="B1918"/>
      <c r="C1918" t="s">
        <v>1519</v>
      </c>
      <c r="D1918" t="s">
        <v>73</v>
      </c>
      <c r="E1918" t="s">
        <v>584</v>
      </c>
      <c r="F1918" t="s">
        <v>1142</v>
      </c>
      <c r="G1918" s="8" t="s">
        <v>584</v>
      </c>
      <c r="H1918" t="s">
        <v>1142</v>
      </c>
      <c r="I1918"/>
      <c r="J1918"/>
      <c r="K1918"/>
      <c r="L1918"/>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v>11.8</v>
      </c>
      <c r="AT1918"/>
      <c r="AU1918"/>
      <c r="AV1918">
        <v>11</v>
      </c>
      <c r="AW1918">
        <v>10.199999999999999</v>
      </c>
      <c r="AX1918">
        <v>8.6</v>
      </c>
      <c r="AY1918">
        <v>8.4</v>
      </c>
      <c r="AZ1918">
        <v>8.6</v>
      </c>
      <c r="BA1918"/>
      <c r="BB1918"/>
      <c r="BC1918"/>
      <c r="BD1918"/>
      <c r="BE1918"/>
      <c r="BF1918"/>
      <c r="BG1918"/>
      <c r="BH1918"/>
      <c r="BI1918"/>
      <c r="BJ1918" s="8" t="s">
        <v>79</v>
      </c>
      <c r="BK1918" s="1">
        <v>44816</v>
      </c>
      <c r="BL1918" t="s">
        <v>2002</v>
      </c>
      <c r="BM1918">
        <v>2585</v>
      </c>
      <c r="BN1918"/>
      <c r="BO1918"/>
    </row>
    <row r="1919" spans="1:67" s="8" customFormat="1" hidden="1" x14ac:dyDescent="0.2">
      <c r="A1919" s="8" t="s">
        <v>2219</v>
      </c>
      <c r="B1919"/>
      <c r="C1919" t="s">
        <v>1519</v>
      </c>
      <c r="D1919" t="s">
        <v>73</v>
      </c>
      <c r="E1919" t="s">
        <v>584</v>
      </c>
      <c r="F1919" t="s">
        <v>1142</v>
      </c>
      <c r="G1919" s="8" t="s">
        <v>584</v>
      </c>
      <c r="H1919" t="s">
        <v>1142</v>
      </c>
      <c r="I1919"/>
      <c r="J1919"/>
      <c r="K1919"/>
      <c r="L1919"/>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v>12</v>
      </c>
      <c r="AT1919"/>
      <c r="AU1919"/>
      <c r="AV1919">
        <v>10.9</v>
      </c>
      <c r="AW1919" t="s">
        <v>1983</v>
      </c>
      <c r="AX1919">
        <v>8.3000000000000007</v>
      </c>
      <c r="AY1919">
        <v>7.5</v>
      </c>
      <c r="AZ1919">
        <v>8.3000000000000007</v>
      </c>
      <c r="BA1919"/>
      <c r="BB1919"/>
      <c r="BC1919"/>
      <c r="BD1919"/>
      <c r="BE1919"/>
      <c r="BF1919"/>
      <c r="BG1919"/>
      <c r="BH1919"/>
      <c r="BI1919" s="11" t="s">
        <v>2007</v>
      </c>
      <c r="BJ1919" s="8" t="s">
        <v>79</v>
      </c>
      <c r="BK1919" s="1">
        <v>44816</v>
      </c>
      <c r="BL1919" t="s">
        <v>2002</v>
      </c>
      <c r="BM1919">
        <v>2585</v>
      </c>
      <c r="BN1919"/>
      <c r="BO1919"/>
    </row>
    <row r="1920" spans="1:67" s="8" customFormat="1" hidden="1" x14ac:dyDescent="0.2">
      <c r="A1920" s="8" t="s">
        <v>2220</v>
      </c>
      <c r="B1920"/>
      <c r="C1920" t="s">
        <v>1519</v>
      </c>
      <c r="D1920" t="s">
        <v>73</v>
      </c>
      <c r="E1920" t="s">
        <v>584</v>
      </c>
      <c r="F1920" t="s">
        <v>1142</v>
      </c>
      <c r="G1920" s="8" t="s">
        <v>584</v>
      </c>
      <c r="H1920" t="s">
        <v>1142</v>
      </c>
      <c r="I1920"/>
      <c r="J1920"/>
      <c r="K1920"/>
      <c r="L1920"/>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v>9.4</v>
      </c>
      <c r="BB1920">
        <v>8</v>
      </c>
      <c r="BC1920">
        <v>8.1</v>
      </c>
      <c r="BD1920">
        <v>8.1</v>
      </c>
      <c r="BE1920">
        <v>11.3</v>
      </c>
      <c r="BF1920">
        <v>8</v>
      </c>
      <c r="BG1920">
        <v>7.3</v>
      </c>
      <c r="BH1920">
        <v>8</v>
      </c>
      <c r="BI1920"/>
      <c r="BJ1920" s="8" t="s">
        <v>79</v>
      </c>
      <c r="BK1920" s="1">
        <v>44816</v>
      </c>
      <c r="BL1920" t="s">
        <v>2002</v>
      </c>
      <c r="BM1920">
        <v>2585</v>
      </c>
      <c r="BN1920"/>
      <c r="BO1920"/>
    </row>
    <row r="1921" spans="1:65" hidden="1" x14ac:dyDescent="0.2">
      <c r="A1921" s="8" t="s">
        <v>2197</v>
      </c>
      <c r="C1921" t="s">
        <v>1519</v>
      </c>
      <c r="D1921" t="s">
        <v>73</v>
      </c>
      <c r="E1921" t="s">
        <v>584</v>
      </c>
      <c r="F1921" t="s">
        <v>1142</v>
      </c>
      <c r="G1921" s="8" t="s">
        <v>584</v>
      </c>
      <c r="H1921" t="s">
        <v>1142</v>
      </c>
      <c r="M1921">
        <v>8</v>
      </c>
      <c r="P1921">
        <v>9.1999999999999993</v>
      </c>
      <c r="BI1921" s="11" t="s">
        <v>2211</v>
      </c>
      <c r="BJ1921" s="8" t="s">
        <v>79</v>
      </c>
      <c r="BK1921" s="1">
        <v>44816</v>
      </c>
      <c r="BL1921" t="s">
        <v>2002</v>
      </c>
      <c r="BM1921">
        <v>2585</v>
      </c>
    </row>
    <row r="1922" spans="1:65" hidden="1" x14ac:dyDescent="0.2">
      <c r="A1922" s="8" t="s">
        <v>2197</v>
      </c>
      <c r="C1922" t="s">
        <v>1519</v>
      </c>
      <c r="D1922" t="s">
        <v>73</v>
      </c>
      <c r="E1922" t="s">
        <v>584</v>
      </c>
      <c r="F1922" t="s">
        <v>1142</v>
      </c>
      <c r="G1922" s="8" t="s">
        <v>584</v>
      </c>
      <c r="H1922" t="s">
        <v>1142</v>
      </c>
      <c r="M1922">
        <v>8.1</v>
      </c>
      <c r="P1922">
        <v>9.5</v>
      </c>
      <c r="Q1922">
        <v>9.8000000000000007</v>
      </c>
      <c r="T1922" t="s">
        <v>2209</v>
      </c>
      <c r="BI1922" s="11" t="s">
        <v>2210</v>
      </c>
      <c r="BJ1922" s="8" t="s">
        <v>79</v>
      </c>
      <c r="BK1922" s="1">
        <v>44816</v>
      </c>
      <c r="BL1922" t="s">
        <v>2002</v>
      </c>
      <c r="BM1922">
        <v>2585</v>
      </c>
    </row>
    <row r="1923" spans="1:65" hidden="1" x14ac:dyDescent="0.2">
      <c r="A1923" s="8" t="s">
        <v>2221</v>
      </c>
      <c r="C1923" t="s">
        <v>1519</v>
      </c>
      <c r="D1923" t="s">
        <v>73</v>
      </c>
      <c r="E1923" t="s">
        <v>584</v>
      </c>
      <c r="F1923" t="s">
        <v>1142</v>
      </c>
      <c r="G1923" s="8" t="s">
        <v>584</v>
      </c>
      <c r="H1923" t="s">
        <v>1142</v>
      </c>
      <c r="BA1923">
        <v>9.1</v>
      </c>
      <c r="BB1923">
        <v>8.6999999999999993</v>
      </c>
      <c r="BC1923">
        <v>8.3000000000000007</v>
      </c>
      <c r="BD1923">
        <v>8.6999999999999993</v>
      </c>
      <c r="BJ1923" s="8" t="s">
        <v>79</v>
      </c>
      <c r="BK1923" s="1">
        <v>44816</v>
      </c>
      <c r="BL1923" t="s">
        <v>2002</v>
      </c>
      <c r="BM1923">
        <v>2585</v>
      </c>
    </row>
    <row r="1924" spans="1:65" hidden="1" x14ac:dyDescent="0.2">
      <c r="A1924" s="8" t="s">
        <v>2222</v>
      </c>
      <c r="C1924" t="s">
        <v>1519</v>
      </c>
      <c r="D1924" t="s">
        <v>73</v>
      </c>
      <c r="E1924" t="s">
        <v>584</v>
      </c>
      <c r="F1924" t="s">
        <v>1142</v>
      </c>
      <c r="G1924" s="8" t="s">
        <v>584</v>
      </c>
      <c r="H1924" t="s">
        <v>1142</v>
      </c>
      <c r="AO1924">
        <v>11.7</v>
      </c>
      <c r="AR1924" t="s">
        <v>2239</v>
      </c>
      <c r="AS1924">
        <v>11.4</v>
      </c>
      <c r="AV1924">
        <v>9.8000000000000007</v>
      </c>
      <c r="AY1924">
        <v>7.2</v>
      </c>
      <c r="AZ1924">
        <v>7.2</v>
      </c>
      <c r="BA1924">
        <v>8.6999999999999993</v>
      </c>
      <c r="BB1924">
        <v>7.5</v>
      </c>
      <c r="BC1924">
        <v>7.5</v>
      </c>
      <c r="BD1924">
        <v>7.5</v>
      </c>
      <c r="BE1924">
        <v>10.8</v>
      </c>
      <c r="BF1924">
        <v>7</v>
      </c>
      <c r="BG1924">
        <v>6.6</v>
      </c>
      <c r="BH1924">
        <v>7</v>
      </c>
      <c r="BI1924" s="11" t="s">
        <v>2007</v>
      </c>
      <c r="BJ1924" s="8" t="s">
        <v>79</v>
      </c>
      <c r="BK1924" s="1">
        <v>44816</v>
      </c>
      <c r="BL1924" t="s">
        <v>2002</v>
      </c>
      <c r="BM1924">
        <v>2585</v>
      </c>
    </row>
    <row r="1925" spans="1:65" hidden="1" x14ac:dyDescent="0.2">
      <c r="A1925" s="8" t="s">
        <v>2198</v>
      </c>
      <c r="C1925" t="s">
        <v>1519</v>
      </c>
      <c r="D1925" t="s">
        <v>73</v>
      </c>
      <c r="E1925" t="s">
        <v>584</v>
      </c>
      <c r="F1925" t="s">
        <v>1142</v>
      </c>
      <c r="G1925" s="8" t="s">
        <v>584</v>
      </c>
      <c r="H1925" t="s">
        <v>1142</v>
      </c>
      <c r="BJ1925" s="8" t="s">
        <v>79</v>
      </c>
      <c r="BK1925" s="1">
        <v>44816</v>
      </c>
      <c r="BL1925" t="s">
        <v>2002</v>
      </c>
      <c r="BM1925">
        <v>2585</v>
      </c>
    </row>
    <row r="1926" spans="1:65" hidden="1" x14ac:dyDescent="0.2">
      <c r="A1926" s="8" t="s">
        <v>2223</v>
      </c>
      <c r="C1926" t="s">
        <v>1519</v>
      </c>
      <c r="D1926" t="s">
        <v>73</v>
      </c>
      <c r="E1926" t="s">
        <v>584</v>
      </c>
      <c r="F1926" t="s">
        <v>1142</v>
      </c>
      <c r="G1926" s="8" t="s">
        <v>584</v>
      </c>
      <c r="H1926" t="s">
        <v>1142</v>
      </c>
      <c r="AK1926">
        <v>9.3000000000000007</v>
      </c>
      <c r="AO1926">
        <v>11.6</v>
      </c>
      <c r="AR1926">
        <v>9</v>
      </c>
      <c r="AS1926">
        <v>11.5</v>
      </c>
      <c r="AV1926">
        <v>9.6999999999999993</v>
      </c>
      <c r="BJ1926" s="8" t="s">
        <v>79</v>
      </c>
      <c r="BK1926" s="1">
        <v>44816</v>
      </c>
      <c r="BL1926" t="s">
        <v>2002</v>
      </c>
      <c r="BM1926">
        <v>2585</v>
      </c>
    </row>
    <row r="1927" spans="1:65" hidden="1" x14ac:dyDescent="0.2">
      <c r="A1927" s="8" t="s">
        <v>2224</v>
      </c>
      <c r="C1927" t="s">
        <v>1519</v>
      </c>
      <c r="D1927" t="s">
        <v>73</v>
      </c>
      <c r="E1927" t="s">
        <v>584</v>
      </c>
      <c r="F1927" t="s">
        <v>1142</v>
      </c>
      <c r="G1927" s="8" t="s">
        <v>584</v>
      </c>
      <c r="H1927" t="s">
        <v>1142</v>
      </c>
      <c r="BA1927">
        <v>7.8</v>
      </c>
      <c r="BB1927">
        <v>7.3</v>
      </c>
      <c r="BC1927">
        <v>7.2</v>
      </c>
      <c r="BD1927">
        <v>7.3</v>
      </c>
      <c r="BE1927">
        <v>10.199999999999999</v>
      </c>
      <c r="BF1927">
        <v>7.1</v>
      </c>
      <c r="BG1927">
        <v>6.1</v>
      </c>
      <c r="BH1927">
        <v>7.1</v>
      </c>
      <c r="BJ1927" s="8" t="s">
        <v>79</v>
      </c>
      <c r="BK1927" s="1">
        <v>44816</v>
      </c>
      <c r="BL1927" t="s">
        <v>2002</v>
      </c>
      <c r="BM1927">
        <v>2585</v>
      </c>
    </row>
    <row r="1928" spans="1:65" hidden="1" x14ac:dyDescent="0.2">
      <c r="A1928" s="8" t="s">
        <v>2199</v>
      </c>
      <c r="C1928" t="s">
        <v>1519</v>
      </c>
      <c r="D1928" t="s">
        <v>73</v>
      </c>
      <c r="E1928" t="s">
        <v>584</v>
      </c>
      <c r="F1928" t="s">
        <v>1142</v>
      </c>
      <c r="G1928" s="8" t="s">
        <v>584</v>
      </c>
      <c r="H1928" t="s">
        <v>1142</v>
      </c>
      <c r="U1928">
        <v>10.8</v>
      </c>
      <c r="X1928">
        <v>17.3</v>
      </c>
      <c r="BJ1928" s="8" t="s">
        <v>79</v>
      </c>
      <c r="BK1928" s="1">
        <v>44816</v>
      </c>
      <c r="BL1928" t="s">
        <v>2002</v>
      </c>
      <c r="BM1928">
        <v>2585</v>
      </c>
    </row>
    <row r="1929" spans="1:65" hidden="1" x14ac:dyDescent="0.2">
      <c r="A1929" s="8" t="s">
        <v>2225</v>
      </c>
      <c r="C1929" t="s">
        <v>1519</v>
      </c>
      <c r="D1929" t="s">
        <v>73</v>
      </c>
      <c r="E1929" t="s">
        <v>584</v>
      </c>
      <c r="F1929" t="s">
        <v>1142</v>
      </c>
      <c r="G1929" s="8" t="s">
        <v>584</v>
      </c>
      <c r="H1929" t="s">
        <v>1142</v>
      </c>
      <c r="AX1929">
        <v>8.3000000000000007</v>
      </c>
      <c r="AY1929">
        <v>7.9</v>
      </c>
      <c r="AZ1929">
        <v>8.3000000000000007</v>
      </c>
      <c r="BB1929">
        <v>8.4</v>
      </c>
      <c r="BC1929">
        <v>7.9</v>
      </c>
      <c r="BD1929">
        <v>8.4</v>
      </c>
      <c r="BE1929">
        <v>10.7</v>
      </c>
      <c r="BF1929">
        <v>8</v>
      </c>
      <c r="BG1929">
        <v>7.6</v>
      </c>
      <c r="BH1929">
        <v>8</v>
      </c>
      <c r="BJ1929" s="8" t="s">
        <v>79</v>
      </c>
      <c r="BK1929" s="1">
        <v>44816</v>
      </c>
      <c r="BL1929" t="s">
        <v>2002</v>
      </c>
      <c r="BM1929">
        <v>2585</v>
      </c>
    </row>
    <row r="1930" spans="1:65" hidden="1" x14ac:dyDescent="0.2">
      <c r="A1930" s="8" t="s">
        <v>2226</v>
      </c>
      <c r="C1930" t="s">
        <v>1519</v>
      </c>
      <c r="D1930" t="s">
        <v>73</v>
      </c>
      <c r="E1930" t="s">
        <v>584</v>
      </c>
      <c r="F1930" t="s">
        <v>1142</v>
      </c>
      <c r="G1930" s="8" t="s">
        <v>584</v>
      </c>
      <c r="H1930" t="s">
        <v>1142</v>
      </c>
      <c r="BJ1930" s="8" t="s">
        <v>79</v>
      </c>
      <c r="BK1930" s="1">
        <v>44816</v>
      </c>
      <c r="BL1930" t="s">
        <v>2002</v>
      </c>
      <c r="BM1930">
        <v>2585</v>
      </c>
    </row>
    <row r="1931" spans="1:65" hidden="1" x14ac:dyDescent="0.2">
      <c r="A1931" s="8" t="s">
        <v>2200</v>
      </c>
      <c r="C1931" t="s">
        <v>1519</v>
      </c>
      <c r="D1931" t="s">
        <v>73</v>
      </c>
      <c r="E1931" t="s">
        <v>584</v>
      </c>
      <c r="F1931" t="s">
        <v>1142</v>
      </c>
      <c r="G1931" s="8" t="s">
        <v>584</v>
      </c>
      <c r="H1931" t="s">
        <v>1142</v>
      </c>
      <c r="U1931">
        <v>11.6</v>
      </c>
      <c r="BJ1931" s="8" t="s">
        <v>79</v>
      </c>
      <c r="BK1931" s="1">
        <v>44816</v>
      </c>
      <c r="BL1931" t="s">
        <v>2002</v>
      </c>
      <c r="BM1931">
        <v>2585</v>
      </c>
    </row>
    <row r="1932" spans="1:65" hidden="1" x14ac:dyDescent="0.2">
      <c r="A1932" s="8" t="s">
        <v>2227</v>
      </c>
      <c r="C1932" t="s">
        <v>1519</v>
      </c>
      <c r="D1932" t="s">
        <v>73</v>
      </c>
      <c r="E1932" t="s">
        <v>584</v>
      </c>
      <c r="F1932" t="s">
        <v>1142</v>
      </c>
      <c r="G1932" s="8" t="s">
        <v>584</v>
      </c>
      <c r="H1932" t="s">
        <v>1142</v>
      </c>
      <c r="AW1932">
        <v>9.3000000000000007</v>
      </c>
      <c r="AX1932">
        <v>8</v>
      </c>
      <c r="AZ1932">
        <v>8</v>
      </c>
      <c r="BJ1932" s="8" t="s">
        <v>79</v>
      </c>
      <c r="BK1932" s="1">
        <v>44816</v>
      </c>
      <c r="BL1932" t="s">
        <v>2002</v>
      </c>
      <c r="BM1932">
        <v>2585</v>
      </c>
    </row>
    <row r="1933" spans="1:65" hidden="1" x14ac:dyDescent="0.2">
      <c r="A1933" s="8" t="s">
        <v>2201</v>
      </c>
      <c r="C1933" t="s">
        <v>1519</v>
      </c>
      <c r="D1933" t="s">
        <v>73</v>
      </c>
      <c r="E1933" t="s">
        <v>584</v>
      </c>
      <c r="F1933" t="s">
        <v>1142</v>
      </c>
      <c r="G1933" s="8" t="s">
        <v>584</v>
      </c>
      <c r="H1933" t="s">
        <v>1142</v>
      </c>
      <c r="M1933">
        <v>10.3</v>
      </c>
      <c r="P1933">
        <v>11.1</v>
      </c>
      <c r="BJ1933" s="8" t="s">
        <v>79</v>
      </c>
      <c r="BK1933" s="1">
        <v>44816</v>
      </c>
      <c r="BL1933" t="s">
        <v>2002</v>
      </c>
      <c r="BM1933">
        <v>2585</v>
      </c>
    </row>
    <row r="1934" spans="1:65" hidden="1" x14ac:dyDescent="0.2">
      <c r="A1934" s="8" t="s">
        <v>2228</v>
      </c>
      <c r="C1934" t="s">
        <v>1519</v>
      </c>
      <c r="D1934" t="s">
        <v>73</v>
      </c>
      <c r="E1934" t="s">
        <v>584</v>
      </c>
      <c r="F1934" t="s">
        <v>1142</v>
      </c>
      <c r="G1934" s="8" t="s">
        <v>584</v>
      </c>
      <c r="H1934" t="s">
        <v>1142</v>
      </c>
      <c r="AO1934">
        <v>10.5</v>
      </c>
      <c r="AR1934">
        <v>8.8000000000000007</v>
      </c>
      <c r="AS1934">
        <v>10</v>
      </c>
      <c r="AV1934" t="s">
        <v>2115</v>
      </c>
      <c r="AW1934">
        <v>8.9</v>
      </c>
      <c r="AX1934">
        <v>8</v>
      </c>
      <c r="AY1934">
        <v>7.4</v>
      </c>
      <c r="AZ1934">
        <v>8</v>
      </c>
      <c r="BA1934">
        <v>8</v>
      </c>
      <c r="BB1934">
        <v>7.9</v>
      </c>
      <c r="BC1934">
        <v>7.2</v>
      </c>
      <c r="BD1934">
        <v>7.9</v>
      </c>
      <c r="BE1934">
        <v>9.5</v>
      </c>
      <c r="BF1934">
        <v>6.9</v>
      </c>
      <c r="BG1934">
        <v>5.8</v>
      </c>
      <c r="BH1934">
        <v>6.9</v>
      </c>
      <c r="BI1934" s="11" t="s">
        <v>2007</v>
      </c>
      <c r="BJ1934" s="8" t="s">
        <v>79</v>
      </c>
      <c r="BK1934" s="1">
        <v>44816</v>
      </c>
      <c r="BL1934" t="s">
        <v>2002</v>
      </c>
      <c r="BM1934">
        <v>2585</v>
      </c>
    </row>
    <row r="1935" spans="1:65" hidden="1" x14ac:dyDescent="0.2">
      <c r="A1935" s="8" t="s">
        <v>2229</v>
      </c>
      <c r="C1935" t="s">
        <v>1519</v>
      </c>
      <c r="D1935" t="s">
        <v>73</v>
      </c>
      <c r="E1935" t="s">
        <v>584</v>
      </c>
      <c r="F1935" t="s">
        <v>1142</v>
      </c>
      <c r="G1935" s="8" t="s">
        <v>584</v>
      </c>
      <c r="H1935" t="s">
        <v>1142</v>
      </c>
      <c r="AK1935">
        <v>9</v>
      </c>
      <c r="AN1935">
        <v>7.1</v>
      </c>
      <c r="AR1935" t="s">
        <v>2239</v>
      </c>
      <c r="AS1935">
        <v>11.2</v>
      </c>
      <c r="AV1935" t="s">
        <v>2240</v>
      </c>
      <c r="AW1935">
        <v>9.6</v>
      </c>
      <c r="BC1935">
        <v>7.9</v>
      </c>
      <c r="BD1935">
        <v>7.9</v>
      </c>
      <c r="BE1935" t="s">
        <v>2236</v>
      </c>
      <c r="BF1935">
        <v>7.6</v>
      </c>
      <c r="BH1935">
        <v>7.6</v>
      </c>
      <c r="BI1935" t="s">
        <v>2007</v>
      </c>
      <c r="BJ1935" s="8" t="s">
        <v>79</v>
      </c>
      <c r="BK1935" s="1">
        <v>44816</v>
      </c>
      <c r="BL1935" t="s">
        <v>2002</v>
      </c>
      <c r="BM1935">
        <v>2585</v>
      </c>
    </row>
    <row r="1936" spans="1:65" hidden="1" x14ac:dyDescent="0.2">
      <c r="A1936" s="8" t="s">
        <v>2230</v>
      </c>
      <c r="C1936" t="s">
        <v>1519</v>
      </c>
      <c r="D1936" t="s">
        <v>73</v>
      </c>
      <c r="E1936" t="s">
        <v>584</v>
      </c>
      <c r="F1936" t="s">
        <v>1142</v>
      </c>
      <c r="G1936" s="8" t="s">
        <v>584</v>
      </c>
      <c r="H1936" t="s">
        <v>1142</v>
      </c>
      <c r="AO1936" t="s">
        <v>2209</v>
      </c>
      <c r="AS1936" t="s">
        <v>2241</v>
      </c>
      <c r="BI1936" t="s">
        <v>2007</v>
      </c>
      <c r="BJ1936" s="8" t="s">
        <v>79</v>
      </c>
      <c r="BK1936" s="1">
        <v>44816</v>
      </c>
      <c r="BL1936" t="s">
        <v>2002</v>
      </c>
      <c r="BM1936">
        <v>2585</v>
      </c>
    </row>
    <row r="1937" spans="1:67" hidden="1" x14ac:dyDescent="0.2">
      <c r="A1937" t="s">
        <v>1148</v>
      </c>
      <c r="C1937" t="s">
        <v>1519</v>
      </c>
      <c r="D1937" t="s">
        <v>73</v>
      </c>
      <c r="E1937" t="s">
        <v>584</v>
      </c>
      <c r="F1937" t="s">
        <v>1142</v>
      </c>
      <c r="G1937" t="s">
        <v>584</v>
      </c>
      <c r="H1937" t="s">
        <v>1142</v>
      </c>
      <c r="AW1937">
        <v>10</v>
      </c>
      <c r="AX1937">
        <v>6.8</v>
      </c>
      <c r="AY1937">
        <v>6.1</v>
      </c>
      <c r="AZ1937">
        <v>6.8</v>
      </c>
      <c r="BJ1937" t="s">
        <v>79</v>
      </c>
      <c r="BL1937" t="s">
        <v>291</v>
      </c>
      <c r="BM1937">
        <v>17228</v>
      </c>
    </row>
    <row r="1938" spans="1:67" hidden="1" x14ac:dyDescent="0.2">
      <c r="A1938" s="8" t="s">
        <v>2231</v>
      </c>
      <c r="C1938" t="s">
        <v>1519</v>
      </c>
      <c r="D1938" t="s">
        <v>73</v>
      </c>
      <c r="E1938" t="s">
        <v>584</v>
      </c>
      <c r="F1938" t="s">
        <v>1142</v>
      </c>
      <c r="G1938" s="8" t="s">
        <v>584</v>
      </c>
      <c r="H1938" t="s">
        <v>1142</v>
      </c>
      <c r="I1938" t="b">
        <v>0</v>
      </c>
      <c r="AS1938">
        <v>12.5</v>
      </c>
      <c r="AV1938">
        <v>11.1</v>
      </c>
      <c r="BI1938" t="s">
        <v>2242</v>
      </c>
      <c r="BJ1938" s="8" t="s">
        <v>79</v>
      </c>
      <c r="BK1938" s="1">
        <v>44816</v>
      </c>
      <c r="BL1938" t="s">
        <v>2002</v>
      </c>
      <c r="BM1938">
        <v>2585</v>
      </c>
    </row>
    <row r="1939" spans="1:67" hidden="1" x14ac:dyDescent="0.2">
      <c r="A1939" s="8" t="s">
        <v>2231</v>
      </c>
      <c r="C1939" t="s">
        <v>1519</v>
      </c>
      <c r="D1939" t="s">
        <v>73</v>
      </c>
      <c r="E1939" t="s">
        <v>584</v>
      </c>
      <c r="F1939" t="s">
        <v>1142</v>
      </c>
      <c r="G1939" s="8" t="s">
        <v>584</v>
      </c>
      <c r="H1939" t="s">
        <v>1142</v>
      </c>
      <c r="I1939" t="b">
        <v>0</v>
      </c>
      <c r="AK1939">
        <v>9.6</v>
      </c>
      <c r="AN1939">
        <v>7.4</v>
      </c>
      <c r="AO1939">
        <v>10.7</v>
      </c>
      <c r="AR1939">
        <v>9.1999999999999993</v>
      </c>
      <c r="BI1939" t="s">
        <v>2242</v>
      </c>
      <c r="BJ1939" s="8" t="s">
        <v>79</v>
      </c>
      <c r="BK1939" s="1">
        <v>44816</v>
      </c>
      <c r="BL1939" t="s">
        <v>2002</v>
      </c>
      <c r="BM1939">
        <v>2585</v>
      </c>
    </row>
    <row r="1940" spans="1:67" hidden="1" x14ac:dyDescent="0.2">
      <c r="A1940" s="8" t="s">
        <v>1873</v>
      </c>
      <c r="C1940" t="s">
        <v>1519</v>
      </c>
      <c r="D1940" t="s">
        <v>73</v>
      </c>
      <c r="E1940" t="s">
        <v>584</v>
      </c>
      <c r="F1940" t="s">
        <v>1142</v>
      </c>
      <c r="G1940" t="s">
        <v>584</v>
      </c>
      <c r="H1940" t="s">
        <v>1142</v>
      </c>
      <c r="L1940" t="s">
        <v>1878</v>
      </c>
      <c r="M1940">
        <v>10.792</v>
      </c>
      <c r="P1940">
        <v>13.131</v>
      </c>
      <c r="Q1940">
        <v>10.773</v>
      </c>
      <c r="T1940">
        <v>15.180999999999999</v>
      </c>
      <c r="BJ1940" s="8" t="s">
        <v>79</v>
      </c>
      <c r="BK1940" s="9">
        <v>44812</v>
      </c>
      <c r="BL1940" s="8" t="s">
        <v>1738</v>
      </c>
      <c r="BM1940" s="8">
        <v>1420</v>
      </c>
    </row>
    <row r="1941" spans="1:67" hidden="1" x14ac:dyDescent="0.2">
      <c r="A1941" s="8" t="s">
        <v>1877</v>
      </c>
      <c r="C1941" t="s">
        <v>1519</v>
      </c>
      <c r="D1941" t="s">
        <v>73</v>
      </c>
      <c r="E1941" t="s">
        <v>584</v>
      </c>
      <c r="F1941" t="s">
        <v>1142</v>
      </c>
      <c r="G1941" t="s">
        <v>584</v>
      </c>
      <c r="H1941" t="s">
        <v>1142</v>
      </c>
      <c r="L1941" t="s">
        <v>1798</v>
      </c>
      <c r="Y1941">
        <v>8.4619999999999997</v>
      </c>
      <c r="AB1941">
        <v>11.185</v>
      </c>
      <c r="BI1941" t="s">
        <v>1784</v>
      </c>
      <c r="BJ1941" s="8" t="s">
        <v>79</v>
      </c>
      <c r="BK1941" s="9">
        <v>44812</v>
      </c>
      <c r="BL1941" s="8" t="s">
        <v>1738</v>
      </c>
      <c r="BM1941" s="8">
        <v>1420</v>
      </c>
    </row>
    <row r="1942" spans="1:67" hidden="1" x14ac:dyDescent="0.2">
      <c r="A1942" s="8" t="s">
        <v>1875</v>
      </c>
      <c r="C1942" t="s">
        <v>1519</v>
      </c>
      <c r="D1942" t="s">
        <v>73</v>
      </c>
      <c r="E1942" t="s">
        <v>584</v>
      </c>
      <c r="F1942" t="s">
        <v>1142</v>
      </c>
      <c r="G1942" t="s">
        <v>584</v>
      </c>
      <c r="H1942" t="s">
        <v>1142</v>
      </c>
      <c r="L1942" t="s">
        <v>1879</v>
      </c>
      <c r="Q1942">
        <v>10</v>
      </c>
      <c r="T1942">
        <v>13</v>
      </c>
      <c r="BI1942" t="s">
        <v>1874</v>
      </c>
      <c r="BJ1942" s="8" t="s">
        <v>79</v>
      </c>
      <c r="BK1942" s="9">
        <v>44812</v>
      </c>
      <c r="BL1942" s="8" t="s">
        <v>1738</v>
      </c>
      <c r="BM1942" s="8">
        <v>1420</v>
      </c>
    </row>
    <row r="1943" spans="1:67" hidden="1" x14ac:dyDescent="0.2">
      <c r="A1943" s="12" t="s">
        <v>1884</v>
      </c>
      <c r="B1943" s="12"/>
      <c r="C1943" s="12" t="s">
        <v>1519</v>
      </c>
      <c r="D1943" s="12" t="s">
        <v>73</v>
      </c>
      <c r="E1943" s="12" t="s">
        <v>584</v>
      </c>
      <c r="F1943" s="12" t="s">
        <v>1142</v>
      </c>
      <c r="G1943" s="12" t="s">
        <v>584</v>
      </c>
      <c r="H1943" s="12" t="s">
        <v>1142</v>
      </c>
      <c r="I1943" s="12"/>
      <c r="J1943" s="12"/>
      <c r="K1943" s="12"/>
      <c r="L1943" s="12"/>
      <c r="M1943" s="12"/>
      <c r="N1943" s="12"/>
      <c r="O1943" s="12"/>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t="s">
        <v>79</v>
      </c>
      <c r="BK1943" s="14">
        <v>44812</v>
      </c>
      <c r="BL1943" s="12" t="s">
        <v>1738</v>
      </c>
      <c r="BM1943" s="12">
        <v>1420</v>
      </c>
      <c r="BN1943" s="12" t="s">
        <v>72</v>
      </c>
      <c r="BO1943" s="12" t="s">
        <v>1738</v>
      </c>
    </row>
    <row r="1944" spans="1:67" hidden="1" x14ac:dyDescent="0.2">
      <c r="A1944" s="8" t="s">
        <v>1882</v>
      </c>
      <c r="C1944" t="s">
        <v>1519</v>
      </c>
      <c r="D1944" t="s">
        <v>73</v>
      </c>
      <c r="E1944" t="s">
        <v>584</v>
      </c>
      <c r="F1944" t="s">
        <v>1142</v>
      </c>
      <c r="G1944" t="s">
        <v>584</v>
      </c>
      <c r="H1944" t="s">
        <v>1142</v>
      </c>
      <c r="L1944" t="s">
        <v>1742</v>
      </c>
      <c r="BE1944">
        <v>9.5640000000000001</v>
      </c>
      <c r="BF1944" t="s">
        <v>1948</v>
      </c>
      <c r="BG1944" t="s">
        <v>1949</v>
      </c>
      <c r="BH1944" t="s">
        <v>1948</v>
      </c>
      <c r="BI1944" t="s">
        <v>1883</v>
      </c>
      <c r="BJ1944" t="s">
        <v>79</v>
      </c>
      <c r="BK1944" s="9">
        <v>44812</v>
      </c>
      <c r="BL1944" s="8" t="s">
        <v>1738</v>
      </c>
      <c r="BM1944" s="8">
        <v>1420</v>
      </c>
    </row>
    <row r="1945" spans="1:67" hidden="1" x14ac:dyDescent="0.2">
      <c r="A1945" s="8" t="s">
        <v>1881</v>
      </c>
      <c r="C1945" t="s">
        <v>1519</v>
      </c>
      <c r="D1945" t="s">
        <v>73</v>
      </c>
      <c r="E1945" t="s">
        <v>584</v>
      </c>
      <c r="F1945" t="s">
        <v>1142</v>
      </c>
      <c r="G1945" t="s">
        <v>584</v>
      </c>
      <c r="H1945" t="s">
        <v>1142</v>
      </c>
      <c r="L1945" t="s">
        <v>1742</v>
      </c>
      <c r="BA1945">
        <v>8.4600000000000009</v>
      </c>
      <c r="BB1945">
        <v>7.7350000000000003</v>
      </c>
      <c r="BC1945">
        <v>7.1120000000000001</v>
      </c>
      <c r="BD1945">
        <v>7.7350000000000003</v>
      </c>
      <c r="BJ1945" s="8" t="s">
        <v>79</v>
      </c>
      <c r="BK1945" s="9">
        <v>44812</v>
      </c>
      <c r="BL1945" s="8" t="s">
        <v>1738</v>
      </c>
      <c r="BM1945" s="8">
        <v>1420</v>
      </c>
    </row>
    <row r="1946" spans="1:67" hidden="1" x14ac:dyDescent="0.2">
      <c r="A1946" s="8" t="s">
        <v>1880</v>
      </c>
      <c r="C1946" t="s">
        <v>1519</v>
      </c>
      <c r="D1946" t="s">
        <v>73</v>
      </c>
      <c r="E1946" t="s">
        <v>584</v>
      </c>
      <c r="F1946" t="s">
        <v>1142</v>
      </c>
      <c r="G1946" t="s">
        <v>584</v>
      </c>
      <c r="H1946" t="s">
        <v>1142</v>
      </c>
      <c r="L1946" t="s">
        <v>1742</v>
      </c>
      <c r="AK1946">
        <v>9.1229999999999993</v>
      </c>
      <c r="AN1946" t="s">
        <v>1950</v>
      </c>
      <c r="BJ1946" s="8" t="s">
        <v>79</v>
      </c>
      <c r="BK1946" s="9">
        <v>44812</v>
      </c>
      <c r="BL1946" s="8" t="s">
        <v>1738</v>
      </c>
      <c r="BM1946" s="8">
        <v>1420</v>
      </c>
    </row>
    <row r="1947" spans="1:67" hidden="1" x14ac:dyDescent="0.2">
      <c r="A1947" s="8" t="s">
        <v>1876</v>
      </c>
      <c r="C1947" t="s">
        <v>1519</v>
      </c>
      <c r="D1947" t="s">
        <v>73</v>
      </c>
      <c r="E1947" t="s">
        <v>584</v>
      </c>
      <c r="F1947" t="s">
        <v>1142</v>
      </c>
      <c r="G1947" t="s">
        <v>584</v>
      </c>
      <c r="H1947" t="s">
        <v>1142</v>
      </c>
      <c r="L1947" t="s">
        <v>1788</v>
      </c>
      <c r="AC1947">
        <v>8.1929999999999996</v>
      </c>
      <c r="AF1947">
        <v>11.286</v>
      </c>
      <c r="AG1947">
        <v>7.0339999999999998</v>
      </c>
      <c r="AJ1947">
        <v>9.7449999999999992</v>
      </c>
      <c r="BJ1947" s="8" t="s">
        <v>79</v>
      </c>
      <c r="BK1947" s="9">
        <v>44812</v>
      </c>
      <c r="BL1947" s="8" t="s">
        <v>1738</v>
      </c>
      <c r="BM1947" s="8">
        <v>1420</v>
      </c>
      <c r="BN1947" t="s">
        <v>72</v>
      </c>
      <c r="BO1947" t="s">
        <v>1738</v>
      </c>
    </row>
    <row r="1948" spans="1:67" hidden="1" x14ac:dyDescent="0.2">
      <c r="A1948" s="12" t="s">
        <v>2814</v>
      </c>
      <c r="B1948" s="12"/>
      <c r="C1948" s="12" t="s">
        <v>1519</v>
      </c>
      <c r="D1948" s="12" t="s">
        <v>73</v>
      </c>
      <c r="E1948" s="12" t="s">
        <v>584</v>
      </c>
      <c r="F1948" s="12" t="s">
        <v>283</v>
      </c>
      <c r="G1948" s="12" t="s">
        <v>584</v>
      </c>
      <c r="H1948" s="12" t="s">
        <v>283</v>
      </c>
      <c r="I1948" s="12"/>
      <c r="J1948" s="12"/>
      <c r="K1948" s="12"/>
      <c r="L1948" s="12"/>
      <c r="M1948" s="12"/>
      <c r="N1948" s="12"/>
      <c r="O1948" s="12"/>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t="s">
        <v>2815</v>
      </c>
      <c r="BJ1948" s="12" t="s">
        <v>79</v>
      </c>
      <c r="BK1948" s="14">
        <v>44827</v>
      </c>
      <c r="BL1948" s="12" t="s">
        <v>2790</v>
      </c>
      <c r="BM1948" s="12">
        <v>1985</v>
      </c>
      <c r="BN1948" s="12" t="s">
        <v>72</v>
      </c>
      <c r="BO1948" s="12"/>
    </row>
    <row r="1949" spans="1:67" hidden="1" x14ac:dyDescent="0.2">
      <c r="A1949" s="13" t="s">
        <v>1737</v>
      </c>
      <c r="B1949" s="13"/>
      <c r="C1949" s="13" t="s">
        <v>1519</v>
      </c>
      <c r="D1949" s="13" t="s">
        <v>73</v>
      </c>
      <c r="E1949" s="13" t="s">
        <v>584</v>
      </c>
      <c r="F1949" s="13"/>
      <c r="G1949" s="13" t="s">
        <v>1702</v>
      </c>
      <c r="H1949" s="13"/>
      <c r="I1949" s="13"/>
      <c r="J1949" s="13"/>
      <c r="K1949" s="13"/>
      <c r="L1949" s="13"/>
      <c r="M1949" s="13"/>
      <c r="N1949" s="13"/>
      <c r="O1949" s="13"/>
      <c r="P1949" s="13"/>
      <c r="Q1949" s="13"/>
      <c r="R1949" s="13"/>
      <c r="S1949" s="13"/>
      <c r="T1949" s="13"/>
      <c r="U1949" s="13"/>
      <c r="V1949" s="13"/>
      <c r="W1949" s="13"/>
      <c r="X1949" s="13"/>
      <c r="Y1949" s="13"/>
      <c r="Z1949" s="13"/>
      <c r="AA1949" s="13"/>
      <c r="AB1949" s="13"/>
      <c r="AC1949" s="13"/>
      <c r="AD1949" s="13"/>
      <c r="AE1949" s="13"/>
      <c r="AF1949" s="13"/>
      <c r="AG1949" s="13"/>
      <c r="AH1949" s="13"/>
      <c r="AI1949" s="13"/>
      <c r="AJ1949" s="13"/>
      <c r="AK1949" s="13"/>
      <c r="AL1949" s="13"/>
      <c r="AM1949" s="13"/>
      <c r="AN1949" s="13"/>
      <c r="AO1949" s="13"/>
      <c r="AP1949" s="13"/>
      <c r="AQ1949" s="13"/>
      <c r="AR1949" s="13"/>
      <c r="AS1949" s="13"/>
      <c r="AT1949" s="13"/>
      <c r="AU1949" s="13"/>
      <c r="AV1949" s="13"/>
      <c r="AW1949" s="13"/>
      <c r="AX1949" s="13"/>
      <c r="AY1949" s="13"/>
      <c r="AZ1949" s="13"/>
      <c r="BA1949" s="13"/>
      <c r="BB1949" s="13"/>
      <c r="BC1949" s="13"/>
      <c r="BD1949" s="13"/>
      <c r="BE1949" s="13"/>
      <c r="BF1949" s="13"/>
      <c r="BG1949" s="13"/>
      <c r="BH1949" s="13"/>
      <c r="BI1949" s="13"/>
      <c r="BJ1949" s="13"/>
      <c r="BK1949" s="13"/>
      <c r="BL1949" s="13"/>
      <c r="BM1949" s="13"/>
      <c r="BN1949" s="13"/>
      <c r="BO1949" s="13"/>
    </row>
    <row r="1950" spans="1:67" hidden="1" x14ac:dyDescent="0.2">
      <c r="A1950" s="13" t="s">
        <v>1737</v>
      </c>
      <c r="B1950" s="13"/>
      <c r="C1950" s="13" t="s">
        <v>1519</v>
      </c>
      <c r="D1950" s="13" t="s">
        <v>73</v>
      </c>
      <c r="E1950" s="13" t="s">
        <v>584</v>
      </c>
      <c r="F1950" s="13"/>
      <c r="G1950" s="13" t="s">
        <v>1699</v>
      </c>
      <c r="H1950" s="13"/>
      <c r="I1950" s="13"/>
      <c r="J1950" s="13"/>
      <c r="K1950" s="13"/>
      <c r="L1950" s="13"/>
      <c r="M1950" s="13"/>
      <c r="N1950" s="13"/>
      <c r="O1950" s="13"/>
      <c r="P1950" s="13"/>
      <c r="Q1950" s="13"/>
      <c r="R1950" s="13"/>
      <c r="S1950" s="13"/>
      <c r="T1950" s="13"/>
      <c r="U1950" s="13"/>
      <c r="V1950" s="13"/>
      <c r="W1950" s="13"/>
      <c r="X1950" s="13"/>
      <c r="Y1950" s="13"/>
      <c r="Z1950" s="13"/>
      <c r="AA1950" s="13"/>
      <c r="AB1950" s="13"/>
      <c r="AC1950" s="13"/>
      <c r="AD1950" s="13"/>
      <c r="AE1950" s="13"/>
      <c r="AF1950" s="13"/>
      <c r="AG1950" s="13"/>
      <c r="AH1950" s="13"/>
      <c r="AI1950" s="13"/>
      <c r="AJ1950" s="13"/>
      <c r="AK1950" s="13"/>
      <c r="AL1950" s="13"/>
      <c r="AM1950" s="13"/>
      <c r="AN1950" s="13"/>
      <c r="AO1950" s="13"/>
      <c r="AP1950" s="13"/>
      <c r="AQ1950" s="13"/>
      <c r="AR1950" s="13"/>
      <c r="AS1950" s="13"/>
      <c r="AT1950" s="13"/>
      <c r="AU1950" s="13"/>
      <c r="AV1950" s="13"/>
      <c r="AW1950" s="13"/>
      <c r="AX1950" s="13"/>
      <c r="AY1950" s="13"/>
      <c r="AZ1950" s="13"/>
      <c r="BA1950" s="13"/>
      <c r="BB1950" s="13"/>
      <c r="BC1950" s="13"/>
      <c r="BD1950" s="13"/>
      <c r="BE1950" s="13"/>
      <c r="BF1950" s="13"/>
      <c r="BG1950" s="13"/>
      <c r="BH1950" s="13"/>
      <c r="BI1950" s="13"/>
      <c r="BJ1950" s="13"/>
      <c r="BK1950" s="13"/>
      <c r="BL1950" s="13"/>
      <c r="BM1950" s="13"/>
      <c r="BN1950" s="13"/>
      <c r="BO1950" s="13"/>
    </row>
    <row r="1951" spans="1:67" hidden="1" x14ac:dyDescent="0.2">
      <c r="A1951" s="13" t="s">
        <v>1737</v>
      </c>
      <c r="B1951" s="13"/>
      <c r="C1951" s="13" t="s">
        <v>1519</v>
      </c>
      <c r="D1951" s="13" t="s">
        <v>73</v>
      </c>
      <c r="E1951" s="13" t="s">
        <v>584</v>
      </c>
      <c r="F1951" s="13"/>
      <c r="G1951" s="13" t="s">
        <v>584</v>
      </c>
      <c r="H1951" s="13"/>
      <c r="I1951" s="13"/>
      <c r="J1951" s="13"/>
      <c r="K1951" s="13"/>
      <c r="L1951" s="13"/>
      <c r="M1951" s="13"/>
      <c r="N1951" s="13"/>
      <c r="O1951" s="13"/>
      <c r="P1951" s="13"/>
      <c r="Q1951" s="13"/>
      <c r="R1951" s="13"/>
      <c r="S1951" s="13"/>
      <c r="T1951" s="13"/>
      <c r="U1951" s="13"/>
      <c r="V1951" s="13"/>
      <c r="W1951" s="13"/>
      <c r="X1951" s="13"/>
      <c r="Y1951" s="13"/>
      <c r="Z1951" s="13"/>
      <c r="AA1951" s="13"/>
      <c r="AB1951" s="13"/>
      <c r="AC1951" s="13"/>
      <c r="AD1951" s="13"/>
      <c r="AE1951" s="13"/>
      <c r="AF1951" s="13"/>
      <c r="AG1951" s="13"/>
      <c r="AH1951" s="13"/>
      <c r="AI1951" s="13"/>
      <c r="AJ1951" s="13"/>
      <c r="AK1951" s="13"/>
      <c r="AL1951" s="13"/>
      <c r="AM1951" s="13"/>
      <c r="AN1951" s="13"/>
      <c r="AO1951" s="13"/>
      <c r="AP1951" s="13"/>
      <c r="AQ1951" s="13"/>
      <c r="AR1951" s="13"/>
      <c r="AS1951" s="13"/>
      <c r="AT1951" s="13"/>
      <c r="AU1951" s="13"/>
      <c r="AV1951" s="13"/>
      <c r="AW1951" s="13"/>
      <c r="AX1951" s="13"/>
      <c r="AY1951" s="13"/>
      <c r="AZ1951" s="13"/>
      <c r="BA1951" s="13"/>
      <c r="BB1951" s="13"/>
      <c r="BC1951" s="13"/>
      <c r="BD1951" s="13"/>
      <c r="BE1951" s="13"/>
      <c r="BF1951" s="13"/>
      <c r="BG1951" s="13"/>
      <c r="BH1951" s="13"/>
      <c r="BI1951" s="13"/>
      <c r="BJ1951" s="13"/>
      <c r="BK1951" s="13"/>
      <c r="BL1951" s="13"/>
      <c r="BM1951" s="13"/>
      <c r="BN1951" s="13"/>
      <c r="BO1951" s="13"/>
    </row>
    <row r="1952" spans="1:67" hidden="1" x14ac:dyDescent="0.2">
      <c r="A1952" s="13" t="s">
        <v>1737</v>
      </c>
      <c r="B1952" s="13"/>
      <c r="C1952" s="13" t="s">
        <v>1519</v>
      </c>
      <c r="D1952" s="13" t="s">
        <v>73</v>
      </c>
      <c r="E1952" s="13" t="s">
        <v>584</v>
      </c>
      <c r="F1952" s="13"/>
      <c r="G1952" s="13" t="s">
        <v>1143</v>
      </c>
      <c r="H1952" s="13"/>
      <c r="I1952" s="13"/>
      <c r="J1952" s="13"/>
      <c r="K1952" s="13"/>
      <c r="L1952" s="13"/>
      <c r="M1952" s="13"/>
      <c r="N1952" s="13"/>
      <c r="O1952" s="13"/>
      <c r="P1952" s="13"/>
      <c r="Q1952" s="13"/>
      <c r="R1952" s="13"/>
      <c r="S1952" s="13"/>
      <c r="T1952" s="13"/>
      <c r="U1952" s="13"/>
      <c r="V1952" s="13"/>
      <c r="W1952" s="13"/>
      <c r="X1952" s="13"/>
      <c r="Y1952" s="13"/>
      <c r="Z1952" s="13"/>
      <c r="AA1952" s="13"/>
      <c r="AB1952" s="13"/>
      <c r="AC1952" s="13"/>
      <c r="AD1952" s="13"/>
      <c r="AE1952" s="13"/>
      <c r="AF1952" s="13"/>
      <c r="AG1952" s="13"/>
      <c r="AH1952" s="13"/>
      <c r="AI1952" s="13"/>
      <c r="AJ1952" s="13"/>
      <c r="AK1952" s="13"/>
      <c r="AL1952" s="13"/>
      <c r="AM1952" s="13"/>
      <c r="AN1952" s="13"/>
      <c r="AO1952" s="13"/>
      <c r="AP1952" s="13"/>
      <c r="AQ1952" s="13"/>
      <c r="AR1952" s="13"/>
      <c r="AS1952" s="13"/>
      <c r="AT1952" s="13"/>
      <c r="AU1952" s="13"/>
      <c r="AV1952" s="13"/>
      <c r="AW1952" s="13"/>
      <c r="AX1952" s="13"/>
      <c r="AY1952" s="13"/>
      <c r="AZ1952" s="13"/>
      <c r="BA1952" s="13"/>
      <c r="BB1952" s="13"/>
      <c r="BC1952" s="13"/>
      <c r="BD1952" s="13"/>
      <c r="BE1952" s="13"/>
      <c r="BF1952" s="13"/>
      <c r="BG1952" s="13"/>
      <c r="BH1952" s="13"/>
      <c r="BI1952" s="13"/>
      <c r="BJ1952" s="13"/>
      <c r="BK1952" s="13"/>
      <c r="BL1952" s="13"/>
      <c r="BM1952" s="13"/>
      <c r="BN1952" s="13"/>
      <c r="BO1952" s="13"/>
    </row>
    <row r="1953" spans="1:67" hidden="1" x14ac:dyDescent="0.2">
      <c r="A1953" t="s">
        <v>1149</v>
      </c>
      <c r="C1953" t="s">
        <v>65</v>
      </c>
      <c r="D1953" t="s">
        <v>66</v>
      </c>
      <c r="E1953" t="s">
        <v>1150</v>
      </c>
      <c r="F1953" t="s">
        <v>1151</v>
      </c>
      <c r="G1953" t="s">
        <v>1150</v>
      </c>
      <c r="H1953" t="s">
        <v>1151</v>
      </c>
      <c r="BJ1953" t="s">
        <v>79</v>
      </c>
      <c r="BL1953" t="s">
        <v>675</v>
      </c>
      <c r="BM1953">
        <v>42892</v>
      </c>
      <c r="BN1953" t="s">
        <v>72</v>
      </c>
      <c r="BO1953" t="s">
        <v>675</v>
      </c>
    </row>
    <row r="1954" spans="1:67" s="26" customFormat="1" hidden="1" x14ac:dyDescent="0.2">
      <c r="A1954" t="s">
        <v>1152</v>
      </c>
      <c r="B1954"/>
      <c r="C1954" t="s">
        <v>65</v>
      </c>
      <c r="D1954" t="s">
        <v>66</v>
      </c>
      <c r="E1954" t="s">
        <v>1150</v>
      </c>
      <c r="F1954" t="s">
        <v>1151</v>
      </c>
      <c r="G1954" t="s">
        <v>1150</v>
      </c>
      <c r="H1954" t="s">
        <v>1151</v>
      </c>
      <c r="I1954"/>
      <c r="J1954"/>
      <c r="K1954"/>
      <c r="L195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t="s">
        <v>79</v>
      </c>
      <c r="BK1954"/>
      <c r="BL1954" t="s">
        <v>675</v>
      </c>
      <c r="BM1954">
        <v>42892</v>
      </c>
      <c r="BN1954" t="s">
        <v>72</v>
      </c>
      <c r="BO1954" t="s">
        <v>675</v>
      </c>
    </row>
    <row r="1955" spans="1:67" s="26" customFormat="1" hidden="1" x14ac:dyDescent="0.2">
      <c r="A1955" s="13" t="s">
        <v>1737</v>
      </c>
      <c r="B1955" s="13"/>
      <c r="C1955" s="13" t="s">
        <v>1519</v>
      </c>
      <c r="D1955" s="13" t="s">
        <v>123</v>
      </c>
      <c r="E1955" s="13" t="s">
        <v>123</v>
      </c>
      <c r="F1955" s="13"/>
      <c r="G1955" s="13" t="s">
        <v>123</v>
      </c>
      <c r="H1955" s="13"/>
      <c r="I1955" s="13"/>
      <c r="J1955" s="13"/>
      <c r="K1955" s="13"/>
      <c r="L1955" s="13"/>
      <c r="M1955" s="13"/>
      <c r="N1955" s="13"/>
      <c r="O1955" s="13"/>
      <c r="P1955" s="13"/>
      <c r="Q1955" s="13"/>
      <c r="R1955" s="13"/>
      <c r="S1955" s="13"/>
      <c r="T1955" s="13"/>
      <c r="U1955" s="13"/>
      <c r="V1955" s="13"/>
      <c r="W1955" s="13"/>
      <c r="X1955" s="13"/>
      <c r="Y1955" s="13"/>
      <c r="Z1955" s="13"/>
      <c r="AA1955" s="13"/>
      <c r="AB1955" s="13"/>
      <c r="AC1955" s="13"/>
      <c r="AD1955" s="13"/>
      <c r="AE1955" s="13"/>
      <c r="AF1955" s="13"/>
      <c r="AG1955" s="13"/>
      <c r="AH1955" s="13"/>
      <c r="AI1955" s="13"/>
      <c r="AJ1955" s="13"/>
      <c r="AK1955" s="13"/>
      <c r="AL1955" s="13"/>
      <c r="AM1955" s="13"/>
      <c r="AN1955" s="13"/>
      <c r="AO1955" s="13"/>
      <c r="AP1955" s="13"/>
      <c r="AQ1955" s="13"/>
      <c r="AR1955" s="13"/>
      <c r="AS1955" s="13"/>
      <c r="AT1955" s="13"/>
      <c r="AU1955" s="13"/>
      <c r="AV1955" s="13"/>
      <c r="AW1955" s="13"/>
      <c r="AX1955" s="13"/>
      <c r="AY1955" s="13"/>
      <c r="AZ1955" s="13"/>
      <c r="BA1955" s="13"/>
      <c r="BB1955" s="13"/>
      <c r="BC1955" s="13"/>
      <c r="BD1955" s="13"/>
      <c r="BE1955" s="13"/>
      <c r="BF1955" s="13"/>
      <c r="BG1955" s="13"/>
      <c r="BH1955" s="13"/>
      <c r="BI1955" s="13"/>
      <c r="BJ1955" s="13"/>
      <c r="BK1955" s="13"/>
      <c r="BL1955" s="13"/>
      <c r="BM1955" s="13"/>
      <c r="BN1955" s="13"/>
      <c r="BO1955" s="13"/>
    </row>
    <row r="1956" spans="1:67" s="26" customFormat="1" hidden="1" x14ac:dyDescent="0.2">
      <c r="A1956" s="13" t="s">
        <v>1737</v>
      </c>
      <c r="B1956" s="13"/>
      <c r="C1956" s="13" t="s">
        <v>1519</v>
      </c>
      <c r="D1956" s="13" t="s">
        <v>123</v>
      </c>
      <c r="E1956" s="13" t="s">
        <v>351</v>
      </c>
      <c r="F1956" s="13" t="s">
        <v>1153</v>
      </c>
      <c r="G1956" s="13" t="s">
        <v>351</v>
      </c>
      <c r="H1956" s="13" t="s">
        <v>1153</v>
      </c>
      <c r="I1956" s="13"/>
      <c r="J1956" s="13"/>
      <c r="K1956" s="13"/>
      <c r="L1956" s="13"/>
      <c r="M1956" s="13"/>
      <c r="N1956" s="13"/>
      <c r="O1956" s="13"/>
      <c r="P1956" s="13"/>
      <c r="Q1956" s="13"/>
      <c r="R1956" s="13"/>
      <c r="S1956" s="13"/>
      <c r="T1956" s="13"/>
      <c r="U1956" s="13"/>
      <c r="V1956" s="13"/>
      <c r="W1956" s="13"/>
      <c r="X1956" s="13"/>
      <c r="Y1956" s="13"/>
      <c r="Z1956" s="13"/>
      <c r="AA1956" s="13"/>
      <c r="AB1956" s="13"/>
      <c r="AC1956" s="13"/>
      <c r="AD1956" s="13"/>
      <c r="AE1956" s="13"/>
      <c r="AF1956" s="13"/>
      <c r="AG1956" s="13"/>
      <c r="AH1956" s="13"/>
      <c r="AI1956" s="13"/>
      <c r="AJ1956" s="13"/>
      <c r="AK1956" s="13"/>
      <c r="AL1956" s="13"/>
      <c r="AM1956" s="13"/>
      <c r="AN1956" s="13"/>
      <c r="AO1956" s="13"/>
      <c r="AP1956" s="13"/>
      <c r="AQ1956" s="13"/>
      <c r="AR1956" s="13"/>
      <c r="AS1956" s="13"/>
      <c r="AT1956" s="13"/>
      <c r="AU1956" s="13"/>
      <c r="AV1956" s="13"/>
      <c r="AW1956" s="13"/>
      <c r="AX1956" s="13"/>
      <c r="AY1956" s="13"/>
      <c r="AZ1956" s="13"/>
      <c r="BA1956" s="13"/>
      <c r="BB1956" s="13"/>
      <c r="BC1956" s="13"/>
      <c r="BD1956" s="13"/>
      <c r="BE1956" s="13"/>
      <c r="BF1956" s="13"/>
      <c r="BG1956" s="13"/>
      <c r="BH1956" s="13"/>
      <c r="BI1956" s="13"/>
      <c r="BJ1956" s="13"/>
      <c r="BK1956" s="13"/>
      <c r="BL1956" s="13"/>
      <c r="BM1956" s="13"/>
      <c r="BN1956" s="13"/>
      <c r="BO1956" s="13"/>
    </row>
    <row r="1957" spans="1:67" s="26" customFormat="1" hidden="1" x14ac:dyDescent="0.2">
      <c r="A1957" s="8" t="s">
        <v>2823</v>
      </c>
      <c r="B1957"/>
      <c r="C1957" t="s">
        <v>1519</v>
      </c>
      <c r="D1957" t="s">
        <v>123</v>
      </c>
      <c r="E1957" t="s">
        <v>351</v>
      </c>
      <c r="F1957" t="s">
        <v>1153</v>
      </c>
      <c r="G1957" t="s">
        <v>351</v>
      </c>
      <c r="H1957" t="s">
        <v>1153</v>
      </c>
      <c r="I1957"/>
      <c r="J1957"/>
      <c r="K1957"/>
      <c r="L1957" t="s">
        <v>530</v>
      </c>
      <c r="M1957"/>
      <c r="N1957"/>
      <c r="O1957"/>
      <c r="P1957"/>
      <c r="Q1957"/>
      <c r="R1957"/>
      <c r="S1957"/>
      <c r="T1957">
        <v>3.6</v>
      </c>
      <c r="U1957">
        <v>9.56</v>
      </c>
      <c r="V1957"/>
      <c r="W1957"/>
      <c r="X1957">
        <v>6.24</v>
      </c>
      <c r="Y1957">
        <v>9.6</v>
      </c>
      <c r="Z1957"/>
      <c r="AA1957"/>
      <c r="AB1957">
        <v>7.35</v>
      </c>
      <c r="AC1957">
        <v>9.8000000000000007</v>
      </c>
      <c r="AD1957"/>
      <c r="AE1957"/>
      <c r="AF1957">
        <v>8.1</v>
      </c>
      <c r="AG1957">
        <v>10.220000000000001</v>
      </c>
      <c r="AH1957"/>
      <c r="AI1957"/>
      <c r="AJ1957">
        <v>6.97</v>
      </c>
      <c r="AK1957"/>
      <c r="AL1957"/>
      <c r="AM1957"/>
      <c r="AN1957"/>
      <c r="AO1957">
        <v>7.1</v>
      </c>
      <c r="AP1957"/>
      <c r="AQ1957"/>
      <c r="AR1957">
        <v>8.7799999999999994</v>
      </c>
      <c r="AS1957">
        <v>9.43</v>
      </c>
      <c r="AT1957"/>
      <c r="AU1957"/>
      <c r="AV1957"/>
      <c r="AW1957"/>
      <c r="AX1957"/>
      <c r="AY1957"/>
      <c r="AZ1957"/>
      <c r="BA1957"/>
      <c r="BB1957"/>
      <c r="BC1957"/>
      <c r="BD1957"/>
      <c r="BE1957"/>
      <c r="BF1957"/>
      <c r="BG1957"/>
      <c r="BH1957"/>
      <c r="BI1957" t="s">
        <v>472</v>
      </c>
      <c r="BJ1957" t="s">
        <v>79</v>
      </c>
      <c r="BK1957"/>
      <c r="BL1957" t="s">
        <v>473</v>
      </c>
      <c r="BM1957">
        <v>3401</v>
      </c>
      <c r="BN1957"/>
      <c r="BO1957"/>
    </row>
    <row r="1958" spans="1:67" s="12" customFormat="1" hidden="1" x14ac:dyDescent="0.2">
      <c r="A1958" s="8" t="s">
        <v>2823</v>
      </c>
      <c r="B1958"/>
      <c r="C1958" t="s">
        <v>1519</v>
      </c>
      <c r="D1958" t="s">
        <v>123</v>
      </c>
      <c r="E1958" t="s">
        <v>351</v>
      </c>
      <c r="F1958" t="s">
        <v>1153</v>
      </c>
      <c r="G1958" t="s">
        <v>351</v>
      </c>
      <c r="H1958" t="s">
        <v>1153</v>
      </c>
      <c r="I1958"/>
      <c r="J1958"/>
      <c r="K1958"/>
      <c r="L1958" t="s">
        <v>1154</v>
      </c>
      <c r="M1958"/>
      <c r="N1958"/>
      <c r="O1958"/>
      <c r="P1958"/>
      <c r="Q1958">
        <v>8.33</v>
      </c>
      <c r="R1958"/>
      <c r="S1958"/>
      <c r="T1958">
        <v>5.3</v>
      </c>
      <c r="U1958">
        <v>8.76</v>
      </c>
      <c r="V1958"/>
      <c r="W1958"/>
      <c r="X1958">
        <v>6.01</v>
      </c>
      <c r="Y1958">
        <v>8.89</v>
      </c>
      <c r="Z1958"/>
      <c r="AA1958"/>
      <c r="AB1958">
        <v>7.01</v>
      </c>
      <c r="AC1958">
        <v>8.92</v>
      </c>
      <c r="AD1958"/>
      <c r="AE1958"/>
      <c r="AF1958">
        <v>7.43</v>
      </c>
      <c r="AG1958">
        <v>9.6</v>
      </c>
      <c r="AH1958"/>
      <c r="AI1958"/>
      <c r="AJ1958">
        <v>6.5</v>
      </c>
      <c r="AK1958"/>
      <c r="AL1958"/>
      <c r="AM1958"/>
      <c r="AN1958"/>
      <c r="AO1958">
        <v>7.5</v>
      </c>
      <c r="AP1958"/>
      <c r="AQ1958"/>
      <c r="AR1958">
        <v>8.9</v>
      </c>
      <c r="AS1958">
        <v>8.25</v>
      </c>
      <c r="AT1958"/>
      <c r="AU1958"/>
      <c r="AV1958">
        <v>9.3000000000000007</v>
      </c>
      <c r="AW1958"/>
      <c r="AX1958"/>
      <c r="AY1958"/>
      <c r="AZ1958"/>
      <c r="BA1958">
        <v>10.1</v>
      </c>
      <c r="BB1958"/>
      <c r="BC1958"/>
      <c r="BD1958">
        <v>10.77</v>
      </c>
      <c r="BE1958">
        <v>8.58</v>
      </c>
      <c r="BF1958"/>
      <c r="BG1958"/>
      <c r="BH1958">
        <v>8.74</v>
      </c>
      <c r="BI1958" t="s">
        <v>472</v>
      </c>
      <c r="BJ1958" t="s">
        <v>79</v>
      </c>
      <c r="BK1958"/>
      <c r="BL1958" t="s">
        <v>473</v>
      </c>
      <c r="BM1958">
        <v>3401</v>
      </c>
      <c r="BN1958"/>
      <c r="BO1958"/>
    </row>
    <row r="1959" spans="1:67" s="12" customFormat="1" hidden="1" x14ac:dyDescent="0.2">
      <c r="A1959" s="8" t="s">
        <v>2823</v>
      </c>
      <c r="B1959"/>
      <c r="C1959" t="s">
        <v>1519</v>
      </c>
      <c r="D1959" t="s">
        <v>123</v>
      </c>
      <c r="E1959" t="s">
        <v>351</v>
      </c>
      <c r="F1959" t="s">
        <v>1153</v>
      </c>
      <c r="G1959" t="s">
        <v>351</v>
      </c>
      <c r="H1959" t="s">
        <v>1153</v>
      </c>
      <c r="I1959"/>
      <c r="J1959"/>
      <c r="K1959"/>
      <c r="L1959" t="s">
        <v>1155</v>
      </c>
      <c r="M1959"/>
      <c r="N1959"/>
      <c r="O1959"/>
      <c r="P1959"/>
      <c r="Q1959">
        <v>7.9</v>
      </c>
      <c r="R1959"/>
      <c r="S1959"/>
      <c r="T1959">
        <v>6.5</v>
      </c>
      <c r="U1959">
        <v>7.87</v>
      </c>
      <c r="V1959"/>
      <c r="W1959"/>
      <c r="X1959">
        <v>8.33</v>
      </c>
      <c r="Y1959">
        <v>9.65</v>
      </c>
      <c r="Z1959"/>
      <c r="AA1959"/>
      <c r="AB1959">
        <v>10.67</v>
      </c>
      <c r="AC1959">
        <v>10.23</v>
      </c>
      <c r="AD1959"/>
      <c r="AE1959"/>
      <c r="AF1959">
        <v>11.13</v>
      </c>
      <c r="AG1959">
        <v>9.6</v>
      </c>
      <c r="AH1959"/>
      <c r="AI1959"/>
      <c r="AJ1959">
        <v>9.6</v>
      </c>
      <c r="AK1959"/>
      <c r="AL1959"/>
      <c r="AM1959"/>
      <c r="AN1959"/>
      <c r="AO1959"/>
      <c r="AP1959"/>
      <c r="AQ1959"/>
      <c r="AR1959"/>
      <c r="AS1959">
        <v>8.93</v>
      </c>
      <c r="AT1959"/>
      <c r="AU1959"/>
      <c r="AV1959">
        <v>5.93</v>
      </c>
      <c r="AW1959">
        <v>8.82</v>
      </c>
      <c r="AX1959"/>
      <c r="AY1959"/>
      <c r="AZ1959">
        <v>7.15</v>
      </c>
      <c r="BA1959">
        <v>9.4</v>
      </c>
      <c r="BB1959"/>
      <c r="BC1959"/>
      <c r="BD1959">
        <v>7.85</v>
      </c>
      <c r="BE1959">
        <v>10.43</v>
      </c>
      <c r="BF1959"/>
      <c r="BG1959"/>
      <c r="BH1959">
        <v>7.27</v>
      </c>
      <c r="BI1959" t="s">
        <v>472</v>
      </c>
      <c r="BJ1959" t="s">
        <v>79</v>
      </c>
      <c r="BK1959"/>
      <c r="BL1959" t="s">
        <v>473</v>
      </c>
      <c r="BM1959">
        <v>3401</v>
      </c>
      <c r="BN1959"/>
      <c r="BO1959"/>
    </row>
    <row r="1960" spans="1:67" s="12" customFormat="1" hidden="1" x14ac:dyDescent="0.2">
      <c r="A1960" s="8" t="s">
        <v>2823</v>
      </c>
      <c r="B1960"/>
      <c r="C1960" t="s">
        <v>1519</v>
      </c>
      <c r="D1960" t="s">
        <v>123</v>
      </c>
      <c r="E1960" t="s">
        <v>351</v>
      </c>
      <c r="F1960" t="s">
        <v>1153</v>
      </c>
      <c r="G1960" s="8" t="s">
        <v>351</v>
      </c>
      <c r="H1960" s="8" t="s">
        <v>1153</v>
      </c>
      <c r="I1960" s="8"/>
      <c r="J1960"/>
      <c r="K1960"/>
      <c r="L1960" t="s">
        <v>2826</v>
      </c>
      <c r="M1960"/>
      <c r="N1960"/>
      <c r="O1960"/>
      <c r="P1960"/>
      <c r="Q1960"/>
      <c r="R1960"/>
      <c r="S1960"/>
      <c r="T1960"/>
      <c r="U1960">
        <v>7.93</v>
      </c>
      <c r="V1960"/>
      <c r="W1960"/>
      <c r="X1960">
        <v>8.9</v>
      </c>
      <c r="Y1960">
        <v>8.85</v>
      </c>
      <c r="Z1960">
        <v>11.2</v>
      </c>
      <c r="AA1960">
        <v>10.08</v>
      </c>
      <c r="AB1960">
        <v>11.2</v>
      </c>
      <c r="AC1960">
        <v>9.1300000000000008</v>
      </c>
      <c r="AD1960">
        <v>11.5</v>
      </c>
      <c r="AE1960">
        <v>10.199999999999999</v>
      </c>
      <c r="AF1960">
        <v>11.5</v>
      </c>
      <c r="AG1960">
        <v>7.2</v>
      </c>
      <c r="AH1960"/>
      <c r="AI1960"/>
      <c r="AJ1960">
        <v>10.17</v>
      </c>
      <c r="AK1960"/>
      <c r="AL1960"/>
      <c r="AM1960"/>
      <c r="AN1960"/>
      <c r="AO1960"/>
      <c r="AP1960"/>
      <c r="AQ1960"/>
      <c r="AR1960"/>
      <c r="AS1960">
        <v>8.7200000000000006</v>
      </c>
      <c r="AT1960">
        <v>5.82</v>
      </c>
      <c r="AU1960">
        <v>5.78</v>
      </c>
      <c r="AV1960">
        <v>5.82</v>
      </c>
      <c r="AW1960">
        <v>8.89</v>
      </c>
      <c r="AX1960">
        <v>6.9</v>
      </c>
      <c r="AY1960">
        <v>7.2</v>
      </c>
      <c r="AZ1960">
        <v>7.2</v>
      </c>
      <c r="BA1960">
        <v>9.4499999999999993</v>
      </c>
      <c r="BB1960">
        <v>7.77</v>
      </c>
      <c r="BC1960">
        <v>7.55</v>
      </c>
      <c r="BD1960">
        <v>7.77</v>
      </c>
      <c r="BE1960">
        <v>10.5</v>
      </c>
      <c r="BF1960" s="8">
        <v>7.17</v>
      </c>
      <c r="BG1960" s="8">
        <v>6.27</v>
      </c>
      <c r="BH1960" s="8">
        <v>7.17</v>
      </c>
      <c r="BI1960"/>
      <c r="BJ1960" s="8" t="s">
        <v>79</v>
      </c>
      <c r="BK1960" s="9">
        <v>44827</v>
      </c>
      <c r="BL1960" s="8" t="s">
        <v>2819</v>
      </c>
      <c r="BM1960" s="5">
        <v>3601</v>
      </c>
      <c r="BN1960"/>
      <c r="BO1960"/>
    </row>
    <row r="1961" spans="1:67" s="12" customFormat="1" hidden="1" x14ac:dyDescent="0.2">
      <c r="A1961" t="s">
        <v>2648</v>
      </c>
      <c r="B1961"/>
      <c r="C1961" t="s">
        <v>1519</v>
      </c>
      <c r="D1961" t="s">
        <v>123</v>
      </c>
      <c r="E1961" t="s">
        <v>351</v>
      </c>
      <c r="F1961" t="s">
        <v>1153</v>
      </c>
      <c r="G1961" s="8" t="s">
        <v>351</v>
      </c>
      <c r="H1961" t="s">
        <v>2638</v>
      </c>
      <c r="I1961"/>
      <c r="J1961"/>
      <c r="K1961"/>
      <c r="L1961"/>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v>9.1</v>
      </c>
      <c r="AX1961">
        <v>7.13</v>
      </c>
      <c r="AY1961">
        <v>7.22</v>
      </c>
      <c r="AZ1961">
        <v>7.22</v>
      </c>
      <c r="BA1961" t="s">
        <v>2653</v>
      </c>
      <c r="BB1961">
        <v>8.15</v>
      </c>
      <c r="BC1961" t="s">
        <v>2141</v>
      </c>
      <c r="BD1961">
        <v>8.15</v>
      </c>
      <c r="BE1961"/>
      <c r="BF1961"/>
      <c r="BG1961"/>
      <c r="BH1961"/>
      <c r="BI1961"/>
      <c r="BJ1961" t="s">
        <v>79</v>
      </c>
      <c r="BK1961" s="1">
        <v>44825</v>
      </c>
      <c r="BL1961" t="s">
        <v>2598</v>
      </c>
      <c r="BM1961">
        <v>79420</v>
      </c>
      <c r="BN1961"/>
      <c r="BO1961"/>
    </row>
    <row r="1962" spans="1:67" s="12" customFormat="1" hidden="1" x14ac:dyDescent="0.2">
      <c r="A1962" t="s">
        <v>2649</v>
      </c>
      <c r="B1962"/>
      <c r="C1962" t="s">
        <v>1519</v>
      </c>
      <c r="D1962" t="s">
        <v>123</v>
      </c>
      <c r="E1962" t="s">
        <v>351</v>
      </c>
      <c r="F1962" t="s">
        <v>1153</v>
      </c>
      <c r="G1962" s="8" t="s">
        <v>351</v>
      </c>
      <c r="H1962" t="s">
        <v>2638</v>
      </c>
      <c r="I1962"/>
      <c r="J1962"/>
      <c r="K1962"/>
      <c r="L1962"/>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v>10.220000000000001</v>
      </c>
      <c r="BF1962">
        <v>7.03</v>
      </c>
      <c r="BG1962">
        <v>6.08</v>
      </c>
      <c r="BH1962">
        <v>7.03</v>
      </c>
      <c r="BI1962"/>
      <c r="BJ1962" t="s">
        <v>79</v>
      </c>
      <c r="BK1962" s="1">
        <v>44825</v>
      </c>
      <c r="BL1962" t="s">
        <v>2598</v>
      </c>
      <c r="BM1962">
        <v>79420</v>
      </c>
      <c r="BN1962"/>
      <c r="BO1962"/>
    </row>
    <row r="1963" spans="1:67" s="12" customFormat="1" hidden="1" x14ac:dyDescent="0.2">
      <c r="A1963" t="s">
        <v>2644</v>
      </c>
      <c r="B1963"/>
      <c r="C1963" t="s">
        <v>1519</v>
      </c>
      <c r="D1963" t="s">
        <v>123</v>
      </c>
      <c r="E1963" t="s">
        <v>351</v>
      </c>
      <c r="F1963" t="s">
        <v>1153</v>
      </c>
      <c r="G1963" s="8" t="s">
        <v>351</v>
      </c>
      <c r="H1963" t="s">
        <v>2638</v>
      </c>
      <c r="I1963"/>
      <c r="J1963"/>
      <c r="K1963"/>
      <c r="L1963"/>
      <c r="M1963"/>
      <c r="N1963"/>
      <c r="O1963"/>
      <c r="P1963"/>
      <c r="Q1963"/>
      <c r="R1963"/>
      <c r="S1963"/>
      <c r="T1963"/>
      <c r="U1963"/>
      <c r="V1963"/>
      <c r="W1963"/>
      <c r="X1963"/>
      <c r="Y1963"/>
      <c r="Z1963"/>
      <c r="AA1963"/>
      <c r="AB1963"/>
      <c r="AC1963"/>
      <c r="AD1963"/>
      <c r="AE1963"/>
      <c r="AF1963"/>
      <c r="AG1963"/>
      <c r="AH1963"/>
      <c r="AI1963"/>
      <c r="AJ1963"/>
      <c r="AK1963">
        <v>6.3</v>
      </c>
      <c r="AL1963"/>
      <c r="AM1963"/>
      <c r="AN1963">
        <v>3.96</v>
      </c>
      <c r="AO1963">
        <v>8.2200000000000006</v>
      </c>
      <c r="AP1963"/>
      <c r="AQ1963"/>
      <c r="AR1963">
        <v>5.18</v>
      </c>
      <c r="AS1963">
        <v>8.93</v>
      </c>
      <c r="AT1963"/>
      <c r="AU1963"/>
      <c r="AV1963">
        <v>6.05</v>
      </c>
      <c r="AW1963">
        <v>9</v>
      </c>
      <c r="AX1963">
        <v>7.5</v>
      </c>
      <c r="AY1963">
        <v>7.5</v>
      </c>
      <c r="AZ1963">
        <v>7.5</v>
      </c>
      <c r="BA1963">
        <v>9.25</v>
      </c>
      <c r="BB1963">
        <v>8.77</v>
      </c>
      <c r="BC1963">
        <v>8.35</v>
      </c>
      <c r="BD1963">
        <v>8.77</v>
      </c>
      <c r="BE1963">
        <v>9.5500000000000007</v>
      </c>
      <c r="BF1963">
        <v>9.69</v>
      </c>
      <c r="BG1963">
        <v>5.88</v>
      </c>
      <c r="BH1963">
        <v>9.69</v>
      </c>
      <c r="BI1963" t="s">
        <v>2481</v>
      </c>
      <c r="BJ1963" t="s">
        <v>79</v>
      </c>
      <c r="BK1963" s="1">
        <v>44825</v>
      </c>
      <c r="BL1963" t="s">
        <v>2598</v>
      </c>
      <c r="BM1963">
        <v>79420</v>
      </c>
      <c r="BN1963" t="s">
        <v>72</v>
      </c>
      <c r="BO1963" s="8" t="s">
        <v>2598</v>
      </c>
    </row>
    <row r="1964" spans="1:67" s="12" customFormat="1" hidden="1" x14ac:dyDescent="0.2">
      <c r="A1964" t="s">
        <v>2644</v>
      </c>
      <c r="B1964"/>
      <c r="C1964" t="s">
        <v>1519</v>
      </c>
      <c r="D1964" t="s">
        <v>123</v>
      </c>
      <c r="E1964" t="s">
        <v>351</v>
      </c>
      <c r="F1964" t="s">
        <v>1153</v>
      </c>
      <c r="G1964" s="8" t="s">
        <v>351</v>
      </c>
      <c r="H1964" t="s">
        <v>2638</v>
      </c>
      <c r="I1964"/>
      <c r="J1964"/>
      <c r="K1964"/>
      <c r="L1964"/>
      <c r="M1964"/>
      <c r="N1964"/>
      <c r="O1964"/>
      <c r="P1964"/>
      <c r="Q1964"/>
      <c r="R1964"/>
      <c r="S1964"/>
      <c r="T1964"/>
      <c r="U1964"/>
      <c r="V1964"/>
      <c r="W1964"/>
      <c r="X1964"/>
      <c r="Y1964"/>
      <c r="Z1964"/>
      <c r="AA1964"/>
      <c r="AB1964"/>
      <c r="AC1964"/>
      <c r="AD1964"/>
      <c r="AE1964"/>
      <c r="AF1964"/>
      <c r="AG1964"/>
      <c r="AH1964"/>
      <c r="AI1964"/>
      <c r="AJ1964"/>
      <c r="AK1964">
        <v>6.02</v>
      </c>
      <c r="AL1964"/>
      <c r="AM1964"/>
      <c r="AN1964">
        <v>3.86</v>
      </c>
      <c r="AO1964">
        <v>8.5</v>
      </c>
      <c r="AP1964"/>
      <c r="AQ1964"/>
      <c r="AR1964">
        <v>5.19</v>
      </c>
      <c r="AS1964" t="s">
        <v>2650</v>
      </c>
      <c r="AT1964"/>
      <c r="AU1964"/>
      <c r="AV1964">
        <v>5.88</v>
      </c>
      <c r="AW1964">
        <v>8.6999999999999993</v>
      </c>
      <c r="AX1964">
        <v>7.18</v>
      </c>
      <c r="AY1964">
        <v>7.19</v>
      </c>
      <c r="AZ1964">
        <v>7.19</v>
      </c>
      <c r="BA1964"/>
      <c r="BB1964"/>
      <c r="BC1964"/>
      <c r="BD1964"/>
      <c r="BE1964"/>
      <c r="BF1964"/>
      <c r="BG1964"/>
      <c r="BH1964"/>
      <c r="BI1964" t="s">
        <v>2480</v>
      </c>
      <c r="BJ1964" t="s">
        <v>79</v>
      </c>
      <c r="BK1964" s="1">
        <v>44825</v>
      </c>
      <c r="BL1964" t="s">
        <v>2598</v>
      </c>
      <c r="BM1964">
        <v>79420</v>
      </c>
      <c r="BN1964" t="s">
        <v>72</v>
      </c>
      <c r="BO1964" t="s">
        <v>2598</v>
      </c>
    </row>
    <row r="1965" spans="1:67" s="12" customFormat="1" hidden="1" x14ac:dyDescent="0.2">
      <c r="A1965" t="s">
        <v>2667</v>
      </c>
      <c r="B1965"/>
      <c r="C1965" t="s">
        <v>1519</v>
      </c>
      <c r="D1965" t="s">
        <v>123</v>
      </c>
      <c r="E1965" t="s">
        <v>351</v>
      </c>
      <c r="F1965" t="s">
        <v>1153</v>
      </c>
      <c r="G1965" s="8" t="s">
        <v>351</v>
      </c>
      <c r="H1965" t="s">
        <v>2638</v>
      </c>
      <c r="I1965"/>
      <c r="J1965"/>
      <c r="K1965"/>
      <c r="L1965"/>
      <c r="M1965"/>
      <c r="N1965"/>
      <c r="O1965"/>
      <c r="P1965"/>
      <c r="Q1965"/>
      <c r="R1965"/>
      <c r="S1965"/>
      <c r="T1965"/>
      <c r="U1965"/>
      <c r="V1965"/>
      <c r="W1965"/>
      <c r="X1965"/>
      <c r="Y1965">
        <v>9.68</v>
      </c>
      <c r="Z1965"/>
      <c r="AA1965"/>
      <c r="AB1965">
        <v>11.36</v>
      </c>
      <c r="AC1965">
        <v>8.9700000000000006</v>
      </c>
      <c r="AD1965"/>
      <c r="AE1965"/>
      <c r="AF1965">
        <v>11.58</v>
      </c>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t="s">
        <v>2674</v>
      </c>
      <c r="BJ1965" t="s">
        <v>79</v>
      </c>
      <c r="BK1965" s="1">
        <v>44825</v>
      </c>
      <c r="BL1965" t="s">
        <v>2598</v>
      </c>
      <c r="BM1965">
        <v>79420</v>
      </c>
      <c r="BN1965" t="s">
        <v>72</v>
      </c>
      <c r="BO1965" t="s">
        <v>2598</v>
      </c>
    </row>
    <row r="1966" spans="1:67" s="12" customFormat="1" hidden="1" x14ac:dyDescent="0.2">
      <c r="A1966" t="s">
        <v>2647</v>
      </c>
      <c r="B1966"/>
      <c r="C1966" t="s">
        <v>1519</v>
      </c>
      <c r="D1966" t="s">
        <v>123</v>
      </c>
      <c r="E1966" t="s">
        <v>351</v>
      </c>
      <c r="F1966" t="s">
        <v>1153</v>
      </c>
      <c r="G1966" s="8" t="s">
        <v>351</v>
      </c>
      <c r="H1966" t="s">
        <v>2638</v>
      </c>
      <c r="I1966"/>
      <c r="J1966"/>
      <c r="K1966"/>
      <c r="L1966"/>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v>9.0500000000000007</v>
      </c>
      <c r="BB1966" t="s">
        <v>2652</v>
      </c>
      <c r="BC1966">
        <v>6.93</v>
      </c>
      <c r="BD1966" t="s">
        <v>2652</v>
      </c>
      <c r="BE1966"/>
      <c r="BF1966"/>
      <c r="BG1966"/>
      <c r="BH1966"/>
      <c r="BI1966"/>
      <c r="BJ1966" t="s">
        <v>79</v>
      </c>
      <c r="BK1966" s="1">
        <v>44825</v>
      </c>
      <c r="BL1966" t="s">
        <v>2598</v>
      </c>
      <c r="BM1966">
        <v>79420</v>
      </c>
      <c r="BN1966" t="s">
        <v>72</v>
      </c>
      <c r="BO1966" t="s">
        <v>2598</v>
      </c>
    </row>
    <row r="1967" spans="1:67" s="12" customFormat="1" hidden="1" x14ac:dyDescent="0.2">
      <c r="A1967" t="s">
        <v>2664</v>
      </c>
      <c r="B1967"/>
      <c r="C1967" t="s">
        <v>1519</v>
      </c>
      <c r="D1967" t="s">
        <v>123</v>
      </c>
      <c r="E1967" t="s">
        <v>351</v>
      </c>
      <c r="F1967" t="s">
        <v>1153</v>
      </c>
      <c r="G1967" s="8" t="s">
        <v>351</v>
      </c>
      <c r="H1967" t="s">
        <v>2638</v>
      </c>
      <c r="I1967"/>
      <c r="J1967"/>
      <c r="K1967"/>
      <c r="L1967"/>
      <c r="M1967"/>
      <c r="N1967"/>
      <c r="O1967"/>
      <c r="P1967"/>
      <c r="Q1967"/>
      <c r="R1967"/>
      <c r="S1967"/>
      <c r="T1967"/>
      <c r="U1967"/>
      <c r="V1967"/>
      <c r="W1967"/>
      <c r="X1967"/>
      <c r="Y1967">
        <v>8.5299999999999994</v>
      </c>
      <c r="Z1967"/>
      <c r="AA1967"/>
      <c r="AB1967">
        <v>10.99</v>
      </c>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t="s">
        <v>79</v>
      </c>
      <c r="BK1967" s="1">
        <v>44825</v>
      </c>
      <c r="BL1967" t="s">
        <v>2598</v>
      </c>
      <c r="BM1967">
        <v>79420</v>
      </c>
      <c r="BN1967" t="s">
        <v>72</v>
      </c>
      <c r="BO1967" t="s">
        <v>2598</v>
      </c>
    </row>
    <row r="1968" spans="1:67" s="12" customFormat="1" hidden="1" x14ac:dyDescent="0.2">
      <c r="A1968" t="s">
        <v>2641</v>
      </c>
      <c r="B1968"/>
      <c r="C1968" t="s">
        <v>1519</v>
      </c>
      <c r="D1968" t="s">
        <v>123</v>
      </c>
      <c r="E1968" t="s">
        <v>351</v>
      </c>
      <c r="F1968" t="s">
        <v>1153</v>
      </c>
      <c r="G1968" s="8" t="s">
        <v>351</v>
      </c>
      <c r="H1968" t="s">
        <v>2638</v>
      </c>
      <c r="I1968"/>
      <c r="J1968"/>
      <c r="K1968"/>
      <c r="L1968"/>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v>9.49</v>
      </c>
      <c r="BB1968">
        <v>8.0500000000000007</v>
      </c>
      <c r="BC1968">
        <v>7.35</v>
      </c>
      <c r="BD1968">
        <v>8.0500000000000007</v>
      </c>
      <c r="BE1968">
        <v>9.1</v>
      </c>
      <c r="BF1968">
        <v>6.51</v>
      </c>
      <c r="BG1968">
        <v>5.74</v>
      </c>
      <c r="BH1968">
        <v>6.51</v>
      </c>
      <c r="BI1968"/>
      <c r="BJ1968" t="s">
        <v>79</v>
      </c>
      <c r="BK1968" s="1">
        <v>44825</v>
      </c>
      <c r="BL1968" t="s">
        <v>2598</v>
      </c>
      <c r="BM1968">
        <v>79420</v>
      </c>
      <c r="BN1968"/>
      <c r="BO1968"/>
    </row>
    <row r="1969" spans="1:67" s="12" customFormat="1" hidden="1" x14ac:dyDescent="0.2">
      <c r="A1969" s="2" t="s">
        <v>2669</v>
      </c>
      <c r="B1969" s="2"/>
      <c r="C1969" s="2" t="s">
        <v>1519</v>
      </c>
      <c r="D1969" s="2" t="s">
        <v>123</v>
      </c>
      <c r="E1969" s="2" t="s">
        <v>351</v>
      </c>
      <c r="F1969" s="2" t="s">
        <v>1153</v>
      </c>
      <c r="G1969" s="2" t="s">
        <v>351</v>
      </c>
      <c r="H1969" s="2" t="s">
        <v>2638</v>
      </c>
      <c r="I1969" s="2"/>
      <c r="J1969" s="2"/>
      <c r="K1969" s="2"/>
      <c r="L1969" s="2"/>
      <c r="M1969" s="2"/>
      <c r="N1969" s="2"/>
      <c r="O1969" s="2"/>
      <c r="P1969" s="2"/>
      <c r="Q1969" s="2"/>
      <c r="R1969" s="2"/>
      <c r="S1969" s="2"/>
      <c r="T1969" s="2"/>
      <c r="U1969" s="2"/>
      <c r="V1969" s="2"/>
      <c r="W1969" s="2"/>
      <c r="X1969" s="2"/>
      <c r="Y1969" s="2"/>
      <c r="Z1969" s="2"/>
      <c r="AA1969" s="2"/>
      <c r="AB1969" s="2"/>
      <c r="AC1969" s="2"/>
      <c r="AD1969" s="2"/>
      <c r="AE1969" s="2"/>
      <c r="AF1969" s="2"/>
      <c r="AG1969" s="2"/>
      <c r="AH1969" s="2"/>
      <c r="AI1969" s="2"/>
      <c r="AJ1969" s="2"/>
      <c r="AK1969" s="2"/>
      <c r="AL1969" s="2"/>
      <c r="AM1969" s="2"/>
      <c r="AN1969" s="2"/>
      <c r="AO1969" s="2"/>
      <c r="AP1969" s="2"/>
      <c r="AQ1969" s="2"/>
      <c r="AR1969" s="2"/>
      <c r="AS1969" s="2"/>
      <c r="AT1969" s="2"/>
      <c r="AU1969" s="2"/>
      <c r="AV1969" s="2"/>
      <c r="AW1969" s="2"/>
      <c r="AX1969" s="2"/>
      <c r="AY1969" s="2"/>
      <c r="AZ1969" s="2"/>
      <c r="BA1969" s="2"/>
      <c r="BB1969" s="2"/>
      <c r="BC1969" s="2"/>
      <c r="BD1969" s="2"/>
      <c r="BE1969" s="2"/>
      <c r="BF1969" s="2"/>
      <c r="BG1969" s="2"/>
      <c r="BH1969" s="2"/>
      <c r="BI1969" s="2" t="s">
        <v>2675</v>
      </c>
      <c r="BJ1969" s="2" t="s">
        <v>79</v>
      </c>
      <c r="BK1969" s="3">
        <v>44825</v>
      </c>
      <c r="BL1969" s="2" t="s">
        <v>2598</v>
      </c>
      <c r="BM1969" s="2">
        <v>79420</v>
      </c>
      <c r="BN1969" s="2" t="s">
        <v>72</v>
      </c>
      <c r="BO1969" s="2" t="s">
        <v>2598</v>
      </c>
    </row>
    <row r="1970" spans="1:67" s="12" customFormat="1" hidden="1" x14ac:dyDescent="0.2">
      <c r="A1970" s="2" t="s">
        <v>2670</v>
      </c>
      <c r="B1970" s="2"/>
      <c r="C1970" s="2" t="s">
        <v>1519</v>
      </c>
      <c r="D1970" s="2" t="s">
        <v>123</v>
      </c>
      <c r="E1970" s="2" t="s">
        <v>351</v>
      </c>
      <c r="F1970" s="2" t="s">
        <v>1153</v>
      </c>
      <c r="G1970" s="2" t="s">
        <v>351</v>
      </c>
      <c r="H1970" s="2" t="s">
        <v>2638</v>
      </c>
      <c r="I1970" s="2"/>
      <c r="J1970" s="2"/>
      <c r="K1970" s="2"/>
      <c r="L1970" s="2"/>
      <c r="M1970" s="2"/>
      <c r="N1970" s="2"/>
      <c r="O1970" s="2"/>
      <c r="P1970" s="2"/>
      <c r="Q1970" s="2"/>
      <c r="R1970" s="2"/>
      <c r="S1970" s="2"/>
      <c r="T1970" s="2"/>
      <c r="U1970" s="2"/>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c r="AT1970" s="2"/>
      <c r="AU1970" s="2"/>
      <c r="AV1970" s="2"/>
      <c r="AW1970" s="2"/>
      <c r="AX1970" s="2"/>
      <c r="AY1970" s="2"/>
      <c r="AZ1970" s="2"/>
      <c r="BA1970" s="2"/>
      <c r="BB1970" s="2"/>
      <c r="BC1970" s="2"/>
      <c r="BD1970" s="2"/>
      <c r="BE1970" s="2"/>
      <c r="BF1970" s="2"/>
      <c r="BG1970" s="2"/>
      <c r="BH1970" s="2"/>
      <c r="BI1970" s="2" t="s">
        <v>2675</v>
      </c>
      <c r="BJ1970" s="2" t="s">
        <v>79</v>
      </c>
      <c r="BK1970" s="3">
        <v>44825</v>
      </c>
      <c r="BL1970" s="2" t="s">
        <v>2598</v>
      </c>
      <c r="BM1970" s="2">
        <v>79420</v>
      </c>
      <c r="BN1970" s="2"/>
      <c r="BO1970" s="2"/>
    </row>
    <row r="1971" spans="1:67" s="12" customFormat="1" hidden="1" x14ac:dyDescent="0.2">
      <c r="A1971" s="2" t="s">
        <v>2668</v>
      </c>
      <c r="B1971" s="2"/>
      <c r="C1971" s="2" t="s">
        <v>1519</v>
      </c>
      <c r="D1971" s="2" t="s">
        <v>123</v>
      </c>
      <c r="E1971" s="2" t="s">
        <v>351</v>
      </c>
      <c r="F1971" s="2" t="s">
        <v>1153</v>
      </c>
      <c r="G1971" s="2" t="s">
        <v>351</v>
      </c>
      <c r="H1971" s="2" t="s">
        <v>2638</v>
      </c>
      <c r="I1971" s="2"/>
      <c r="J1971" s="2"/>
      <c r="K1971" s="2"/>
      <c r="L1971" s="2"/>
      <c r="M1971" s="2"/>
      <c r="N1971" s="2"/>
      <c r="O1971" s="2"/>
      <c r="P1971" s="2"/>
      <c r="Q1971" s="2"/>
      <c r="R1971" s="2"/>
      <c r="S1971" s="2"/>
      <c r="T1971" s="2"/>
      <c r="U1971" s="2"/>
      <c r="V1971" s="2"/>
      <c r="W1971" s="2"/>
      <c r="X1971" s="2"/>
      <c r="Y1971" s="2"/>
      <c r="Z1971" s="2"/>
      <c r="AA1971" s="2"/>
      <c r="AB1971" s="2"/>
      <c r="AC1971" s="2"/>
      <c r="AD1971" s="2"/>
      <c r="AE1971" s="2"/>
      <c r="AF1971" s="2"/>
      <c r="AG1971" s="2"/>
      <c r="AH1971" s="2"/>
      <c r="AI1971" s="2"/>
      <c r="AJ1971" s="2"/>
      <c r="AK1971" s="2"/>
      <c r="AL1971" s="2"/>
      <c r="AM1971" s="2"/>
      <c r="AN1971" s="2"/>
      <c r="AO1971" s="2"/>
      <c r="AP1971" s="2"/>
      <c r="AQ1971" s="2"/>
      <c r="AR1971" s="2"/>
      <c r="AS1971" s="2"/>
      <c r="AT1971" s="2"/>
      <c r="AU1971" s="2"/>
      <c r="AV1971" s="2"/>
      <c r="AW1971" s="2"/>
      <c r="AX1971" s="2"/>
      <c r="AY1971" s="2"/>
      <c r="AZ1971" s="2"/>
      <c r="BA1971" s="2"/>
      <c r="BB1971" s="2"/>
      <c r="BC1971" s="2"/>
      <c r="BD1971" s="2"/>
      <c r="BE1971" s="2"/>
      <c r="BF1971" s="2"/>
      <c r="BG1971" s="2"/>
      <c r="BH1971" s="2"/>
      <c r="BI1971" s="2" t="s">
        <v>2675</v>
      </c>
      <c r="BJ1971" s="2" t="s">
        <v>79</v>
      </c>
      <c r="BK1971" s="3">
        <v>44825</v>
      </c>
      <c r="BL1971" s="2" t="s">
        <v>2598</v>
      </c>
      <c r="BM1971" s="2">
        <v>79420</v>
      </c>
      <c r="BN1971" s="2" t="s">
        <v>72</v>
      </c>
      <c r="BO1971" s="2" t="s">
        <v>2598</v>
      </c>
    </row>
    <row r="1972" spans="1:67" s="12" customFormat="1" hidden="1" x14ac:dyDescent="0.2">
      <c r="A1972" t="s">
        <v>2662</v>
      </c>
      <c r="B1972"/>
      <c r="C1972" t="s">
        <v>1519</v>
      </c>
      <c r="D1972" t="s">
        <v>123</v>
      </c>
      <c r="E1972" t="s">
        <v>351</v>
      </c>
      <c r="F1972" t="s">
        <v>1153</v>
      </c>
      <c r="G1972" s="8" t="s">
        <v>351</v>
      </c>
      <c r="H1972" t="s">
        <v>2638</v>
      </c>
      <c r="I1972"/>
      <c r="J1972"/>
      <c r="K1972"/>
      <c r="L1972"/>
      <c r="M1972"/>
      <c r="N1972"/>
      <c r="O1972"/>
      <c r="P1972"/>
      <c r="Q1972"/>
      <c r="R1972"/>
      <c r="S1972"/>
      <c r="T1972"/>
      <c r="U1972">
        <v>8.14</v>
      </c>
      <c r="V1972"/>
      <c r="W1972"/>
      <c r="X1972">
        <v>9.33</v>
      </c>
      <c r="Y1972">
        <v>8.2100000000000009</v>
      </c>
      <c r="Z1972"/>
      <c r="AA1972"/>
      <c r="AB1972">
        <v>10.78</v>
      </c>
      <c r="AC1972" t="s">
        <v>2672</v>
      </c>
      <c r="AD1972"/>
      <c r="AE1972"/>
      <c r="AF1972" t="s">
        <v>2673</v>
      </c>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t="s">
        <v>79</v>
      </c>
      <c r="BK1972" s="1">
        <v>44825</v>
      </c>
      <c r="BL1972" t="s">
        <v>2598</v>
      </c>
      <c r="BM1972">
        <v>79420</v>
      </c>
      <c r="BN1972" t="s">
        <v>72</v>
      </c>
      <c r="BO1972" t="s">
        <v>2598</v>
      </c>
    </row>
    <row r="1973" spans="1:67" s="12" customFormat="1" hidden="1" x14ac:dyDescent="0.2">
      <c r="A1973" t="s">
        <v>2660</v>
      </c>
      <c r="B1973"/>
      <c r="C1973" t="s">
        <v>1519</v>
      </c>
      <c r="D1973" t="s">
        <v>123</v>
      </c>
      <c r="E1973" t="s">
        <v>351</v>
      </c>
      <c r="F1973" t="s">
        <v>1153</v>
      </c>
      <c r="G1973" s="8" t="s">
        <v>351</v>
      </c>
      <c r="H1973" t="s">
        <v>2638</v>
      </c>
      <c r="I1973"/>
      <c r="J1973"/>
      <c r="K1973"/>
      <c r="L1973"/>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v>9</v>
      </c>
      <c r="BF1973">
        <v>6.5</v>
      </c>
      <c r="BG1973">
        <v>6.47</v>
      </c>
      <c r="BH1973">
        <v>6.5</v>
      </c>
      <c r="BI1973"/>
      <c r="BJ1973" t="s">
        <v>79</v>
      </c>
      <c r="BK1973" s="1">
        <v>44825</v>
      </c>
      <c r="BL1973" t="s">
        <v>2598</v>
      </c>
      <c r="BM1973">
        <v>79420</v>
      </c>
      <c r="BN1973"/>
      <c r="BO1973"/>
    </row>
    <row r="1974" spans="1:67" s="12" customFormat="1" hidden="1" x14ac:dyDescent="0.2">
      <c r="A1974" t="s">
        <v>2666</v>
      </c>
      <c r="B1974"/>
      <c r="C1974" t="s">
        <v>1519</v>
      </c>
      <c r="D1974" t="s">
        <v>123</v>
      </c>
      <c r="E1974" t="s">
        <v>351</v>
      </c>
      <c r="F1974" t="s">
        <v>1153</v>
      </c>
      <c r="G1974" s="8" t="s">
        <v>351</v>
      </c>
      <c r="H1974" t="s">
        <v>2638</v>
      </c>
      <c r="I1974"/>
      <c r="J1974"/>
      <c r="K1974"/>
      <c r="L1974"/>
      <c r="M1974"/>
      <c r="N1974"/>
      <c r="O1974"/>
      <c r="P1974"/>
      <c r="Q1974"/>
      <c r="R1974"/>
      <c r="S1974"/>
      <c r="T1974"/>
      <c r="U1974"/>
      <c r="V1974"/>
      <c r="W1974"/>
      <c r="X1974"/>
      <c r="Y1974"/>
      <c r="Z1974"/>
      <c r="AA1974"/>
      <c r="AB1974"/>
      <c r="AC1974">
        <v>9.27</v>
      </c>
      <c r="AD1974"/>
      <c r="AE1974"/>
      <c r="AF1974">
        <v>13.19</v>
      </c>
      <c r="AG1974">
        <v>7.11</v>
      </c>
      <c r="AH1974"/>
      <c r="AI1974"/>
      <c r="AJ1974">
        <v>10.78</v>
      </c>
      <c r="AK1974"/>
      <c r="AL1974"/>
      <c r="AM1974"/>
      <c r="AN1974"/>
      <c r="AO1974"/>
      <c r="AP1974"/>
      <c r="AQ1974"/>
      <c r="AR1974"/>
      <c r="AS1974"/>
      <c r="AT1974"/>
      <c r="AU1974"/>
      <c r="AV1974"/>
      <c r="AW1974"/>
      <c r="AX1974"/>
      <c r="AY1974"/>
      <c r="AZ1974"/>
      <c r="BA1974"/>
      <c r="BB1974"/>
      <c r="BC1974"/>
      <c r="BD1974"/>
      <c r="BE1974"/>
      <c r="BF1974"/>
      <c r="BG1974"/>
      <c r="BH1974"/>
      <c r="BI1974"/>
      <c r="BJ1974" t="s">
        <v>79</v>
      </c>
      <c r="BK1974" s="1">
        <v>44825</v>
      </c>
      <c r="BL1974" t="s">
        <v>2598</v>
      </c>
      <c r="BM1974">
        <v>79420</v>
      </c>
      <c r="BN1974" t="s">
        <v>72</v>
      </c>
      <c r="BO1974" t="s">
        <v>2598</v>
      </c>
    </row>
    <row r="1975" spans="1:67" s="12" customFormat="1" hidden="1" x14ac:dyDescent="0.2">
      <c r="A1975" t="s">
        <v>2665</v>
      </c>
      <c r="B1975"/>
      <c r="C1975" t="s">
        <v>1519</v>
      </c>
      <c r="D1975" t="s">
        <v>123</v>
      </c>
      <c r="E1975" t="s">
        <v>351</v>
      </c>
      <c r="F1975" t="s">
        <v>1153</v>
      </c>
      <c r="G1975" s="8" t="s">
        <v>351</v>
      </c>
      <c r="H1975" t="s">
        <v>2638</v>
      </c>
      <c r="I1975"/>
      <c r="J1975"/>
      <c r="K1975"/>
      <c r="L1975"/>
      <c r="M1975"/>
      <c r="N1975"/>
      <c r="O1975"/>
      <c r="P1975"/>
      <c r="Q1975"/>
      <c r="R1975"/>
      <c r="S1975"/>
      <c r="T1975"/>
      <c r="U1975"/>
      <c r="V1975"/>
      <c r="W1975"/>
      <c r="X1975"/>
      <c r="Y1975"/>
      <c r="Z1975"/>
      <c r="AA1975"/>
      <c r="AB1975"/>
      <c r="AC1975">
        <v>8.6999999999999993</v>
      </c>
      <c r="AD1975"/>
      <c r="AE1975"/>
      <c r="AF1975">
        <v>11.21</v>
      </c>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t="s">
        <v>79</v>
      </c>
      <c r="BK1975" s="1">
        <v>44825</v>
      </c>
      <c r="BL1975" t="s">
        <v>2598</v>
      </c>
      <c r="BM1975">
        <v>79420</v>
      </c>
      <c r="BN1975" t="s">
        <v>72</v>
      </c>
      <c r="BO1975" t="s">
        <v>2598</v>
      </c>
    </row>
    <row r="1976" spans="1:67" s="12" customFormat="1" hidden="1" x14ac:dyDescent="0.2">
      <c r="A1976" t="s">
        <v>2659</v>
      </c>
      <c r="B1976"/>
      <c r="C1976" t="s">
        <v>1519</v>
      </c>
      <c r="D1976" t="s">
        <v>123</v>
      </c>
      <c r="E1976" t="s">
        <v>351</v>
      </c>
      <c r="F1976" t="s">
        <v>1153</v>
      </c>
      <c r="G1976" s="8" t="s">
        <v>351</v>
      </c>
      <c r="H1976" t="s">
        <v>2638</v>
      </c>
      <c r="I1976"/>
      <c r="J1976"/>
      <c r="K1976"/>
      <c r="L1976"/>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t="s">
        <v>2656</v>
      </c>
      <c r="AX1976" t="s">
        <v>2657</v>
      </c>
      <c r="AY1976" t="s">
        <v>2658</v>
      </c>
      <c r="AZ1976" t="s">
        <v>2657</v>
      </c>
      <c r="BA1976"/>
      <c r="BB1976"/>
      <c r="BC1976"/>
      <c r="BD1976"/>
      <c r="BE1976"/>
      <c r="BF1976"/>
      <c r="BG1976"/>
      <c r="BH1976"/>
      <c r="BI1976" t="s">
        <v>2655</v>
      </c>
      <c r="BJ1976" t="s">
        <v>79</v>
      </c>
      <c r="BK1976" s="1">
        <v>44825</v>
      </c>
      <c r="BL1976" t="s">
        <v>2598</v>
      </c>
      <c r="BM1976">
        <v>79420</v>
      </c>
      <c r="BN1976"/>
      <c r="BO1976"/>
    </row>
    <row r="1977" spans="1:67" s="8" customFormat="1" hidden="1" x14ac:dyDescent="0.2">
      <c r="A1977" t="s">
        <v>2639</v>
      </c>
      <c r="B1977"/>
      <c r="C1977" t="s">
        <v>1519</v>
      </c>
      <c r="D1977" t="s">
        <v>123</v>
      </c>
      <c r="E1977" t="s">
        <v>351</v>
      </c>
      <c r="F1977" t="s">
        <v>1153</v>
      </c>
      <c r="G1977" s="8" t="s">
        <v>351</v>
      </c>
      <c r="H1977" t="s">
        <v>2638</v>
      </c>
      <c r="I1977"/>
      <c r="J1977"/>
      <c r="K1977"/>
      <c r="L1977"/>
      <c r="M1977"/>
      <c r="N1977"/>
      <c r="O1977"/>
      <c r="P1977"/>
      <c r="Q1977"/>
      <c r="R1977"/>
      <c r="S1977"/>
      <c r="T1977"/>
      <c r="U1977"/>
      <c r="V1977"/>
      <c r="W1977"/>
      <c r="X1977"/>
      <c r="Y1977"/>
      <c r="Z1977"/>
      <c r="AA1977"/>
      <c r="AB1977"/>
      <c r="AC1977"/>
      <c r="AD1977"/>
      <c r="AE1977"/>
      <c r="AF1977"/>
      <c r="AG1977"/>
      <c r="AH1977"/>
      <c r="AI1977"/>
      <c r="AJ1977"/>
      <c r="AK1977"/>
      <c r="AL1977"/>
      <c r="AM1977"/>
      <c r="AN1977"/>
      <c r="AO1977">
        <v>8.43</v>
      </c>
      <c r="AP1977"/>
      <c r="AQ1977"/>
      <c r="AR1977">
        <v>5.38</v>
      </c>
      <c r="AS1977">
        <v>9.89</v>
      </c>
      <c r="AT1977"/>
      <c r="AU1977"/>
      <c r="AV1977">
        <v>6.98</v>
      </c>
      <c r="AW1977">
        <v>9.2100000000000009</v>
      </c>
      <c r="AX1977">
        <v>8.11</v>
      </c>
      <c r="AY1977">
        <v>8.17</v>
      </c>
      <c r="AZ1977">
        <v>8.17</v>
      </c>
      <c r="BA1977">
        <v>9.57</v>
      </c>
      <c r="BB1977">
        <v>9.14</v>
      </c>
      <c r="BC1977">
        <v>8.3800000000000008</v>
      </c>
      <c r="BD1977">
        <v>9.14</v>
      </c>
      <c r="BE1977"/>
      <c r="BF1977" t="s">
        <v>2651</v>
      </c>
      <c r="BG1977"/>
      <c r="BH1977" t="s">
        <v>2651</v>
      </c>
      <c r="BI1977"/>
      <c r="BJ1977" t="s">
        <v>79</v>
      </c>
      <c r="BK1977" s="1">
        <v>44825</v>
      </c>
      <c r="BL1977" t="s">
        <v>2598</v>
      </c>
      <c r="BM1977">
        <v>79420</v>
      </c>
      <c r="BN1977" t="s">
        <v>72</v>
      </c>
      <c r="BO1977" t="s">
        <v>2598</v>
      </c>
    </row>
    <row r="1978" spans="1:67" s="6" customFormat="1" hidden="1" x14ac:dyDescent="0.2">
      <c r="A1978" t="s">
        <v>2642</v>
      </c>
      <c r="B1978"/>
      <c r="C1978" t="s">
        <v>1519</v>
      </c>
      <c r="D1978" t="s">
        <v>123</v>
      </c>
      <c r="E1978" t="s">
        <v>351</v>
      </c>
      <c r="F1978" t="s">
        <v>1153</v>
      </c>
      <c r="G1978" s="8" t="s">
        <v>351</v>
      </c>
      <c r="H1978" t="s">
        <v>2638</v>
      </c>
      <c r="I1978"/>
      <c r="J1978"/>
      <c r="K1978"/>
      <c r="L1978"/>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v>9.99</v>
      </c>
      <c r="BB1978">
        <v>8.98</v>
      </c>
      <c r="BC1978">
        <v>8.42</v>
      </c>
      <c r="BD1978">
        <v>8.98</v>
      </c>
      <c r="BE1978">
        <v>10.43</v>
      </c>
      <c r="BF1978">
        <v>7.6</v>
      </c>
      <c r="BG1978">
        <v>6.67</v>
      </c>
      <c r="BH1978">
        <v>7.6</v>
      </c>
      <c r="BI1978"/>
      <c r="BJ1978" t="s">
        <v>79</v>
      </c>
      <c r="BK1978" s="1">
        <v>44825</v>
      </c>
      <c r="BL1978" t="s">
        <v>2598</v>
      </c>
      <c r="BM1978">
        <v>79420</v>
      </c>
      <c r="BN1978" t="s">
        <v>72</v>
      </c>
      <c r="BO1978" t="s">
        <v>2598</v>
      </c>
    </row>
    <row r="1979" spans="1:67" s="6" customFormat="1" hidden="1" x14ac:dyDescent="0.2">
      <c r="A1979" t="s">
        <v>2646</v>
      </c>
      <c r="B1979"/>
      <c r="C1979" t="s">
        <v>1519</v>
      </c>
      <c r="D1979" t="s">
        <v>123</v>
      </c>
      <c r="E1979" t="s">
        <v>351</v>
      </c>
      <c r="F1979" t="s">
        <v>1153</v>
      </c>
      <c r="G1979" s="8" t="s">
        <v>351</v>
      </c>
      <c r="H1979" t="s">
        <v>2638</v>
      </c>
      <c r="I1979"/>
      <c r="J1979"/>
      <c r="K1979"/>
      <c r="L1979"/>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v>8.85</v>
      </c>
      <c r="AX1979">
        <v>7.24</v>
      </c>
      <c r="AY1979">
        <v>7.31</v>
      </c>
      <c r="AZ1979">
        <v>7.31</v>
      </c>
      <c r="BA1979"/>
      <c r="BB1979"/>
      <c r="BC1979"/>
      <c r="BD1979"/>
      <c r="BE1979"/>
      <c r="BF1979"/>
      <c r="BG1979"/>
      <c r="BH1979"/>
      <c r="BI1979"/>
      <c r="BJ1979" t="s">
        <v>79</v>
      </c>
      <c r="BK1979" s="1">
        <v>44825</v>
      </c>
      <c r="BL1979" t="s">
        <v>2598</v>
      </c>
      <c r="BM1979">
        <v>79420</v>
      </c>
      <c r="BN1979"/>
      <c r="BO1979"/>
    </row>
    <row r="1980" spans="1:67" s="6" customFormat="1" hidden="1" x14ac:dyDescent="0.2">
      <c r="A1980" t="s">
        <v>2643</v>
      </c>
      <c r="B1980"/>
      <c r="C1980" t="s">
        <v>1519</v>
      </c>
      <c r="D1980" t="s">
        <v>123</v>
      </c>
      <c r="E1980" t="s">
        <v>351</v>
      </c>
      <c r="F1980" t="s">
        <v>1153</v>
      </c>
      <c r="G1980" s="8" t="s">
        <v>351</v>
      </c>
      <c r="H1980" t="s">
        <v>2638</v>
      </c>
      <c r="I1980"/>
      <c r="J1980"/>
      <c r="K1980"/>
      <c r="L1980"/>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t="s">
        <v>2654</v>
      </c>
      <c r="BJ1980" t="s">
        <v>79</v>
      </c>
      <c r="BK1980" s="1">
        <v>44825</v>
      </c>
      <c r="BL1980" t="s">
        <v>2598</v>
      </c>
      <c r="BM1980">
        <v>79420</v>
      </c>
      <c r="BN1980" t="s">
        <v>72</v>
      </c>
      <c r="BO1980" t="s">
        <v>2598</v>
      </c>
    </row>
    <row r="1981" spans="1:67" s="6" customFormat="1" hidden="1" x14ac:dyDescent="0.2">
      <c r="A1981" t="s">
        <v>2640</v>
      </c>
      <c r="B1981"/>
      <c r="C1981" t="s">
        <v>1519</v>
      </c>
      <c r="D1981" t="s">
        <v>123</v>
      </c>
      <c r="E1981" t="s">
        <v>351</v>
      </c>
      <c r="F1981" t="s">
        <v>1153</v>
      </c>
      <c r="G1981" s="8" t="s">
        <v>351</v>
      </c>
      <c r="H1981" t="s">
        <v>2638</v>
      </c>
      <c r="I1981"/>
      <c r="J1981"/>
      <c r="K1981"/>
      <c r="L1981"/>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v>8.94</v>
      </c>
      <c r="AX1981">
        <v>7.17</v>
      </c>
      <c r="AY1981">
        <v>7.18</v>
      </c>
      <c r="AZ1981">
        <v>7.18</v>
      </c>
      <c r="BA1981">
        <v>9.32</v>
      </c>
      <c r="BB1981">
        <v>8.36</v>
      </c>
      <c r="BC1981">
        <v>7.8</v>
      </c>
      <c r="BD1981">
        <v>8.36</v>
      </c>
      <c r="BE1981">
        <v>9.6999999999999993</v>
      </c>
      <c r="BF1981">
        <v>6.92</v>
      </c>
      <c r="BG1981">
        <v>6.26</v>
      </c>
      <c r="BH1981">
        <v>6.92</v>
      </c>
      <c r="BI1981"/>
      <c r="BJ1981" t="s">
        <v>79</v>
      </c>
      <c r="BK1981" s="1">
        <v>44825</v>
      </c>
      <c r="BL1981" t="s">
        <v>2598</v>
      </c>
      <c r="BM1981">
        <v>79420</v>
      </c>
      <c r="BN1981"/>
      <c r="BO1981"/>
    </row>
    <row r="1982" spans="1:67" s="6" customFormat="1" hidden="1" x14ac:dyDescent="0.2">
      <c r="A1982" t="s">
        <v>2663</v>
      </c>
      <c r="B1982"/>
      <c r="C1982" t="s">
        <v>1519</v>
      </c>
      <c r="D1982" t="s">
        <v>123</v>
      </c>
      <c r="E1982" t="s">
        <v>351</v>
      </c>
      <c r="F1982" t="s">
        <v>1153</v>
      </c>
      <c r="G1982" s="8" t="s">
        <v>351</v>
      </c>
      <c r="H1982" t="s">
        <v>2638</v>
      </c>
      <c r="I1982"/>
      <c r="J1982"/>
      <c r="K1982"/>
      <c r="L1982"/>
      <c r="M1982"/>
      <c r="N1982"/>
      <c r="O1982"/>
      <c r="P1982"/>
      <c r="Q1982"/>
      <c r="R1982"/>
      <c r="S1982"/>
      <c r="T1982"/>
      <c r="U1982"/>
      <c r="V1982"/>
      <c r="W1982"/>
      <c r="X1982"/>
      <c r="Y1982">
        <v>8.3699999999999992</v>
      </c>
      <c r="Z1982"/>
      <c r="AA1982"/>
      <c r="AB1982">
        <v>11.42</v>
      </c>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t="s">
        <v>79</v>
      </c>
      <c r="BK1982" s="1">
        <v>44825</v>
      </c>
      <c r="BL1982" t="s">
        <v>2598</v>
      </c>
      <c r="BM1982">
        <v>79420</v>
      </c>
      <c r="BN1982" t="s">
        <v>72</v>
      </c>
      <c r="BO1982" t="s">
        <v>2598</v>
      </c>
    </row>
    <row r="1983" spans="1:67" s="6" customFormat="1" hidden="1" x14ac:dyDescent="0.2">
      <c r="A1983" t="s">
        <v>2661</v>
      </c>
      <c r="B1983"/>
      <c r="C1983" t="s">
        <v>1519</v>
      </c>
      <c r="D1983" t="s">
        <v>123</v>
      </c>
      <c r="E1983" t="s">
        <v>351</v>
      </c>
      <c r="F1983" t="s">
        <v>1153</v>
      </c>
      <c r="G1983" s="8" t="s">
        <v>351</v>
      </c>
      <c r="H1983" t="s">
        <v>2638</v>
      </c>
      <c r="I1983"/>
      <c r="J1983"/>
      <c r="K1983"/>
      <c r="L1983"/>
      <c r="M1983"/>
      <c r="N1983"/>
      <c r="O1983"/>
      <c r="P1983"/>
      <c r="Q1983">
        <v>6.86</v>
      </c>
      <c r="R1983"/>
      <c r="S1983"/>
      <c r="T1983">
        <v>7.26</v>
      </c>
      <c r="U1983">
        <v>7.49</v>
      </c>
      <c r="V1983"/>
      <c r="W1983"/>
      <c r="X1983">
        <v>8.5</v>
      </c>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t="s">
        <v>79</v>
      </c>
      <c r="BK1983" s="1">
        <v>44825</v>
      </c>
      <c r="BL1983" t="s">
        <v>2598</v>
      </c>
      <c r="BM1983">
        <v>79420</v>
      </c>
      <c r="BN1983" t="s">
        <v>72</v>
      </c>
      <c r="BO1983" s="8" t="s">
        <v>2598</v>
      </c>
    </row>
    <row r="1984" spans="1:67" s="6" customFormat="1" hidden="1" x14ac:dyDescent="0.2">
      <c r="A1984" s="2" t="s">
        <v>2671</v>
      </c>
      <c r="B1984" s="2"/>
      <c r="C1984" s="2" t="s">
        <v>1519</v>
      </c>
      <c r="D1984" s="2" t="s">
        <v>123</v>
      </c>
      <c r="E1984" s="2" t="s">
        <v>351</v>
      </c>
      <c r="F1984" s="2" t="s">
        <v>1153</v>
      </c>
      <c r="G1984" s="2" t="s">
        <v>351</v>
      </c>
      <c r="H1984" s="2" t="s">
        <v>2638</v>
      </c>
      <c r="I1984" s="2"/>
      <c r="J1984" s="2"/>
      <c r="K1984" s="2"/>
      <c r="L1984" s="2"/>
      <c r="M1984" s="2"/>
      <c r="N1984" s="2"/>
      <c r="O1984" s="2"/>
      <c r="P1984" s="2"/>
      <c r="Q1984" s="2"/>
      <c r="R1984" s="2"/>
      <c r="S1984" s="2"/>
      <c r="T1984" s="2"/>
      <c r="U1984" s="2"/>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c r="AT1984" s="2"/>
      <c r="AU1984" s="2"/>
      <c r="AV1984" s="2"/>
      <c r="AW1984" s="2"/>
      <c r="AX1984" s="2"/>
      <c r="AY1984" s="2"/>
      <c r="AZ1984" s="2"/>
      <c r="BA1984" s="2"/>
      <c r="BB1984" s="2"/>
      <c r="BC1984" s="2"/>
      <c r="BD1984" s="2"/>
      <c r="BE1984" s="2"/>
      <c r="BF1984" s="2"/>
      <c r="BG1984" s="2"/>
      <c r="BH1984" s="2"/>
      <c r="BI1984" s="2" t="s">
        <v>2675</v>
      </c>
      <c r="BJ1984" s="2" t="s">
        <v>79</v>
      </c>
      <c r="BK1984" s="3">
        <v>44825</v>
      </c>
      <c r="BL1984" s="2" t="s">
        <v>2598</v>
      </c>
      <c r="BM1984" s="2">
        <v>79420</v>
      </c>
      <c r="BN1984" s="2"/>
      <c r="BO1984" s="2"/>
    </row>
    <row r="1985" spans="1:67" s="6" customFormat="1" hidden="1" x14ac:dyDescent="0.2">
      <c r="A1985" s="8" t="s">
        <v>108</v>
      </c>
      <c r="B1985"/>
      <c r="C1985" t="s">
        <v>1519</v>
      </c>
      <c r="D1985" t="s">
        <v>123</v>
      </c>
      <c r="E1985" t="s">
        <v>351</v>
      </c>
      <c r="F1985" t="s">
        <v>1153</v>
      </c>
      <c r="G1985" s="8" t="s">
        <v>351</v>
      </c>
      <c r="H1985" s="8" t="s">
        <v>1153</v>
      </c>
      <c r="I1985" s="8" t="b">
        <v>0</v>
      </c>
      <c r="J1985"/>
      <c r="K1985"/>
      <c r="L1985"/>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v>10.3</v>
      </c>
      <c r="AT1985"/>
      <c r="AU1985"/>
      <c r="AV1985">
        <v>6.8</v>
      </c>
      <c r="AW1985"/>
      <c r="AX1985"/>
      <c r="AY1985"/>
      <c r="AZ1985"/>
      <c r="BA1985"/>
      <c r="BB1985"/>
      <c r="BC1985"/>
      <c r="BD1985"/>
      <c r="BE1985"/>
      <c r="BF1985"/>
      <c r="BG1985"/>
      <c r="BH1985"/>
      <c r="BI1985" t="s">
        <v>2683</v>
      </c>
      <c r="BJ1985" s="8" t="s">
        <v>79</v>
      </c>
      <c r="BK1985" s="9">
        <v>44825</v>
      </c>
      <c r="BL1985" s="8" t="s">
        <v>2598</v>
      </c>
      <c r="BM1985" s="8">
        <v>79420</v>
      </c>
      <c r="BN1985"/>
      <c r="BO1985"/>
    </row>
    <row r="1986" spans="1:67" s="8" customFormat="1" hidden="1" x14ac:dyDescent="0.2">
      <c r="A1986" t="s">
        <v>2645</v>
      </c>
      <c r="B1986"/>
      <c r="C1986" t="s">
        <v>1519</v>
      </c>
      <c r="D1986" t="s">
        <v>123</v>
      </c>
      <c r="E1986" t="s">
        <v>351</v>
      </c>
      <c r="F1986" t="s">
        <v>1153</v>
      </c>
      <c r="G1986" s="8" t="s">
        <v>351</v>
      </c>
      <c r="H1986" t="s">
        <v>2638</v>
      </c>
      <c r="I1986"/>
      <c r="J1986"/>
      <c r="K1986"/>
      <c r="L1986"/>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v>8.1</v>
      </c>
      <c r="AT1986"/>
      <c r="AU1986"/>
      <c r="AV1986"/>
      <c r="AW1986">
        <v>8.5</v>
      </c>
      <c r="AX1986"/>
      <c r="AY1986"/>
      <c r="AZ1986"/>
      <c r="BA1986">
        <f>AVERAGE(8.6,9)</f>
        <v>8.8000000000000007</v>
      </c>
      <c r="BB1986">
        <v>7.7</v>
      </c>
      <c r="BC1986">
        <v>7.2</v>
      </c>
      <c r="BD1986">
        <v>7.7</v>
      </c>
      <c r="BE1986">
        <v>8.6</v>
      </c>
      <c r="BF1986"/>
      <c r="BG1986"/>
      <c r="BH1986"/>
      <c r="BI1986"/>
      <c r="BJ1986" t="s">
        <v>79</v>
      </c>
      <c r="BK1986" s="1">
        <v>44825</v>
      </c>
      <c r="BL1986" t="s">
        <v>2598</v>
      </c>
      <c r="BM1986">
        <v>79420</v>
      </c>
      <c r="BN1986"/>
      <c r="BO1986"/>
    </row>
    <row r="1987" spans="1:67" s="6" customFormat="1" hidden="1" x14ac:dyDescent="0.2">
      <c r="A1987" t="s">
        <v>1156</v>
      </c>
      <c r="B1987"/>
      <c r="C1987" t="s">
        <v>1519</v>
      </c>
      <c r="D1987" t="s">
        <v>123</v>
      </c>
      <c r="E1987" t="s">
        <v>351</v>
      </c>
      <c r="F1987" t="s">
        <v>1153</v>
      </c>
      <c r="G1987" t="s">
        <v>1157</v>
      </c>
      <c r="H1987" t="s">
        <v>1153</v>
      </c>
      <c r="I1987"/>
      <c r="J1987"/>
      <c r="K1987"/>
      <c r="L1987"/>
      <c r="M1987"/>
      <c r="N1987"/>
      <c r="O1987"/>
      <c r="P1987"/>
      <c r="Q1987"/>
      <c r="R1987"/>
      <c r="S1987"/>
      <c r="T1987"/>
      <c r="U1987">
        <v>8.3000000000000007</v>
      </c>
      <c r="V1987"/>
      <c r="W1987"/>
      <c r="X1987">
        <v>9.1999999999999993</v>
      </c>
      <c r="Y1987">
        <v>9.4</v>
      </c>
      <c r="Z1987"/>
      <c r="AA1987"/>
      <c r="AB1987">
        <v>11</v>
      </c>
      <c r="AC1987">
        <v>9.4</v>
      </c>
      <c r="AD1987"/>
      <c r="AE1987"/>
      <c r="AF1987">
        <v>12.8</v>
      </c>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t="s">
        <v>79</v>
      </c>
      <c r="BK1987"/>
      <c r="BL1987" t="s">
        <v>229</v>
      </c>
      <c r="BM1987">
        <v>1609</v>
      </c>
      <c r="BN1987" t="s">
        <v>72</v>
      </c>
      <c r="BO1987" t="s">
        <v>229</v>
      </c>
    </row>
    <row r="1988" spans="1:67" s="12" customFormat="1" hidden="1" x14ac:dyDescent="0.2">
      <c r="A1988" t="s">
        <v>1158</v>
      </c>
      <c r="B1988"/>
      <c r="C1988" t="s">
        <v>1519</v>
      </c>
      <c r="D1988" t="s">
        <v>123</v>
      </c>
      <c r="E1988" t="s">
        <v>351</v>
      </c>
      <c r="F1988" t="s">
        <v>1153</v>
      </c>
      <c r="G1988" t="s">
        <v>1157</v>
      </c>
      <c r="H1988" t="s">
        <v>1153</v>
      </c>
      <c r="I1988"/>
      <c r="J1988"/>
      <c r="K1988"/>
      <c r="L1988"/>
      <c r="M1988"/>
      <c r="N1988"/>
      <c r="O1988"/>
      <c r="P1988"/>
      <c r="Q1988">
        <v>7.8</v>
      </c>
      <c r="R1988"/>
      <c r="S1988"/>
      <c r="T1988">
        <v>6.5</v>
      </c>
      <c r="U1988">
        <v>7.2</v>
      </c>
      <c r="V1988"/>
      <c r="W1988"/>
      <c r="X1988">
        <v>8</v>
      </c>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t="s">
        <v>79</v>
      </c>
      <c r="BK1988"/>
      <c r="BL1988" t="s">
        <v>229</v>
      </c>
      <c r="BM1988">
        <v>1609</v>
      </c>
      <c r="BN1988" t="s">
        <v>72</v>
      </c>
      <c r="BO1988" t="s">
        <v>229</v>
      </c>
    </row>
    <row r="1989" spans="1:67" s="8" customFormat="1" hidden="1" x14ac:dyDescent="0.2">
      <c r="A1989" t="s">
        <v>1159</v>
      </c>
      <c r="B1989"/>
      <c r="C1989" t="s">
        <v>1519</v>
      </c>
      <c r="D1989" t="s">
        <v>123</v>
      </c>
      <c r="E1989" t="s">
        <v>351</v>
      </c>
      <c r="F1989" t="s">
        <v>1153</v>
      </c>
      <c r="G1989" t="s">
        <v>1157</v>
      </c>
      <c r="H1989" t="s">
        <v>1153</v>
      </c>
      <c r="I1989"/>
      <c r="J1989"/>
      <c r="K1989"/>
      <c r="L1989"/>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v>7.7</v>
      </c>
      <c r="AT1989"/>
      <c r="AU1989"/>
      <c r="AV1989">
        <v>4.5999999999999996</v>
      </c>
      <c r="AW1989">
        <v>8.8000000000000007</v>
      </c>
      <c r="AX1989"/>
      <c r="AY1989"/>
      <c r="AZ1989">
        <v>5.7</v>
      </c>
      <c r="BA1989">
        <v>8.9</v>
      </c>
      <c r="BB1989"/>
      <c r="BC1989"/>
      <c r="BD1989">
        <v>7.6</v>
      </c>
      <c r="BE1989" t="s">
        <v>1974</v>
      </c>
      <c r="BF1989"/>
      <c r="BG1989"/>
      <c r="BH1989">
        <v>7.1</v>
      </c>
      <c r="BI1989" t="s">
        <v>1160</v>
      </c>
      <c r="BJ1989" t="s">
        <v>79</v>
      </c>
      <c r="BK1989"/>
      <c r="BL1989" t="s">
        <v>229</v>
      </c>
      <c r="BM1989">
        <v>1609</v>
      </c>
      <c r="BN1989" t="s">
        <v>72</v>
      </c>
      <c r="BO1989" t="s">
        <v>229</v>
      </c>
    </row>
    <row r="1990" spans="1:67" s="12" customFormat="1" hidden="1" x14ac:dyDescent="0.2">
      <c r="A1990" t="s">
        <v>1161</v>
      </c>
      <c r="B1990"/>
      <c r="C1990" t="s">
        <v>1519</v>
      </c>
      <c r="D1990" t="s">
        <v>123</v>
      </c>
      <c r="E1990" t="s">
        <v>351</v>
      </c>
      <c r="F1990" t="s">
        <v>1153</v>
      </c>
      <c r="G1990" t="s">
        <v>1157</v>
      </c>
      <c r="H1990" t="s">
        <v>1153</v>
      </c>
      <c r="I1990"/>
      <c r="J1990"/>
      <c r="K1990"/>
      <c r="L1990"/>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v>8.1999999999999993</v>
      </c>
      <c r="AX1990"/>
      <c r="AY1990"/>
      <c r="AZ1990">
        <v>7.3</v>
      </c>
      <c r="BA1990">
        <v>9.6</v>
      </c>
      <c r="BB1990"/>
      <c r="BC1990"/>
      <c r="BD1990">
        <v>8.1999999999999993</v>
      </c>
      <c r="BE1990">
        <v>10.5</v>
      </c>
      <c r="BF1990"/>
      <c r="BG1990"/>
      <c r="BH1990">
        <v>7.2</v>
      </c>
      <c r="BI1990"/>
      <c r="BJ1990" t="s">
        <v>79</v>
      </c>
      <c r="BK1990"/>
      <c r="BL1990" t="s">
        <v>229</v>
      </c>
      <c r="BM1990">
        <v>1609</v>
      </c>
      <c r="BN1990" t="s">
        <v>72</v>
      </c>
      <c r="BO1990" t="s">
        <v>229</v>
      </c>
    </row>
    <row r="1991" spans="1:67" s="12" customFormat="1" hidden="1" x14ac:dyDescent="0.2">
      <c r="A1991" s="13" t="s">
        <v>1737</v>
      </c>
      <c r="B1991" s="13"/>
      <c r="C1991" s="13" t="s">
        <v>1519</v>
      </c>
      <c r="D1991" s="13" t="s">
        <v>123</v>
      </c>
      <c r="E1991" s="13" t="s">
        <v>351</v>
      </c>
      <c r="F1991" s="13" t="s">
        <v>591</v>
      </c>
      <c r="G1991" s="13" t="s">
        <v>351</v>
      </c>
      <c r="H1991" s="13" t="s">
        <v>591</v>
      </c>
      <c r="I1991" s="13"/>
      <c r="J1991" s="13"/>
      <c r="K1991" s="13"/>
      <c r="L1991" s="13"/>
      <c r="M1991" s="13"/>
      <c r="N1991" s="13"/>
      <c r="O1991" s="13"/>
      <c r="P1991" s="13"/>
      <c r="Q1991" s="13"/>
      <c r="R1991" s="13"/>
      <c r="S1991" s="13"/>
      <c r="T1991" s="13"/>
      <c r="U1991" s="13"/>
      <c r="V1991" s="13"/>
      <c r="W1991" s="13"/>
      <c r="X1991" s="13"/>
      <c r="Y1991" s="13"/>
      <c r="Z1991" s="13"/>
      <c r="AA1991" s="13"/>
      <c r="AB1991" s="13"/>
      <c r="AC1991" s="13"/>
      <c r="AD1991" s="13"/>
      <c r="AE1991" s="13"/>
      <c r="AF1991" s="13"/>
      <c r="AG1991" s="13"/>
      <c r="AH1991" s="13"/>
      <c r="AI1991" s="13"/>
      <c r="AJ1991" s="13"/>
      <c r="AK1991" s="13"/>
      <c r="AL1991" s="13"/>
      <c r="AM1991" s="13"/>
      <c r="AN1991" s="13"/>
      <c r="AO1991" s="13"/>
      <c r="AP1991" s="13"/>
      <c r="AQ1991" s="13"/>
      <c r="AR1991" s="13"/>
      <c r="AS1991" s="13"/>
      <c r="AT1991" s="13"/>
      <c r="AU1991" s="13"/>
      <c r="AV1991" s="13"/>
      <c r="AW1991" s="13"/>
      <c r="AX1991" s="13"/>
      <c r="AY1991" s="13"/>
      <c r="AZ1991" s="13"/>
      <c r="BA1991" s="13"/>
      <c r="BB1991" s="13"/>
      <c r="BC1991" s="13"/>
      <c r="BD1991" s="13"/>
      <c r="BE1991" s="13"/>
      <c r="BF1991" s="13"/>
      <c r="BG1991" s="13"/>
      <c r="BH1991" s="13"/>
      <c r="BI1991" s="13"/>
      <c r="BJ1991" s="13"/>
      <c r="BK1991" s="13"/>
      <c r="BL1991" s="13"/>
      <c r="BM1991" s="13"/>
      <c r="BN1991" s="13"/>
      <c r="BO1991" s="13"/>
    </row>
    <row r="1992" spans="1:67" s="12" customFormat="1" hidden="1" x14ac:dyDescent="0.2">
      <c r="A1992" s="13" t="s">
        <v>1737</v>
      </c>
      <c r="B1992" s="13"/>
      <c r="C1992" s="13" t="s">
        <v>1519</v>
      </c>
      <c r="D1992" s="13" t="s">
        <v>123</v>
      </c>
      <c r="E1992" s="13" t="s">
        <v>351</v>
      </c>
      <c r="F1992" s="13" t="s">
        <v>591</v>
      </c>
      <c r="G1992" s="13" t="s">
        <v>532</v>
      </c>
      <c r="H1992" s="13" t="s">
        <v>1736</v>
      </c>
      <c r="I1992" s="13"/>
      <c r="J1992" s="13"/>
      <c r="K1992" s="13"/>
      <c r="L1992" s="13"/>
      <c r="M1992" s="13"/>
      <c r="N1992" s="13"/>
      <c r="O1992" s="13"/>
      <c r="P1992" s="13"/>
      <c r="Q1992" s="13"/>
      <c r="R1992" s="13"/>
      <c r="S1992" s="13"/>
      <c r="T1992" s="13"/>
      <c r="U1992" s="13"/>
      <c r="V1992" s="13"/>
      <c r="W1992" s="13"/>
      <c r="X1992" s="13"/>
      <c r="Y1992" s="13"/>
      <c r="Z1992" s="13"/>
      <c r="AA1992" s="13"/>
      <c r="AB1992" s="13"/>
      <c r="AC1992" s="13"/>
      <c r="AD1992" s="13"/>
      <c r="AE1992" s="13"/>
      <c r="AF1992" s="13"/>
      <c r="AG1992" s="13"/>
      <c r="AH1992" s="13"/>
      <c r="AI1992" s="13"/>
      <c r="AJ1992" s="13"/>
      <c r="AK1992" s="13"/>
      <c r="AL1992" s="13"/>
      <c r="AM1992" s="13"/>
      <c r="AN1992" s="13"/>
      <c r="AO1992" s="13"/>
      <c r="AP1992" s="13"/>
      <c r="AQ1992" s="13"/>
      <c r="AR1992" s="13"/>
      <c r="AS1992" s="13"/>
      <c r="AT1992" s="13"/>
      <c r="AU1992" s="13"/>
      <c r="AV1992" s="13"/>
      <c r="AW1992" s="13"/>
      <c r="AX1992" s="13"/>
      <c r="AY1992" s="13"/>
      <c r="AZ1992" s="13"/>
      <c r="BA1992" s="13"/>
      <c r="BB1992" s="13"/>
      <c r="BC1992" s="13"/>
      <c r="BD1992" s="13"/>
      <c r="BE1992" s="13"/>
      <c r="BF1992" s="13"/>
      <c r="BG1992" s="13"/>
      <c r="BH1992" s="13"/>
      <c r="BI1992" s="13"/>
      <c r="BJ1992" s="13"/>
      <c r="BK1992" s="13"/>
      <c r="BL1992" s="13"/>
      <c r="BM1992" s="13"/>
      <c r="BN1992" s="13"/>
      <c r="BO1992" s="13"/>
    </row>
    <row r="1993" spans="1:67" s="8" customFormat="1" hidden="1" x14ac:dyDescent="0.2">
      <c r="A1993" s="8" t="s">
        <v>2823</v>
      </c>
      <c r="B1993"/>
      <c r="C1993" t="s">
        <v>1519</v>
      </c>
      <c r="D1993" t="s">
        <v>123</v>
      </c>
      <c r="E1993" t="s">
        <v>351</v>
      </c>
      <c r="F1993" t="s">
        <v>591</v>
      </c>
      <c r="G1993" t="s">
        <v>351</v>
      </c>
      <c r="H1993" t="s">
        <v>591</v>
      </c>
      <c r="I1993"/>
      <c r="J1993"/>
      <c r="K1993"/>
      <c r="L1993" t="s">
        <v>526</v>
      </c>
      <c r="M1993"/>
      <c r="N1993"/>
      <c r="O1993"/>
      <c r="P1993"/>
      <c r="Q1993">
        <v>9.73</v>
      </c>
      <c r="R1993"/>
      <c r="S1993"/>
      <c r="T1993">
        <v>9.67</v>
      </c>
      <c r="U1993">
        <v>9.49</v>
      </c>
      <c r="V1993"/>
      <c r="W1993"/>
      <c r="X1993">
        <v>11</v>
      </c>
      <c r="Y1993">
        <v>11.48</v>
      </c>
      <c r="Z1993"/>
      <c r="AA1993"/>
      <c r="AB1993">
        <v>13.27</v>
      </c>
      <c r="AC1993">
        <v>12.15</v>
      </c>
      <c r="AD1993"/>
      <c r="AE1993"/>
      <c r="AF1993">
        <v>13.86</v>
      </c>
      <c r="AG1993">
        <v>10.85</v>
      </c>
      <c r="AH1993"/>
      <c r="AI1993"/>
      <c r="AJ1993">
        <v>10.99</v>
      </c>
      <c r="AK1993"/>
      <c r="AL1993"/>
      <c r="AM1993"/>
      <c r="AN1993"/>
      <c r="AO1993">
        <v>9.1</v>
      </c>
      <c r="AP1993"/>
      <c r="AQ1993"/>
      <c r="AR1993">
        <v>5.4</v>
      </c>
      <c r="AS1993">
        <v>10.54</v>
      </c>
      <c r="AT1993"/>
      <c r="AU1993"/>
      <c r="AV1993">
        <v>7.54</v>
      </c>
      <c r="AW1993">
        <v>11</v>
      </c>
      <c r="AX1993"/>
      <c r="AY1993"/>
      <c r="AZ1993">
        <v>9</v>
      </c>
      <c r="BA1993">
        <v>10.82</v>
      </c>
      <c r="BB1993"/>
      <c r="BC1993"/>
      <c r="BD1993">
        <v>9.59</v>
      </c>
      <c r="BE1993">
        <v>11.9</v>
      </c>
      <c r="BF1993"/>
      <c r="BG1993"/>
      <c r="BH1993">
        <v>8.5</v>
      </c>
      <c r="BI1993" t="s">
        <v>472</v>
      </c>
      <c r="BJ1993" t="s">
        <v>79</v>
      </c>
      <c r="BK1993"/>
      <c r="BL1993" t="s">
        <v>473</v>
      </c>
      <c r="BM1993">
        <v>3401</v>
      </c>
      <c r="BN1993"/>
      <c r="BO1993"/>
    </row>
    <row r="1994" spans="1:67" s="8" customFormat="1" hidden="1" x14ac:dyDescent="0.2">
      <c r="A1994" s="8" t="s">
        <v>2823</v>
      </c>
      <c r="B1994"/>
      <c r="C1994" t="s">
        <v>1519</v>
      </c>
      <c r="D1994" t="s">
        <v>123</v>
      </c>
      <c r="E1994" t="s">
        <v>351</v>
      </c>
      <c r="F1994" t="s">
        <v>591</v>
      </c>
      <c r="G1994" t="s">
        <v>351</v>
      </c>
      <c r="H1994" t="s">
        <v>591</v>
      </c>
      <c r="I1994"/>
      <c r="J1994"/>
      <c r="K1994"/>
      <c r="L1994" t="s">
        <v>1162</v>
      </c>
      <c r="M1994"/>
      <c r="N1994"/>
      <c r="O1994"/>
      <c r="P1994"/>
      <c r="Q1994">
        <v>9.6</v>
      </c>
      <c r="R1994"/>
      <c r="S1994"/>
      <c r="T1994">
        <v>8.77</v>
      </c>
      <c r="U1994">
        <v>9.43</v>
      </c>
      <c r="V1994"/>
      <c r="W1994"/>
      <c r="X1994">
        <v>11.04</v>
      </c>
      <c r="Y1994">
        <v>11.13</v>
      </c>
      <c r="Z1994"/>
      <c r="AA1994"/>
      <c r="AB1994">
        <v>12.78</v>
      </c>
      <c r="AC1994">
        <v>11.8</v>
      </c>
      <c r="AD1994"/>
      <c r="AE1994"/>
      <c r="AF1994">
        <v>13.11</v>
      </c>
      <c r="AG1994">
        <v>10.72</v>
      </c>
      <c r="AH1994"/>
      <c r="AI1994"/>
      <c r="AJ1994">
        <v>10.210000000000001</v>
      </c>
      <c r="AK1994"/>
      <c r="AL1994"/>
      <c r="AM1994"/>
      <c r="AN1994"/>
      <c r="AO1994">
        <v>9.94</v>
      </c>
      <c r="AP1994"/>
      <c r="AQ1994"/>
      <c r="AR1994">
        <v>6.32</v>
      </c>
      <c r="AS1994">
        <v>11.15</v>
      </c>
      <c r="AT1994"/>
      <c r="AU1994"/>
      <c r="AV1994">
        <v>7.96</v>
      </c>
      <c r="AW1994">
        <v>11.81</v>
      </c>
      <c r="AX1994"/>
      <c r="AY1994"/>
      <c r="AZ1994">
        <v>10</v>
      </c>
      <c r="BA1994">
        <v>11.85</v>
      </c>
      <c r="BB1994"/>
      <c r="BC1994"/>
      <c r="BD1994">
        <v>10.72</v>
      </c>
      <c r="BE1994">
        <v>12.52</v>
      </c>
      <c r="BF1994"/>
      <c r="BG1994"/>
      <c r="BH1994">
        <v>8.89</v>
      </c>
      <c r="BI1994" t="s">
        <v>472</v>
      </c>
      <c r="BJ1994" t="s">
        <v>79</v>
      </c>
      <c r="BK1994"/>
      <c r="BL1994" t="s">
        <v>473</v>
      </c>
      <c r="BM1994">
        <v>3401</v>
      </c>
      <c r="BN1994"/>
      <c r="BO1994"/>
    </row>
    <row r="1995" spans="1:67" s="6" customFormat="1" hidden="1" x14ac:dyDescent="0.2">
      <c r="A1995" s="8" t="s">
        <v>2823</v>
      </c>
      <c r="B1995"/>
      <c r="C1995" t="s">
        <v>1519</v>
      </c>
      <c r="D1995" t="s">
        <v>123</v>
      </c>
      <c r="E1995" t="s">
        <v>351</v>
      </c>
      <c r="F1995" t="s">
        <v>591</v>
      </c>
      <c r="G1995" s="8" t="s">
        <v>351</v>
      </c>
      <c r="H1995" s="8" t="s">
        <v>591</v>
      </c>
      <c r="I1995" s="8"/>
      <c r="J1995"/>
      <c r="K1995"/>
      <c r="L1995" t="s">
        <v>2825</v>
      </c>
      <c r="M1995"/>
      <c r="N1995"/>
      <c r="O1995"/>
      <c r="P1995"/>
      <c r="Q1995"/>
      <c r="R1995"/>
      <c r="S1995"/>
      <c r="T1995"/>
      <c r="U1995">
        <v>10.5</v>
      </c>
      <c r="V1995"/>
      <c r="W1995"/>
      <c r="X1995">
        <v>11.8</v>
      </c>
      <c r="Y1995">
        <v>9.4</v>
      </c>
      <c r="Z1995">
        <v>12.9</v>
      </c>
      <c r="AA1995">
        <v>12.3</v>
      </c>
      <c r="AB1995">
        <v>12.9</v>
      </c>
      <c r="AC1995">
        <v>11.55</v>
      </c>
      <c r="AD1995">
        <v>15.7</v>
      </c>
      <c r="AE1995">
        <v>14.35</v>
      </c>
      <c r="AF1995">
        <v>15.7</v>
      </c>
      <c r="AG1995">
        <v>8.4</v>
      </c>
      <c r="AH1995"/>
      <c r="AI1995"/>
      <c r="AJ1995">
        <v>11.4</v>
      </c>
      <c r="AK1995"/>
      <c r="AL1995"/>
      <c r="AM1995"/>
      <c r="AN1995"/>
      <c r="AO1995"/>
      <c r="AP1995"/>
      <c r="AQ1995"/>
      <c r="AR1995"/>
      <c r="AS1995">
        <v>10.33</v>
      </c>
      <c r="AT1995">
        <v>6.9</v>
      </c>
      <c r="AU1995">
        <v>7.1</v>
      </c>
      <c r="AV1995">
        <v>7.1</v>
      </c>
      <c r="AW1995">
        <v>11.17</v>
      </c>
      <c r="AX1995">
        <v>8.8000000000000007</v>
      </c>
      <c r="AY1995">
        <v>9.23</v>
      </c>
      <c r="AZ1995">
        <v>9.23</v>
      </c>
      <c r="BA1995">
        <v>11.87</v>
      </c>
      <c r="BB1995">
        <v>10</v>
      </c>
      <c r="BC1995">
        <v>9.67</v>
      </c>
      <c r="BD1995">
        <v>10</v>
      </c>
      <c r="BE1995">
        <v>11.2</v>
      </c>
      <c r="BF1995" s="8">
        <v>8.1</v>
      </c>
      <c r="BG1995" s="8">
        <v>6.65</v>
      </c>
      <c r="BH1995" s="8">
        <v>8.1</v>
      </c>
      <c r="BI1995"/>
      <c r="BJ1995" s="8" t="s">
        <v>79</v>
      </c>
      <c r="BK1995" s="9">
        <v>44827</v>
      </c>
      <c r="BL1995" s="8" t="s">
        <v>2819</v>
      </c>
      <c r="BM1995" s="5">
        <v>3601</v>
      </c>
      <c r="BN1995"/>
      <c r="BO1995"/>
    </row>
    <row r="1996" spans="1:67" s="12" customFormat="1" hidden="1" x14ac:dyDescent="0.2">
      <c r="A1996" s="8" t="s">
        <v>2823</v>
      </c>
      <c r="B1996"/>
      <c r="C1996" t="s">
        <v>1519</v>
      </c>
      <c r="D1996" t="s">
        <v>123</v>
      </c>
      <c r="E1996" t="s">
        <v>351</v>
      </c>
      <c r="F1996" t="s">
        <v>591</v>
      </c>
      <c r="G1996" s="8" t="s">
        <v>351</v>
      </c>
      <c r="H1996" s="8" t="s">
        <v>591</v>
      </c>
      <c r="I1996" s="8"/>
      <c r="J1996"/>
      <c r="K1996"/>
      <c r="L1996" t="s">
        <v>2827</v>
      </c>
      <c r="M1996"/>
      <c r="N1996"/>
      <c r="O1996"/>
      <c r="P1996"/>
      <c r="Q1996"/>
      <c r="R1996"/>
      <c r="S1996"/>
      <c r="T1996"/>
      <c r="U1996">
        <v>9.3000000000000007</v>
      </c>
      <c r="V1996"/>
      <c r="W1996"/>
      <c r="X1996">
        <v>10.54</v>
      </c>
      <c r="Y1996">
        <v>10.53</v>
      </c>
      <c r="Z1996">
        <v>13.5</v>
      </c>
      <c r="AA1996">
        <v>12.94</v>
      </c>
      <c r="AB1996">
        <v>13.5</v>
      </c>
      <c r="AC1996">
        <v>10.75</v>
      </c>
      <c r="AD1996">
        <v>14.58</v>
      </c>
      <c r="AE1996">
        <v>13.19</v>
      </c>
      <c r="AF1996">
        <v>14.58</v>
      </c>
      <c r="AG1996">
        <v>8.42</v>
      </c>
      <c r="AH1996"/>
      <c r="AI1996"/>
      <c r="AJ1996">
        <v>12.1</v>
      </c>
      <c r="AK1996"/>
      <c r="AL1996"/>
      <c r="AM1996"/>
      <c r="AN1996"/>
      <c r="AO1996"/>
      <c r="AP1996"/>
      <c r="AQ1996"/>
      <c r="AR1996"/>
      <c r="AS1996">
        <v>10.68</v>
      </c>
      <c r="AT1996">
        <v>7.1</v>
      </c>
      <c r="AU1996">
        <v>7.33</v>
      </c>
      <c r="AV1996">
        <v>7.33</v>
      </c>
      <c r="AW1996">
        <v>10.98</v>
      </c>
      <c r="AX1996">
        <v>9.02</v>
      </c>
      <c r="AY1996">
        <v>9.5</v>
      </c>
      <c r="AZ1996">
        <v>9.5</v>
      </c>
      <c r="BA1996">
        <v>10.72</v>
      </c>
      <c r="BB1996">
        <v>9.24</v>
      </c>
      <c r="BC1996">
        <v>9.3800000000000008</v>
      </c>
      <c r="BD1996">
        <v>9.3800000000000008</v>
      </c>
      <c r="BE1996">
        <v>11.79</v>
      </c>
      <c r="BF1996" s="8">
        <v>8.0299999999999994</v>
      </c>
      <c r="BG1996" s="8">
        <v>7.07</v>
      </c>
      <c r="BH1996" s="8">
        <v>8.0299999999999994</v>
      </c>
      <c r="BI1996"/>
      <c r="BJ1996" s="8" t="s">
        <v>79</v>
      </c>
      <c r="BK1996" s="9">
        <v>44827</v>
      </c>
      <c r="BL1996" s="8" t="s">
        <v>2819</v>
      </c>
      <c r="BM1996" s="5">
        <v>3601</v>
      </c>
      <c r="BN1996"/>
      <c r="BO1996"/>
    </row>
    <row r="1997" spans="1:67" s="12" customFormat="1" hidden="1" x14ac:dyDescent="0.2">
      <c r="A1997" s="8" t="s">
        <v>2681</v>
      </c>
      <c r="B1997"/>
      <c r="C1997" t="s">
        <v>1519</v>
      </c>
      <c r="D1997" t="s">
        <v>123</v>
      </c>
      <c r="E1997" t="s">
        <v>351</v>
      </c>
      <c r="F1997" t="s">
        <v>591</v>
      </c>
      <c r="G1997" s="8" t="s">
        <v>351</v>
      </c>
      <c r="H1997" s="8" t="s">
        <v>2680</v>
      </c>
      <c r="I1997" s="8"/>
      <c r="J1997"/>
      <c r="K1997"/>
      <c r="L1997"/>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v>12.87</v>
      </c>
      <c r="BF1997">
        <v>8.7200000000000006</v>
      </c>
      <c r="BG1997">
        <v>7.99</v>
      </c>
      <c r="BH1997">
        <v>8.7200000000000006</v>
      </c>
      <c r="BI1997"/>
      <c r="BJ1997" s="8" t="s">
        <v>79</v>
      </c>
      <c r="BK1997" s="9">
        <v>44825</v>
      </c>
      <c r="BL1997" s="8" t="s">
        <v>2598</v>
      </c>
      <c r="BM1997" s="8">
        <v>79420</v>
      </c>
      <c r="BN1997" t="s">
        <v>72</v>
      </c>
      <c r="BO1997" s="8" t="s">
        <v>2598</v>
      </c>
    </row>
    <row r="1998" spans="1:67" hidden="1" x14ac:dyDescent="0.2">
      <c r="A1998" t="s">
        <v>2970</v>
      </c>
      <c r="C1998" t="s">
        <v>1519</v>
      </c>
      <c r="D1998" t="s">
        <v>123</v>
      </c>
      <c r="E1998" t="s">
        <v>351</v>
      </c>
      <c r="F1998" t="s">
        <v>591</v>
      </c>
      <c r="G1998" t="s">
        <v>351</v>
      </c>
      <c r="H1998" t="s">
        <v>591</v>
      </c>
      <c r="L1998" t="s">
        <v>2973</v>
      </c>
      <c r="U1998">
        <v>10.69</v>
      </c>
      <c r="X1998">
        <v>11.6</v>
      </c>
      <c r="BJ1998" s="8" t="s">
        <v>79</v>
      </c>
      <c r="BK1998" s="9">
        <v>44830</v>
      </c>
      <c r="BL1998" s="8" t="s">
        <v>2857</v>
      </c>
      <c r="BM1998">
        <v>63104</v>
      </c>
    </row>
    <row r="1999" spans="1:67" hidden="1" x14ac:dyDescent="0.2">
      <c r="A1999" t="s">
        <v>2968</v>
      </c>
      <c r="C1999" t="s">
        <v>1519</v>
      </c>
      <c r="D1999" t="s">
        <v>123</v>
      </c>
      <c r="E1999" t="s">
        <v>351</v>
      </c>
      <c r="F1999" t="s">
        <v>591</v>
      </c>
      <c r="G1999" t="s">
        <v>351</v>
      </c>
      <c r="H1999" t="s">
        <v>591</v>
      </c>
      <c r="L1999" t="s">
        <v>2931</v>
      </c>
      <c r="U1999" t="s">
        <v>2976</v>
      </c>
      <c r="X1999">
        <v>11.1</v>
      </c>
      <c r="BJ1999" s="8" t="s">
        <v>79</v>
      </c>
      <c r="BK1999" s="9">
        <v>44830</v>
      </c>
      <c r="BL1999" s="8" t="s">
        <v>2857</v>
      </c>
      <c r="BM1999">
        <v>63104</v>
      </c>
    </row>
    <row r="2000" spans="1:67" s="12" customFormat="1" hidden="1" x14ac:dyDescent="0.2">
      <c r="A2000" t="s">
        <v>2974</v>
      </c>
      <c r="B2000"/>
      <c r="C2000" t="s">
        <v>1519</v>
      </c>
      <c r="D2000" t="s">
        <v>123</v>
      </c>
      <c r="E2000" t="s">
        <v>351</v>
      </c>
      <c r="F2000" t="s">
        <v>591</v>
      </c>
      <c r="G2000" t="s">
        <v>351</v>
      </c>
      <c r="H2000" t="s">
        <v>591</v>
      </c>
      <c r="I2000"/>
      <c r="J2000"/>
      <c r="K2000"/>
      <c r="L2000" t="s">
        <v>2972</v>
      </c>
      <c r="M2000"/>
      <c r="N2000"/>
      <c r="O2000"/>
      <c r="P2000"/>
      <c r="Q2000"/>
      <c r="R2000"/>
      <c r="S2000"/>
      <c r="T2000"/>
      <c r="U2000">
        <v>10.3</v>
      </c>
      <c r="V2000"/>
      <c r="W2000"/>
      <c r="X2000">
        <v>12.36</v>
      </c>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s="8" t="s">
        <v>79</v>
      </c>
      <c r="BK2000" s="9">
        <v>44830</v>
      </c>
      <c r="BL2000" s="8" t="s">
        <v>2857</v>
      </c>
      <c r="BM2000">
        <v>63104</v>
      </c>
      <c r="BN2000"/>
      <c r="BO2000"/>
    </row>
    <row r="2001" spans="1:67" s="12" customFormat="1" hidden="1" x14ac:dyDescent="0.2">
      <c r="A2001" t="s">
        <v>2977</v>
      </c>
      <c r="B2001"/>
      <c r="C2001" t="s">
        <v>1519</v>
      </c>
      <c r="D2001" t="s">
        <v>123</v>
      </c>
      <c r="E2001" t="s">
        <v>351</v>
      </c>
      <c r="F2001" t="s">
        <v>591</v>
      </c>
      <c r="G2001" t="s">
        <v>351</v>
      </c>
      <c r="H2001" t="s">
        <v>2680</v>
      </c>
      <c r="I2001"/>
      <c r="J2001"/>
      <c r="K2001"/>
      <c r="L2001"/>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v>11.7</v>
      </c>
      <c r="BB2001"/>
      <c r="BC2001"/>
      <c r="BD2001">
        <v>9.3000000000000007</v>
      </c>
      <c r="BE2001"/>
      <c r="BF2001"/>
      <c r="BG2001"/>
      <c r="BH2001"/>
      <c r="BI2001"/>
      <c r="BJ2001" s="8" t="s">
        <v>79</v>
      </c>
      <c r="BK2001" s="9">
        <v>44830</v>
      </c>
      <c r="BL2001" s="8" t="s">
        <v>2857</v>
      </c>
      <c r="BM2001">
        <v>63104</v>
      </c>
      <c r="BN2001"/>
      <c r="BO2001"/>
    </row>
    <row r="2002" spans="1:67" s="12" customFormat="1" hidden="1" x14ac:dyDescent="0.2">
      <c r="A2002" t="s">
        <v>2969</v>
      </c>
      <c r="B2002"/>
      <c r="C2002" t="s">
        <v>1519</v>
      </c>
      <c r="D2002" t="s">
        <v>123</v>
      </c>
      <c r="E2002" t="s">
        <v>351</v>
      </c>
      <c r="F2002" t="s">
        <v>591</v>
      </c>
      <c r="G2002" t="s">
        <v>351</v>
      </c>
      <c r="H2002" t="s">
        <v>591</v>
      </c>
      <c r="I2002"/>
      <c r="J2002"/>
      <c r="K2002"/>
      <c r="L2002" t="s">
        <v>2975</v>
      </c>
      <c r="M2002"/>
      <c r="N2002"/>
      <c r="O2002"/>
      <c r="P2002"/>
      <c r="Q2002"/>
      <c r="R2002"/>
      <c r="S2002"/>
      <c r="T2002"/>
      <c r="U2002">
        <v>10.02</v>
      </c>
      <c r="V2002"/>
      <c r="W2002"/>
      <c r="X2002">
        <v>11.5</v>
      </c>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s="8" t="s">
        <v>79</v>
      </c>
      <c r="BK2002" s="9">
        <v>44830</v>
      </c>
      <c r="BL2002" s="8" t="s">
        <v>2857</v>
      </c>
      <c r="BM2002">
        <v>63104</v>
      </c>
      <c r="BN2002"/>
      <c r="BO2002"/>
    </row>
    <row r="2003" spans="1:67" s="12" customFormat="1" hidden="1" x14ac:dyDescent="0.2">
      <c r="A2003" t="s">
        <v>2967</v>
      </c>
      <c r="B2003"/>
      <c r="C2003" t="s">
        <v>1519</v>
      </c>
      <c r="D2003" t="s">
        <v>123</v>
      </c>
      <c r="E2003" t="s">
        <v>351</v>
      </c>
      <c r="F2003" t="s">
        <v>591</v>
      </c>
      <c r="G2003" t="s">
        <v>351</v>
      </c>
      <c r="H2003" t="s">
        <v>591</v>
      </c>
      <c r="I2003"/>
      <c r="J2003"/>
      <c r="K2003"/>
      <c r="L2003" t="s">
        <v>2971</v>
      </c>
      <c r="M2003"/>
      <c r="N2003"/>
      <c r="O2003"/>
      <c r="P2003"/>
      <c r="Q2003"/>
      <c r="R2003"/>
      <c r="S2003"/>
      <c r="T2003"/>
      <c r="U2003">
        <v>9.6</v>
      </c>
      <c r="V2003"/>
      <c r="W2003"/>
      <c r="X2003">
        <v>11.5</v>
      </c>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s="8" t="s">
        <v>79</v>
      </c>
      <c r="BK2003" s="9">
        <v>44830</v>
      </c>
      <c r="BL2003" s="8" t="s">
        <v>2857</v>
      </c>
      <c r="BM2003">
        <v>63104</v>
      </c>
      <c r="BN2003"/>
      <c r="BO2003"/>
    </row>
    <row r="2004" spans="1:67" s="12" customFormat="1" hidden="1" x14ac:dyDescent="0.2">
      <c r="A2004" t="s">
        <v>2978</v>
      </c>
      <c r="B2004"/>
      <c r="C2004" t="s">
        <v>1519</v>
      </c>
      <c r="D2004" t="s">
        <v>123</v>
      </c>
      <c r="E2004" t="s">
        <v>351</v>
      </c>
      <c r="F2004" t="s">
        <v>591</v>
      </c>
      <c r="G2004" t="s">
        <v>351</v>
      </c>
      <c r="H2004" t="s">
        <v>591</v>
      </c>
      <c r="I2004"/>
      <c r="J2004"/>
      <c r="K2004"/>
      <c r="L20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v>10.5</v>
      </c>
      <c r="AT2004"/>
      <c r="AU2004"/>
      <c r="AV2004">
        <v>6.7</v>
      </c>
      <c r="AW2004"/>
      <c r="AX2004"/>
      <c r="AY2004"/>
      <c r="AZ2004"/>
      <c r="BA2004"/>
      <c r="BB2004"/>
      <c r="BC2004"/>
      <c r="BD2004"/>
      <c r="BE2004"/>
      <c r="BF2004"/>
      <c r="BG2004"/>
      <c r="BH2004"/>
      <c r="BI2004" t="s">
        <v>2979</v>
      </c>
      <c r="BJ2004" s="8" t="s">
        <v>79</v>
      </c>
      <c r="BK2004" s="9">
        <v>44830</v>
      </c>
      <c r="BL2004" s="8" t="s">
        <v>2857</v>
      </c>
      <c r="BM2004">
        <v>63104</v>
      </c>
      <c r="BN2004"/>
      <c r="BO2004"/>
    </row>
    <row r="2005" spans="1:67" s="12" customFormat="1" hidden="1" x14ac:dyDescent="0.2">
      <c r="A2005" s="13" t="s">
        <v>1737</v>
      </c>
      <c r="B2005" s="13"/>
      <c r="C2005" s="13" t="s">
        <v>1519</v>
      </c>
      <c r="D2005" s="13" t="s">
        <v>123</v>
      </c>
      <c r="E2005" s="13" t="s">
        <v>351</v>
      </c>
      <c r="F2005" s="13" t="s">
        <v>1164</v>
      </c>
      <c r="G2005" s="13" t="s">
        <v>351</v>
      </c>
      <c r="H2005" s="13" t="s">
        <v>1164</v>
      </c>
      <c r="I2005" s="13"/>
      <c r="J2005" s="13"/>
      <c r="K2005" s="13"/>
      <c r="L2005" s="13"/>
      <c r="M2005" s="13"/>
      <c r="N2005" s="13"/>
      <c r="O2005" s="13"/>
      <c r="P2005" s="13"/>
      <c r="Q2005" s="13"/>
      <c r="R2005" s="13"/>
      <c r="S2005" s="13"/>
      <c r="T2005" s="13"/>
      <c r="U2005" s="13"/>
      <c r="V2005" s="13"/>
      <c r="W2005" s="13"/>
      <c r="X2005" s="13"/>
      <c r="Y2005" s="13"/>
      <c r="Z2005" s="13"/>
      <c r="AA2005" s="13"/>
      <c r="AB2005" s="13"/>
      <c r="AC2005" s="13"/>
      <c r="AD2005" s="13"/>
      <c r="AE2005" s="13"/>
      <c r="AF2005" s="13"/>
      <c r="AG2005" s="13"/>
      <c r="AH2005" s="13"/>
      <c r="AI2005" s="13"/>
      <c r="AJ2005" s="13"/>
      <c r="AK2005" s="13"/>
      <c r="AL2005" s="13"/>
      <c r="AM2005" s="13"/>
      <c r="AN2005" s="13"/>
      <c r="AO2005" s="13"/>
      <c r="AP2005" s="13"/>
      <c r="AQ2005" s="13"/>
      <c r="AR2005" s="13"/>
      <c r="AS2005" s="13"/>
      <c r="AT2005" s="13"/>
      <c r="AU2005" s="13"/>
      <c r="AV2005" s="13"/>
      <c r="AW2005" s="13"/>
      <c r="AX2005" s="13"/>
      <c r="AY2005" s="13"/>
      <c r="AZ2005" s="13"/>
      <c r="BA2005" s="13"/>
      <c r="BB2005" s="13"/>
      <c r="BC2005" s="13"/>
      <c r="BD2005" s="13"/>
      <c r="BE2005" s="13"/>
      <c r="BF2005" s="13"/>
      <c r="BG2005" s="13"/>
      <c r="BH2005" s="13"/>
      <c r="BI2005" s="13"/>
      <c r="BJ2005" s="13"/>
      <c r="BK2005" s="13"/>
      <c r="BL2005" s="13"/>
      <c r="BM2005" s="13"/>
      <c r="BN2005" s="13"/>
      <c r="BO2005" s="13"/>
    </row>
    <row r="2006" spans="1:67" s="12" customFormat="1" hidden="1" x14ac:dyDescent="0.2">
      <c r="A2006" s="8" t="s">
        <v>2823</v>
      </c>
      <c r="B2006"/>
      <c r="C2006" t="s">
        <v>1519</v>
      </c>
      <c r="D2006" t="s">
        <v>123</v>
      </c>
      <c r="E2006" t="s">
        <v>351</v>
      </c>
      <c r="F2006" t="s">
        <v>1164</v>
      </c>
      <c r="G2006" t="s">
        <v>351</v>
      </c>
      <c r="H2006" t="s">
        <v>1164</v>
      </c>
      <c r="I2006"/>
      <c r="J2006"/>
      <c r="K2006"/>
      <c r="L2006" t="s">
        <v>1165</v>
      </c>
      <c r="M2006"/>
      <c r="N2006"/>
      <c r="O2006"/>
      <c r="P2006"/>
      <c r="Q2006"/>
      <c r="R2006"/>
      <c r="S2006"/>
      <c r="T2006">
        <v>8.4</v>
      </c>
      <c r="U2006">
        <v>10.57</v>
      </c>
      <c r="V2006"/>
      <c r="W2006"/>
      <c r="X2006">
        <v>11.05</v>
      </c>
      <c r="Y2006">
        <v>11.47</v>
      </c>
      <c r="Z2006"/>
      <c r="AA2006"/>
      <c r="AB2006">
        <v>12.82</v>
      </c>
      <c r="AC2006">
        <v>11.45</v>
      </c>
      <c r="AD2006"/>
      <c r="AE2006"/>
      <c r="AF2006">
        <v>13.17</v>
      </c>
      <c r="AG2006">
        <v>10.86</v>
      </c>
      <c r="AH2006"/>
      <c r="AI2006"/>
      <c r="AJ2006">
        <v>10.58</v>
      </c>
      <c r="AK2006"/>
      <c r="AL2006"/>
      <c r="AM2006"/>
      <c r="AN2006"/>
      <c r="AO2006">
        <v>10.4</v>
      </c>
      <c r="AP2006"/>
      <c r="AQ2006"/>
      <c r="AR2006">
        <v>6.71</v>
      </c>
      <c r="AS2006">
        <v>11.16</v>
      </c>
      <c r="AT2006"/>
      <c r="AU2006"/>
      <c r="AV2006">
        <v>8.32</v>
      </c>
      <c r="AW2006">
        <v>11.82</v>
      </c>
      <c r="AX2006"/>
      <c r="AY2006"/>
      <c r="AZ2006">
        <v>9.7799999999999994</v>
      </c>
      <c r="BA2006">
        <v>12.26</v>
      </c>
      <c r="BB2006"/>
      <c r="BC2006"/>
      <c r="BD2006">
        <v>11.05</v>
      </c>
      <c r="BE2006">
        <v>12.19</v>
      </c>
      <c r="BF2006"/>
      <c r="BG2006"/>
      <c r="BH2006">
        <v>9.1999999999999993</v>
      </c>
      <c r="BI2006" t="s">
        <v>472</v>
      </c>
      <c r="BJ2006" t="s">
        <v>79</v>
      </c>
      <c r="BK2006"/>
      <c r="BL2006" t="s">
        <v>473</v>
      </c>
      <c r="BM2006">
        <v>3401</v>
      </c>
      <c r="BN2006"/>
      <c r="BO2006"/>
    </row>
    <row r="2007" spans="1:67" s="12" customFormat="1" hidden="1" x14ac:dyDescent="0.2">
      <c r="A2007" s="8" t="s">
        <v>2823</v>
      </c>
      <c r="B2007"/>
      <c r="C2007" t="s">
        <v>1519</v>
      </c>
      <c r="D2007" t="s">
        <v>123</v>
      </c>
      <c r="E2007" t="s">
        <v>351</v>
      </c>
      <c r="F2007" t="s">
        <v>1164</v>
      </c>
      <c r="G2007" t="s">
        <v>351</v>
      </c>
      <c r="H2007" t="s">
        <v>1164</v>
      </c>
      <c r="I2007"/>
      <c r="J2007"/>
      <c r="K2007"/>
      <c r="L2007" t="s">
        <v>567</v>
      </c>
      <c r="M2007"/>
      <c r="N2007"/>
      <c r="O2007"/>
      <c r="P2007"/>
      <c r="Q2007">
        <v>10.73</v>
      </c>
      <c r="R2007"/>
      <c r="S2007"/>
      <c r="T2007">
        <v>9.8800000000000008</v>
      </c>
      <c r="U2007">
        <v>10.67</v>
      </c>
      <c r="V2007"/>
      <c r="W2007"/>
      <c r="X2007">
        <v>11.52</v>
      </c>
      <c r="Y2007">
        <v>12.33</v>
      </c>
      <c r="Z2007"/>
      <c r="AA2007"/>
      <c r="AB2007">
        <v>13.83</v>
      </c>
      <c r="AC2007">
        <v>13.21</v>
      </c>
      <c r="AD2007"/>
      <c r="AE2007"/>
      <c r="AF2007">
        <v>14.28</v>
      </c>
      <c r="AG2007">
        <v>11.73</v>
      </c>
      <c r="AH2007"/>
      <c r="AI2007"/>
      <c r="AJ2007">
        <v>10.95</v>
      </c>
      <c r="AK2007"/>
      <c r="AL2007"/>
      <c r="AM2007"/>
      <c r="AN2007"/>
      <c r="AO2007">
        <v>10.93</v>
      </c>
      <c r="AP2007"/>
      <c r="AQ2007"/>
      <c r="AR2007">
        <v>6.87</v>
      </c>
      <c r="AS2007">
        <v>11.93</v>
      </c>
      <c r="AT2007"/>
      <c r="AU2007"/>
      <c r="AV2007">
        <v>8.6199999999999992</v>
      </c>
      <c r="AW2007">
        <v>12.36</v>
      </c>
      <c r="AX2007"/>
      <c r="AY2007"/>
      <c r="AZ2007">
        <v>10.25</v>
      </c>
      <c r="BA2007">
        <v>12.76</v>
      </c>
      <c r="BB2007"/>
      <c r="BC2007"/>
      <c r="BD2007">
        <v>11.28</v>
      </c>
      <c r="BE2007">
        <v>13.13</v>
      </c>
      <c r="BF2007"/>
      <c r="BG2007"/>
      <c r="BH2007">
        <v>9.7799999999999994</v>
      </c>
      <c r="BI2007" t="s">
        <v>472</v>
      </c>
      <c r="BJ2007" t="s">
        <v>79</v>
      </c>
      <c r="BK2007"/>
      <c r="BL2007" t="s">
        <v>473</v>
      </c>
      <c r="BM2007">
        <v>3401</v>
      </c>
      <c r="BN2007"/>
      <c r="BO2007"/>
    </row>
    <row r="2008" spans="1:67" s="12" customFormat="1" hidden="1" x14ac:dyDescent="0.2">
      <c r="A2008" s="8" t="s">
        <v>2823</v>
      </c>
      <c r="B2008"/>
      <c r="C2008" t="s">
        <v>1519</v>
      </c>
      <c r="D2008" t="s">
        <v>123</v>
      </c>
      <c r="E2008" t="s">
        <v>351</v>
      </c>
      <c r="F2008" t="s">
        <v>1164</v>
      </c>
      <c r="G2008" t="s">
        <v>351</v>
      </c>
      <c r="H2008" t="s">
        <v>1164</v>
      </c>
      <c r="I2008"/>
      <c r="J2008"/>
      <c r="K2008"/>
      <c r="L2008" t="s">
        <v>568</v>
      </c>
      <c r="M2008"/>
      <c r="N2008"/>
      <c r="O2008"/>
      <c r="P2008"/>
      <c r="Q2008">
        <v>11.04</v>
      </c>
      <c r="R2008"/>
      <c r="S2008"/>
      <c r="T2008">
        <v>10</v>
      </c>
      <c r="U2008">
        <v>11.46</v>
      </c>
      <c r="V2008"/>
      <c r="W2008"/>
      <c r="X2008">
        <v>12.26</v>
      </c>
      <c r="Y2008">
        <v>12.78</v>
      </c>
      <c r="Z2008"/>
      <c r="AA2008"/>
      <c r="AB2008">
        <v>14</v>
      </c>
      <c r="AC2008">
        <v>13.85</v>
      </c>
      <c r="AD2008"/>
      <c r="AE2008"/>
      <c r="AF2008">
        <v>14.78</v>
      </c>
      <c r="AG2008">
        <v>12.52</v>
      </c>
      <c r="AH2008"/>
      <c r="AI2008"/>
      <c r="AJ2008">
        <v>11.89</v>
      </c>
      <c r="AK2008"/>
      <c r="AL2008"/>
      <c r="AM2008"/>
      <c r="AN2008"/>
      <c r="AO2008">
        <v>11.46</v>
      </c>
      <c r="AP2008"/>
      <c r="AQ2008"/>
      <c r="AR2008">
        <v>6.93</v>
      </c>
      <c r="AS2008">
        <v>12.3</v>
      </c>
      <c r="AT2008"/>
      <c r="AU2008"/>
      <c r="AV2008">
        <v>8.56</v>
      </c>
      <c r="AW2008">
        <v>11.83</v>
      </c>
      <c r="AX2008"/>
      <c r="AY2008"/>
      <c r="AZ2008">
        <v>9.99</v>
      </c>
      <c r="BA2008">
        <v>12.67</v>
      </c>
      <c r="BB2008"/>
      <c r="BC2008"/>
      <c r="BD2008">
        <v>11.08</v>
      </c>
      <c r="BE2008">
        <v>13.17</v>
      </c>
      <c r="BF2008"/>
      <c r="BG2008"/>
      <c r="BH2008">
        <v>9.68</v>
      </c>
      <c r="BI2008" t="s">
        <v>472</v>
      </c>
      <c r="BJ2008" t="s">
        <v>79</v>
      </c>
      <c r="BK2008"/>
      <c r="BL2008" t="s">
        <v>473</v>
      </c>
      <c r="BM2008">
        <v>3401</v>
      </c>
      <c r="BN2008"/>
      <c r="BO2008"/>
    </row>
    <row r="2009" spans="1:67" s="8" customFormat="1" hidden="1" x14ac:dyDescent="0.2">
      <c r="A2009" s="8" t="s">
        <v>2823</v>
      </c>
      <c r="B2009"/>
      <c r="C2009" t="s">
        <v>1519</v>
      </c>
      <c r="D2009" t="s">
        <v>123</v>
      </c>
      <c r="E2009" t="s">
        <v>351</v>
      </c>
      <c r="F2009" t="s">
        <v>1164</v>
      </c>
      <c r="G2009" t="s">
        <v>351</v>
      </c>
      <c r="H2009" t="s">
        <v>1164</v>
      </c>
      <c r="I2009"/>
      <c r="J2009"/>
      <c r="K2009"/>
      <c r="L2009" t="s">
        <v>471</v>
      </c>
      <c r="M2009"/>
      <c r="N2009"/>
      <c r="O2009"/>
      <c r="P2009"/>
      <c r="Q2009">
        <v>9.32</v>
      </c>
      <c r="R2009"/>
      <c r="S2009"/>
      <c r="T2009">
        <v>8.36</v>
      </c>
      <c r="U2009">
        <v>9.7899999999999991</v>
      </c>
      <c r="V2009"/>
      <c r="W2009"/>
      <c r="X2009">
        <v>10.27</v>
      </c>
      <c r="Y2009">
        <v>11.57</v>
      </c>
      <c r="Z2009"/>
      <c r="AA2009"/>
      <c r="AB2009">
        <v>12.52</v>
      </c>
      <c r="AC2009">
        <v>11.76</v>
      </c>
      <c r="AD2009"/>
      <c r="AE2009"/>
      <c r="AF2009">
        <v>12.82</v>
      </c>
      <c r="AG2009">
        <v>11.1</v>
      </c>
      <c r="AH2009"/>
      <c r="AI2009"/>
      <c r="AJ2009">
        <v>10.26</v>
      </c>
      <c r="AK2009"/>
      <c r="AL2009"/>
      <c r="AM2009"/>
      <c r="AN2009"/>
      <c r="AO2009">
        <v>10.28</v>
      </c>
      <c r="AP2009"/>
      <c r="AQ2009"/>
      <c r="AR2009">
        <v>6.02</v>
      </c>
      <c r="AS2009">
        <v>11.02</v>
      </c>
      <c r="AT2009"/>
      <c r="AU2009"/>
      <c r="AV2009">
        <v>7.53</v>
      </c>
      <c r="AW2009">
        <v>10.92</v>
      </c>
      <c r="AX2009"/>
      <c r="AY2009"/>
      <c r="AZ2009">
        <v>9.02</v>
      </c>
      <c r="BA2009">
        <v>11.41</v>
      </c>
      <c r="BB2009"/>
      <c r="BC2009"/>
      <c r="BD2009">
        <v>10.31</v>
      </c>
      <c r="BE2009">
        <v>11.64</v>
      </c>
      <c r="BF2009"/>
      <c r="BG2009"/>
      <c r="BH2009">
        <v>8.74</v>
      </c>
      <c r="BI2009" t="s">
        <v>472</v>
      </c>
      <c r="BJ2009" t="s">
        <v>79</v>
      </c>
      <c r="BK2009"/>
      <c r="BL2009" t="s">
        <v>473</v>
      </c>
      <c r="BM2009">
        <v>3401</v>
      </c>
      <c r="BN2009"/>
      <c r="BO2009"/>
    </row>
    <row r="2010" spans="1:67" s="8" customFormat="1" hidden="1" x14ac:dyDescent="0.2">
      <c r="A2010" t="s">
        <v>2985</v>
      </c>
      <c r="B2010"/>
      <c r="C2010" t="s">
        <v>1519</v>
      </c>
      <c r="D2010" t="s">
        <v>123</v>
      </c>
      <c r="E2010" t="s">
        <v>351</v>
      </c>
      <c r="F2010" t="s">
        <v>1164</v>
      </c>
      <c r="G2010" t="s">
        <v>351</v>
      </c>
      <c r="H2010" t="s">
        <v>1164</v>
      </c>
      <c r="I2010"/>
      <c r="J2010"/>
      <c r="K2010"/>
      <c r="L2010" t="s">
        <v>2986</v>
      </c>
      <c r="M2010"/>
      <c r="N2010"/>
      <c r="O2010"/>
      <c r="P2010"/>
      <c r="Q2010"/>
      <c r="R2010"/>
      <c r="S2010"/>
      <c r="T2010"/>
      <c r="U2010">
        <v>10.7</v>
      </c>
      <c r="V2010"/>
      <c r="W2010"/>
      <c r="X2010">
        <v>11.3</v>
      </c>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s="8" t="s">
        <v>79</v>
      </c>
      <c r="BK2010" s="9">
        <v>44830</v>
      </c>
      <c r="BL2010" s="8" t="s">
        <v>2857</v>
      </c>
      <c r="BM2010">
        <v>63104</v>
      </c>
      <c r="BN2010"/>
      <c r="BO2010"/>
    </row>
    <row r="2011" spans="1:67" s="12" customFormat="1" hidden="1" x14ac:dyDescent="0.2">
      <c r="A2011" t="s">
        <v>2989</v>
      </c>
      <c r="B2011"/>
      <c r="C2011" t="s">
        <v>1519</v>
      </c>
      <c r="D2011" t="s">
        <v>123</v>
      </c>
      <c r="E2011" t="s">
        <v>351</v>
      </c>
      <c r="F2011" t="s">
        <v>1164</v>
      </c>
      <c r="G2011" t="s">
        <v>351</v>
      </c>
      <c r="H2011" t="s">
        <v>1164</v>
      </c>
      <c r="I2011"/>
      <c r="J2011"/>
      <c r="K2011"/>
      <c r="L2011" t="s">
        <v>2991</v>
      </c>
      <c r="M2011"/>
      <c r="N2011"/>
      <c r="O2011"/>
      <c r="P2011"/>
      <c r="Q2011"/>
      <c r="R2011"/>
      <c r="S2011"/>
      <c r="T2011"/>
      <c r="U2011">
        <v>11.4</v>
      </c>
      <c r="V2011"/>
      <c r="W2011"/>
      <c r="X2011">
        <v>12.8</v>
      </c>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s="8" t="s">
        <v>79</v>
      </c>
      <c r="BK2011" s="9">
        <v>44830</v>
      </c>
      <c r="BL2011" s="8" t="s">
        <v>2857</v>
      </c>
      <c r="BM2011">
        <v>63104</v>
      </c>
      <c r="BN2011"/>
      <c r="BO2011"/>
    </row>
    <row r="2012" spans="1:67" s="8" customFormat="1" hidden="1" x14ac:dyDescent="0.2">
      <c r="A2012" t="s">
        <v>2987</v>
      </c>
      <c r="B2012"/>
      <c r="C2012" t="s">
        <v>1519</v>
      </c>
      <c r="D2012" t="s">
        <v>123</v>
      </c>
      <c r="E2012" t="s">
        <v>351</v>
      </c>
      <c r="F2012" t="s">
        <v>1164</v>
      </c>
      <c r="G2012" t="s">
        <v>351</v>
      </c>
      <c r="H2012" t="s">
        <v>1164</v>
      </c>
      <c r="I2012"/>
      <c r="J2012"/>
      <c r="K2012"/>
      <c r="L2012" t="s">
        <v>2986</v>
      </c>
      <c r="M2012"/>
      <c r="N2012"/>
      <c r="O2012"/>
      <c r="P2012"/>
      <c r="Q2012"/>
      <c r="R2012"/>
      <c r="S2012"/>
      <c r="T2012"/>
      <c r="U2012">
        <v>9.8000000000000007</v>
      </c>
      <c r="V2012"/>
      <c r="W2012"/>
      <c r="X2012">
        <v>10.6</v>
      </c>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s="8" t="s">
        <v>79</v>
      </c>
      <c r="BK2012" s="9">
        <v>44830</v>
      </c>
      <c r="BL2012" s="8" t="s">
        <v>2857</v>
      </c>
      <c r="BM2012">
        <v>63104</v>
      </c>
      <c r="BN2012"/>
      <c r="BO2012"/>
    </row>
    <row r="2013" spans="1:67" hidden="1" x14ac:dyDescent="0.2">
      <c r="A2013" t="s">
        <v>2988</v>
      </c>
      <c r="C2013" t="s">
        <v>1519</v>
      </c>
      <c r="D2013" t="s">
        <v>123</v>
      </c>
      <c r="E2013" t="s">
        <v>351</v>
      </c>
      <c r="F2013" t="s">
        <v>1164</v>
      </c>
      <c r="G2013" t="s">
        <v>351</v>
      </c>
      <c r="H2013" t="s">
        <v>1164</v>
      </c>
      <c r="L2013" t="s">
        <v>2990</v>
      </c>
      <c r="U2013">
        <v>10.5</v>
      </c>
      <c r="X2013">
        <v>11.6</v>
      </c>
      <c r="BJ2013" s="8" t="s">
        <v>79</v>
      </c>
      <c r="BK2013" s="9">
        <v>44830</v>
      </c>
      <c r="BL2013" s="8" t="s">
        <v>2857</v>
      </c>
      <c r="BM2013">
        <v>63104</v>
      </c>
    </row>
    <row r="2014" spans="1:67" hidden="1" x14ac:dyDescent="0.2">
      <c r="A2014" t="s">
        <v>1166</v>
      </c>
      <c r="C2014" t="s">
        <v>1519</v>
      </c>
      <c r="D2014" t="s">
        <v>123</v>
      </c>
      <c r="E2014" t="s">
        <v>351</v>
      </c>
      <c r="F2014" t="s">
        <v>1164</v>
      </c>
      <c r="G2014" t="s">
        <v>351</v>
      </c>
      <c r="H2014" t="s">
        <v>1164</v>
      </c>
      <c r="AS2014">
        <v>11.5</v>
      </c>
      <c r="AV2014">
        <v>7.8</v>
      </c>
      <c r="AW2014">
        <v>11.8</v>
      </c>
      <c r="AZ2014">
        <v>9.8000000000000007</v>
      </c>
      <c r="BJ2014" t="s">
        <v>79</v>
      </c>
      <c r="BL2014" t="s">
        <v>229</v>
      </c>
      <c r="BM2014">
        <v>4269</v>
      </c>
    </row>
    <row r="2015" spans="1:67" hidden="1" x14ac:dyDescent="0.2">
      <c r="A2015" s="13" t="s">
        <v>1737</v>
      </c>
      <c r="B2015" s="13"/>
      <c r="C2015" s="13" t="s">
        <v>1519</v>
      </c>
      <c r="D2015" s="13" t="s">
        <v>123</v>
      </c>
      <c r="E2015" s="13" t="s">
        <v>351</v>
      </c>
      <c r="F2015" s="13" t="s">
        <v>1167</v>
      </c>
      <c r="G2015" s="13" t="s">
        <v>351</v>
      </c>
      <c r="H2015" s="13" t="s">
        <v>1167</v>
      </c>
      <c r="I2015" s="13"/>
      <c r="J2015" s="13"/>
      <c r="K2015" s="13"/>
      <c r="L2015" s="13"/>
      <c r="M2015" s="13"/>
      <c r="N2015" s="13"/>
      <c r="O2015" s="13"/>
      <c r="P2015" s="13"/>
      <c r="Q2015" s="13"/>
      <c r="R2015" s="13"/>
      <c r="S2015" s="13"/>
      <c r="T2015" s="13"/>
      <c r="U2015" s="13"/>
      <c r="V2015" s="13"/>
      <c r="W2015" s="13"/>
      <c r="X2015" s="13"/>
      <c r="Y2015" s="13"/>
      <c r="Z2015" s="13"/>
      <c r="AA2015" s="13"/>
      <c r="AB2015" s="13"/>
      <c r="AC2015" s="13"/>
      <c r="AD2015" s="13"/>
      <c r="AE2015" s="13"/>
      <c r="AF2015" s="13"/>
      <c r="AG2015" s="13"/>
      <c r="AH2015" s="13"/>
      <c r="AI2015" s="13"/>
      <c r="AJ2015" s="13"/>
      <c r="AK2015" s="13"/>
      <c r="AL2015" s="13"/>
      <c r="AM2015" s="13"/>
      <c r="AN2015" s="13"/>
      <c r="AO2015" s="13"/>
      <c r="AP2015" s="13"/>
      <c r="AQ2015" s="13"/>
      <c r="AR2015" s="13"/>
      <c r="AS2015" s="13"/>
      <c r="AT2015" s="13"/>
      <c r="AU2015" s="13"/>
      <c r="AV2015" s="13"/>
      <c r="AW2015" s="13"/>
      <c r="AX2015" s="13"/>
      <c r="AY2015" s="13"/>
      <c r="AZ2015" s="13"/>
      <c r="BA2015" s="13"/>
      <c r="BB2015" s="13"/>
      <c r="BC2015" s="13"/>
      <c r="BD2015" s="13"/>
      <c r="BE2015" s="13"/>
      <c r="BF2015" s="13"/>
      <c r="BG2015" s="13"/>
      <c r="BH2015" s="13"/>
      <c r="BI2015" s="13"/>
      <c r="BJ2015" s="13"/>
      <c r="BK2015" s="13"/>
      <c r="BL2015" s="13"/>
      <c r="BM2015" s="13"/>
      <c r="BN2015" s="13"/>
      <c r="BO2015" s="13"/>
    </row>
    <row r="2016" spans="1:67" hidden="1" x14ac:dyDescent="0.2">
      <c r="A2016" s="8" t="s">
        <v>2823</v>
      </c>
      <c r="C2016" t="s">
        <v>1519</v>
      </c>
      <c r="D2016" t="s">
        <v>123</v>
      </c>
      <c r="E2016" t="s">
        <v>351</v>
      </c>
      <c r="F2016" t="s">
        <v>1167</v>
      </c>
      <c r="G2016" t="s">
        <v>351</v>
      </c>
      <c r="H2016" t="s">
        <v>1167</v>
      </c>
      <c r="L2016" t="s">
        <v>554</v>
      </c>
      <c r="T2016">
        <v>10</v>
      </c>
      <c r="U2016">
        <v>11.63</v>
      </c>
      <c r="X2016">
        <v>13</v>
      </c>
      <c r="Y2016">
        <v>13.2</v>
      </c>
      <c r="AB2016">
        <v>14.95</v>
      </c>
      <c r="AC2016">
        <v>14.1</v>
      </c>
      <c r="AF2016">
        <v>15.42</v>
      </c>
      <c r="AG2016">
        <v>11.65</v>
      </c>
      <c r="AJ2016">
        <v>11.57</v>
      </c>
      <c r="AS2016">
        <v>13.3</v>
      </c>
      <c r="AV2016">
        <v>9.4</v>
      </c>
      <c r="AW2016">
        <v>14.2</v>
      </c>
      <c r="AZ2016">
        <v>11.4</v>
      </c>
      <c r="BA2016">
        <v>14.5</v>
      </c>
      <c r="BD2016">
        <v>12.6</v>
      </c>
      <c r="BI2016" t="s">
        <v>472</v>
      </c>
      <c r="BJ2016" t="s">
        <v>79</v>
      </c>
      <c r="BL2016" t="s">
        <v>473</v>
      </c>
      <c r="BM2016">
        <v>3401</v>
      </c>
    </row>
    <row r="2017" spans="1:67" s="12" customFormat="1" hidden="1" x14ac:dyDescent="0.2">
      <c r="A2017" t="s">
        <v>2984</v>
      </c>
      <c r="B2017"/>
      <c r="C2017" t="s">
        <v>1519</v>
      </c>
      <c r="D2017" t="s">
        <v>123</v>
      </c>
      <c r="E2017" t="s">
        <v>351</v>
      </c>
      <c r="F2017" t="s">
        <v>1167</v>
      </c>
      <c r="G2017" t="s">
        <v>351</v>
      </c>
      <c r="H2017" t="s">
        <v>1167</v>
      </c>
      <c r="I2017"/>
      <c r="J2017"/>
      <c r="K2017"/>
      <c r="L2017" t="s">
        <v>2941</v>
      </c>
      <c r="M2017"/>
      <c r="N2017"/>
      <c r="O2017"/>
      <c r="P2017"/>
      <c r="Q2017"/>
      <c r="R2017"/>
      <c r="S2017"/>
      <c r="T2017"/>
      <c r="U2017"/>
      <c r="V2017"/>
      <c r="W2017"/>
      <c r="X2017"/>
      <c r="Y2017"/>
      <c r="Z2017"/>
      <c r="AA2017"/>
      <c r="AB2017"/>
      <c r="AC2017"/>
      <c r="AD2017"/>
      <c r="AE2017"/>
      <c r="AF2017"/>
      <c r="AG2017">
        <v>13.8</v>
      </c>
      <c r="AH2017"/>
      <c r="AI2017"/>
      <c r="AJ2017">
        <v>13.6</v>
      </c>
      <c r="AK2017"/>
      <c r="AL2017"/>
      <c r="AM2017"/>
      <c r="AN2017"/>
      <c r="AO2017"/>
      <c r="AP2017"/>
      <c r="AQ2017"/>
      <c r="AR2017"/>
      <c r="AS2017"/>
      <c r="AT2017"/>
      <c r="AU2017"/>
      <c r="AV2017"/>
      <c r="AW2017"/>
      <c r="AX2017"/>
      <c r="AY2017"/>
      <c r="AZ2017"/>
      <c r="BA2017"/>
      <c r="BB2017"/>
      <c r="BC2017"/>
      <c r="BD2017"/>
      <c r="BE2017"/>
      <c r="BF2017"/>
      <c r="BG2017"/>
      <c r="BH2017"/>
      <c r="BI2017"/>
      <c r="BJ2017" s="8" t="s">
        <v>79</v>
      </c>
      <c r="BK2017" s="9">
        <v>44830</v>
      </c>
      <c r="BL2017" s="8" t="s">
        <v>2857</v>
      </c>
      <c r="BM2017">
        <v>63104</v>
      </c>
      <c r="BN2017"/>
      <c r="BO2017"/>
    </row>
    <row r="2018" spans="1:67" hidden="1" x14ac:dyDescent="0.2">
      <c r="A2018" t="s">
        <v>2980</v>
      </c>
      <c r="C2018" t="s">
        <v>1519</v>
      </c>
      <c r="D2018" t="s">
        <v>123</v>
      </c>
      <c r="E2018" t="s">
        <v>351</v>
      </c>
      <c r="F2018" t="s">
        <v>1167</v>
      </c>
      <c r="G2018" t="s">
        <v>351</v>
      </c>
      <c r="H2018" t="s">
        <v>1167</v>
      </c>
      <c r="L2018" t="s">
        <v>2941</v>
      </c>
      <c r="AS2018">
        <v>13.75</v>
      </c>
      <c r="AV2018">
        <v>10.4</v>
      </c>
      <c r="BJ2018" s="8" t="s">
        <v>79</v>
      </c>
      <c r="BK2018" s="9">
        <v>44830</v>
      </c>
      <c r="BL2018" s="8" t="s">
        <v>2857</v>
      </c>
      <c r="BM2018">
        <v>63104</v>
      </c>
    </row>
    <row r="2019" spans="1:67" hidden="1" x14ac:dyDescent="0.2">
      <c r="A2019" t="s">
        <v>2981</v>
      </c>
      <c r="C2019" t="s">
        <v>1519</v>
      </c>
      <c r="D2019" t="s">
        <v>123</v>
      </c>
      <c r="E2019" t="s">
        <v>351</v>
      </c>
      <c r="F2019" t="s">
        <v>1167</v>
      </c>
      <c r="G2019" t="s">
        <v>351</v>
      </c>
      <c r="H2019" t="s">
        <v>1167</v>
      </c>
      <c r="L2019" t="s">
        <v>2941</v>
      </c>
      <c r="BA2019">
        <v>16.05</v>
      </c>
      <c r="BD2019">
        <v>14.4</v>
      </c>
      <c r="BJ2019" s="8" t="s">
        <v>79</v>
      </c>
      <c r="BK2019" s="9">
        <v>44830</v>
      </c>
      <c r="BL2019" s="8" t="s">
        <v>2857</v>
      </c>
      <c r="BM2019">
        <v>63104</v>
      </c>
    </row>
    <row r="2020" spans="1:67" hidden="1" x14ac:dyDescent="0.2">
      <c r="A2020" t="s">
        <v>2982</v>
      </c>
      <c r="C2020" t="s">
        <v>1519</v>
      </c>
      <c r="D2020" t="s">
        <v>123</v>
      </c>
      <c r="E2020" t="s">
        <v>351</v>
      </c>
      <c r="F2020" t="s">
        <v>1167</v>
      </c>
      <c r="G2020" t="s">
        <v>351</v>
      </c>
      <c r="H2020" t="s">
        <v>1167</v>
      </c>
      <c r="L2020" t="s">
        <v>2941</v>
      </c>
      <c r="AO2020">
        <v>12.1</v>
      </c>
      <c r="AR2020">
        <v>8.1</v>
      </c>
      <c r="AS2020">
        <v>14.3</v>
      </c>
      <c r="AV2020">
        <v>10.55</v>
      </c>
      <c r="BJ2020" s="8" t="s">
        <v>79</v>
      </c>
      <c r="BK2020" s="9">
        <v>44830</v>
      </c>
      <c r="BL2020" s="8" t="s">
        <v>2857</v>
      </c>
      <c r="BM2020">
        <v>63104</v>
      </c>
    </row>
    <row r="2021" spans="1:67" hidden="1" x14ac:dyDescent="0.2">
      <c r="A2021" t="s">
        <v>2983</v>
      </c>
      <c r="C2021" t="s">
        <v>1519</v>
      </c>
      <c r="D2021" t="s">
        <v>123</v>
      </c>
      <c r="E2021" t="s">
        <v>351</v>
      </c>
      <c r="F2021" t="s">
        <v>1167</v>
      </c>
      <c r="G2021" t="s">
        <v>351</v>
      </c>
      <c r="H2021" t="s">
        <v>1167</v>
      </c>
      <c r="L2021" t="s">
        <v>2941</v>
      </c>
      <c r="AG2021">
        <v>11.1</v>
      </c>
      <c r="AJ2021">
        <v>11.8</v>
      </c>
      <c r="BJ2021" s="8" t="s">
        <v>79</v>
      </c>
      <c r="BK2021" s="9">
        <v>44830</v>
      </c>
      <c r="BL2021" s="8" t="s">
        <v>2857</v>
      </c>
      <c r="BM2021">
        <v>63104</v>
      </c>
    </row>
    <row r="2022" spans="1:67" hidden="1" x14ac:dyDescent="0.2">
      <c r="A2022" s="13" t="s">
        <v>1737</v>
      </c>
      <c r="B2022" s="13"/>
      <c r="C2022" s="13" t="s">
        <v>1519</v>
      </c>
      <c r="D2022" s="13" t="s">
        <v>123</v>
      </c>
      <c r="E2022" s="13" t="s">
        <v>351</v>
      </c>
      <c r="F2022" s="13" t="s">
        <v>457</v>
      </c>
      <c r="G2022" s="13" t="s">
        <v>351</v>
      </c>
      <c r="H2022" s="13" t="s">
        <v>1735</v>
      </c>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c r="AJ2022" s="13"/>
      <c r="AK2022" s="13"/>
      <c r="AL2022" s="13"/>
      <c r="AM2022" s="13"/>
      <c r="AN2022" s="13"/>
      <c r="AO2022" s="13"/>
      <c r="AP2022" s="13"/>
      <c r="AQ2022" s="13"/>
      <c r="AR2022" s="13"/>
      <c r="AS2022" s="13"/>
      <c r="AT2022" s="13"/>
      <c r="AU2022" s="13"/>
      <c r="AV2022" s="13"/>
      <c r="AW2022" s="13"/>
      <c r="AX2022" s="13"/>
      <c r="AY2022" s="13"/>
      <c r="AZ2022" s="13"/>
      <c r="BA2022" s="13"/>
      <c r="BB2022" s="13"/>
      <c r="BC2022" s="13"/>
      <c r="BD2022" s="13"/>
      <c r="BE2022" s="13"/>
      <c r="BF2022" s="13"/>
      <c r="BG2022" s="13"/>
      <c r="BH2022" s="13"/>
      <c r="BI2022" s="13"/>
      <c r="BJ2022" s="13"/>
      <c r="BK2022" s="13"/>
      <c r="BL2022" s="13"/>
      <c r="BM2022" s="13"/>
      <c r="BN2022" s="13"/>
      <c r="BO2022" s="13"/>
    </row>
    <row r="2023" spans="1:67" hidden="1" x14ac:dyDescent="0.2">
      <c r="A2023" s="13" t="s">
        <v>1737</v>
      </c>
      <c r="B2023" s="13"/>
      <c r="C2023" s="13" t="s">
        <v>1519</v>
      </c>
      <c r="D2023" s="13" t="s">
        <v>123</v>
      </c>
      <c r="E2023" s="13" t="s">
        <v>351</v>
      </c>
      <c r="F2023" s="13" t="s">
        <v>457</v>
      </c>
      <c r="G2023" s="13" t="s">
        <v>351</v>
      </c>
      <c r="H2023" s="13" t="s">
        <v>457</v>
      </c>
      <c r="I2023" s="13"/>
      <c r="J2023" s="13"/>
      <c r="K2023" s="13"/>
      <c r="L2023" s="13"/>
      <c r="M2023" s="13"/>
      <c r="N2023" s="13"/>
      <c r="O2023" s="13"/>
      <c r="P2023" s="13"/>
      <c r="Q2023" s="13"/>
      <c r="R2023" s="13"/>
      <c r="S2023" s="13"/>
      <c r="T2023" s="13"/>
      <c r="U2023" s="13"/>
      <c r="V2023" s="13"/>
      <c r="W2023" s="13"/>
      <c r="X2023" s="13"/>
      <c r="Y2023" s="13"/>
      <c r="Z2023" s="13"/>
      <c r="AA2023" s="13"/>
      <c r="AB2023" s="13"/>
      <c r="AC2023" s="13"/>
      <c r="AD2023" s="13"/>
      <c r="AE2023" s="13"/>
      <c r="AF2023" s="13"/>
      <c r="AG2023" s="13"/>
      <c r="AH2023" s="13"/>
      <c r="AI2023" s="13"/>
      <c r="AJ2023" s="13"/>
      <c r="AK2023" s="13"/>
      <c r="AL2023" s="13"/>
      <c r="AM2023" s="13"/>
      <c r="AN2023" s="13"/>
      <c r="AO2023" s="13"/>
      <c r="AP2023" s="13"/>
      <c r="AQ2023" s="13"/>
      <c r="AR2023" s="13"/>
      <c r="AS2023" s="13"/>
      <c r="AT2023" s="13"/>
      <c r="AU2023" s="13"/>
      <c r="AV2023" s="13"/>
      <c r="AW2023" s="13"/>
      <c r="AX2023" s="13"/>
      <c r="AY2023" s="13"/>
      <c r="AZ2023" s="13"/>
      <c r="BA2023" s="13"/>
      <c r="BB2023" s="13"/>
      <c r="BC2023" s="13"/>
      <c r="BD2023" s="13"/>
      <c r="BE2023" s="13"/>
      <c r="BF2023" s="13"/>
      <c r="BG2023" s="13"/>
      <c r="BH2023" s="13"/>
      <c r="BI2023" s="13"/>
      <c r="BJ2023" s="13"/>
      <c r="BK2023" s="13"/>
      <c r="BL2023" s="13"/>
      <c r="BM2023" s="13"/>
      <c r="BN2023" s="13"/>
      <c r="BO2023" s="13"/>
    </row>
    <row r="2024" spans="1:67" hidden="1" x14ac:dyDescent="0.2">
      <c r="A2024" t="s">
        <v>1168</v>
      </c>
      <c r="C2024" t="s">
        <v>1519</v>
      </c>
      <c r="D2024" t="s">
        <v>123</v>
      </c>
      <c r="E2024" t="s">
        <v>351</v>
      </c>
      <c r="F2024" t="s">
        <v>457</v>
      </c>
      <c r="G2024" t="s">
        <v>351</v>
      </c>
      <c r="H2024" t="s">
        <v>457</v>
      </c>
      <c r="BA2024">
        <v>7.5</v>
      </c>
      <c r="BD2024">
        <v>6.8</v>
      </c>
      <c r="BE2024">
        <v>7.65</v>
      </c>
      <c r="BH2024">
        <v>5.65</v>
      </c>
      <c r="BI2024" t="s">
        <v>1169</v>
      </c>
      <c r="BJ2024" t="s">
        <v>79</v>
      </c>
      <c r="BL2024" t="s">
        <v>119</v>
      </c>
      <c r="BM2024">
        <v>1358</v>
      </c>
    </row>
    <row r="2025" spans="1:67" hidden="1" x14ac:dyDescent="0.2">
      <c r="A2025" t="s">
        <v>1170</v>
      </c>
      <c r="C2025" t="s">
        <v>1519</v>
      </c>
      <c r="D2025" t="s">
        <v>123</v>
      </c>
      <c r="E2025" t="s">
        <v>351</v>
      </c>
      <c r="F2025" t="s">
        <v>457</v>
      </c>
      <c r="G2025" t="s">
        <v>351</v>
      </c>
      <c r="H2025" t="s">
        <v>457</v>
      </c>
      <c r="AS2025">
        <v>6.8</v>
      </c>
      <c r="AV2025">
        <v>4.7</v>
      </c>
      <c r="AW2025">
        <v>6.85</v>
      </c>
      <c r="AZ2025">
        <v>5.75</v>
      </c>
      <c r="BE2025">
        <v>7.4</v>
      </c>
      <c r="BH2025">
        <v>5.15</v>
      </c>
      <c r="BI2025" t="s">
        <v>1169</v>
      </c>
      <c r="BJ2025" t="s">
        <v>79</v>
      </c>
      <c r="BL2025" t="s">
        <v>119</v>
      </c>
      <c r="BM2025">
        <v>1358</v>
      </c>
    </row>
    <row r="2026" spans="1:67" hidden="1" x14ac:dyDescent="0.2">
      <c r="A2026" s="8" t="s">
        <v>1170</v>
      </c>
      <c r="B2026" s="8" t="s">
        <v>338</v>
      </c>
      <c r="C2026" s="8" t="s">
        <v>1519</v>
      </c>
      <c r="D2026" s="8" t="s">
        <v>123</v>
      </c>
      <c r="E2026" s="8" t="s">
        <v>351</v>
      </c>
      <c r="F2026" s="8" t="s">
        <v>457</v>
      </c>
      <c r="G2026" s="8" t="s">
        <v>351</v>
      </c>
      <c r="H2026" s="8" t="s">
        <v>1735</v>
      </c>
      <c r="I2026" s="8"/>
      <c r="J2026" s="8"/>
      <c r="K2026" s="8"/>
      <c r="L2026" s="8"/>
      <c r="M2026" s="8"/>
      <c r="N2026" s="8"/>
      <c r="O2026" s="8"/>
      <c r="P2026" s="8"/>
      <c r="Q2026" s="8"/>
      <c r="R2026" s="8"/>
      <c r="S2026" s="8"/>
      <c r="T2026" s="8"/>
      <c r="U2026" s="8"/>
      <c r="V2026" s="8"/>
      <c r="W2026" s="8"/>
      <c r="X2026" s="8"/>
      <c r="Y2026" s="8"/>
      <c r="Z2026" s="8"/>
      <c r="AA2026" s="8"/>
      <c r="AB2026" s="8"/>
      <c r="AC2026" s="8"/>
      <c r="AD2026" s="8"/>
      <c r="AE2026" s="8"/>
      <c r="AF2026" s="8"/>
      <c r="AG2026" s="8"/>
      <c r="AH2026" s="8"/>
      <c r="AI2026" s="8"/>
      <c r="AJ2026" s="8"/>
      <c r="AK2026" s="8"/>
      <c r="AL2026" s="8"/>
      <c r="AM2026" s="8"/>
      <c r="AN2026" s="8"/>
      <c r="AO2026" s="8"/>
      <c r="AP2026" s="8"/>
      <c r="AQ2026" s="8"/>
      <c r="AR2026" s="8"/>
      <c r="AS2026" s="8">
        <v>6.91</v>
      </c>
      <c r="AT2026" s="8"/>
      <c r="AU2026" s="8"/>
      <c r="AV2026" s="8">
        <v>4.76</v>
      </c>
      <c r="AW2026" s="8"/>
      <c r="AX2026" s="8"/>
      <c r="AY2026" s="8"/>
      <c r="AZ2026" s="8"/>
      <c r="BA2026" s="8"/>
      <c r="BB2026" s="8"/>
      <c r="BC2026" s="8"/>
      <c r="BD2026" s="8"/>
      <c r="BE2026" s="8"/>
      <c r="BF2026" s="8"/>
      <c r="BG2026" s="8"/>
      <c r="BH2026" s="8"/>
      <c r="BI2026" s="8"/>
      <c r="BJ2026" s="8" t="s">
        <v>79</v>
      </c>
      <c r="BK2026" s="9">
        <v>44825</v>
      </c>
      <c r="BL2026" s="8" t="s">
        <v>2598</v>
      </c>
      <c r="BM2026" s="8">
        <v>79420</v>
      </c>
      <c r="BN2026" s="8"/>
      <c r="BO2026" s="8"/>
    </row>
    <row r="2027" spans="1:67" hidden="1" x14ac:dyDescent="0.2">
      <c r="A2027" s="8" t="s">
        <v>2679</v>
      </c>
      <c r="B2027" s="8"/>
      <c r="C2027" s="8" t="s">
        <v>1519</v>
      </c>
      <c r="D2027" s="8" t="s">
        <v>123</v>
      </c>
      <c r="E2027" s="8" t="s">
        <v>351</v>
      </c>
      <c r="F2027" s="8" t="s">
        <v>457</v>
      </c>
      <c r="G2027" s="8" t="s">
        <v>351</v>
      </c>
      <c r="H2027" s="8" t="s">
        <v>457</v>
      </c>
      <c r="I2027" s="8"/>
      <c r="J2027" s="8"/>
      <c r="K2027" s="8"/>
      <c r="L2027" s="8"/>
      <c r="M2027" s="8"/>
      <c r="N2027" s="8"/>
      <c r="O2027" s="8"/>
      <c r="P2027" s="8"/>
      <c r="Q2027" s="8"/>
      <c r="R2027" s="8"/>
      <c r="S2027" s="8"/>
      <c r="T2027" s="8"/>
      <c r="U2027" s="8"/>
      <c r="V2027" s="8"/>
      <c r="W2027" s="8"/>
      <c r="X2027" s="8"/>
      <c r="Y2027" s="8"/>
      <c r="Z2027" s="8"/>
      <c r="AA2027" s="8"/>
      <c r="AB2027" s="8"/>
      <c r="AC2027" s="8"/>
      <c r="AD2027" s="8"/>
      <c r="AE2027" s="8"/>
      <c r="AF2027" s="8"/>
      <c r="AG2027" s="8"/>
      <c r="AH2027" s="8"/>
      <c r="AI2027" s="8"/>
      <c r="AJ2027" s="8"/>
      <c r="AK2027" s="8"/>
      <c r="AL2027" s="8"/>
      <c r="AM2027" s="8"/>
      <c r="AN2027" s="8"/>
      <c r="AO2027" s="8"/>
      <c r="AP2027" s="8"/>
      <c r="AQ2027" s="8"/>
      <c r="AR2027" s="8"/>
      <c r="AS2027" s="8">
        <v>8.02</v>
      </c>
      <c r="AT2027" s="8"/>
      <c r="AU2027" s="8"/>
      <c r="AV2027" s="8">
        <v>5.17</v>
      </c>
      <c r="AW2027" s="8"/>
      <c r="AX2027" s="8"/>
      <c r="AY2027" s="8"/>
      <c r="AZ2027" s="8"/>
      <c r="BA2027" s="8"/>
      <c r="BB2027" s="8"/>
      <c r="BC2027" s="8"/>
      <c r="BD2027" s="8"/>
      <c r="BE2027" s="8"/>
      <c r="BF2027" s="8"/>
      <c r="BG2027" s="8"/>
      <c r="BH2027" s="8"/>
      <c r="BI2027" s="8"/>
      <c r="BJ2027" s="8" t="s">
        <v>79</v>
      </c>
      <c r="BK2027" s="9">
        <v>44825</v>
      </c>
      <c r="BL2027" s="8" t="s">
        <v>2598</v>
      </c>
      <c r="BM2027" s="8">
        <v>79420</v>
      </c>
      <c r="BN2027" s="8"/>
      <c r="BO2027" s="8"/>
    </row>
    <row r="2028" spans="1:67" hidden="1" x14ac:dyDescent="0.2">
      <c r="A2028" s="8" t="s">
        <v>2823</v>
      </c>
      <c r="C2028" t="s">
        <v>1519</v>
      </c>
      <c r="D2028" t="s">
        <v>123</v>
      </c>
      <c r="E2028" t="s">
        <v>351</v>
      </c>
      <c r="F2028" t="s">
        <v>457</v>
      </c>
      <c r="G2028" s="8" t="s">
        <v>351</v>
      </c>
      <c r="H2028" s="8" t="s">
        <v>457</v>
      </c>
      <c r="I2028" s="8"/>
      <c r="L2028" t="s">
        <v>2825</v>
      </c>
      <c r="AS2028">
        <v>7.4</v>
      </c>
      <c r="AT2028">
        <v>4.5999999999999996</v>
      </c>
      <c r="AU2028">
        <v>4.95</v>
      </c>
      <c r="AV2028">
        <v>4.95</v>
      </c>
      <c r="AW2028">
        <v>7.25</v>
      </c>
      <c r="AX2028">
        <v>5.7</v>
      </c>
      <c r="AY2028">
        <v>6.2</v>
      </c>
      <c r="AZ2028">
        <v>6.2</v>
      </c>
      <c r="BA2028">
        <v>7.5</v>
      </c>
      <c r="BB2028">
        <v>6.7</v>
      </c>
      <c r="BC2028">
        <v>6.1</v>
      </c>
      <c r="BD2028">
        <v>6.7</v>
      </c>
      <c r="BE2028">
        <v>7.5</v>
      </c>
      <c r="BF2028" s="8">
        <v>5.35</v>
      </c>
      <c r="BG2028" s="8">
        <v>5.2</v>
      </c>
      <c r="BH2028" s="8">
        <v>5.35</v>
      </c>
      <c r="BJ2028" s="8" t="s">
        <v>79</v>
      </c>
      <c r="BK2028" s="9">
        <v>44827</v>
      </c>
      <c r="BL2028" s="8" t="s">
        <v>2819</v>
      </c>
      <c r="BM2028" s="5">
        <v>3601</v>
      </c>
    </row>
    <row r="2029" spans="1:67" hidden="1" x14ac:dyDescent="0.2">
      <c r="A2029" s="8" t="s">
        <v>2677</v>
      </c>
      <c r="B2029" s="8"/>
      <c r="C2029" s="8" t="s">
        <v>1519</v>
      </c>
      <c r="D2029" s="8" t="s">
        <v>123</v>
      </c>
      <c r="E2029" s="8" t="s">
        <v>351</v>
      </c>
      <c r="F2029" s="8" t="s">
        <v>457</v>
      </c>
      <c r="G2029" s="8" t="s">
        <v>351</v>
      </c>
      <c r="H2029" s="8" t="s">
        <v>2676</v>
      </c>
      <c r="I2029" s="8"/>
      <c r="J2029" s="8"/>
      <c r="K2029" s="8"/>
      <c r="L2029" s="8"/>
      <c r="M2029" s="8"/>
      <c r="N2029" s="8"/>
      <c r="O2029" s="8"/>
      <c r="P2029" s="8"/>
      <c r="Q2029" s="8"/>
      <c r="R2029" s="8"/>
      <c r="S2029" s="8"/>
      <c r="T2029" s="8"/>
      <c r="U2029" s="8"/>
      <c r="V2029" s="8"/>
      <c r="W2029" s="8"/>
      <c r="X2029" s="8"/>
      <c r="Y2029" s="8"/>
      <c r="Z2029" s="8"/>
      <c r="AA2029" s="8"/>
      <c r="AB2029" s="8"/>
      <c r="AC2029" s="8"/>
      <c r="AD2029" s="8"/>
      <c r="AE2029" s="8"/>
      <c r="AF2029" s="8"/>
      <c r="AG2029" s="8"/>
      <c r="AH2029" s="8"/>
      <c r="AI2029" s="8"/>
      <c r="AJ2029" s="8"/>
      <c r="AK2029" s="8"/>
      <c r="AL2029" s="8"/>
      <c r="AM2029" s="8"/>
      <c r="AN2029" s="8"/>
      <c r="AO2029" s="8" t="s">
        <v>2678</v>
      </c>
      <c r="AP2029" s="8"/>
      <c r="AQ2029" s="8"/>
      <c r="AR2029" s="8">
        <v>3.52</v>
      </c>
      <c r="AS2029" s="8">
        <v>7.62</v>
      </c>
      <c r="AT2029" s="8"/>
      <c r="AU2029" s="8"/>
      <c r="AV2029" s="8">
        <v>5.3</v>
      </c>
      <c r="AW2029" s="8"/>
      <c r="AX2029" s="8"/>
      <c r="AY2029" s="8"/>
      <c r="AZ2029" s="8"/>
      <c r="BA2029" s="8"/>
      <c r="BB2029" s="8"/>
      <c r="BC2029" s="8"/>
      <c r="BD2029" s="8"/>
      <c r="BE2029" s="8"/>
      <c r="BF2029" s="8"/>
      <c r="BG2029" s="8"/>
      <c r="BH2029" s="8"/>
      <c r="BI2029" s="8"/>
      <c r="BJ2029" s="8" t="s">
        <v>79</v>
      </c>
      <c r="BK2029" s="9">
        <v>44825</v>
      </c>
      <c r="BL2029" s="8" t="s">
        <v>2598</v>
      </c>
      <c r="BM2029" s="8">
        <v>79420</v>
      </c>
      <c r="BN2029" s="8" t="s">
        <v>1353</v>
      </c>
      <c r="BO2029" s="8" t="s">
        <v>2598</v>
      </c>
    </row>
    <row r="2030" spans="1:67" hidden="1" x14ac:dyDescent="0.2">
      <c r="A2030" s="12" t="s">
        <v>3131</v>
      </c>
      <c r="B2030" s="12"/>
      <c r="C2030" s="12" t="s">
        <v>1519</v>
      </c>
      <c r="D2030" s="12" t="s">
        <v>123</v>
      </c>
      <c r="E2030" s="12" t="s">
        <v>351</v>
      </c>
      <c r="F2030" s="12" t="s">
        <v>457</v>
      </c>
      <c r="G2030" s="12" t="s">
        <v>351</v>
      </c>
      <c r="H2030" s="12" t="s">
        <v>457</v>
      </c>
      <c r="I2030" s="12"/>
      <c r="J2030" s="12"/>
      <c r="K2030" s="12"/>
      <c r="L2030" s="12" t="s">
        <v>3132</v>
      </c>
      <c r="M2030" s="12"/>
      <c r="N2030" s="12"/>
      <c r="O2030" s="12"/>
      <c r="P2030" s="12"/>
      <c r="Q2030" s="12"/>
      <c r="R2030" s="12"/>
      <c r="S2030" s="12"/>
      <c r="T2030" s="12"/>
      <c r="U2030" s="12"/>
      <c r="V2030" s="12"/>
      <c r="W2030" s="12"/>
      <c r="X2030" s="12"/>
      <c r="Y2030" s="12"/>
      <c r="Z2030" s="12"/>
      <c r="AA2030" s="12"/>
      <c r="AB2030" s="12"/>
      <c r="AC2030" s="12"/>
      <c r="AD2030" s="12"/>
      <c r="AE2030" s="12"/>
      <c r="AF2030" s="12"/>
      <c r="AG2030" s="12"/>
      <c r="AH2030" s="12"/>
      <c r="AI2030" s="12"/>
      <c r="AJ2030" s="12"/>
      <c r="AK2030" s="12"/>
      <c r="AL2030" s="12"/>
      <c r="AM2030" s="12"/>
      <c r="AN2030" s="12"/>
      <c r="AO2030" s="12"/>
      <c r="AP2030" s="12"/>
      <c r="AQ2030" s="12"/>
      <c r="AR2030" s="12"/>
      <c r="AS2030" s="12"/>
      <c r="AT2030" s="12"/>
      <c r="AU2030" s="12"/>
      <c r="AV2030" s="12"/>
      <c r="AW2030" s="12"/>
      <c r="AX2030" s="12"/>
      <c r="AY2030" s="12"/>
      <c r="AZ2030" s="12"/>
      <c r="BA2030" s="12"/>
      <c r="BB2030" s="12"/>
      <c r="BC2030" s="12"/>
      <c r="BD2030" s="12"/>
      <c r="BE2030" s="12"/>
      <c r="BF2030" s="12"/>
      <c r="BG2030" s="12"/>
      <c r="BH2030" s="12"/>
      <c r="BI2030" s="12"/>
      <c r="BJ2030" s="12" t="s">
        <v>79</v>
      </c>
      <c r="BK2030" s="14">
        <v>44832</v>
      </c>
      <c r="BL2030" s="12" t="s">
        <v>3126</v>
      </c>
      <c r="BM2030" s="12">
        <v>2528</v>
      </c>
      <c r="BN2030" s="12" t="s">
        <v>72</v>
      </c>
      <c r="BO2030" s="12" t="s">
        <v>3126</v>
      </c>
    </row>
    <row r="2031" spans="1:67" hidden="1" x14ac:dyDescent="0.2">
      <c r="A2031" s="12" t="s">
        <v>3129</v>
      </c>
      <c r="B2031" s="12"/>
      <c r="C2031" s="12" t="s">
        <v>1519</v>
      </c>
      <c r="D2031" s="12" t="s">
        <v>123</v>
      </c>
      <c r="E2031" s="12" t="s">
        <v>351</v>
      </c>
      <c r="F2031" s="12" t="s">
        <v>457</v>
      </c>
      <c r="G2031" s="12" t="s">
        <v>351</v>
      </c>
      <c r="H2031" s="12" t="s">
        <v>457</v>
      </c>
      <c r="I2031" s="12"/>
      <c r="J2031" s="12"/>
      <c r="K2031" s="12"/>
      <c r="L2031" s="12" t="s">
        <v>3130</v>
      </c>
      <c r="M2031" s="12"/>
      <c r="N2031" s="12"/>
      <c r="O2031" s="12"/>
      <c r="P2031" s="12"/>
      <c r="Q2031" s="12"/>
      <c r="R2031" s="12"/>
      <c r="S2031" s="12"/>
      <c r="T2031" s="12"/>
      <c r="U2031" s="12"/>
      <c r="V2031" s="12"/>
      <c r="W2031" s="12"/>
      <c r="X2031" s="12"/>
      <c r="Y2031" s="12"/>
      <c r="Z2031" s="12"/>
      <c r="AA2031" s="12"/>
      <c r="AB2031" s="12"/>
      <c r="AC2031" s="12"/>
      <c r="AD2031" s="12"/>
      <c r="AE2031" s="12"/>
      <c r="AF2031" s="12"/>
      <c r="AG2031" s="12"/>
      <c r="AH2031" s="12"/>
      <c r="AI2031" s="12"/>
      <c r="AJ2031" s="12"/>
      <c r="AK2031" s="12"/>
      <c r="AL2031" s="12"/>
      <c r="AM2031" s="12"/>
      <c r="AN2031" s="12"/>
      <c r="AO2031" s="12"/>
      <c r="AP2031" s="12"/>
      <c r="AQ2031" s="12"/>
      <c r="AR2031" s="12"/>
      <c r="AS2031" s="12"/>
      <c r="AT2031" s="12"/>
      <c r="AU2031" s="12"/>
      <c r="AV2031" s="12"/>
      <c r="AW2031" s="12"/>
      <c r="AX2031" s="12"/>
      <c r="AY2031" s="12"/>
      <c r="AZ2031" s="12"/>
      <c r="BA2031" s="12"/>
      <c r="BB2031" s="12"/>
      <c r="BC2031" s="12"/>
      <c r="BD2031" s="12"/>
      <c r="BE2031" s="12"/>
      <c r="BF2031" s="12"/>
      <c r="BG2031" s="12"/>
      <c r="BH2031" s="12"/>
      <c r="BI2031" s="12"/>
      <c r="BJ2031" s="12" t="s">
        <v>79</v>
      </c>
      <c r="BK2031" s="31">
        <v>44832</v>
      </c>
      <c r="BL2031" s="12" t="s">
        <v>3126</v>
      </c>
      <c r="BM2031" s="12">
        <v>2528</v>
      </c>
      <c r="BN2031" s="12" t="s">
        <v>72</v>
      </c>
      <c r="BO2031" s="12" t="s">
        <v>3126</v>
      </c>
    </row>
    <row r="2032" spans="1:67" hidden="1" x14ac:dyDescent="0.2">
      <c r="A2032" t="s">
        <v>1171</v>
      </c>
      <c r="C2032" t="s">
        <v>1519</v>
      </c>
      <c r="D2032" t="s">
        <v>123</v>
      </c>
      <c r="E2032" t="s">
        <v>351</v>
      </c>
      <c r="F2032" t="s">
        <v>457</v>
      </c>
      <c r="G2032" t="s">
        <v>351</v>
      </c>
      <c r="H2032" t="s">
        <v>1172</v>
      </c>
      <c r="BA2032">
        <v>8</v>
      </c>
      <c r="BD2032">
        <v>6.6</v>
      </c>
      <c r="BE2032">
        <v>8.1999999999999993</v>
      </c>
      <c r="BH2032">
        <v>6.1</v>
      </c>
      <c r="BI2032" t="s">
        <v>1169</v>
      </c>
      <c r="BJ2032" t="s">
        <v>79</v>
      </c>
      <c r="BL2032" t="s">
        <v>119</v>
      </c>
      <c r="BM2032">
        <v>1358</v>
      </c>
      <c r="BN2032" t="s">
        <v>72</v>
      </c>
      <c r="BO2032" t="s">
        <v>1173</v>
      </c>
    </row>
    <row r="2033" spans="1:67" hidden="1" x14ac:dyDescent="0.2">
      <c r="A2033" t="s">
        <v>1174</v>
      </c>
      <c r="C2033" t="s">
        <v>1519</v>
      </c>
      <c r="D2033" t="s">
        <v>123</v>
      </c>
      <c r="E2033" t="s">
        <v>351</v>
      </c>
      <c r="F2033" t="s">
        <v>457</v>
      </c>
      <c r="G2033" t="s">
        <v>351</v>
      </c>
      <c r="H2033" t="s">
        <v>1172</v>
      </c>
      <c r="AO2033">
        <v>7.4</v>
      </c>
      <c r="AR2033">
        <v>4.2</v>
      </c>
      <c r="AS2033">
        <v>7.9</v>
      </c>
      <c r="AV2033">
        <v>5.3</v>
      </c>
      <c r="AW2033">
        <v>8</v>
      </c>
      <c r="AZ2033">
        <v>6.6</v>
      </c>
      <c r="BA2033">
        <v>7.85</v>
      </c>
      <c r="BD2033">
        <v>6.8</v>
      </c>
      <c r="BE2033">
        <v>8.1</v>
      </c>
      <c r="BH2033">
        <v>5.6</v>
      </c>
      <c r="BI2033" t="s">
        <v>1169</v>
      </c>
      <c r="BJ2033" t="s">
        <v>79</v>
      </c>
      <c r="BL2033" t="s">
        <v>119</v>
      </c>
      <c r="BM2033">
        <v>1358</v>
      </c>
    </row>
    <row r="2034" spans="1:67" hidden="1" x14ac:dyDescent="0.2">
      <c r="A2034" s="12" t="s">
        <v>3140</v>
      </c>
      <c r="B2034" s="12"/>
      <c r="C2034" s="12" t="s">
        <v>1519</v>
      </c>
      <c r="D2034" s="12" t="s">
        <v>123</v>
      </c>
      <c r="E2034" s="12" t="s">
        <v>351</v>
      </c>
      <c r="F2034" s="12" t="s">
        <v>283</v>
      </c>
      <c r="G2034" s="12" t="s">
        <v>3139</v>
      </c>
      <c r="H2034" s="12" t="s">
        <v>283</v>
      </c>
      <c r="I2034" s="12"/>
      <c r="J2034" s="12"/>
      <c r="K2034" s="12"/>
      <c r="L2034" s="12" t="s">
        <v>3141</v>
      </c>
      <c r="M2034" s="12"/>
      <c r="N2034" s="12"/>
      <c r="O2034" s="12"/>
      <c r="P2034" s="12"/>
      <c r="Q2034" s="12"/>
      <c r="R2034" s="12"/>
      <c r="S2034" s="12"/>
      <c r="T2034" s="12"/>
      <c r="U2034" s="12"/>
      <c r="V2034" s="12"/>
      <c r="W2034" s="12"/>
      <c r="X2034" s="12"/>
      <c r="Y2034" s="12"/>
      <c r="Z2034" s="12"/>
      <c r="AA2034" s="12"/>
      <c r="AB2034" s="12"/>
      <c r="AC2034" s="12"/>
      <c r="AD2034" s="12"/>
      <c r="AE2034" s="12"/>
      <c r="AF2034" s="12"/>
      <c r="AG2034" s="12"/>
      <c r="AH2034" s="12"/>
      <c r="AI2034" s="12"/>
      <c r="AJ2034" s="12"/>
      <c r="AK2034" s="12"/>
      <c r="AL2034" s="12"/>
      <c r="AM2034" s="12"/>
      <c r="AN2034" s="12"/>
      <c r="AO2034" s="12"/>
      <c r="AP2034" s="12"/>
      <c r="AQ2034" s="12"/>
      <c r="AR2034" s="12"/>
      <c r="AS2034" s="12"/>
      <c r="AT2034" s="12"/>
      <c r="AU2034" s="12"/>
      <c r="AV2034" s="12"/>
      <c r="AW2034" s="12"/>
      <c r="AX2034" s="12"/>
      <c r="AY2034" s="12"/>
      <c r="AZ2034" s="12"/>
      <c r="BA2034" s="12"/>
      <c r="BB2034" s="12"/>
      <c r="BC2034" s="12"/>
      <c r="BD2034" s="12"/>
      <c r="BE2034" s="12"/>
      <c r="BF2034" s="12"/>
      <c r="BG2034" s="12"/>
      <c r="BH2034" s="12"/>
      <c r="BI2034" s="12"/>
      <c r="BJ2034" s="12" t="s">
        <v>79</v>
      </c>
      <c r="BK2034" s="14">
        <v>44832</v>
      </c>
      <c r="BL2034" s="12" t="s">
        <v>3126</v>
      </c>
      <c r="BM2034" s="12">
        <v>2528</v>
      </c>
      <c r="BN2034" s="12" t="s">
        <v>72</v>
      </c>
      <c r="BO2034" s="12" t="s">
        <v>3126</v>
      </c>
    </row>
    <row r="2035" spans="1:67" hidden="1" x14ac:dyDescent="0.2">
      <c r="A2035" t="s">
        <v>1187</v>
      </c>
      <c r="C2035" t="s">
        <v>1519</v>
      </c>
      <c r="D2035" t="s">
        <v>123</v>
      </c>
      <c r="E2035" t="s">
        <v>351</v>
      </c>
      <c r="F2035" t="s">
        <v>283</v>
      </c>
      <c r="G2035" t="s">
        <v>351</v>
      </c>
      <c r="H2035" t="s">
        <v>283</v>
      </c>
      <c r="K2035" t="s">
        <v>478</v>
      </c>
      <c r="L2035" t="s">
        <v>479</v>
      </c>
      <c r="BA2035">
        <v>8.9</v>
      </c>
      <c r="BD2035">
        <v>7.8</v>
      </c>
      <c r="BJ2035" t="s">
        <v>79</v>
      </c>
      <c r="BL2035" t="s">
        <v>480</v>
      </c>
      <c r="BM2035">
        <v>2672</v>
      </c>
    </row>
    <row r="2036" spans="1:67" hidden="1" x14ac:dyDescent="0.2">
      <c r="A2036" t="s">
        <v>1188</v>
      </c>
      <c r="C2036" t="s">
        <v>1519</v>
      </c>
      <c r="D2036" t="s">
        <v>123</v>
      </c>
      <c r="E2036" t="s">
        <v>351</v>
      </c>
      <c r="F2036" t="s">
        <v>283</v>
      </c>
      <c r="G2036" t="s">
        <v>351</v>
      </c>
      <c r="H2036" t="s">
        <v>283</v>
      </c>
      <c r="K2036" t="s">
        <v>478</v>
      </c>
      <c r="L2036" t="s">
        <v>479</v>
      </c>
      <c r="BA2036">
        <v>7</v>
      </c>
      <c r="BD2036">
        <v>6</v>
      </c>
      <c r="BJ2036" t="s">
        <v>79</v>
      </c>
      <c r="BL2036" t="s">
        <v>480</v>
      </c>
      <c r="BM2036">
        <v>2672</v>
      </c>
    </row>
    <row r="2037" spans="1:67" hidden="1" x14ac:dyDescent="0.2">
      <c r="A2037" t="s">
        <v>1189</v>
      </c>
      <c r="C2037" t="s">
        <v>1519</v>
      </c>
      <c r="D2037" t="s">
        <v>123</v>
      </c>
      <c r="E2037" t="s">
        <v>351</v>
      </c>
      <c r="F2037" t="s">
        <v>283</v>
      </c>
      <c r="G2037" t="s">
        <v>351</v>
      </c>
      <c r="H2037" t="s">
        <v>283</v>
      </c>
      <c r="K2037" t="s">
        <v>478</v>
      </c>
      <c r="L2037" t="s">
        <v>479</v>
      </c>
      <c r="BA2037">
        <v>9.4</v>
      </c>
      <c r="BD2037">
        <v>8</v>
      </c>
      <c r="BJ2037" t="s">
        <v>79</v>
      </c>
      <c r="BL2037" t="s">
        <v>480</v>
      </c>
      <c r="BM2037">
        <v>2672</v>
      </c>
    </row>
    <row r="2038" spans="1:67" hidden="1" x14ac:dyDescent="0.2">
      <c r="A2038" t="s">
        <v>1190</v>
      </c>
      <c r="C2038" t="s">
        <v>1519</v>
      </c>
      <c r="D2038" t="s">
        <v>123</v>
      </c>
      <c r="E2038" t="s">
        <v>351</v>
      </c>
      <c r="F2038" t="s">
        <v>283</v>
      </c>
      <c r="G2038" t="s">
        <v>351</v>
      </c>
      <c r="H2038" t="s">
        <v>283</v>
      </c>
      <c r="K2038" t="s">
        <v>478</v>
      </c>
      <c r="L2038" t="s">
        <v>479</v>
      </c>
      <c r="BA2038">
        <v>11.9</v>
      </c>
      <c r="BD2038">
        <v>10</v>
      </c>
      <c r="BJ2038" t="s">
        <v>79</v>
      </c>
      <c r="BL2038" t="s">
        <v>480</v>
      </c>
      <c r="BM2038">
        <v>2672</v>
      </c>
    </row>
    <row r="2039" spans="1:67" hidden="1" x14ac:dyDescent="0.2">
      <c r="A2039" t="s">
        <v>1191</v>
      </c>
      <c r="C2039" t="s">
        <v>1519</v>
      </c>
      <c r="D2039" t="s">
        <v>123</v>
      </c>
      <c r="E2039" t="s">
        <v>351</v>
      </c>
      <c r="F2039" t="s">
        <v>283</v>
      </c>
      <c r="G2039" t="s">
        <v>1157</v>
      </c>
      <c r="H2039" t="s">
        <v>283</v>
      </c>
      <c r="BE2039">
        <v>13.6</v>
      </c>
      <c r="BH2039">
        <v>9.1999999999999993</v>
      </c>
      <c r="BI2039" t="s">
        <v>1192</v>
      </c>
      <c r="BJ2039" t="s">
        <v>79</v>
      </c>
      <c r="BL2039" t="s">
        <v>229</v>
      </c>
      <c r="BM2039">
        <v>1609</v>
      </c>
      <c r="BN2039" t="s">
        <v>72</v>
      </c>
      <c r="BO2039" t="s">
        <v>229</v>
      </c>
    </row>
    <row r="2040" spans="1:67" hidden="1" x14ac:dyDescent="0.2">
      <c r="A2040" s="13" t="s">
        <v>1737</v>
      </c>
      <c r="B2040" s="13"/>
      <c r="C2040" s="13" t="s">
        <v>1519</v>
      </c>
      <c r="D2040" s="13" t="s">
        <v>123</v>
      </c>
      <c r="E2040" s="13" t="s">
        <v>351</v>
      </c>
      <c r="F2040" s="13" t="s">
        <v>1002</v>
      </c>
      <c r="G2040" s="13" t="s">
        <v>351</v>
      </c>
      <c r="H2040" s="13" t="s">
        <v>1002</v>
      </c>
      <c r="I2040" s="13"/>
      <c r="J2040" s="13"/>
      <c r="K2040" s="13"/>
      <c r="L2040" s="13"/>
      <c r="M2040" s="13"/>
      <c r="N2040" s="13"/>
      <c r="O2040" s="13"/>
      <c r="P2040" s="13"/>
      <c r="Q2040" s="13"/>
      <c r="R2040" s="13"/>
      <c r="S2040" s="13"/>
      <c r="T2040" s="13"/>
      <c r="U2040" s="13"/>
      <c r="V2040" s="13"/>
      <c r="W2040" s="13"/>
      <c r="X2040" s="13"/>
      <c r="Y2040" s="13"/>
      <c r="Z2040" s="13"/>
      <c r="AA2040" s="13"/>
      <c r="AB2040" s="13"/>
      <c r="AC2040" s="13"/>
      <c r="AD2040" s="13"/>
      <c r="AE2040" s="13"/>
      <c r="AF2040" s="13"/>
      <c r="AG2040" s="13"/>
      <c r="AH2040" s="13"/>
      <c r="AI2040" s="13"/>
      <c r="AJ2040" s="13"/>
      <c r="AK2040" s="13"/>
      <c r="AL2040" s="13"/>
      <c r="AM2040" s="13"/>
      <c r="AN2040" s="13"/>
      <c r="AO2040" s="13"/>
      <c r="AP2040" s="13"/>
      <c r="AQ2040" s="13"/>
      <c r="AR2040" s="13"/>
      <c r="AS2040" s="13"/>
      <c r="AT2040" s="13"/>
      <c r="AU2040" s="13"/>
      <c r="AV2040" s="13"/>
      <c r="AW2040" s="13"/>
      <c r="AX2040" s="13"/>
      <c r="AY2040" s="13"/>
      <c r="AZ2040" s="13"/>
      <c r="BA2040" s="13"/>
      <c r="BB2040" s="13"/>
      <c r="BC2040" s="13"/>
      <c r="BD2040" s="13"/>
      <c r="BE2040" s="13"/>
      <c r="BF2040" s="13"/>
      <c r="BG2040" s="13"/>
      <c r="BH2040" s="13"/>
      <c r="BI2040" s="13"/>
      <c r="BJ2040" s="13"/>
      <c r="BK2040" s="13"/>
      <c r="BL2040" s="13"/>
      <c r="BM2040" s="13"/>
      <c r="BN2040" s="13"/>
      <c r="BO2040" s="13"/>
    </row>
    <row r="2041" spans="1:67" ht="16" hidden="1" x14ac:dyDescent="0.2">
      <c r="A2041" t="s">
        <v>487</v>
      </c>
      <c r="C2041" t="s">
        <v>1519</v>
      </c>
      <c r="D2041" t="s">
        <v>123</v>
      </c>
      <c r="E2041" t="s">
        <v>351</v>
      </c>
      <c r="F2041" t="s">
        <v>1002</v>
      </c>
      <c r="G2041" t="s">
        <v>351</v>
      </c>
      <c r="H2041" t="s">
        <v>1002</v>
      </c>
      <c r="AC2041">
        <v>6</v>
      </c>
      <c r="AF2041">
        <v>8</v>
      </c>
      <c r="BI2041" t="s">
        <v>1003</v>
      </c>
      <c r="BJ2041" t="s">
        <v>79</v>
      </c>
      <c r="BL2041" t="s">
        <v>3185</v>
      </c>
      <c r="BM2041" s="37">
        <v>53224</v>
      </c>
    </row>
    <row r="2042" spans="1:67" hidden="1" x14ac:dyDescent="0.2">
      <c r="A2042" s="13" t="s">
        <v>1737</v>
      </c>
      <c r="B2042" s="13"/>
      <c r="C2042" s="13" t="s">
        <v>1519</v>
      </c>
      <c r="D2042" s="13" t="s">
        <v>123</v>
      </c>
      <c r="E2042" s="13" t="s">
        <v>351</v>
      </c>
      <c r="F2042" s="13" t="s">
        <v>1198</v>
      </c>
      <c r="G2042" s="13" t="s">
        <v>351</v>
      </c>
      <c r="H2042" s="13" t="s">
        <v>1615</v>
      </c>
      <c r="I2042" s="13"/>
      <c r="J2042" s="13"/>
      <c r="K2042" s="13"/>
      <c r="L2042" s="13"/>
      <c r="M2042" s="13"/>
      <c r="N2042" s="13"/>
      <c r="O2042" s="13"/>
      <c r="P2042" s="13"/>
      <c r="Q2042" s="13"/>
      <c r="R2042" s="13"/>
      <c r="S2042" s="13"/>
      <c r="T2042" s="13"/>
      <c r="U2042" s="13"/>
      <c r="V2042" s="13"/>
      <c r="W2042" s="13"/>
      <c r="X2042" s="13"/>
      <c r="Y2042" s="13"/>
      <c r="Z2042" s="13"/>
      <c r="AA2042" s="13"/>
      <c r="AB2042" s="13"/>
      <c r="AC2042" s="13"/>
      <c r="AD2042" s="13"/>
      <c r="AE2042" s="13"/>
      <c r="AF2042" s="13"/>
      <c r="AG2042" s="13"/>
      <c r="AH2042" s="13"/>
      <c r="AI2042" s="13"/>
      <c r="AJ2042" s="13"/>
      <c r="AK2042" s="13"/>
      <c r="AL2042" s="13"/>
      <c r="AM2042" s="13"/>
      <c r="AN2042" s="13"/>
      <c r="AO2042" s="13"/>
      <c r="AP2042" s="13"/>
      <c r="AQ2042" s="13"/>
      <c r="AR2042" s="13"/>
      <c r="AS2042" s="13"/>
      <c r="AT2042" s="13"/>
      <c r="AU2042" s="13"/>
      <c r="AV2042" s="13"/>
      <c r="AW2042" s="13"/>
      <c r="AX2042" s="13"/>
      <c r="AY2042" s="13"/>
      <c r="AZ2042" s="13"/>
      <c r="BA2042" s="13"/>
      <c r="BB2042" s="13"/>
      <c r="BC2042" s="13"/>
      <c r="BD2042" s="13"/>
      <c r="BE2042" s="13"/>
      <c r="BF2042" s="13"/>
      <c r="BG2042" s="13"/>
      <c r="BH2042" s="13"/>
      <c r="BI2042" s="13"/>
      <c r="BJ2042" s="13"/>
      <c r="BK2042" s="13"/>
      <c r="BL2042" s="13"/>
      <c r="BM2042" s="13"/>
      <c r="BN2042" s="13"/>
      <c r="BO2042" s="13"/>
    </row>
    <row r="2043" spans="1:67" hidden="1" x14ac:dyDescent="0.2">
      <c r="A2043" s="13" t="s">
        <v>1737</v>
      </c>
      <c r="B2043" s="13"/>
      <c r="C2043" s="13" t="s">
        <v>1519</v>
      </c>
      <c r="D2043" s="13" t="s">
        <v>123</v>
      </c>
      <c r="E2043" s="13" t="s">
        <v>351</v>
      </c>
      <c r="F2043" s="13" t="s">
        <v>1198</v>
      </c>
      <c r="G2043" s="13" t="s">
        <v>351</v>
      </c>
      <c r="H2043" s="13" t="s">
        <v>1198</v>
      </c>
      <c r="I2043" s="13"/>
      <c r="J2043" s="13"/>
      <c r="K2043" s="13"/>
      <c r="L2043" s="13"/>
      <c r="M2043" s="13"/>
      <c r="N2043" s="13"/>
      <c r="O2043" s="13"/>
      <c r="P2043" s="13"/>
      <c r="Q2043" s="13"/>
      <c r="R2043" s="13"/>
      <c r="S2043" s="13"/>
      <c r="T2043" s="13"/>
      <c r="U2043" s="13"/>
      <c r="V2043" s="13"/>
      <c r="W2043" s="13"/>
      <c r="X2043" s="13"/>
      <c r="Y2043" s="13"/>
      <c r="Z2043" s="13"/>
      <c r="AA2043" s="13"/>
      <c r="AB2043" s="13"/>
      <c r="AC2043" s="13"/>
      <c r="AD2043" s="13"/>
      <c r="AE2043" s="13"/>
      <c r="AF2043" s="13"/>
      <c r="AG2043" s="13"/>
      <c r="AH2043" s="13"/>
      <c r="AI2043" s="13"/>
      <c r="AJ2043" s="13"/>
      <c r="AK2043" s="13"/>
      <c r="AL2043" s="13"/>
      <c r="AM2043" s="13"/>
      <c r="AN2043" s="13"/>
      <c r="AO2043" s="13"/>
      <c r="AP2043" s="13"/>
      <c r="AQ2043" s="13"/>
      <c r="AR2043" s="13"/>
      <c r="AS2043" s="13"/>
      <c r="AT2043" s="13"/>
      <c r="AU2043" s="13"/>
      <c r="AV2043" s="13"/>
      <c r="AW2043" s="13"/>
      <c r="AX2043" s="13"/>
      <c r="AY2043" s="13"/>
      <c r="AZ2043" s="13"/>
      <c r="BA2043" s="13"/>
      <c r="BB2043" s="13"/>
      <c r="BC2043" s="13"/>
      <c r="BD2043" s="13"/>
      <c r="BE2043" s="13"/>
      <c r="BF2043" s="13"/>
      <c r="BG2043" s="13"/>
      <c r="BH2043" s="13"/>
      <c r="BI2043" s="13"/>
      <c r="BJ2043" s="13"/>
      <c r="BK2043" s="13"/>
      <c r="BL2043" s="13"/>
      <c r="BM2043" s="13"/>
      <c r="BN2043" s="13"/>
      <c r="BO2043" s="13"/>
    </row>
    <row r="2044" spans="1:67" hidden="1" x14ac:dyDescent="0.2">
      <c r="A2044" s="8" t="s">
        <v>2823</v>
      </c>
      <c r="C2044" t="s">
        <v>1519</v>
      </c>
      <c r="D2044" t="s">
        <v>123</v>
      </c>
      <c r="E2044" t="s">
        <v>351</v>
      </c>
      <c r="F2044" t="s">
        <v>1198</v>
      </c>
      <c r="G2044" t="s">
        <v>351</v>
      </c>
      <c r="H2044" t="s">
        <v>1198</v>
      </c>
      <c r="L2044" t="s">
        <v>569</v>
      </c>
      <c r="Q2044">
        <v>11.02</v>
      </c>
      <c r="T2044">
        <v>9.69</v>
      </c>
      <c r="U2044">
        <v>11.26</v>
      </c>
      <c r="X2044">
        <v>11.85</v>
      </c>
      <c r="Y2044">
        <v>13.51</v>
      </c>
      <c r="AB2044">
        <v>14.6</v>
      </c>
      <c r="AC2044">
        <v>14.01</v>
      </c>
      <c r="AF2044">
        <v>15.17</v>
      </c>
      <c r="AG2044">
        <v>12.87</v>
      </c>
      <c r="AJ2044">
        <v>12.02</v>
      </c>
      <c r="AO2044">
        <v>11.61</v>
      </c>
      <c r="AR2044">
        <v>6.97</v>
      </c>
      <c r="AS2044">
        <v>12.47</v>
      </c>
      <c r="AV2044">
        <v>8.82</v>
      </c>
      <c r="AW2044">
        <v>12.57</v>
      </c>
      <c r="AZ2044">
        <v>10.68</v>
      </c>
      <c r="BA2044">
        <v>13.03</v>
      </c>
      <c r="BD2044">
        <v>11.83</v>
      </c>
      <c r="BE2044">
        <v>13.55</v>
      </c>
      <c r="BH2044">
        <v>10.27</v>
      </c>
      <c r="BI2044" t="s">
        <v>472</v>
      </c>
      <c r="BJ2044" t="s">
        <v>79</v>
      </c>
      <c r="BL2044" t="s">
        <v>473</v>
      </c>
      <c r="BM2044">
        <v>3401</v>
      </c>
    </row>
    <row r="2045" spans="1:67" hidden="1" x14ac:dyDescent="0.2">
      <c r="A2045" s="13" t="s">
        <v>1737</v>
      </c>
      <c r="B2045" s="13"/>
      <c r="C2045" s="13" t="s">
        <v>1519</v>
      </c>
      <c r="D2045" s="13" t="s">
        <v>123</v>
      </c>
      <c r="E2045" s="13" t="s">
        <v>351</v>
      </c>
      <c r="F2045" s="13" t="s">
        <v>1200</v>
      </c>
      <c r="G2045" s="13" t="s">
        <v>351</v>
      </c>
      <c r="H2045" s="13" t="s">
        <v>1210</v>
      </c>
      <c r="I2045" s="13"/>
      <c r="J2045" s="13"/>
      <c r="K2045" s="13"/>
      <c r="L2045" s="13"/>
      <c r="M2045" s="13"/>
      <c r="N2045" s="13"/>
      <c r="O2045" s="13"/>
      <c r="P2045" s="13"/>
      <c r="Q2045" s="13"/>
      <c r="R2045" s="13"/>
      <c r="S2045" s="13"/>
      <c r="T2045" s="13"/>
      <c r="U2045" s="13"/>
      <c r="V2045" s="13"/>
      <c r="W2045" s="13"/>
      <c r="X2045" s="13"/>
      <c r="Y2045" s="13"/>
      <c r="Z2045" s="13"/>
      <c r="AA2045" s="13"/>
      <c r="AB2045" s="13"/>
      <c r="AC2045" s="13"/>
      <c r="AD2045" s="13"/>
      <c r="AE2045" s="13"/>
      <c r="AF2045" s="13"/>
      <c r="AG2045" s="13"/>
      <c r="AH2045" s="13"/>
      <c r="AI2045" s="13"/>
      <c r="AJ2045" s="13"/>
      <c r="AK2045" s="13"/>
      <c r="AL2045" s="13"/>
      <c r="AM2045" s="13"/>
      <c r="AN2045" s="13"/>
      <c r="AO2045" s="13"/>
      <c r="AP2045" s="13"/>
      <c r="AQ2045" s="13"/>
      <c r="AR2045" s="13"/>
      <c r="AS2045" s="13"/>
      <c r="AT2045" s="13"/>
      <c r="AU2045" s="13"/>
      <c r="AV2045" s="13"/>
      <c r="AW2045" s="13"/>
      <c r="AX2045" s="13"/>
      <c r="AY2045" s="13"/>
      <c r="AZ2045" s="13"/>
      <c r="BA2045" s="13"/>
      <c r="BB2045" s="13"/>
      <c r="BC2045" s="13"/>
      <c r="BD2045" s="13"/>
      <c r="BE2045" s="13"/>
      <c r="BF2045" s="13"/>
      <c r="BG2045" s="13"/>
      <c r="BH2045" s="13"/>
      <c r="BI2045" s="13"/>
      <c r="BJ2045" s="13"/>
      <c r="BK2045" s="13"/>
      <c r="BL2045" s="13"/>
      <c r="BM2045" s="13"/>
      <c r="BN2045" s="13"/>
      <c r="BO2045" s="13"/>
    </row>
    <row r="2046" spans="1:67" hidden="1" x14ac:dyDescent="0.2">
      <c r="A2046" s="13" t="s">
        <v>1737</v>
      </c>
      <c r="B2046" s="13"/>
      <c r="C2046" s="13" t="s">
        <v>1519</v>
      </c>
      <c r="D2046" s="13" t="s">
        <v>123</v>
      </c>
      <c r="E2046" s="13" t="s">
        <v>351</v>
      </c>
      <c r="F2046" s="13" t="s">
        <v>1200</v>
      </c>
      <c r="G2046" s="13" t="s">
        <v>351</v>
      </c>
      <c r="H2046" s="13" t="s">
        <v>1483</v>
      </c>
      <c r="I2046" s="13"/>
      <c r="J2046" s="13"/>
      <c r="K2046" s="13"/>
      <c r="L2046" s="13"/>
      <c r="M2046" s="13"/>
      <c r="N2046" s="13"/>
      <c r="O2046" s="13"/>
      <c r="P2046" s="13"/>
      <c r="Q2046" s="13"/>
      <c r="R2046" s="13"/>
      <c r="S2046" s="13"/>
      <c r="T2046" s="13"/>
      <c r="U2046" s="13"/>
      <c r="V2046" s="13"/>
      <c r="W2046" s="13"/>
      <c r="X2046" s="13"/>
      <c r="Y2046" s="13"/>
      <c r="Z2046" s="13"/>
      <c r="AA2046" s="13"/>
      <c r="AB2046" s="13"/>
      <c r="AC2046" s="13"/>
      <c r="AD2046" s="13"/>
      <c r="AE2046" s="13"/>
      <c r="AF2046" s="13"/>
      <c r="AG2046" s="13"/>
      <c r="AH2046" s="13"/>
      <c r="AI2046" s="13"/>
      <c r="AJ2046" s="13"/>
      <c r="AK2046" s="13"/>
      <c r="AL2046" s="13"/>
      <c r="AM2046" s="13"/>
      <c r="AN2046" s="13"/>
      <c r="AO2046" s="13"/>
      <c r="AP2046" s="13"/>
      <c r="AQ2046" s="13"/>
      <c r="AR2046" s="13"/>
      <c r="AS2046" s="13"/>
      <c r="AT2046" s="13"/>
      <c r="AU2046" s="13"/>
      <c r="AV2046" s="13"/>
      <c r="AW2046" s="13"/>
      <c r="AX2046" s="13"/>
      <c r="AY2046" s="13"/>
      <c r="AZ2046" s="13"/>
      <c r="BA2046" s="13"/>
      <c r="BB2046" s="13"/>
      <c r="BC2046" s="13"/>
      <c r="BD2046" s="13"/>
      <c r="BE2046" s="13"/>
      <c r="BF2046" s="13"/>
      <c r="BG2046" s="13"/>
      <c r="BH2046" s="13"/>
      <c r="BI2046" s="13"/>
      <c r="BJ2046" s="13"/>
      <c r="BK2046" s="13"/>
      <c r="BL2046" s="13"/>
      <c r="BM2046" s="13"/>
      <c r="BN2046" s="13"/>
      <c r="BO2046" s="13"/>
    </row>
    <row r="2047" spans="1:67" hidden="1" x14ac:dyDescent="0.2">
      <c r="A2047" s="13" t="s">
        <v>1737</v>
      </c>
      <c r="B2047" s="13"/>
      <c r="C2047" s="13" t="s">
        <v>1519</v>
      </c>
      <c r="D2047" s="13" t="s">
        <v>123</v>
      </c>
      <c r="E2047" s="13" t="s">
        <v>351</v>
      </c>
      <c r="F2047" s="13" t="s">
        <v>1200</v>
      </c>
      <c r="G2047" s="13" t="s">
        <v>351</v>
      </c>
      <c r="H2047" s="13" t="s">
        <v>1732</v>
      </c>
      <c r="I2047" s="13"/>
      <c r="J2047" s="13"/>
      <c r="K2047" s="13"/>
      <c r="L2047" s="13"/>
      <c r="M2047" s="13"/>
      <c r="N2047" s="13"/>
      <c r="O2047" s="13"/>
      <c r="P2047" s="13"/>
      <c r="Q2047" s="13"/>
      <c r="R2047" s="13"/>
      <c r="S2047" s="13"/>
      <c r="T2047" s="13"/>
      <c r="U2047" s="13"/>
      <c r="V2047" s="13"/>
      <c r="W2047" s="13"/>
      <c r="X2047" s="13"/>
      <c r="Y2047" s="13"/>
      <c r="Z2047" s="13"/>
      <c r="AA2047" s="13"/>
      <c r="AB2047" s="13"/>
      <c r="AC2047" s="13"/>
      <c r="AD2047" s="13"/>
      <c r="AE2047" s="13"/>
      <c r="AF2047" s="13"/>
      <c r="AG2047" s="13"/>
      <c r="AH2047" s="13"/>
      <c r="AI2047" s="13"/>
      <c r="AJ2047" s="13"/>
      <c r="AK2047" s="13"/>
      <c r="AL2047" s="13"/>
      <c r="AM2047" s="13"/>
      <c r="AN2047" s="13"/>
      <c r="AO2047" s="13"/>
      <c r="AP2047" s="13"/>
      <c r="AQ2047" s="13"/>
      <c r="AR2047" s="13"/>
      <c r="AS2047" s="13"/>
      <c r="AT2047" s="13"/>
      <c r="AU2047" s="13"/>
      <c r="AV2047" s="13"/>
      <c r="AW2047" s="13"/>
      <c r="AX2047" s="13"/>
      <c r="AY2047" s="13"/>
      <c r="AZ2047" s="13"/>
      <c r="BA2047" s="13"/>
      <c r="BB2047" s="13"/>
      <c r="BC2047" s="13"/>
      <c r="BD2047" s="13"/>
      <c r="BE2047" s="13"/>
      <c r="BF2047" s="13"/>
      <c r="BG2047" s="13"/>
      <c r="BH2047" s="13"/>
      <c r="BI2047" s="13"/>
      <c r="BJ2047" s="13"/>
      <c r="BK2047" s="13"/>
      <c r="BL2047" s="13"/>
      <c r="BM2047" s="13"/>
      <c r="BN2047" s="13"/>
      <c r="BO2047" s="13"/>
    </row>
    <row r="2048" spans="1:67" hidden="1" x14ac:dyDescent="0.2">
      <c r="A2048" s="13" t="s">
        <v>1737</v>
      </c>
      <c r="B2048" s="13"/>
      <c r="C2048" s="13" t="s">
        <v>1519</v>
      </c>
      <c r="D2048" s="13" t="s">
        <v>123</v>
      </c>
      <c r="E2048" s="13" t="s">
        <v>351</v>
      </c>
      <c r="F2048" s="13" t="s">
        <v>1200</v>
      </c>
      <c r="G2048" s="13" t="s">
        <v>351</v>
      </c>
      <c r="H2048" s="13" t="s">
        <v>1200</v>
      </c>
      <c r="I2048" s="13"/>
      <c r="J2048" s="13"/>
      <c r="K2048" s="13"/>
      <c r="L2048" s="13"/>
      <c r="M2048" s="13"/>
      <c r="N2048" s="13"/>
      <c r="O2048" s="13"/>
      <c r="P2048" s="13"/>
      <c r="Q2048" s="13"/>
      <c r="R2048" s="13"/>
      <c r="S2048" s="13"/>
      <c r="T2048" s="13"/>
      <c r="U2048" s="13"/>
      <c r="V2048" s="13"/>
      <c r="W2048" s="13"/>
      <c r="X2048" s="13"/>
      <c r="Y2048" s="13"/>
      <c r="Z2048" s="13"/>
      <c r="AA2048" s="13"/>
      <c r="AB2048" s="13"/>
      <c r="AC2048" s="13"/>
      <c r="AD2048" s="13"/>
      <c r="AE2048" s="13"/>
      <c r="AF2048" s="13"/>
      <c r="AG2048" s="13"/>
      <c r="AH2048" s="13"/>
      <c r="AI2048" s="13"/>
      <c r="AJ2048" s="13"/>
      <c r="AK2048" s="13"/>
      <c r="AL2048" s="13"/>
      <c r="AM2048" s="13"/>
      <c r="AN2048" s="13"/>
      <c r="AO2048" s="13"/>
      <c r="AP2048" s="13"/>
      <c r="AQ2048" s="13"/>
      <c r="AR2048" s="13"/>
      <c r="AS2048" s="13"/>
      <c r="AT2048" s="13"/>
      <c r="AU2048" s="13"/>
      <c r="AV2048" s="13"/>
      <c r="AW2048" s="13"/>
      <c r="AX2048" s="13"/>
      <c r="AY2048" s="13"/>
      <c r="AZ2048" s="13"/>
      <c r="BA2048" s="13"/>
      <c r="BB2048" s="13"/>
      <c r="BC2048" s="13"/>
      <c r="BD2048" s="13"/>
      <c r="BE2048" s="13"/>
      <c r="BF2048" s="13"/>
      <c r="BG2048" s="13"/>
      <c r="BH2048" s="13"/>
      <c r="BI2048" s="13"/>
      <c r="BJ2048" s="13"/>
      <c r="BK2048" s="13"/>
      <c r="BL2048" s="13"/>
      <c r="BM2048" s="13"/>
      <c r="BN2048" s="13"/>
      <c r="BO2048" s="13"/>
    </row>
    <row r="2049" spans="1:67" hidden="1" x14ac:dyDescent="0.2">
      <c r="A2049" t="s">
        <v>1199</v>
      </c>
      <c r="C2049" t="s">
        <v>1519</v>
      </c>
      <c r="D2049" t="s">
        <v>123</v>
      </c>
      <c r="E2049" t="s">
        <v>351</v>
      </c>
      <c r="F2049" t="s">
        <v>1200</v>
      </c>
      <c r="G2049" t="s">
        <v>351</v>
      </c>
      <c r="H2049" t="s">
        <v>1200</v>
      </c>
      <c r="U2049">
        <v>7.25</v>
      </c>
      <c r="X2049">
        <v>7.7</v>
      </c>
      <c r="Y2049">
        <v>8.4250000000000007</v>
      </c>
      <c r="AB2049">
        <v>9.1750000000000007</v>
      </c>
      <c r="AC2049">
        <v>8</v>
      </c>
      <c r="AF2049">
        <v>9.6999999999999993</v>
      </c>
      <c r="AG2049">
        <v>6.2</v>
      </c>
      <c r="AJ2049">
        <v>7.85</v>
      </c>
      <c r="AK2049">
        <v>8.125</v>
      </c>
      <c r="AN2049">
        <v>4.05</v>
      </c>
      <c r="AO2049">
        <v>8.2750000000000004</v>
      </c>
      <c r="AR2049">
        <v>4.8250000000000002</v>
      </c>
      <c r="AS2049">
        <v>8.4</v>
      </c>
      <c r="AV2049">
        <v>6.2</v>
      </c>
      <c r="AW2049">
        <v>8.875</v>
      </c>
      <c r="AZ2049">
        <v>7.1</v>
      </c>
      <c r="BA2049">
        <v>8.7750000000000004</v>
      </c>
      <c r="BD2049">
        <v>7.1050000000000004</v>
      </c>
      <c r="BE2049">
        <v>8.7249999999999996</v>
      </c>
      <c r="BH2049">
        <v>6.15</v>
      </c>
      <c r="BI2049" t="s">
        <v>1201</v>
      </c>
      <c r="BJ2049" t="s">
        <v>79</v>
      </c>
      <c r="BL2049" t="s">
        <v>119</v>
      </c>
      <c r="BM2049">
        <v>1358</v>
      </c>
    </row>
    <row r="2050" spans="1:67" s="2" customFormat="1" hidden="1" x14ac:dyDescent="0.2">
      <c r="A2050" t="s">
        <v>1202</v>
      </c>
      <c r="B2050"/>
      <c r="C2050" t="s">
        <v>1519</v>
      </c>
      <c r="D2050" t="s">
        <v>123</v>
      </c>
      <c r="E2050" t="s">
        <v>351</v>
      </c>
      <c r="F2050" t="s">
        <v>1200</v>
      </c>
      <c r="G2050" t="s">
        <v>351</v>
      </c>
      <c r="H2050" t="s">
        <v>1200</v>
      </c>
      <c r="I2050"/>
      <c r="J2050"/>
      <c r="K2050"/>
      <c r="L2050"/>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v>8.6999999999999993</v>
      </c>
      <c r="AT2050"/>
      <c r="AU2050"/>
      <c r="AV2050">
        <v>5.95</v>
      </c>
      <c r="AW2050"/>
      <c r="AX2050"/>
      <c r="AY2050"/>
      <c r="AZ2050"/>
      <c r="BA2050"/>
      <c r="BB2050"/>
      <c r="BC2050"/>
      <c r="BD2050"/>
      <c r="BE2050"/>
      <c r="BF2050"/>
      <c r="BG2050"/>
      <c r="BH2050"/>
      <c r="BI2050" t="s">
        <v>1203</v>
      </c>
      <c r="BJ2050" t="s">
        <v>79</v>
      </c>
      <c r="BK2050"/>
      <c r="BL2050" t="s">
        <v>119</v>
      </c>
      <c r="BM2050">
        <v>1358</v>
      </c>
      <c r="BN2050"/>
      <c r="BO2050"/>
    </row>
    <row r="2051" spans="1:67" hidden="1" x14ac:dyDescent="0.2">
      <c r="A2051" t="s">
        <v>1204</v>
      </c>
      <c r="C2051" t="s">
        <v>1519</v>
      </c>
      <c r="D2051" t="s">
        <v>123</v>
      </c>
      <c r="E2051" t="s">
        <v>351</v>
      </c>
      <c r="F2051" t="s">
        <v>1200</v>
      </c>
      <c r="G2051" t="s">
        <v>351</v>
      </c>
      <c r="H2051" t="s">
        <v>1200</v>
      </c>
      <c r="AG2051">
        <v>6.5</v>
      </c>
      <c r="AJ2051">
        <v>8.1999999999999993</v>
      </c>
      <c r="AK2051">
        <v>6.4</v>
      </c>
      <c r="AN2051">
        <v>3.1</v>
      </c>
      <c r="AO2051">
        <v>7.65</v>
      </c>
      <c r="AR2051">
        <v>4.3250000000000002</v>
      </c>
      <c r="AS2051">
        <v>8.85</v>
      </c>
      <c r="AV2051">
        <v>5.3</v>
      </c>
      <c r="AW2051">
        <v>8.5</v>
      </c>
      <c r="AZ2051">
        <v>7.15</v>
      </c>
      <c r="BA2051">
        <v>8.4</v>
      </c>
      <c r="BD2051">
        <v>6.95</v>
      </c>
      <c r="BI2051" t="s">
        <v>1169</v>
      </c>
      <c r="BJ2051" t="s">
        <v>79</v>
      </c>
      <c r="BL2051" t="s">
        <v>119</v>
      </c>
      <c r="BM2051">
        <v>1358</v>
      </c>
      <c r="BN2051" t="s">
        <v>72</v>
      </c>
      <c r="BO2051" t="s">
        <v>119</v>
      </c>
    </row>
    <row r="2052" spans="1:67" hidden="1" x14ac:dyDescent="0.2">
      <c r="A2052" t="s">
        <v>1205</v>
      </c>
      <c r="C2052" t="s">
        <v>1519</v>
      </c>
      <c r="D2052" t="s">
        <v>123</v>
      </c>
      <c r="E2052" t="s">
        <v>351</v>
      </c>
      <c r="F2052" t="s">
        <v>1200</v>
      </c>
      <c r="G2052" t="s">
        <v>351</v>
      </c>
      <c r="H2052" t="s">
        <v>1206</v>
      </c>
      <c r="K2052" t="s">
        <v>478</v>
      </c>
      <c r="L2052" t="s">
        <v>479</v>
      </c>
      <c r="BE2052">
        <v>9.4</v>
      </c>
      <c r="BH2052">
        <v>6.1</v>
      </c>
      <c r="BJ2052" t="s">
        <v>79</v>
      </c>
      <c r="BL2052" t="s">
        <v>480</v>
      </c>
      <c r="BM2052">
        <v>2672</v>
      </c>
      <c r="BN2052" t="s">
        <v>72</v>
      </c>
      <c r="BO2052" t="s">
        <v>480</v>
      </c>
    </row>
    <row r="2053" spans="1:67" hidden="1" x14ac:dyDescent="0.2">
      <c r="A2053" s="8" t="s">
        <v>2823</v>
      </c>
      <c r="C2053" t="s">
        <v>1519</v>
      </c>
      <c r="D2053" t="s">
        <v>123</v>
      </c>
      <c r="E2053" t="s">
        <v>351</v>
      </c>
      <c r="F2053" t="s">
        <v>1200</v>
      </c>
      <c r="G2053" t="s">
        <v>351</v>
      </c>
      <c r="H2053" t="s">
        <v>1200</v>
      </c>
      <c r="L2053" t="s">
        <v>1207</v>
      </c>
      <c r="X2053">
        <v>9.6</v>
      </c>
      <c r="Y2053">
        <v>9.4</v>
      </c>
      <c r="AB2053">
        <v>11.15</v>
      </c>
      <c r="AC2053">
        <v>9.75</v>
      </c>
      <c r="AF2053">
        <v>10.5</v>
      </c>
      <c r="AG2053">
        <v>9.48</v>
      </c>
      <c r="AJ2053">
        <v>8.8800000000000008</v>
      </c>
      <c r="AO2053">
        <v>8.4700000000000006</v>
      </c>
      <c r="AR2053">
        <v>5.6</v>
      </c>
      <c r="AS2053">
        <v>9.48</v>
      </c>
      <c r="AV2053">
        <v>6.48</v>
      </c>
      <c r="AW2053">
        <v>9.6300000000000008</v>
      </c>
      <c r="AZ2053">
        <v>7.67</v>
      </c>
      <c r="BA2053">
        <v>9.66</v>
      </c>
      <c r="BD2053">
        <v>8.1</v>
      </c>
      <c r="BE2053">
        <v>9.84</v>
      </c>
      <c r="BH2053">
        <v>6.91</v>
      </c>
      <c r="BI2053" t="s">
        <v>472</v>
      </c>
      <c r="BJ2053" t="s">
        <v>79</v>
      </c>
      <c r="BL2053" t="s">
        <v>473</v>
      </c>
      <c r="BM2053">
        <v>3401</v>
      </c>
    </row>
    <row r="2054" spans="1:67" hidden="1" x14ac:dyDescent="0.2">
      <c r="A2054" s="8" t="s">
        <v>2823</v>
      </c>
      <c r="C2054" t="s">
        <v>1519</v>
      </c>
      <c r="D2054" t="s">
        <v>123</v>
      </c>
      <c r="E2054" t="s">
        <v>351</v>
      </c>
      <c r="F2054" t="s">
        <v>1200</v>
      </c>
      <c r="G2054" t="s">
        <v>351</v>
      </c>
      <c r="H2054" t="s">
        <v>1200</v>
      </c>
      <c r="L2054" t="s">
        <v>1208</v>
      </c>
      <c r="Q2054">
        <v>8.65</v>
      </c>
      <c r="T2054">
        <v>7.05</v>
      </c>
      <c r="U2054">
        <v>8.5</v>
      </c>
      <c r="X2054">
        <v>9.3000000000000007</v>
      </c>
      <c r="Y2054">
        <v>9.35</v>
      </c>
      <c r="AB2054">
        <v>10.57</v>
      </c>
      <c r="AC2054">
        <v>10.08</v>
      </c>
      <c r="AF2054">
        <v>10.56</v>
      </c>
      <c r="AG2054">
        <v>8.5500000000000007</v>
      </c>
      <c r="AJ2054">
        <v>8.33</v>
      </c>
      <c r="AO2054">
        <v>8.9499999999999993</v>
      </c>
      <c r="AR2054">
        <v>5.2</v>
      </c>
      <c r="AS2054">
        <v>9.7100000000000009</v>
      </c>
      <c r="AV2054">
        <v>6.1</v>
      </c>
      <c r="AW2054">
        <v>9.32</v>
      </c>
      <c r="AZ2054">
        <v>7.66</v>
      </c>
      <c r="BA2054">
        <v>9.09</v>
      </c>
      <c r="BD2054">
        <v>7.79</v>
      </c>
      <c r="BE2054">
        <v>9.5299999999999994</v>
      </c>
      <c r="BH2054">
        <v>6.78</v>
      </c>
      <c r="BI2054" t="s">
        <v>472</v>
      </c>
      <c r="BJ2054" t="s">
        <v>79</v>
      </c>
      <c r="BL2054" t="s">
        <v>473</v>
      </c>
      <c r="BM2054">
        <v>3401</v>
      </c>
    </row>
    <row r="2055" spans="1:67" hidden="1" x14ac:dyDescent="0.2">
      <c r="A2055" s="8" t="s">
        <v>2823</v>
      </c>
      <c r="C2055" t="s">
        <v>1519</v>
      </c>
      <c r="D2055" t="s">
        <v>123</v>
      </c>
      <c r="E2055" t="s">
        <v>351</v>
      </c>
      <c r="F2055" t="s">
        <v>1200</v>
      </c>
      <c r="G2055" t="s">
        <v>351</v>
      </c>
      <c r="H2055" t="s">
        <v>1200</v>
      </c>
      <c r="L2055" t="s">
        <v>471</v>
      </c>
      <c r="Q2055">
        <v>8.1999999999999993</v>
      </c>
      <c r="T2055">
        <v>7.55</v>
      </c>
      <c r="U2055">
        <v>7.63</v>
      </c>
      <c r="X2055">
        <v>8.43</v>
      </c>
      <c r="Y2055">
        <v>8.74</v>
      </c>
      <c r="AB2055">
        <v>10.02</v>
      </c>
      <c r="AC2055">
        <v>8.99</v>
      </c>
      <c r="AF2055">
        <v>9.8000000000000007</v>
      </c>
      <c r="AG2055">
        <v>8.0500000000000007</v>
      </c>
      <c r="AJ2055">
        <v>7.48</v>
      </c>
      <c r="AO2055">
        <v>7.97</v>
      </c>
      <c r="AR2055">
        <v>4.7</v>
      </c>
      <c r="AS2055">
        <v>8.8800000000000008</v>
      </c>
      <c r="AV2055">
        <v>5.95</v>
      </c>
      <c r="AW2055">
        <v>8.51</v>
      </c>
      <c r="AZ2055">
        <v>7.04</v>
      </c>
      <c r="BA2055">
        <v>8.5299999999999994</v>
      </c>
      <c r="BD2055">
        <v>7.33</v>
      </c>
      <c r="BE2055">
        <v>8.44</v>
      </c>
      <c r="BH2055">
        <v>6.16</v>
      </c>
      <c r="BI2055" t="s">
        <v>472</v>
      </c>
      <c r="BJ2055" t="s">
        <v>79</v>
      </c>
      <c r="BL2055" t="s">
        <v>473</v>
      </c>
      <c r="BM2055">
        <v>3401</v>
      </c>
    </row>
    <row r="2056" spans="1:67" hidden="1" x14ac:dyDescent="0.2">
      <c r="A2056" s="8" t="s">
        <v>2823</v>
      </c>
      <c r="C2056" t="s">
        <v>1519</v>
      </c>
      <c r="D2056" t="s">
        <v>123</v>
      </c>
      <c r="E2056" t="s">
        <v>351</v>
      </c>
      <c r="F2056" t="s">
        <v>1200</v>
      </c>
      <c r="G2056" t="s">
        <v>351</v>
      </c>
      <c r="H2056" t="s">
        <v>1200</v>
      </c>
      <c r="L2056" t="s">
        <v>474</v>
      </c>
      <c r="Q2056">
        <v>7.22</v>
      </c>
      <c r="T2056">
        <v>7.1</v>
      </c>
      <c r="U2056">
        <v>7.88</v>
      </c>
      <c r="X2056">
        <v>8.86</v>
      </c>
      <c r="Y2056">
        <v>8.51</v>
      </c>
      <c r="AB2056">
        <v>10.3</v>
      </c>
      <c r="AC2056">
        <v>8.7200000000000006</v>
      </c>
      <c r="AF2056">
        <v>9.8800000000000008</v>
      </c>
      <c r="AG2056">
        <v>7.64</v>
      </c>
      <c r="AJ2056">
        <v>7.57</v>
      </c>
      <c r="AO2056">
        <v>7.92</v>
      </c>
      <c r="AR2056">
        <v>4.67</v>
      </c>
      <c r="AS2056">
        <v>8.75</v>
      </c>
      <c r="AV2056">
        <v>5.97</v>
      </c>
      <c r="AW2056">
        <v>8.2799999999999994</v>
      </c>
      <c r="AZ2056">
        <v>7</v>
      </c>
      <c r="BA2056">
        <v>8.4</v>
      </c>
      <c r="BD2056">
        <v>7.18</v>
      </c>
      <c r="BE2056">
        <v>8.82</v>
      </c>
      <c r="BH2056">
        <v>6.25</v>
      </c>
      <c r="BI2056" t="s">
        <v>472</v>
      </c>
      <c r="BJ2056" t="s">
        <v>79</v>
      </c>
      <c r="BL2056" t="s">
        <v>473</v>
      </c>
      <c r="BM2056">
        <v>3401</v>
      </c>
    </row>
    <row r="2057" spans="1:67" hidden="1" x14ac:dyDescent="0.2">
      <c r="A2057" s="8" t="s">
        <v>2823</v>
      </c>
      <c r="C2057" t="s">
        <v>1519</v>
      </c>
      <c r="D2057" t="s">
        <v>123</v>
      </c>
      <c r="E2057" t="s">
        <v>351</v>
      </c>
      <c r="F2057" t="s">
        <v>1200</v>
      </c>
      <c r="G2057" t="s">
        <v>351</v>
      </c>
      <c r="H2057" t="s">
        <v>1200</v>
      </c>
      <c r="L2057" t="s">
        <v>475</v>
      </c>
      <c r="Q2057">
        <v>7.23</v>
      </c>
      <c r="T2057">
        <v>6.76</v>
      </c>
      <c r="U2057">
        <v>7.84</v>
      </c>
      <c r="X2057">
        <v>8.74</v>
      </c>
      <c r="Y2057">
        <v>8.81</v>
      </c>
      <c r="AB2057">
        <v>10.24</v>
      </c>
      <c r="AC2057">
        <v>8.83</v>
      </c>
      <c r="AF2057">
        <v>10.1</v>
      </c>
      <c r="AG2057">
        <v>7.71</v>
      </c>
      <c r="AJ2057">
        <v>7.53</v>
      </c>
      <c r="AO2057">
        <v>7.69</v>
      </c>
      <c r="AR2057">
        <v>4.53</v>
      </c>
      <c r="AS2057">
        <v>8.76</v>
      </c>
      <c r="AV2057">
        <v>5.86</v>
      </c>
      <c r="AW2057">
        <v>8.41</v>
      </c>
      <c r="AZ2057">
        <v>7.04</v>
      </c>
      <c r="BA2057">
        <v>8.3800000000000008</v>
      </c>
      <c r="BD2057">
        <v>7.37</v>
      </c>
      <c r="BE2057">
        <v>8.73</v>
      </c>
      <c r="BH2057">
        <v>6.23</v>
      </c>
      <c r="BI2057" t="s">
        <v>472</v>
      </c>
      <c r="BJ2057" t="s">
        <v>79</v>
      </c>
      <c r="BL2057" t="s">
        <v>473</v>
      </c>
      <c r="BM2057">
        <v>3401</v>
      </c>
    </row>
    <row r="2058" spans="1:67" hidden="1" x14ac:dyDescent="0.2">
      <c r="A2058" s="8" t="s">
        <v>2823</v>
      </c>
      <c r="C2058" t="s">
        <v>1519</v>
      </c>
      <c r="D2058" t="s">
        <v>123</v>
      </c>
      <c r="E2058" t="s">
        <v>351</v>
      </c>
      <c r="F2058" t="s">
        <v>1200</v>
      </c>
      <c r="G2058" s="8" t="s">
        <v>351</v>
      </c>
      <c r="H2058" s="8" t="s">
        <v>1200</v>
      </c>
      <c r="I2058" s="8"/>
      <c r="L2058" t="s">
        <v>2829</v>
      </c>
      <c r="U2058">
        <v>8.8800000000000008</v>
      </c>
      <c r="X2058">
        <v>9.73</v>
      </c>
      <c r="Y2058">
        <v>9.25</v>
      </c>
      <c r="Z2058">
        <v>10.9</v>
      </c>
      <c r="AA2058">
        <v>10.45</v>
      </c>
      <c r="AB2058">
        <v>10.9</v>
      </c>
      <c r="AC2058">
        <v>8.9700000000000006</v>
      </c>
      <c r="AD2058">
        <v>11.51</v>
      </c>
      <c r="AE2058">
        <v>10.56</v>
      </c>
      <c r="AF2058">
        <v>11.51</v>
      </c>
      <c r="AG2058">
        <v>7.23</v>
      </c>
      <c r="AJ2058">
        <v>10.050000000000001</v>
      </c>
      <c r="AS2058">
        <v>9.75</v>
      </c>
      <c r="AT2058">
        <v>6.08</v>
      </c>
      <c r="AU2058">
        <v>6.48</v>
      </c>
      <c r="AV2058">
        <v>6.48</v>
      </c>
      <c r="AW2058">
        <v>9.4600000000000009</v>
      </c>
      <c r="AX2058">
        <v>7.36</v>
      </c>
      <c r="AY2058">
        <v>7.57</v>
      </c>
      <c r="AZ2058">
        <v>7.57</v>
      </c>
      <c r="BA2058">
        <v>10</v>
      </c>
      <c r="BB2058">
        <v>8.6999999999999993</v>
      </c>
      <c r="BC2058">
        <v>8.1199999999999992</v>
      </c>
      <c r="BD2058">
        <v>8.6999999999999993</v>
      </c>
      <c r="BE2058">
        <v>10.210000000000001</v>
      </c>
      <c r="BF2058" s="8">
        <v>7.24</v>
      </c>
      <c r="BG2058" s="8">
        <v>6.46</v>
      </c>
      <c r="BH2058" s="8">
        <v>7.24</v>
      </c>
      <c r="BJ2058" s="8" t="s">
        <v>79</v>
      </c>
      <c r="BK2058" s="9">
        <v>44827</v>
      </c>
      <c r="BL2058" s="8" t="s">
        <v>2819</v>
      </c>
      <c r="BM2058" s="5">
        <v>3601</v>
      </c>
    </row>
    <row r="2059" spans="1:67" hidden="1" x14ac:dyDescent="0.2">
      <c r="A2059" s="18" t="s">
        <v>2823</v>
      </c>
      <c r="C2059" t="s">
        <v>1519</v>
      </c>
      <c r="D2059" t="s">
        <v>123</v>
      </c>
      <c r="E2059" t="s">
        <v>351</v>
      </c>
      <c r="F2059" t="s">
        <v>1200</v>
      </c>
      <c r="G2059" s="8" t="s">
        <v>351</v>
      </c>
      <c r="H2059" s="8" t="s">
        <v>1200</v>
      </c>
      <c r="I2059" s="8"/>
      <c r="L2059" t="s">
        <v>2830</v>
      </c>
      <c r="U2059">
        <v>8.2200000000000006</v>
      </c>
      <c r="X2059">
        <v>8.86</v>
      </c>
      <c r="Y2059">
        <v>8.9700000000000006</v>
      </c>
      <c r="Z2059">
        <v>10.55</v>
      </c>
      <c r="AA2059">
        <v>10.38</v>
      </c>
      <c r="AB2059">
        <v>10.55</v>
      </c>
      <c r="AC2059">
        <v>9.02</v>
      </c>
      <c r="AD2059">
        <v>11.58</v>
      </c>
      <c r="AE2059">
        <v>10.75</v>
      </c>
      <c r="AF2059">
        <v>11.58</v>
      </c>
      <c r="AG2059">
        <v>7.48</v>
      </c>
      <c r="AJ2059">
        <v>10</v>
      </c>
      <c r="AS2059">
        <v>9.52</v>
      </c>
      <c r="AT2059">
        <v>6.12</v>
      </c>
      <c r="AU2059">
        <v>6.12</v>
      </c>
      <c r="AV2059">
        <v>6.12</v>
      </c>
      <c r="AW2059">
        <v>9.3000000000000007</v>
      </c>
      <c r="AX2059">
        <v>7.4</v>
      </c>
      <c r="AY2059">
        <v>7.44</v>
      </c>
      <c r="AZ2059">
        <v>7.44</v>
      </c>
      <c r="BA2059">
        <v>9.8000000000000007</v>
      </c>
      <c r="BB2059">
        <v>8</v>
      </c>
      <c r="BC2059">
        <v>7.8</v>
      </c>
      <c r="BD2059">
        <v>8</v>
      </c>
      <c r="BE2059">
        <v>10.1</v>
      </c>
      <c r="BF2059" s="8">
        <v>6.85</v>
      </c>
      <c r="BG2059" s="8">
        <v>5.98</v>
      </c>
      <c r="BH2059" s="8">
        <v>6.85</v>
      </c>
      <c r="BJ2059" s="8" t="s">
        <v>79</v>
      </c>
      <c r="BK2059" s="9">
        <v>44827</v>
      </c>
      <c r="BL2059" s="8" t="s">
        <v>2819</v>
      </c>
      <c r="BM2059" s="5">
        <v>3601</v>
      </c>
    </row>
    <row r="2060" spans="1:67" hidden="1" x14ac:dyDescent="0.2">
      <c r="A2060" s="8" t="s">
        <v>2823</v>
      </c>
      <c r="C2060" t="s">
        <v>1519</v>
      </c>
      <c r="D2060" t="s">
        <v>123</v>
      </c>
      <c r="E2060" t="s">
        <v>351</v>
      </c>
      <c r="F2060" t="s">
        <v>1200</v>
      </c>
      <c r="G2060" s="8" t="s">
        <v>351</v>
      </c>
      <c r="H2060" s="8" t="s">
        <v>1200</v>
      </c>
      <c r="I2060" s="8"/>
      <c r="L2060" t="s">
        <v>2831</v>
      </c>
      <c r="U2060">
        <v>7.67</v>
      </c>
      <c r="X2060">
        <v>8.5</v>
      </c>
      <c r="Y2060">
        <v>8.16</v>
      </c>
      <c r="Z2060">
        <v>10.02</v>
      </c>
      <c r="AA2060">
        <v>9.2899999999999991</v>
      </c>
      <c r="AB2060">
        <v>10.02</v>
      </c>
      <c r="AC2060">
        <v>7.76</v>
      </c>
      <c r="AD2060">
        <v>10.39</v>
      </c>
      <c r="AE2060">
        <v>9.1199999999999992</v>
      </c>
      <c r="AF2060">
        <v>10.39</v>
      </c>
      <c r="AG2060">
        <v>6.48</v>
      </c>
      <c r="AJ2060">
        <v>8.4700000000000006</v>
      </c>
      <c r="AS2060">
        <v>8.6300000000000008</v>
      </c>
      <c r="AT2060">
        <v>5.38</v>
      </c>
      <c r="AU2060">
        <v>5.76</v>
      </c>
      <c r="AV2060">
        <v>5.76</v>
      </c>
      <c r="AW2060">
        <v>8.5</v>
      </c>
      <c r="AX2060">
        <v>6.78</v>
      </c>
      <c r="AY2060">
        <v>6.84</v>
      </c>
      <c r="AZ2060">
        <v>6.84</v>
      </c>
      <c r="BA2060">
        <v>8.6</v>
      </c>
      <c r="BB2060">
        <v>7.22</v>
      </c>
      <c r="BC2060">
        <v>6.9</v>
      </c>
      <c r="BD2060">
        <v>7.22</v>
      </c>
      <c r="BE2060">
        <v>8.91</v>
      </c>
      <c r="BF2060" s="8">
        <v>6.2</v>
      </c>
      <c r="BG2060" s="8">
        <v>5.57</v>
      </c>
      <c r="BH2060" s="8">
        <v>6.2</v>
      </c>
      <c r="BJ2060" s="8" t="s">
        <v>79</v>
      </c>
      <c r="BK2060" s="9">
        <v>44827</v>
      </c>
      <c r="BL2060" s="8" t="s">
        <v>2819</v>
      </c>
      <c r="BM2060" s="5">
        <v>3601</v>
      </c>
    </row>
    <row r="2061" spans="1:67" hidden="1" x14ac:dyDescent="0.2">
      <c r="A2061" s="8" t="s">
        <v>2823</v>
      </c>
      <c r="C2061" t="s">
        <v>1519</v>
      </c>
      <c r="D2061" t="s">
        <v>123</v>
      </c>
      <c r="E2061" t="s">
        <v>351</v>
      </c>
      <c r="F2061" t="s">
        <v>1200</v>
      </c>
      <c r="G2061" s="8" t="s">
        <v>351</v>
      </c>
      <c r="H2061" s="8" t="s">
        <v>1200</v>
      </c>
      <c r="I2061" s="8"/>
      <c r="L2061" t="s">
        <v>2832</v>
      </c>
      <c r="U2061">
        <v>7.51</v>
      </c>
      <c r="X2061">
        <v>8.7899999999999991</v>
      </c>
      <c r="Y2061">
        <v>8.1</v>
      </c>
      <c r="Z2061">
        <v>10.52</v>
      </c>
      <c r="AA2061">
        <v>9.57</v>
      </c>
      <c r="AB2061">
        <v>10.52</v>
      </c>
      <c r="AC2061">
        <v>8</v>
      </c>
      <c r="AD2061">
        <v>10.98</v>
      </c>
      <c r="AE2061">
        <v>9.5299999999999994</v>
      </c>
      <c r="AF2061">
        <v>10.98</v>
      </c>
      <c r="AG2061">
        <v>6.3</v>
      </c>
      <c r="AJ2061">
        <v>8.39</v>
      </c>
      <c r="AS2061">
        <v>8.85</v>
      </c>
      <c r="AT2061">
        <v>5.58</v>
      </c>
      <c r="AU2061">
        <v>5.86</v>
      </c>
      <c r="AV2061">
        <v>5.86</v>
      </c>
      <c r="AW2061">
        <v>8.6</v>
      </c>
      <c r="AX2061">
        <v>7.08</v>
      </c>
      <c r="AY2061">
        <v>7.15</v>
      </c>
      <c r="AZ2061">
        <v>7.15</v>
      </c>
      <c r="BA2061">
        <v>8.64</v>
      </c>
      <c r="BB2061">
        <v>7.38</v>
      </c>
      <c r="BC2061">
        <v>7.06</v>
      </c>
      <c r="BD2061">
        <v>7.38</v>
      </c>
      <c r="BE2061">
        <v>9.0500000000000007</v>
      </c>
      <c r="BF2061" s="8">
        <v>6.39</v>
      </c>
      <c r="BG2061" s="8">
        <v>5.64</v>
      </c>
      <c r="BH2061" s="8">
        <v>6.39</v>
      </c>
      <c r="BJ2061" s="8" t="s">
        <v>79</v>
      </c>
      <c r="BK2061" s="9">
        <v>44827</v>
      </c>
      <c r="BL2061" s="8" t="s">
        <v>2819</v>
      </c>
      <c r="BM2061" s="5">
        <v>3601</v>
      </c>
    </row>
    <row r="2062" spans="1:67" hidden="1" x14ac:dyDescent="0.2">
      <c r="A2062" s="8" t="s">
        <v>2823</v>
      </c>
      <c r="C2062" t="s">
        <v>1519</v>
      </c>
      <c r="D2062" t="s">
        <v>123</v>
      </c>
      <c r="E2062" t="s">
        <v>351</v>
      </c>
      <c r="F2062" t="s">
        <v>1200</v>
      </c>
      <c r="G2062" s="8" t="s">
        <v>351</v>
      </c>
      <c r="H2062" s="8" t="s">
        <v>1200</v>
      </c>
      <c r="I2062" s="8"/>
      <c r="L2062" t="s">
        <v>2833</v>
      </c>
      <c r="U2062">
        <v>7.8</v>
      </c>
      <c r="X2062">
        <v>8.68</v>
      </c>
      <c r="Y2062">
        <v>8.48</v>
      </c>
      <c r="Z2062">
        <v>10.73</v>
      </c>
      <c r="AA2062">
        <v>10</v>
      </c>
      <c r="AB2062">
        <v>10.73</v>
      </c>
      <c r="AC2062">
        <v>8.15</v>
      </c>
      <c r="AD2062">
        <v>11.03</v>
      </c>
      <c r="AE2062">
        <v>9.41</v>
      </c>
      <c r="AF2062">
        <v>11.03</v>
      </c>
      <c r="AG2062">
        <v>6.96</v>
      </c>
      <c r="AJ2062">
        <v>9.26</v>
      </c>
      <c r="AS2062">
        <v>8.8000000000000007</v>
      </c>
      <c r="AT2062">
        <v>5.5</v>
      </c>
      <c r="AU2062">
        <v>5.84</v>
      </c>
      <c r="AV2062">
        <v>5.84</v>
      </c>
      <c r="AW2062">
        <v>8.6</v>
      </c>
      <c r="AX2062">
        <v>6.96</v>
      </c>
      <c r="AY2062">
        <v>7.06</v>
      </c>
      <c r="AZ2062">
        <v>7.06</v>
      </c>
      <c r="BA2062">
        <v>8.52</v>
      </c>
      <c r="BB2062">
        <v>7.43</v>
      </c>
      <c r="BC2062">
        <v>7.1</v>
      </c>
      <c r="BD2062">
        <v>7.43</v>
      </c>
      <c r="BE2062">
        <v>8.74</v>
      </c>
      <c r="BF2062" s="8">
        <v>6.32</v>
      </c>
      <c r="BG2062" s="8">
        <v>5.63</v>
      </c>
      <c r="BH2062" s="8">
        <v>6.32</v>
      </c>
      <c r="BJ2062" s="8" t="s">
        <v>79</v>
      </c>
      <c r="BK2062" s="9">
        <v>44827</v>
      </c>
      <c r="BL2062" s="8" t="s">
        <v>2819</v>
      </c>
      <c r="BM2062" s="5">
        <v>3601</v>
      </c>
    </row>
    <row r="2063" spans="1:67" hidden="1" x14ac:dyDescent="0.2">
      <c r="A2063" s="8" t="s">
        <v>2823</v>
      </c>
      <c r="C2063" t="s">
        <v>1519</v>
      </c>
      <c r="D2063" t="s">
        <v>123</v>
      </c>
      <c r="E2063" t="s">
        <v>351</v>
      </c>
      <c r="F2063" t="s">
        <v>1200</v>
      </c>
      <c r="G2063" s="8" t="s">
        <v>351</v>
      </c>
      <c r="H2063" s="8" t="s">
        <v>1200</v>
      </c>
      <c r="I2063" s="8"/>
      <c r="L2063" t="s">
        <v>2834</v>
      </c>
      <c r="U2063">
        <v>7.8</v>
      </c>
      <c r="X2063">
        <v>8.6999999999999993</v>
      </c>
      <c r="Y2063">
        <v>8.14</v>
      </c>
      <c r="Z2063">
        <v>10.52</v>
      </c>
      <c r="AA2063">
        <v>10.1</v>
      </c>
      <c r="AB2063">
        <v>10.52</v>
      </c>
      <c r="AC2063">
        <v>7.6</v>
      </c>
      <c r="AD2063">
        <v>10.85</v>
      </c>
      <c r="AE2063">
        <v>9.65</v>
      </c>
      <c r="AF2063">
        <v>10.85</v>
      </c>
      <c r="AG2063">
        <v>6.4</v>
      </c>
      <c r="AJ2063">
        <v>8.3000000000000007</v>
      </c>
      <c r="AS2063">
        <v>8.23</v>
      </c>
      <c r="AT2063">
        <v>5.0199999999999996</v>
      </c>
      <c r="AU2063">
        <v>5.56</v>
      </c>
      <c r="AV2063">
        <v>5.56</v>
      </c>
      <c r="AW2063">
        <v>8</v>
      </c>
      <c r="AX2063">
        <v>6.66</v>
      </c>
      <c r="AY2063">
        <v>6.67</v>
      </c>
      <c r="AZ2063">
        <v>6.67</v>
      </c>
      <c r="BA2063">
        <v>8.1199999999999992</v>
      </c>
      <c r="BB2063">
        <v>6.93</v>
      </c>
      <c r="BC2063">
        <v>6.6</v>
      </c>
      <c r="BD2063">
        <v>6.93</v>
      </c>
      <c r="BE2063">
        <v>8.51</v>
      </c>
      <c r="BF2063" s="8">
        <v>6.02</v>
      </c>
      <c r="BG2063" s="8">
        <v>5.34</v>
      </c>
      <c r="BH2063" s="8">
        <v>6.02</v>
      </c>
      <c r="BJ2063" s="8" t="s">
        <v>79</v>
      </c>
      <c r="BK2063" s="9">
        <v>44827</v>
      </c>
      <c r="BL2063" s="8" t="s">
        <v>2819</v>
      </c>
      <c r="BM2063" s="5">
        <v>3601</v>
      </c>
    </row>
    <row r="2064" spans="1:67" hidden="1" x14ac:dyDescent="0.2">
      <c r="A2064" s="8" t="s">
        <v>2682</v>
      </c>
      <c r="C2064" t="s">
        <v>1519</v>
      </c>
      <c r="D2064" t="s">
        <v>123</v>
      </c>
      <c r="E2064" t="s">
        <v>351</v>
      </c>
      <c r="F2064" t="s">
        <v>1200</v>
      </c>
      <c r="G2064" s="8" t="s">
        <v>351</v>
      </c>
      <c r="H2064" s="8" t="s">
        <v>1206</v>
      </c>
      <c r="I2064" s="8"/>
      <c r="AS2064">
        <v>10.199999999999999</v>
      </c>
      <c r="AT2064">
        <v>6.5</v>
      </c>
      <c r="AU2064">
        <v>6.4</v>
      </c>
      <c r="AV2064">
        <v>6.5</v>
      </c>
      <c r="BJ2064" s="8" t="s">
        <v>79</v>
      </c>
      <c r="BK2064" s="9">
        <v>44825</v>
      </c>
      <c r="BL2064" s="8" t="s">
        <v>2598</v>
      </c>
      <c r="BM2064" s="8">
        <v>79420</v>
      </c>
      <c r="BN2064" t="s">
        <v>72</v>
      </c>
      <c r="BO2064" t="s">
        <v>2598</v>
      </c>
    </row>
    <row r="2065" spans="1:67" hidden="1" x14ac:dyDescent="0.2">
      <c r="A2065" s="8" t="s">
        <v>108</v>
      </c>
      <c r="C2065" t="s">
        <v>1519</v>
      </c>
      <c r="D2065" t="s">
        <v>123</v>
      </c>
      <c r="E2065" t="s">
        <v>351</v>
      </c>
      <c r="F2065" t="s">
        <v>1200</v>
      </c>
      <c r="G2065" s="8" t="s">
        <v>351</v>
      </c>
      <c r="H2065" s="8" t="s">
        <v>1200</v>
      </c>
      <c r="I2065" s="8" t="b">
        <v>0</v>
      </c>
      <c r="AS2065">
        <f>AVERAGE(9.1,9.8)</f>
        <v>9.4499999999999993</v>
      </c>
      <c r="AV2065">
        <f>AVERAGE(5.7,7.1)</f>
        <v>6.4</v>
      </c>
      <c r="BI2065" t="s">
        <v>2683</v>
      </c>
      <c r="BJ2065" s="8" t="s">
        <v>79</v>
      </c>
      <c r="BK2065" s="9">
        <v>44825</v>
      </c>
      <c r="BL2065" s="8" t="s">
        <v>2598</v>
      </c>
      <c r="BM2065" s="8">
        <v>79420</v>
      </c>
    </row>
    <row r="2066" spans="1:67" hidden="1" x14ac:dyDescent="0.2">
      <c r="A2066" t="s">
        <v>1209</v>
      </c>
      <c r="C2066" t="s">
        <v>1519</v>
      </c>
      <c r="D2066" t="s">
        <v>123</v>
      </c>
      <c r="E2066" t="s">
        <v>351</v>
      </c>
      <c r="F2066" t="s">
        <v>1200</v>
      </c>
      <c r="G2066" t="s">
        <v>351</v>
      </c>
      <c r="H2066" t="s">
        <v>1210</v>
      </c>
      <c r="Q2066">
        <v>8.1999999999999993</v>
      </c>
      <c r="T2066">
        <v>7.3</v>
      </c>
      <c r="U2066">
        <v>8.5</v>
      </c>
      <c r="X2066">
        <v>8.5</v>
      </c>
      <c r="Y2066">
        <v>9</v>
      </c>
      <c r="AB2066">
        <v>10</v>
      </c>
      <c r="AC2066">
        <v>9.1999999999999993</v>
      </c>
      <c r="AF2066">
        <v>11</v>
      </c>
      <c r="AG2066">
        <v>7.8</v>
      </c>
      <c r="AJ2066">
        <v>10.6</v>
      </c>
      <c r="BJ2066" t="s">
        <v>79</v>
      </c>
      <c r="BL2066" t="s">
        <v>1211</v>
      </c>
      <c r="BM2066">
        <v>4268</v>
      </c>
    </row>
    <row r="2067" spans="1:67" hidden="1" x14ac:dyDescent="0.2">
      <c r="A2067" t="s">
        <v>1212</v>
      </c>
      <c r="C2067" t="s">
        <v>1519</v>
      </c>
      <c r="D2067" t="s">
        <v>123</v>
      </c>
      <c r="E2067" t="s">
        <v>351</v>
      </c>
      <c r="F2067" t="s">
        <v>1200</v>
      </c>
      <c r="G2067" t="s">
        <v>351</v>
      </c>
      <c r="H2067" t="s">
        <v>1210</v>
      </c>
      <c r="Q2067">
        <v>8.1999999999999993</v>
      </c>
      <c r="T2067">
        <v>7.4</v>
      </c>
      <c r="U2067">
        <v>8.5</v>
      </c>
      <c r="X2067">
        <v>8.5</v>
      </c>
      <c r="Y2067">
        <v>9</v>
      </c>
      <c r="AB2067">
        <v>10</v>
      </c>
      <c r="AC2067">
        <v>9.1999999999999993</v>
      </c>
      <c r="AF2067">
        <v>11.3</v>
      </c>
      <c r="AG2067">
        <v>7.7</v>
      </c>
      <c r="AJ2067">
        <v>10.8</v>
      </c>
      <c r="BJ2067" t="s">
        <v>79</v>
      </c>
      <c r="BL2067" t="s">
        <v>229</v>
      </c>
      <c r="BM2067">
        <v>4269</v>
      </c>
    </row>
    <row r="2068" spans="1:67" s="8" customFormat="1" hidden="1" x14ac:dyDescent="0.2">
      <c r="A2068" t="s">
        <v>1213</v>
      </c>
      <c r="B2068"/>
      <c r="C2068" t="s">
        <v>1519</v>
      </c>
      <c r="D2068" t="s">
        <v>123</v>
      </c>
      <c r="E2068" t="s">
        <v>351</v>
      </c>
      <c r="F2068" t="s">
        <v>1200</v>
      </c>
      <c r="G2068" t="s">
        <v>351</v>
      </c>
      <c r="H2068" t="s">
        <v>1210</v>
      </c>
      <c r="I2068"/>
      <c r="J2068"/>
      <c r="K2068"/>
      <c r="L2068"/>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v>9.6</v>
      </c>
      <c r="AT2068"/>
      <c r="AU2068"/>
      <c r="AV2068">
        <v>6.2</v>
      </c>
      <c r="AW2068">
        <v>9.1</v>
      </c>
      <c r="AX2068"/>
      <c r="AY2068"/>
      <c r="AZ2068">
        <v>7.4</v>
      </c>
      <c r="BA2068"/>
      <c r="BB2068"/>
      <c r="BC2068"/>
      <c r="BD2068"/>
      <c r="BE2068"/>
      <c r="BF2068"/>
      <c r="BG2068"/>
      <c r="BH2068"/>
      <c r="BI2068"/>
      <c r="BJ2068" t="s">
        <v>79</v>
      </c>
      <c r="BK2068"/>
      <c r="BL2068" t="s">
        <v>229</v>
      </c>
      <c r="BM2068">
        <v>4269</v>
      </c>
      <c r="BN2068"/>
      <c r="BO2068"/>
    </row>
    <row r="2069" spans="1:67" hidden="1" x14ac:dyDescent="0.2">
      <c r="A2069" t="s">
        <v>1214</v>
      </c>
      <c r="C2069" t="s">
        <v>1519</v>
      </c>
      <c r="D2069" t="s">
        <v>123</v>
      </c>
      <c r="E2069" t="s">
        <v>351</v>
      </c>
      <c r="F2069" t="s">
        <v>1200</v>
      </c>
      <c r="G2069" t="s">
        <v>351</v>
      </c>
      <c r="H2069" t="s">
        <v>1210</v>
      </c>
      <c r="Q2069">
        <v>7.7</v>
      </c>
      <c r="T2069">
        <v>8.6</v>
      </c>
      <c r="U2069">
        <v>7.9</v>
      </c>
      <c r="X2069">
        <v>9.1999999999999993</v>
      </c>
      <c r="Y2069">
        <v>9</v>
      </c>
      <c r="AB2069">
        <v>11</v>
      </c>
      <c r="AC2069">
        <v>8.8000000000000007</v>
      </c>
      <c r="AF2069">
        <v>12.5</v>
      </c>
      <c r="AG2069">
        <v>8.6999999999999993</v>
      </c>
      <c r="AJ2069">
        <v>10.5</v>
      </c>
      <c r="BI2069" t="s">
        <v>1215</v>
      </c>
      <c r="BJ2069" t="s">
        <v>79</v>
      </c>
      <c r="BL2069" t="s">
        <v>229</v>
      </c>
      <c r="BM2069">
        <v>4269</v>
      </c>
    </row>
    <row r="2070" spans="1:67" s="12" customFormat="1" hidden="1" x14ac:dyDescent="0.2">
      <c r="A2070" s="8"/>
      <c r="B2070" s="8"/>
      <c r="C2070" s="8" t="s">
        <v>1519</v>
      </c>
      <c r="D2070" s="8" t="s">
        <v>123</v>
      </c>
      <c r="E2070" s="8" t="s">
        <v>351</v>
      </c>
      <c r="F2070" s="8" t="s">
        <v>1200</v>
      </c>
      <c r="G2070" s="8" t="s">
        <v>351</v>
      </c>
      <c r="H2070" s="8" t="s">
        <v>1483</v>
      </c>
      <c r="I2070" s="8"/>
      <c r="J2070" s="8"/>
      <c r="K2070" s="8"/>
      <c r="L2070" s="8"/>
      <c r="M2070" s="8"/>
      <c r="N2070" s="8"/>
      <c r="O2070" s="8"/>
      <c r="P2070" s="8"/>
      <c r="Q2070" s="8"/>
      <c r="R2070" s="8"/>
      <c r="S2070" s="8"/>
      <c r="T2070" s="8"/>
      <c r="U2070" s="8"/>
      <c r="V2070" s="8"/>
      <c r="W2070" s="8"/>
      <c r="X2070" s="8"/>
      <c r="Y2070" s="8"/>
      <c r="Z2070" s="8"/>
      <c r="AA2070" s="8"/>
      <c r="AB2070" s="8"/>
      <c r="AC2070" s="8"/>
      <c r="AD2070" s="8"/>
      <c r="AE2070" s="8"/>
      <c r="AF2070" s="8"/>
      <c r="AG2070" s="8"/>
      <c r="AH2070" s="8"/>
      <c r="AI2070" s="8"/>
      <c r="AJ2070" s="8"/>
      <c r="AK2070" s="8"/>
      <c r="AL2070" s="8"/>
      <c r="AM2070" s="8"/>
      <c r="AN2070" s="8"/>
      <c r="AO2070" s="8"/>
      <c r="AP2070" s="8"/>
      <c r="AQ2070" s="8"/>
      <c r="AR2070" s="8"/>
      <c r="AS2070" s="8"/>
      <c r="AT2070" s="8"/>
      <c r="AU2070" s="8"/>
      <c r="AV2070" s="8"/>
      <c r="AW2070" s="8"/>
      <c r="AX2070" s="8"/>
      <c r="AY2070" s="8"/>
      <c r="AZ2070" s="8"/>
      <c r="BA2070" s="8"/>
      <c r="BB2070" s="8"/>
      <c r="BC2070" s="8"/>
      <c r="BD2070" s="8"/>
      <c r="BE2070" s="8"/>
      <c r="BF2070" s="8"/>
      <c r="BG2070" s="8"/>
      <c r="BH2070" s="8"/>
      <c r="BI2070" s="8" t="s">
        <v>1484</v>
      </c>
      <c r="BJ2070" s="8" t="s">
        <v>79</v>
      </c>
      <c r="BK2070" s="9">
        <v>44806</v>
      </c>
      <c r="BL2070" s="8" t="s">
        <v>1478</v>
      </c>
      <c r="BM2070" s="8">
        <v>35427</v>
      </c>
      <c r="BN2070" s="8"/>
      <c r="BO2070" s="8"/>
    </row>
    <row r="2071" spans="1:67" s="8" customFormat="1" hidden="1" x14ac:dyDescent="0.2">
      <c r="C2071" s="8" t="s">
        <v>1519</v>
      </c>
      <c r="D2071" s="8" t="s">
        <v>123</v>
      </c>
      <c r="E2071" s="8" t="s">
        <v>351</v>
      </c>
      <c r="F2071" s="8" t="s">
        <v>1200</v>
      </c>
      <c r="G2071" s="8" t="s">
        <v>351</v>
      </c>
      <c r="H2071" s="8" t="s">
        <v>1200</v>
      </c>
      <c r="BI2071" s="8" t="s">
        <v>1485</v>
      </c>
      <c r="BJ2071" s="8" t="s">
        <v>79</v>
      </c>
      <c r="BK2071" s="9">
        <v>44806</v>
      </c>
      <c r="BL2071" s="8" t="s">
        <v>1478</v>
      </c>
      <c r="BM2071" s="8">
        <v>35427</v>
      </c>
    </row>
    <row r="2072" spans="1:67" s="8" customFormat="1" hidden="1" x14ac:dyDescent="0.2">
      <c r="A2072"/>
      <c r="B2072"/>
      <c r="C2072" t="s">
        <v>1519</v>
      </c>
      <c r="D2072" t="s">
        <v>123</v>
      </c>
      <c r="E2072" t="s">
        <v>351</v>
      </c>
      <c r="F2072" t="s">
        <v>1200</v>
      </c>
      <c r="G2072" t="s">
        <v>351</v>
      </c>
      <c r="H2072" t="s">
        <v>1200</v>
      </c>
      <c r="I2072"/>
      <c r="J2072"/>
      <c r="K2072"/>
      <c r="L2072"/>
      <c r="M2072"/>
      <c r="N2072"/>
      <c r="O2072"/>
      <c r="P2072"/>
      <c r="Q2072">
        <v>7</v>
      </c>
      <c r="R2072"/>
      <c r="S2072"/>
      <c r="T2072">
        <v>6</v>
      </c>
      <c r="U2072">
        <v>7.5</v>
      </c>
      <c r="V2072"/>
      <c r="W2072"/>
      <c r="X2072">
        <v>8</v>
      </c>
      <c r="Y2072"/>
      <c r="Z2072"/>
      <c r="AA2072"/>
      <c r="AB2072"/>
      <c r="AC2072">
        <v>8</v>
      </c>
      <c r="AD2072"/>
      <c r="AE2072"/>
      <c r="AF2072">
        <v>10</v>
      </c>
      <c r="AG2072">
        <v>6</v>
      </c>
      <c r="AH2072"/>
      <c r="AI2072"/>
      <c r="AJ2072">
        <v>9</v>
      </c>
      <c r="AK2072">
        <v>6.5</v>
      </c>
      <c r="AL2072"/>
      <c r="AM2072"/>
      <c r="AN2072"/>
      <c r="AO2072">
        <v>8</v>
      </c>
      <c r="AP2072"/>
      <c r="AQ2072"/>
      <c r="AR2072">
        <v>4</v>
      </c>
      <c r="AS2072">
        <v>9</v>
      </c>
      <c r="AT2072"/>
      <c r="AU2072"/>
      <c r="AV2072">
        <v>5.5</v>
      </c>
      <c r="AW2072">
        <v>9</v>
      </c>
      <c r="AX2072"/>
      <c r="AY2072"/>
      <c r="AZ2072">
        <v>6.6</v>
      </c>
      <c r="BA2072"/>
      <c r="BB2072"/>
      <c r="BC2072"/>
      <c r="BD2072"/>
      <c r="BE2072">
        <v>10</v>
      </c>
      <c r="BF2072"/>
      <c r="BG2072"/>
      <c r="BH2072">
        <v>6</v>
      </c>
      <c r="BI2072"/>
      <c r="BJ2072" t="s">
        <v>79</v>
      </c>
      <c r="BK2072" s="1">
        <v>44797</v>
      </c>
      <c r="BL2072" t="s">
        <v>87</v>
      </c>
      <c r="BM2072">
        <v>36083</v>
      </c>
      <c r="BN2072" t="s">
        <v>72</v>
      </c>
      <c r="BO2072" t="s">
        <v>87</v>
      </c>
    </row>
    <row r="2073" spans="1:67" s="12" customFormat="1" hidden="1" x14ac:dyDescent="0.2">
      <c r="A2073" s="13" t="s">
        <v>1737</v>
      </c>
      <c r="B2073" s="13"/>
      <c r="C2073" s="13" t="s">
        <v>1519</v>
      </c>
      <c r="D2073" s="13" t="s">
        <v>123</v>
      </c>
      <c r="E2073" s="13" t="s">
        <v>351</v>
      </c>
      <c r="F2073" s="13" t="s">
        <v>1216</v>
      </c>
      <c r="G2073" s="13" t="s">
        <v>351</v>
      </c>
      <c r="H2073" s="13" t="s">
        <v>1216</v>
      </c>
      <c r="I2073" s="13"/>
      <c r="J2073" s="13"/>
      <c r="K2073" s="13"/>
      <c r="L2073" s="13"/>
      <c r="M2073" s="13"/>
      <c r="N2073" s="13"/>
      <c r="O2073" s="13"/>
      <c r="P2073" s="13"/>
      <c r="Q2073" s="13"/>
      <c r="R2073" s="13"/>
      <c r="S2073" s="13"/>
      <c r="T2073" s="13"/>
      <c r="U2073" s="13"/>
      <c r="V2073" s="13"/>
      <c r="W2073" s="13"/>
      <c r="X2073" s="13"/>
      <c r="Y2073" s="13"/>
      <c r="Z2073" s="13"/>
      <c r="AA2073" s="13"/>
      <c r="AB2073" s="13"/>
      <c r="AC2073" s="13"/>
      <c r="AD2073" s="13"/>
      <c r="AE2073" s="13"/>
      <c r="AF2073" s="13"/>
      <c r="AG2073" s="13"/>
      <c r="AH2073" s="13"/>
      <c r="AI2073" s="13"/>
      <c r="AJ2073" s="13"/>
      <c r="AK2073" s="13"/>
      <c r="AL2073" s="13"/>
      <c r="AM2073" s="13"/>
      <c r="AN2073" s="13"/>
      <c r="AO2073" s="13"/>
      <c r="AP2073" s="13"/>
      <c r="AQ2073" s="13"/>
      <c r="AR2073" s="13"/>
      <c r="AS2073" s="13"/>
      <c r="AT2073" s="13"/>
      <c r="AU2073" s="13"/>
      <c r="AV2073" s="13"/>
      <c r="AW2073" s="13"/>
      <c r="AX2073" s="13"/>
      <c r="AY2073" s="13"/>
      <c r="AZ2073" s="13"/>
      <c r="BA2073" s="13"/>
      <c r="BB2073" s="13"/>
      <c r="BC2073" s="13"/>
      <c r="BD2073" s="13"/>
      <c r="BE2073" s="13"/>
      <c r="BF2073" s="13"/>
      <c r="BG2073" s="13"/>
      <c r="BH2073" s="13"/>
      <c r="BI2073" s="13"/>
      <c r="BJ2073" s="13"/>
      <c r="BK2073" s="13"/>
      <c r="BL2073" s="13"/>
      <c r="BM2073" s="13"/>
      <c r="BN2073" s="13"/>
      <c r="BO2073" s="13"/>
    </row>
    <row r="2074" spans="1:67" s="12" customFormat="1" hidden="1" x14ac:dyDescent="0.2">
      <c r="A2074" s="8"/>
      <c r="B2074" s="8"/>
      <c r="C2074" s="8" t="s">
        <v>1519</v>
      </c>
      <c r="D2074" s="8" t="s">
        <v>123</v>
      </c>
      <c r="E2074" s="8" t="s">
        <v>351</v>
      </c>
      <c r="F2074" s="8" t="s">
        <v>1216</v>
      </c>
      <c r="G2074" s="8" t="s">
        <v>351</v>
      </c>
      <c r="H2074" s="8" t="s">
        <v>1216</v>
      </c>
      <c r="I2074" s="8"/>
      <c r="J2074" s="8"/>
      <c r="K2074" s="8"/>
      <c r="L2074" s="8"/>
      <c r="M2074" s="8"/>
      <c r="N2074" s="8"/>
      <c r="O2074" s="8"/>
      <c r="P2074" s="8"/>
      <c r="Q2074" s="8"/>
      <c r="R2074" s="8"/>
      <c r="S2074" s="8"/>
      <c r="T2074" s="8"/>
      <c r="U2074" s="8"/>
      <c r="V2074" s="8"/>
      <c r="W2074" s="8"/>
      <c r="X2074" s="8"/>
      <c r="Y2074" s="8"/>
      <c r="Z2074" s="8"/>
      <c r="AA2074" s="8"/>
      <c r="AB2074" s="8"/>
      <c r="AC2074" s="8"/>
      <c r="AD2074" s="8"/>
      <c r="AE2074" s="8"/>
      <c r="AF2074" s="8"/>
      <c r="AG2074" s="8"/>
      <c r="AH2074" s="8"/>
      <c r="AI2074" s="8"/>
      <c r="AJ2074" s="8"/>
      <c r="AK2074" s="8"/>
      <c r="AL2074" s="8"/>
      <c r="AM2074" s="8"/>
      <c r="AN2074" s="8"/>
      <c r="AO2074" s="8"/>
      <c r="AP2074" s="8"/>
      <c r="AQ2074" s="8"/>
      <c r="AR2074" s="8"/>
      <c r="AS2074" s="8"/>
      <c r="AT2074" s="8"/>
      <c r="AU2074" s="8"/>
      <c r="AV2074" s="8"/>
      <c r="AW2074" s="8"/>
      <c r="AX2074" s="8"/>
      <c r="AY2074" s="8"/>
      <c r="AZ2074" s="8"/>
      <c r="BA2074" s="8"/>
      <c r="BB2074" s="8"/>
      <c r="BC2074" s="8"/>
      <c r="BD2074" s="8"/>
      <c r="BE2074" s="8"/>
      <c r="BF2074" s="8"/>
      <c r="BG2074" s="8"/>
      <c r="BH2074" s="8"/>
      <c r="BI2074" s="8" t="s">
        <v>1489</v>
      </c>
      <c r="BJ2074" s="8" t="s">
        <v>79</v>
      </c>
      <c r="BK2074" s="9">
        <v>44806</v>
      </c>
      <c r="BL2074" s="8" t="s">
        <v>1478</v>
      </c>
      <c r="BM2074" s="8">
        <v>35427</v>
      </c>
      <c r="BN2074" s="8"/>
      <c r="BO2074" s="8"/>
    </row>
    <row r="2075" spans="1:67" s="12" customFormat="1" hidden="1" x14ac:dyDescent="0.2">
      <c r="A2075"/>
      <c r="B2075"/>
      <c r="C2075" t="s">
        <v>1519</v>
      </c>
      <c r="D2075" t="s">
        <v>123</v>
      </c>
      <c r="E2075" t="s">
        <v>351</v>
      </c>
      <c r="F2075" t="s">
        <v>1216</v>
      </c>
      <c r="G2075" t="s">
        <v>351</v>
      </c>
      <c r="H2075" t="s">
        <v>1216</v>
      </c>
      <c r="I2075"/>
      <c r="J2075"/>
      <c r="K2075"/>
      <c r="L2075"/>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v>6</v>
      </c>
      <c r="AX2075"/>
      <c r="AY2075"/>
      <c r="AZ2075">
        <v>4</v>
      </c>
      <c r="BA2075"/>
      <c r="BB2075"/>
      <c r="BC2075"/>
      <c r="BD2075"/>
      <c r="BE2075">
        <v>6</v>
      </c>
      <c r="BF2075"/>
      <c r="BG2075"/>
      <c r="BH2075"/>
      <c r="BI2075"/>
      <c r="BJ2075" t="s">
        <v>79</v>
      </c>
      <c r="BK2075" s="1">
        <v>44797</v>
      </c>
      <c r="BL2075" t="s">
        <v>87</v>
      </c>
      <c r="BM2075">
        <v>36083</v>
      </c>
      <c r="BN2075" t="s">
        <v>72</v>
      </c>
      <c r="BO2075" t="s">
        <v>87</v>
      </c>
    </row>
    <row r="2076" spans="1:67" s="8" customFormat="1" hidden="1" x14ac:dyDescent="0.2">
      <c r="A2076" s="13" t="s">
        <v>1737</v>
      </c>
      <c r="B2076" s="13"/>
      <c r="C2076" s="13" t="s">
        <v>1519</v>
      </c>
      <c r="D2076" s="13" t="s">
        <v>123</v>
      </c>
      <c r="E2076" s="13" t="s">
        <v>351</v>
      </c>
      <c r="F2076" s="13"/>
      <c r="G2076" s="13" t="s">
        <v>1698</v>
      </c>
      <c r="H2076" s="13" t="s">
        <v>1661</v>
      </c>
      <c r="I2076" s="13"/>
      <c r="J2076" s="13"/>
      <c r="K2076" s="13"/>
      <c r="L2076" s="13"/>
      <c r="M2076" s="13"/>
      <c r="N2076" s="13"/>
      <c r="O2076" s="13"/>
      <c r="P2076" s="13"/>
      <c r="Q2076" s="13"/>
      <c r="R2076" s="13"/>
      <c r="S2076" s="13"/>
      <c r="T2076" s="13"/>
      <c r="U2076" s="13"/>
      <c r="V2076" s="13"/>
      <c r="W2076" s="13"/>
      <c r="X2076" s="13"/>
      <c r="Y2076" s="13"/>
      <c r="Z2076" s="13"/>
      <c r="AA2076" s="13"/>
      <c r="AB2076" s="13"/>
      <c r="AC2076" s="13"/>
      <c r="AD2076" s="13"/>
      <c r="AE2076" s="13"/>
      <c r="AF2076" s="13"/>
      <c r="AG2076" s="13"/>
      <c r="AH2076" s="13"/>
      <c r="AI2076" s="13"/>
      <c r="AJ2076" s="13"/>
      <c r="AK2076" s="13"/>
      <c r="AL2076" s="13"/>
      <c r="AM2076" s="13"/>
      <c r="AN2076" s="13"/>
      <c r="AO2076" s="13"/>
      <c r="AP2076" s="13"/>
      <c r="AQ2076" s="13"/>
      <c r="AR2076" s="13"/>
      <c r="AS2076" s="13"/>
      <c r="AT2076" s="13"/>
      <c r="AU2076" s="13"/>
      <c r="AV2076" s="13"/>
      <c r="AW2076" s="13"/>
      <c r="AX2076" s="13"/>
      <c r="AY2076" s="13"/>
      <c r="AZ2076" s="13"/>
      <c r="BA2076" s="13"/>
      <c r="BB2076" s="13"/>
      <c r="BC2076" s="13"/>
      <c r="BD2076" s="13"/>
      <c r="BE2076" s="13"/>
      <c r="BF2076" s="13"/>
      <c r="BG2076" s="13"/>
      <c r="BH2076" s="13"/>
      <c r="BI2076" s="13"/>
      <c r="BJ2076" s="13"/>
      <c r="BK2076" s="13"/>
      <c r="BL2076" s="13"/>
      <c r="BM2076" s="13"/>
      <c r="BN2076" s="13"/>
      <c r="BO2076" s="13"/>
    </row>
    <row r="2077" spans="1:67" s="8" customFormat="1" hidden="1" x14ac:dyDescent="0.2">
      <c r="A2077" s="13" t="s">
        <v>1737</v>
      </c>
      <c r="B2077" s="13"/>
      <c r="C2077" s="13" t="s">
        <v>1519</v>
      </c>
      <c r="D2077" s="13" t="s">
        <v>123</v>
      </c>
      <c r="E2077" s="13" t="s">
        <v>351</v>
      </c>
      <c r="F2077" s="13"/>
      <c r="G2077" s="13" t="s">
        <v>1698</v>
      </c>
      <c r="H2077" s="13"/>
      <c r="I2077" s="13"/>
      <c r="J2077" s="13"/>
      <c r="K2077" s="13"/>
      <c r="L2077" s="13"/>
      <c r="M2077" s="13"/>
      <c r="N2077" s="13"/>
      <c r="O2077" s="13"/>
      <c r="P2077" s="13"/>
      <c r="Q2077" s="13"/>
      <c r="R2077" s="13"/>
      <c r="S2077" s="13"/>
      <c r="T2077" s="13"/>
      <c r="U2077" s="13"/>
      <c r="V2077" s="13"/>
      <c r="W2077" s="13"/>
      <c r="X2077" s="13"/>
      <c r="Y2077" s="13"/>
      <c r="Z2077" s="13"/>
      <c r="AA2077" s="13"/>
      <c r="AB2077" s="13"/>
      <c r="AC2077" s="13"/>
      <c r="AD2077" s="13"/>
      <c r="AE2077" s="13"/>
      <c r="AF2077" s="13"/>
      <c r="AG2077" s="13"/>
      <c r="AH2077" s="13"/>
      <c r="AI2077" s="13"/>
      <c r="AJ2077" s="13"/>
      <c r="AK2077" s="13"/>
      <c r="AL2077" s="13"/>
      <c r="AM2077" s="13"/>
      <c r="AN2077" s="13"/>
      <c r="AO2077" s="13"/>
      <c r="AP2077" s="13"/>
      <c r="AQ2077" s="13"/>
      <c r="AR2077" s="13"/>
      <c r="AS2077" s="13"/>
      <c r="AT2077" s="13"/>
      <c r="AU2077" s="13"/>
      <c r="AV2077" s="13"/>
      <c r="AW2077" s="13"/>
      <c r="AX2077" s="13"/>
      <c r="AY2077" s="13"/>
      <c r="AZ2077" s="13"/>
      <c r="BA2077" s="13"/>
      <c r="BB2077" s="13"/>
      <c r="BC2077" s="13"/>
      <c r="BD2077" s="13"/>
      <c r="BE2077" s="13"/>
      <c r="BF2077" s="13"/>
      <c r="BG2077" s="13"/>
      <c r="BH2077" s="13"/>
      <c r="BI2077" s="13"/>
      <c r="BJ2077" s="13"/>
      <c r="BK2077" s="13"/>
      <c r="BL2077" s="13"/>
      <c r="BM2077" s="13"/>
      <c r="BN2077" s="13"/>
      <c r="BO2077" s="13"/>
    </row>
    <row r="2078" spans="1:67" s="8" customFormat="1" hidden="1" x14ac:dyDescent="0.2">
      <c r="A2078" s="13" t="s">
        <v>1737</v>
      </c>
      <c r="B2078" s="13"/>
      <c r="C2078" s="13" t="s">
        <v>1519</v>
      </c>
      <c r="D2078" s="13" t="s">
        <v>123</v>
      </c>
      <c r="E2078" s="13" t="s">
        <v>351</v>
      </c>
      <c r="F2078" s="13"/>
      <c r="G2078" s="13" t="s">
        <v>1004</v>
      </c>
      <c r="H2078" s="13"/>
      <c r="I2078" s="13"/>
      <c r="J2078" s="13"/>
      <c r="K2078" s="13"/>
      <c r="L2078" s="13"/>
      <c r="M2078" s="13"/>
      <c r="N2078" s="13"/>
      <c r="O2078" s="13"/>
      <c r="P2078" s="13"/>
      <c r="Q2078" s="13"/>
      <c r="R2078" s="13"/>
      <c r="S2078" s="13"/>
      <c r="T2078" s="13"/>
      <c r="U2078" s="13"/>
      <c r="V2078" s="13"/>
      <c r="W2078" s="13"/>
      <c r="X2078" s="13"/>
      <c r="Y2078" s="13"/>
      <c r="Z2078" s="13"/>
      <c r="AA2078" s="13"/>
      <c r="AB2078" s="13"/>
      <c r="AC2078" s="13"/>
      <c r="AD2078" s="13"/>
      <c r="AE2078" s="13"/>
      <c r="AF2078" s="13"/>
      <c r="AG2078" s="13"/>
      <c r="AH2078" s="13"/>
      <c r="AI2078" s="13"/>
      <c r="AJ2078" s="13"/>
      <c r="AK2078" s="13"/>
      <c r="AL2078" s="13"/>
      <c r="AM2078" s="13"/>
      <c r="AN2078" s="13"/>
      <c r="AO2078" s="13"/>
      <c r="AP2078" s="13"/>
      <c r="AQ2078" s="13"/>
      <c r="AR2078" s="13"/>
      <c r="AS2078" s="13"/>
      <c r="AT2078" s="13"/>
      <c r="AU2078" s="13"/>
      <c r="AV2078" s="13"/>
      <c r="AW2078" s="13"/>
      <c r="AX2078" s="13"/>
      <c r="AY2078" s="13"/>
      <c r="AZ2078" s="13"/>
      <c r="BA2078" s="13"/>
      <c r="BB2078" s="13"/>
      <c r="BC2078" s="13"/>
      <c r="BD2078" s="13"/>
      <c r="BE2078" s="13"/>
      <c r="BF2078" s="13"/>
      <c r="BG2078" s="13"/>
      <c r="BH2078" s="13"/>
      <c r="BI2078" s="13"/>
      <c r="BJ2078" s="13"/>
      <c r="BK2078" s="13"/>
      <c r="BL2078" s="13"/>
      <c r="BM2078" s="13"/>
      <c r="BN2078" s="13"/>
      <c r="BO2078" s="13"/>
    </row>
    <row r="2079" spans="1:67" s="8" customFormat="1" hidden="1" x14ac:dyDescent="0.2">
      <c r="A2079" s="13" t="s">
        <v>1737</v>
      </c>
      <c r="B2079" s="13"/>
      <c r="C2079" s="13" t="s">
        <v>1519</v>
      </c>
      <c r="D2079" s="13" t="s">
        <v>123</v>
      </c>
      <c r="E2079" s="13" t="s">
        <v>351</v>
      </c>
      <c r="F2079" s="13"/>
      <c r="G2079" s="13" t="s">
        <v>351</v>
      </c>
      <c r="H2079" s="13" t="s">
        <v>1163</v>
      </c>
      <c r="I2079" s="13"/>
      <c r="J2079" s="13"/>
      <c r="K2079" s="13"/>
      <c r="L2079" s="13"/>
      <c r="M2079" s="13"/>
      <c r="N2079" s="13"/>
      <c r="O2079" s="13"/>
      <c r="P2079" s="13"/>
      <c r="Q2079" s="13"/>
      <c r="R2079" s="13"/>
      <c r="S2079" s="13"/>
      <c r="T2079" s="13"/>
      <c r="U2079" s="13"/>
      <c r="V2079" s="13"/>
      <c r="W2079" s="13"/>
      <c r="X2079" s="13"/>
      <c r="Y2079" s="13"/>
      <c r="Z2079" s="13"/>
      <c r="AA2079" s="13"/>
      <c r="AB2079" s="13"/>
      <c r="AC2079" s="13"/>
      <c r="AD2079" s="13"/>
      <c r="AE2079" s="13"/>
      <c r="AF2079" s="13"/>
      <c r="AG2079" s="13"/>
      <c r="AH2079" s="13"/>
      <c r="AI2079" s="13"/>
      <c r="AJ2079" s="13"/>
      <c r="AK2079" s="13"/>
      <c r="AL2079" s="13"/>
      <c r="AM2079" s="13"/>
      <c r="AN2079" s="13"/>
      <c r="AO2079" s="13"/>
      <c r="AP2079" s="13"/>
      <c r="AQ2079" s="13"/>
      <c r="AR2079" s="13"/>
      <c r="AS2079" s="13"/>
      <c r="AT2079" s="13"/>
      <c r="AU2079" s="13"/>
      <c r="AV2079" s="13"/>
      <c r="AW2079" s="13"/>
      <c r="AX2079" s="13"/>
      <c r="AY2079" s="13"/>
      <c r="AZ2079" s="13"/>
      <c r="BA2079" s="13"/>
      <c r="BB2079" s="13"/>
      <c r="BC2079" s="13"/>
      <c r="BD2079" s="13"/>
      <c r="BE2079" s="13"/>
      <c r="BF2079" s="13"/>
      <c r="BG2079" s="13"/>
      <c r="BH2079" s="13"/>
      <c r="BI2079" s="13"/>
      <c r="BJ2079" s="13"/>
      <c r="BK2079" s="13"/>
      <c r="BL2079" s="13"/>
      <c r="BM2079" s="13"/>
      <c r="BN2079" s="13"/>
      <c r="BO2079" s="13"/>
    </row>
    <row r="2080" spans="1:67" s="8" customFormat="1" hidden="1" x14ac:dyDescent="0.2">
      <c r="A2080" s="13" t="s">
        <v>1737</v>
      </c>
      <c r="B2080" s="13"/>
      <c r="C2080" s="13" t="s">
        <v>1519</v>
      </c>
      <c r="D2080" s="13" t="s">
        <v>123</v>
      </c>
      <c r="E2080" s="13" t="s">
        <v>351</v>
      </c>
      <c r="F2080" s="13"/>
      <c r="G2080" s="13" t="s">
        <v>351</v>
      </c>
      <c r="H2080" s="13" t="s">
        <v>1734</v>
      </c>
      <c r="I2080" s="13"/>
      <c r="J2080" s="13"/>
      <c r="K2080" s="13"/>
      <c r="L2080" s="13"/>
      <c r="M2080" s="13"/>
      <c r="N2080" s="13"/>
      <c r="O2080" s="13"/>
      <c r="P2080" s="13"/>
      <c r="Q2080" s="13"/>
      <c r="R2080" s="13"/>
      <c r="S2080" s="13"/>
      <c r="T2080" s="13"/>
      <c r="U2080" s="13"/>
      <c r="V2080" s="13"/>
      <c r="W2080" s="13"/>
      <c r="X2080" s="13"/>
      <c r="Y2080" s="13"/>
      <c r="Z2080" s="13"/>
      <c r="AA2080" s="13"/>
      <c r="AB2080" s="13"/>
      <c r="AC2080" s="13"/>
      <c r="AD2080" s="13"/>
      <c r="AE2080" s="13"/>
      <c r="AF2080" s="13"/>
      <c r="AG2080" s="13"/>
      <c r="AH2080" s="13"/>
      <c r="AI2080" s="13"/>
      <c r="AJ2080" s="13"/>
      <c r="AK2080" s="13"/>
      <c r="AL2080" s="13"/>
      <c r="AM2080" s="13"/>
      <c r="AN2080" s="13"/>
      <c r="AO2080" s="13"/>
      <c r="AP2080" s="13"/>
      <c r="AQ2080" s="13"/>
      <c r="AR2080" s="13"/>
      <c r="AS2080" s="13"/>
      <c r="AT2080" s="13"/>
      <c r="AU2080" s="13"/>
      <c r="AV2080" s="13"/>
      <c r="AW2080" s="13"/>
      <c r="AX2080" s="13"/>
      <c r="AY2080" s="13"/>
      <c r="AZ2080" s="13"/>
      <c r="BA2080" s="13"/>
      <c r="BB2080" s="13"/>
      <c r="BC2080" s="13"/>
      <c r="BD2080" s="13"/>
      <c r="BE2080" s="13"/>
      <c r="BF2080" s="13"/>
      <c r="BG2080" s="13"/>
      <c r="BH2080" s="13"/>
      <c r="BI2080" s="13"/>
      <c r="BJ2080" s="13"/>
      <c r="BK2080" s="13"/>
      <c r="BL2080" s="13"/>
      <c r="BM2080" s="13"/>
      <c r="BN2080" s="13"/>
      <c r="BO2080" s="13"/>
    </row>
    <row r="2081" spans="1:67" s="8" customFormat="1" hidden="1" x14ac:dyDescent="0.2">
      <c r="A2081" s="13" t="s">
        <v>1737</v>
      </c>
      <c r="B2081" s="13"/>
      <c r="C2081" s="13" t="s">
        <v>1519</v>
      </c>
      <c r="D2081" s="13" t="s">
        <v>123</v>
      </c>
      <c r="E2081" s="13" t="s">
        <v>351</v>
      </c>
      <c r="F2081" s="13"/>
      <c r="G2081" s="13" t="s">
        <v>351</v>
      </c>
      <c r="H2081" s="13" t="s">
        <v>998</v>
      </c>
      <c r="I2081" s="13"/>
      <c r="J2081" s="13"/>
      <c r="K2081" s="13"/>
      <c r="L2081" s="13"/>
      <c r="M2081" s="13"/>
      <c r="N2081" s="13"/>
      <c r="O2081" s="13"/>
      <c r="P2081" s="13"/>
      <c r="Q2081" s="13"/>
      <c r="R2081" s="13"/>
      <c r="S2081" s="13"/>
      <c r="T2081" s="13"/>
      <c r="U2081" s="13"/>
      <c r="V2081" s="13"/>
      <c r="W2081" s="13"/>
      <c r="X2081" s="13"/>
      <c r="Y2081" s="13"/>
      <c r="Z2081" s="13"/>
      <c r="AA2081" s="13"/>
      <c r="AB2081" s="13"/>
      <c r="AC2081" s="13"/>
      <c r="AD2081" s="13"/>
      <c r="AE2081" s="13"/>
      <c r="AF2081" s="13"/>
      <c r="AG2081" s="13"/>
      <c r="AH2081" s="13"/>
      <c r="AI2081" s="13"/>
      <c r="AJ2081" s="13"/>
      <c r="AK2081" s="13"/>
      <c r="AL2081" s="13"/>
      <c r="AM2081" s="13"/>
      <c r="AN2081" s="13"/>
      <c r="AO2081" s="13"/>
      <c r="AP2081" s="13"/>
      <c r="AQ2081" s="13"/>
      <c r="AR2081" s="13"/>
      <c r="AS2081" s="13"/>
      <c r="AT2081" s="13"/>
      <c r="AU2081" s="13"/>
      <c r="AV2081" s="13"/>
      <c r="AW2081" s="13"/>
      <c r="AX2081" s="13"/>
      <c r="AY2081" s="13"/>
      <c r="AZ2081" s="13"/>
      <c r="BA2081" s="13"/>
      <c r="BB2081" s="13"/>
      <c r="BC2081" s="13"/>
      <c r="BD2081" s="13"/>
      <c r="BE2081" s="13"/>
      <c r="BF2081" s="13"/>
      <c r="BG2081" s="13"/>
      <c r="BH2081" s="13"/>
      <c r="BI2081" s="13"/>
      <c r="BJ2081" s="13"/>
      <c r="BK2081" s="13"/>
      <c r="BL2081" s="13"/>
      <c r="BM2081" s="13"/>
      <c r="BN2081" s="13"/>
      <c r="BO2081" s="13"/>
    </row>
    <row r="2082" spans="1:67" s="8" customFormat="1" hidden="1" x14ac:dyDescent="0.2">
      <c r="A2082" s="13" t="s">
        <v>1737</v>
      </c>
      <c r="B2082" s="13"/>
      <c r="C2082" s="13" t="s">
        <v>1519</v>
      </c>
      <c r="D2082" s="13" t="s">
        <v>123</v>
      </c>
      <c r="E2082" s="13" t="s">
        <v>351</v>
      </c>
      <c r="F2082" s="13"/>
      <c r="G2082" s="13" t="s">
        <v>351</v>
      </c>
      <c r="H2082" s="13" t="s">
        <v>1000</v>
      </c>
      <c r="I2082" s="13"/>
      <c r="J2082" s="13"/>
      <c r="K2082" s="13"/>
      <c r="L2082" s="13"/>
      <c r="M2082" s="13"/>
      <c r="N2082" s="13"/>
      <c r="O2082" s="13"/>
      <c r="P2082" s="13"/>
      <c r="Q2082" s="13"/>
      <c r="R2082" s="13"/>
      <c r="S2082" s="13"/>
      <c r="T2082" s="13"/>
      <c r="U2082" s="13"/>
      <c r="V2082" s="13"/>
      <c r="W2082" s="13"/>
      <c r="X2082" s="13"/>
      <c r="Y2082" s="13"/>
      <c r="Z2082" s="13"/>
      <c r="AA2082" s="13"/>
      <c r="AB2082" s="13"/>
      <c r="AC2082" s="13"/>
      <c r="AD2082" s="13"/>
      <c r="AE2082" s="13"/>
      <c r="AF2082" s="13"/>
      <c r="AG2082" s="13"/>
      <c r="AH2082" s="13"/>
      <c r="AI2082" s="13"/>
      <c r="AJ2082" s="13"/>
      <c r="AK2082" s="13"/>
      <c r="AL2082" s="13"/>
      <c r="AM2082" s="13"/>
      <c r="AN2082" s="13"/>
      <c r="AO2082" s="13"/>
      <c r="AP2082" s="13"/>
      <c r="AQ2082" s="13"/>
      <c r="AR2082" s="13"/>
      <c r="AS2082" s="13"/>
      <c r="AT2082" s="13"/>
      <c r="AU2082" s="13"/>
      <c r="AV2082" s="13"/>
      <c r="AW2082" s="13"/>
      <c r="AX2082" s="13"/>
      <c r="AY2082" s="13"/>
      <c r="AZ2082" s="13"/>
      <c r="BA2082" s="13"/>
      <c r="BB2082" s="13"/>
      <c r="BC2082" s="13"/>
      <c r="BD2082" s="13"/>
      <c r="BE2082" s="13"/>
      <c r="BF2082" s="13"/>
      <c r="BG2082" s="13"/>
      <c r="BH2082" s="13"/>
      <c r="BI2082" s="13"/>
      <c r="BJ2082" s="13"/>
      <c r="BK2082" s="13"/>
      <c r="BL2082" s="13"/>
      <c r="BM2082" s="13"/>
      <c r="BN2082" s="13"/>
      <c r="BO2082" s="13"/>
    </row>
    <row r="2083" spans="1:67" s="8" customFormat="1" hidden="1" x14ac:dyDescent="0.2">
      <c r="A2083" s="13" t="s">
        <v>1737</v>
      </c>
      <c r="B2083" s="13"/>
      <c r="C2083" s="13" t="s">
        <v>1519</v>
      </c>
      <c r="D2083" s="13" t="s">
        <v>123</v>
      </c>
      <c r="E2083" s="13" t="s">
        <v>351</v>
      </c>
      <c r="F2083" s="13"/>
      <c r="G2083" s="13" t="s">
        <v>351</v>
      </c>
      <c r="H2083" s="13"/>
      <c r="I2083" s="13"/>
      <c r="J2083" s="13"/>
      <c r="K2083" s="13"/>
      <c r="L2083" s="13"/>
      <c r="M2083" s="13"/>
      <c r="N2083" s="13"/>
      <c r="O2083" s="13"/>
      <c r="P2083" s="13"/>
      <c r="Q2083" s="13"/>
      <c r="R2083" s="13"/>
      <c r="S2083" s="13"/>
      <c r="T2083" s="13"/>
      <c r="U2083" s="13"/>
      <c r="V2083" s="13"/>
      <c r="W2083" s="13"/>
      <c r="X2083" s="13"/>
      <c r="Y2083" s="13"/>
      <c r="Z2083" s="13"/>
      <c r="AA2083" s="13"/>
      <c r="AB2083" s="13"/>
      <c r="AC2083" s="13"/>
      <c r="AD2083" s="13"/>
      <c r="AE2083" s="13"/>
      <c r="AF2083" s="13"/>
      <c r="AG2083" s="13"/>
      <c r="AH2083" s="13"/>
      <c r="AI2083" s="13"/>
      <c r="AJ2083" s="13"/>
      <c r="AK2083" s="13"/>
      <c r="AL2083" s="13"/>
      <c r="AM2083" s="13"/>
      <c r="AN2083" s="13"/>
      <c r="AO2083" s="13"/>
      <c r="AP2083" s="13"/>
      <c r="AQ2083" s="13"/>
      <c r="AR2083" s="13"/>
      <c r="AS2083" s="13"/>
      <c r="AT2083" s="13"/>
      <c r="AU2083" s="13"/>
      <c r="AV2083" s="13"/>
      <c r="AW2083" s="13"/>
      <c r="AX2083" s="13"/>
      <c r="AY2083" s="13"/>
      <c r="AZ2083" s="13"/>
      <c r="BA2083" s="13"/>
      <c r="BB2083" s="13"/>
      <c r="BC2083" s="13"/>
      <c r="BD2083" s="13"/>
      <c r="BE2083" s="13"/>
      <c r="BF2083" s="13"/>
      <c r="BG2083" s="13"/>
      <c r="BH2083" s="13"/>
      <c r="BI2083" s="13"/>
      <c r="BJ2083" s="13"/>
      <c r="BK2083" s="13"/>
      <c r="BL2083" s="13"/>
      <c r="BM2083" s="13"/>
      <c r="BN2083" s="13"/>
      <c r="BO2083" s="13"/>
    </row>
    <row r="2084" spans="1:67" hidden="1" x14ac:dyDescent="0.2">
      <c r="A2084" s="13" t="s">
        <v>1737</v>
      </c>
      <c r="B2084" s="13"/>
      <c r="C2084" s="13" t="s">
        <v>1519</v>
      </c>
      <c r="D2084" s="13" t="s">
        <v>123</v>
      </c>
      <c r="E2084" s="13" t="s">
        <v>351</v>
      </c>
      <c r="F2084" s="13"/>
      <c r="G2084" s="13" t="s">
        <v>1733</v>
      </c>
      <c r="H2084" s="13"/>
      <c r="I2084" s="13"/>
      <c r="J2084" s="13"/>
      <c r="K2084" s="13"/>
      <c r="L2084" s="13"/>
      <c r="M2084" s="13"/>
      <c r="N2084" s="13"/>
      <c r="O2084" s="13"/>
      <c r="P2084" s="13"/>
      <c r="Q2084" s="13"/>
      <c r="R2084" s="13"/>
      <c r="S2084" s="13"/>
      <c r="T2084" s="13"/>
      <c r="U2084" s="13"/>
      <c r="V2084" s="13"/>
      <c r="W2084" s="13"/>
      <c r="X2084" s="13"/>
      <c r="Y2084" s="13"/>
      <c r="Z2084" s="13"/>
      <c r="AA2084" s="13"/>
      <c r="AB2084" s="13"/>
      <c r="AC2084" s="13"/>
      <c r="AD2084" s="13"/>
      <c r="AE2084" s="13"/>
      <c r="AF2084" s="13"/>
      <c r="AG2084" s="13"/>
      <c r="AH2084" s="13"/>
      <c r="AI2084" s="13"/>
      <c r="AJ2084" s="13"/>
      <c r="AK2084" s="13"/>
      <c r="AL2084" s="13"/>
      <c r="AM2084" s="13"/>
      <c r="AN2084" s="13"/>
      <c r="AO2084" s="13"/>
      <c r="AP2084" s="13"/>
      <c r="AQ2084" s="13"/>
      <c r="AR2084" s="13"/>
      <c r="AS2084" s="13"/>
      <c r="AT2084" s="13"/>
      <c r="AU2084" s="13"/>
      <c r="AV2084" s="13"/>
      <c r="AW2084" s="13"/>
      <c r="AX2084" s="13"/>
      <c r="AY2084" s="13"/>
      <c r="AZ2084" s="13"/>
      <c r="BA2084" s="13"/>
      <c r="BB2084" s="13"/>
      <c r="BC2084" s="13"/>
      <c r="BD2084" s="13"/>
      <c r="BE2084" s="13"/>
      <c r="BF2084" s="13"/>
      <c r="BG2084" s="13"/>
      <c r="BH2084" s="13"/>
      <c r="BI2084" s="13"/>
      <c r="BJ2084" s="13"/>
      <c r="BK2084" s="13"/>
      <c r="BL2084" s="13"/>
      <c r="BM2084" s="13"/>
      <c r="BN2084" s="13"/>
      <c r="BO2084" s="13"/>
    </row>
    <row r="2085" spans="1:67" hidden="1" x14ac:dyDescent="0.2">
      <c r="A2085" t="s">
        <v>1177</v>
      </c>
      <c r="C2085" t="s">
        <v>1519</v>
      </c>
      <c r="D2085" t="s">
        <v>123</v>
      </c>
      <c r="E2085" t="s">
        <v>351</v>
      </c>
      <c r="G2085" t="s">
        <v>351</v>
      </c>
      <c r="H2085" t="s">
        <v>1000</v>
      </c>
      <c r="AC2085">
        <v>11</v>
      </c>
      <c r="AF2085">
        <v>13.85</v>
      </c>
      <c r="AW2085">
        <v>12.43</v>
      </c>
      <c r="AZ2085">
        <v>11.23</v>
      </c>
      <c r="BA2085">
        <v>13.65</v>
      </c>
      <c r="BD2085">
        <v>10.96</v>
      </c>
      <c r="BE2085">
        <v>12.87</v>
      </c>
      <c r="BH2085">
        <v>9.34</v>
      </c>
      <c r="BI2085" t="s">
        <v>1178</v>
      </c>
      <c r="BJ2085" t="s">
        <v>79</v>
      </c>
      <c r="BL2085" t="s">
        <v>1179</v>
      </c>
      <c r="BM2085">
        <v>3608</v>
      </c>
      <c r="BN2085" t="s">
        <v>81</v>
      </c>
      <c r="BO2085" t="s">
        <v>1179</v>
      </c>
    </row>
    <row r="2086" spans="1:67" hidden="1" x14ac:dyDescent="0.2">
      <c r="A2086" t="s">
        <v>1180</v>
      </c>
      <c r="C2086" t="s">
        <v>1519</v>
      </c>
      <c r="D2086" t="s">
        <v>123</v>
      </c>
      <c r="E2086" t="s">
        <v>351</v>
      </c>
      <c r="G2086" t="s">
        <v>351</v>
      </c>
      <c r="H2086" t="s">
        <v>1000</v>
      </c>
      <c r="AG2086">
        <v>8.6999999999999993</v>
      </c>
      <c r="AJ2086">
        <v>12.05</v>
      </c>
      <c r="BJ2086" t="s">
        <v>79</v>
      </c>
      <c r="BL2086" t="s">
        <v>119</v>
      </c>
      <c r="BM2086">
        <v>1358</v>
      </c>
    </row>
    <row r="2087" spans="1:67" hidden="1" x14ac:dyDescent="0.2">
      <c r="A2087" t="s">
        <v>1181</v>
      </c>
      <c r="C2087" t="s">
        <v>1519</v>
      </c>
      <c r="D2087" t="s">
        <v>123</v>
      </c>
      <c r="E2087" t="s">
        <v>351</v>
      </c>
      <c r="G2087" t="s">
        <v>351</v>
      </c>
      <c r="H2087" t="s">
        <v>1000</v>
      </c>
      <c r="AG2087">
        <v>8.9</v>
      </c>
      <c r="AJ2087">
        <v>12.4</v>
      </c>
      <c r="BJ2087" t="s">
        <v>79</v>
      </c>
      <c r="BL2087" t="s">
        <v>119</v>
      </c>
      <c r="BM2087">
        <v>1358</v>
      </c>
    </row>
    <row r="2088" spans="1:67" hidden="1" x14ac:dyDescent="0.2">
      <c r="A2088" t="s">
        <v>1182</v>
      </c>
      <c r="C2088" t="s">
        <v>1519</v>
      </c>
      <c r="D2088" t="s">
        <v>123</v>
      </c>
      <c r="E2088" t="s">
        <v>351</v>
      </c>
      <c r="G2088" t="s">
        <v>351</v>
      </c>
      <c r="H2088" t="s">
        <v>1000</v>
      </c>
      <c r="U2088">
        <v>10.65</v>
      </c>
      <c r="X2088">
        <v>11.15</v>
      </c>
      <c r="BJ2088" t="s">
        <v>79</v>
      </c>
      <c r="BL2088" t="s">
        <v>119</v>
      </c>
      <c r="BM2088">
        <v>1358</v>
      </c>
    </row>
    <row r="2089" spans="1:67" hidden="1" x14ac:dyDescent="0.2">
      <c r="A2089" t="s">
        <v>1183</v>
      </c>
      <c r="C2089" t="s">
        <v>1519</v>
      </c>
      <c r="D2089" t="s">
        <v>123</v>
      </c>
      <c r="E2089" t="s">
        <v>351</v>
      </c>
      <c r="G2089" t="s">
        <v>351</v>
      </c>
      <c r="H2089" t="s">
        <v>1000</v>
      </c>
      <c r="U2089">
        <v>10.4</v>
      </c>
      <c r="X2089">
        <v>11.1</v>
      </c>
      <c r="BJ2089" t="s">
        <v>79</v>
      </c>
      <c r="BL2089" t="s">
        <v>119</v>
      </c>
      <c r="BM2089">
        <v>1358</v>
      </c>
    </row>
    <row r="2090" spans="1:67" hidden="1" x14ac:dyDescent="0.2">
      <c r="A2090" s="2" t="s">
        <v>1184</v>
      </c>
      <c r="B2090" s="2"/>
      <c r="C2090" s="2" t="s">
        <v>1519</v>
      </c>
      <c r="D2090" s="2" t="s">
        <v>123</v>
      </c>
      <c r="E2090" s="2" t="s">
        <v>351</v>
      </c>
      <c r="F2090" s="2"/>
      <c r="G2090" s="2" t="s">
        <v>351</v>
      </c>
      <c r="H2090" s="2" t="s">
        <v>1000</v>
      </c>
      <c r="I2090" s="2"/>
      <c r="J2090" s="2"/>
      <c r="K2090" s="2"/>
      <c r="L2090" s="2"/>
      <c r="M2090" s="2"/>
      <c r="N2090" s="2"/>
      <c r="O2090" s="2"/>
      <c r="P2090" s="2"/>
      <c r="Q2090" s="2"/>
      <c r="R2090" s="2"/>
      <c r="S2090" s="2"/>
      <c r="T2090" s="2"/>
      <c r="U2090" s="2"/>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c r="AT2090" s="2"/>
      <c r="AU2090" s="2"/>
      <c r="AV2090" s="2"/>
      <c r="AW2090" s="2"/>
      <c r="AX2090" s="2"/>
      <c r="AY2090" s="2"/>
      <c r="AZ2090" s="2"/>
      <c r="BA2090" s="2"/>
      <c r="BB2090" s="2"/>
      <c r="BC2090" s="2"/>
      <c r="BD2090" s="2"/>
      <c r="BE2090" s="2"/>
      <c r="BF2090" s="2"/>
      <c r="BG2090" s="2"/>
      <c r="BH2090" s="2"/>
      <c r="BI2090" s="2"/>
      <c r="BJ2090" s="2"/>
      <c r="BK2090" s="2"/>
      <c r="BL2090" s="2" t="s">
        <v>1179</v>
      </c>
      <c r="BM2090" s="2">
        <v>3608</v>
      </c>
      <c r="BN2090" s="2" t="s">
        <v>81</v>
      </c>
      <c r="BO2090" s="2" t="s">
        <v>1179</v>
      </c>
    </row>
    <row r="2091" spans="1:67" x14ac:dyDescent="0.2">
      <c r="A2091" t="s">
        <v>2823</v>
      </c>
      <c r="C2091" t="s">
        <v>1519</v>
      </c>
      <c r="D2091" t="s">
        <v>123</v>
      </c>
      <c r="E2091" t="s">
        <v>351</v>
      </c>
      <c r="G2091" t="s">
        <v>351</v>
      </c>
      <c r="H2091" t="s">
        <v>1000</v>
      </c>
      <c r="L2091" t="s">
        <v>3122</v>
      </c>
      <c r="AG2091">
        <v>10.199999999999999</v>
      </c>
      <c r="AJ2091">
        <v>8.6999999999999993</v>
      </c>
      <c r="BA2091">
        <v>12.2</v>
      </c>
      <c r="BD2091">
        <v>10.9</v>
      </c>
      <c r="BE2091">
        <v>11</v>
      </c>
      <c r="BH2091">
        <v>9.5</v>
      </c>
      <c r="BJ2091" t="s">
        <v>79</v>
      </c>
      <c r="BK2091" s="1">
        <v>44832</v>
      </c>
      <c r="BL2091" t="s">
        <v>3113</v>
      </c>
      <c r="BM2091" s="4">
        <v>1404</v>
      </c>
    </row>
    <row r="2092" spans="1:67" hidden="1" x14ac:dyDescent="0.2">
      <c r="A2092" s="8" t="s">
        <v>2823</v>
      </c>
      <c r="C2092" t="s">
        <v>1519</v>
      </c>
      <c r="D2092" t="s">
        <v>123</v>
      </c>
      <c r="E2092" t="s">
        <v>351</v>
      </c>
      <c r="G2092" s="8" t="s">
        <v>351</v>
      </c>
      <c r="H2092" s="8" t="s">
        <v>1000</v>
      </c>
      <c r="I2092" s="8"/>
      <c r="L2092" t="s">
        <v>2835</v>
      </c>
      <c r="U2092">
        <v>9.9600000000000009</v>
      </c>
      <c r="X2092">
        <v>11.3</v>
      </c>
      <c r="Y2092">
        <v>11.3</v>
      </c>
      <c r="Z2092">
        <v>13.51</v>
      </c>
      <c r="AA2092">
        <v>13.08</v>
      </c>
      <c r="AB2092">
        <v>13.51</v>
      </c>
      <c r="AC2092">
        <v>11.15</v>
      </c>
      <c r="AD2092">
        <v>14.7</v>
      </c>
      <c r="AE2092">
        <v>13.66</v>
      </c>
      <c r="AF2092">
        <v>14.7</v>
      </c>
      <c r="AG2092">
        <v>9.2100000000000009</v>
      </c>
      <c r="AJ2092">
        <v>12.36</v>
      </c>
      <c r="AS2092">
        <v>11.37</v>
      </c>
      <c r="AT2092">
        <v>7.97</v>
      </c>
      <c r="AU2092">
        <v>8.0500000000000007</v>
      </c>
      <c r="AV2092">
        <v>8.0500000000000007</v>
      </c>
      <c r="AW2092">
        <v>12.07</v>
      </c>
      <c r="AX2092">
        <v>9.7200000000000006</v>
      </c>
      <c r="AY2092">
        <v>9.74</v>
      </c>
      <c r="AZ2092">
        <v>9.74</v>
      </c>
      <c r="BA2092">
        <v>12.22</v>
      </c>
      <c r="BB2092">
        <v>10.58</v>
      </c>
      <c r="BC2092">
        <v>11.11</v>
      </c>
      <c r="BD2092">
        <v>11.11</v>
      </c>
      <c r="BE2092">
        <v>12.61</v>
      </c>
      <c r="BF2092" s="8">
        <v>9.16</v>
      </c>
      <c r="BG2092" s="8">
        <v>8.09</v>
      </c>
      <c r="BH2092" s="8">
        <v>9.16</v>
      </c>
      <c r="BJ2092" s="8" t="s">
        <v>79</v>
      </c>
      <c r="BK2092" s="9">
        <v>44827</v>
      </c>
      <c r="BL2092" s="8" t="s">
        <v>2819</v>
      </c>
      <c r="BM2092" s="5">
        <v>3601</v>
      </c>
    </row>
    <row r="2093" spans="1:67" hidden="1" x14ac:dyDescent="0.2">
      <c r="A2093" s="8" t="s">
        <v>2823</v>
      </c>
      <c r="C2093" t="s">
        <v>1519</v>
      </c>
      <c r="D2093" t="s">
        <v>123</v>
      </c>
      <c r="E2093" t="s">
        <v>351</v>
      </c>
      <c r="G2093" s="8" t="s">
        <v>351</v>
      </c>
      <c r="H2093" s="8" t="s">
        <v>1000</v>
      </c>
      <c r="I2093" s="8"/>
      <c r="L2093" t="s">
        <v>2831</v>
      </c>
      <c r="U2093">
        <v>10.37</v>
      </c>
      <c r="X2093">
        <v>11.08</v>
      </c>
      <c r="Y2093">
        <v>11.52</v>
      </c>
      <c r="Z2093">
        <v>13.67</v>
      </c>
      <c r="AA2093">
        <v>13.43</v>
      </c>
      <c r="AB2093">
        <v>13.67</v>
      </c>
      <c r="AC2093">
        <v>11.35</v>
      </c>
      <c r="AD2093">
        <v>14.72</v>
      </c>
      <c r="AE2093">
        <v>13.6</v>
      </c>
      <c r="AF2093">
        <v>14.72</v>
      </c>
      <c r="AG2093">
        <v>9.75</v>
      </c>
      <c r="AJ2093">
        <v>12.63</v>
      </c>
      <c r="AS2093">
        <v>11.65</v>
      </c>
      <c r="AT2093">
        <v>7.78</v>
      </c>
      <c r="AU2093">
        <v>8.06</v>
      </c>
      <c r="AV2093">
        <v>8.06</v>
      </c>
      <c r="AW2093">
        <v>12.04</v>
      </c>
      <c r="AX2093">
        <v>9.84</v>
      </c>
      <c r="AY2093">
        <v>10.1</v>
      </c>
      <c r="AZ2093">
        <v>10.1</v>
      </c>
      <c r="BA2093">
        <v>12.47</v>
      </c>
      <c r="BB2093">
        <v>11.16</v>
      </c>
      <c r="BC2093">
        <v>19.75</v>
      </c>
      <c r="BD2093">
        <v>11.16</v>
      </c>
      <c r="BE2093">
        <v>12.84</v>
      </c>
      <c r="BF2093" s="8">
        <v>9.6199999999999992</v>
      </c>
      <c r="BG2093" s="8">
        <v>8.16</v>
      </c>
      <c r="BH2093" s="8">
        <v>9.6199999999999992</v>
      </c>
      <c r="BJ2093" s="8" t="s">
        <v>79</v>
      </c>
      <c r="BK2093" s="9">
        <v>44827</v>
      </c>
      <c r="BL2093" s="8" t="s">
        <v>2819</v>
      </c>
      <c r="BM2093" s="5">
        <v>3601</v>
      </c>
    </row>
    <row r="2094" spans="1:67" ht="16" hidden="1" x14ac:dyDescent="0.2">
      <c r="A2094" t="s">
        <v>487</v>
      </c>
      <c r="C2094" t="s">
        <v>1519</v>
      </c>
      <c r="D2094" t="s">
        <v>123</v>
      </c>
      <c r="E2094" t="s">
        <v>351</v>
      </c>
      <c r="G2094" t="s">
        <v>351</v>
      </c>
      <c r="H2094" t="s">
        <v>998</v>
      </c>
      <c r="AC2094">
        <v>10</v>
      </c>
      <c r="AF2094">
        <v>14</v>
      </c>
      <c r="BI2094" t="s">
        <v>999</v>
      </c>
      <c r="BJ2094" t="s">
        <v>79</v>
      </c>
      <c r="BL2094" t="s">
        <v>3185</v>
      </c>
      <c r="BM2094" s="37">
        <v>53224</v>
      </c>
    </row>
    <row r="2095" spans="1:67" ht="16" hidden="1" x14ac:dyDescent="0.2">
      <c r="A2095" t="s">
        <v>487</v>
      </c>
      <c r="C2095" t="s">
        <v>1519</v>
      </c>
      <c r="D2095" t="s">
        <v>123</v>
      </c>
      <c r="E2095" t="s">
        <v>351</v>
      </c>
      <c r="G2095" t="s">
        <v>351</v>
      </c>
      <c r="H2095" t="s">
        <v>1000</v>
      </c>
      <c r="AG2095">
        <v>15</v>
      </c>
      <c r="AH2095">
        <v>11</v>
      </c>
      <c r="AI2095">
        <v>5</v>
      </c>
      <c r="AJ2095">
        <v>11</v>
      </c>
      <c r="BI2095" t="s">
        <v>1001</v>
      </c>
      <c r="BJ2095" t="s">
        <v>79</v>
      </c>
      <c r="BL2095" t="s">
        <v>3185</v>
      </c>
      <c r="BM2095" s="37">
        <v>53224</v>
      </c>
    </row>
    <row r="2096" spans="1:67" hidden="1" x14ac:dyDescent="0.2">
      <c r="A2096" t="s">
        <v>1185</v>
      </c>
      <c r="C2096" t="s">
        <v>1519</v>
      </c>
      <c r="D2096" t="s">
        <v>123</v>
      </c>
      <c r="E2096" t="s">
        <v>351</v>
      </c>
      <c r="G2096" t="s">
        <v>351</v>
      </c>
      <c r="H2096" t="s">
        <v>1000</v>
      </c>
      <c r="AG2096">
        <v>8.6999999999999993</v>
      </c>
      <c r="AJ2096">
        <v>12.5</v>
      </c>
      <c r="BI2096" t="s">
        <v>1186</v>
      </c>
      <c r="BJ2096" t="s">
        <v>79</v>
      </c>
      <c r="BL2096" t="s">
        <v>119</v>
      </c>
      <c r="BM2096">
        <v>1358</v>
      </c>
    </row>
    <row r="2097" spans="1:67" hidden="1" x14ac:dyDescent="0.2">
      <c r="A2097" t="s">
        <v>1193</v>
      </c>
      <c r="C2097" t="s">
        <v>1519</v>
      </c>
      <c r="D2097" t="s">
        <v>123</v>
      </c>
      <c r="E2097" t="s">
        <v>351</v>
      </c>
      <c r="G2097" t="s">
        <v>351</v>
      </c>
      <c r="H2097" t="s">
        <v>1000</v>
      </c>
      <c r="AS2097">
        <v>12.7</v>
      </c>
      <c r="AV2097">
        <v>10.199999999999999</v>
      </c>
      <c r="AW2097">
        <v>12.1</v>
      </c>
      <c r="AZ2097">
        <v>11.2</v>
      </c>
      <c r="BA2097">
        <v>12.5</v>
      </c>
      <c r="BD2097">
        <v>12.5</v>
      </c>
      <c r="BI2097" s="5" t="s">
        <v>1194</v>
      </c>
      <c r="BJ2097" t="s">
        <v>79</v>
      </c>
      <c r="BL2097" t="s">
        <v>229</v>
      </c>
      <c r="BM2097">
        <v>4269</v>
      </c>
    </row>
    <row r="2098" spans="1:67" hidden="1" x14ac:dyDescent="0.2">
      <c r="C2098" t="s">
        <v>1519</v>
      </c>
      <c r="D2098" t="s">
        <v>123</v>
      </c>
      <c r="E2098" t="s">
        <v>351</v>
      </c>
      <c r="G2098" t="s">
        <v>351</v>
      </c>
      <c r="H2098" t="s">
        <v>1195</v>
      </c>
      <c r="AC2098">
        <v>9.3000000000000007</v>
      </c>
      <c r="AF2098">
        <v>14</v>
      </c>
      <c r="BI2098" t="s">
        <v>1196</v>
      </c>
      <c r="BJ2098" t="s">
        <v>79</v>
      </c>
      <c r="BL2098" t="s">
        <v>1197</v>
      </c>
      <c r="BM2098">
        <v>53196</v>
      </c>
    </row>
    <row r="2099" spans="1:67" hidden="1" x14ac:dyDescent="0.2">
      <c r="A2099" s="8"/>
      <c r="B2099" s="8"/>
      <c r="C2099" s="8" t="s">
        <v>1519</v>
      </c>
      <c r="D2099" s="8" t="s">
        <v>123</v>
      </c>
      <c r="E2099" s="8" t="s">
        <v>351</v>
      </c>
      <c r="F2099" s="8"/>
      <c r="G2099" s="8" t="s">
        <v>351</v>
      </c>
      <c r="H2099" s="8" t="s">
        <v>1163</v>
      </c>
      <c r="I2099" s="8"/>
      <c r="J2099" s="8"/>
      <c r="K2099" s="8"/>
      <c r="L2099" s="8"/>
      <c r="M2099" s="8"/>
      <c r="N2099" s="8"/>
      <c r="O2099" s="8"/>
      <c r="P2099" s="8"/>
      <c r="Q2099" s="8"/>
      <c r="R2099" s="8"/>
      <c r="S2099" s="8"/>
      <c r="T2099" s="8"/>
      <c r="U2099" s="8"/>
      <c r="V2099" s="8"/>
      <c r="W2099" s="8"/>
      <c r="X2099" s="8"/>
      <c r="Y2099" s="8"/>
      <c r="Z2099" s="8"/>
      <c r="AA2099" s="8"/>
      <c r="AB2099" s="8"/>
      <c r="AC2099" s="8">
        <v>9</v>
      </c>
      <c r="AD2099" s="8"/>
      <c r="AE2099" s="8"/>
      <c r="AF2099" s="8">
        <v>12</v>
      </c>
      <c r="AG2099" s="8">
        <v>10</v>
      </c>
      <c r="AH2099" s="8"/>
      <c r="AI2099" s="8"/>
      <c r="AJ2099" s="8">
        <v>13</v>
      </c>
      <c r="AK2099" s="8"/>
      <c r="AL2099" s="8"/>
      <c r="AM2099" s="8"/>
      <c r="AN2099" s="8"/>
      <c r="AO2099" s="8"/>
      <c r="AP2099" s="8"/>
      <c r="AQ2099" s="8"/>
      <c r="AR2099" s="8"/>
      <c r="AS2099" s="8"/>
      <c r="AT2099" s="8"/>
      <c r="AU2099" s="8"/>
      <c r="AV2099" s="8"/>
      <c r="AW2099" s="8"/>
      <c r="AX2099" s="8"/>
      <c r="AY2099" s="8"/>
      <c r="AZ2099" s="8"/>
      <c r="BA2099" s="8"/>
      <c r="BB2099" s="8"/>
      <c r="BC2099" s="8"/>
      <c r="BD2099" s="8"/>
      <c r="BE2099" s="8"/>
      <c r="BF2099" s="8"/>
      <c r="BG2099" s="8"/>
      <c r="BH2099" s="8"/>
      <c r="BI2099" s="8"/>
      <c r="BJ2099" s="8" t="s">
        <v>79</v>
      </c>
      <c r="BK2099" s="9">
        <v>44806</v>
      </c>
      <c r="BL2099" s="8" t="s">
        <v>1478</v>
      </c>
      <c r="BM2099" s="8">
        <v>35427</v>
      </c>
      <c r="BN2099" s="8"/>
      <c r="BO2099" s="8"/>
    </row>
    <row r="2100" spans="1:67" hidden="1" x14ac:dyDescent="0.2">
      <c r="A2100" s="8"/>
      <c r="B2100" s="8"/>
      <c r="C2100" s="8" t="s">
        <v>1519</v>
      </c>
      <c r="D2100" s="8" t="s">
        <v>123</v>
      </c>
      <c r="E2100" s="8" t="s">
        <v>351</v>
      </c>
      <c r="F2100" s="8"/>
      <c r="G2100" s="8" t="s">
        <v>351</v>
      </c>
      <c r="H2100" s="8" t="s">
        <v>1000</v>
      </c>
      <c r="I2100" s="8"/>
      <c r="J2100" s="8"/>
      <c r="K2100" s="8"/>
      <c r="L2100" s="8"/>
      <c r="M2100" s="8"/>
      <c r="N2100" s="8"/>
      <c r="O2100" s="8"/>
      <c r="P2100" s="8"/>
      <c r="Q2100" s="8"/>
      <c r="R2100" s="8"/>
      <c r="S2100" s="8"/>
      <c r="T2100" s="8"/>
      <c r="U2100" s="8"/>
      <c r="V2100" s="8"/>
      <c r="W2100" s="8"/>
      <c r="X2100" s="8"/>
      <c r="Y2100" s="8"/>
      <c r="Z2100" s="8"/>
      <c r="AA2100" s="8"/>
      <c r="AB2100" s="8"/>
      <c r="AC2100" s="8"/>
      <c r="AD2100" s="8"/>
      <c r="AE2100" s="8"/>
      <c r="AF2100" s="8"/>
      <c r="AG2100" s="8"/>
      <c r="AH2100" s="8"/>
      <c r="AI2100" s="8"/>
      <c r="AJ2100" s="8"/>
      <c r="AK2100" s="8"/>
      <c r="AL2100" s="8"/>
      <c r="AM2100" s="8"/>
      <c r="AN2100" s="8"/>
      <c r="AO2100" s="8"/>
      <c r="AP2100" s="8"/>
      <c r="AQ2100" s="8"/>
      <c r="AR2100" s="8"/>
      <c r="AS2100" s="8">
        <v>14</v>
      </c>
      <c r="AT2100" s="8"/>
      <c r="AU2100" s="8"/>
      <c r="AV2100" s="8"/>
      <c r="AW2100" s="8"/>
      <c r="AX2100" s="8"/>
      <c r="AY2100" s="8"/>
      <c r="AZ2100" s="8"/>
      <c r="BA2100" s="8"/>
      <c r="BB2100" s="8"/>
      <c r="BC2100" s="8"/>
      <c r="BD2100" s="8"/>
      <c r="BE2100" s="8"/>
      <c r="BF2100" s="8"/>
      <c r="BG2100" s="8"/>
      <c r="BH2100" s="8"/>
      <c r="BI2100" s="8" t="s">
        <v>1482</v>
      </c>
      <c r="BJ2100" s="8" t="s">
        <v>79</v>
      </c>
      <c r="BK2100" s="9">
        <v>44806</v>
      </c>
      <c r="BL2100" s="8" t="s">
        <v>1478</v>
      </c>
      <c r="BM2100" s="8">
        <v>35427</v>
      </c>
      <c r="BN2100" s="8"/>
      <c r="BO2100" s="8"/>
    </row>
    <row r="2101" spans="1:67" hidden="1" x14ac:dyDescent="0.2">
      <c r="C2101" t="s">
        <v>1519</v>
      </c>
      <c r="D2101" t="s">
        <v>123</v>
      </c>
      <c r="E2101" t="s">
        <v>351</v>
      </c>
      <c r="G2101" t="s">
        <v>351</v>
      </c>
      <c r="H2101" t="s">
        <v>1163</v>
      </c>
      <c r="AC2101">
        <v>9</v>
      </c>
      <c r="AF2101">
        <v>12</v>
      </c>
      <c r="AG2101">
        <v>10</v>
      </c>
      <c r="AJ2101">
        <v>13</v>
      </c>
      <c r="BJ2101" t="s">
        <v>79</v>
      </c>
      <c r="BK2101" s="1">
        <v>44797</v>
      </c>
      <c r="BL2101" t="s">
        <v>87</v>
      </c>
      <c r="BM2101">
        <v>36083</v>
      </c>
      <c r="BN2101" t="s">
        <v>72</v>
      </c>
      <c r="BO2101" t="s">
        <v>87</v>
      </c>
    </row>
    <row r="2102" spans="1:67" hidden="1" x14ac:dyDescent="0.2">
      <c r="C2102" t="s">
        <v>1519</v>
      </c>
      <c r="D2102" t="s">
        <v>123</v>
      </c>
      <c r="E2102" t="s">
        <v>351</v>
      </c>
      <c r="G2102" t="s">
        <v>351</v>
      </c>
      <c r="H2102" t="s">
        <v>1000</v>
      </c>
      <c r="M2102">
        <v>11</v>
      </c>
      <c r="Q2102">
        <v>12</v>
      </c>
      <c r="T2102">
        <v>10</v>
      </c>
      <c r="U2102">
        <v>12</v>
      </c>
      <c r="X2102">
        <v>12</v>
      </c>
      <c r="AC2102">
        <v>13</v>
      </c>
      <c r="AF2102">
        <v>15</v>
      </c>
      <c r="AG2102">
        <v>11</v>
      </c>
      <c r="AJ2102">
        <v>13</v>
      </c>
      <c r="AO2102">
        <v>12</v>
      </c>
      <c r="AS2102">
        <v>14</v>
      </c>
      <c r="AV2102">
        <v>9</v>
      </c>
      <c r="AW2102">
        <v>13</v>
      </c>
      <c r="AZ2102">
        <v>11</v>
      </c>
      <c r="BE2102">
        <v>14</v>
      </c>
      <c r="BH2102">
        <v>11</v>
      </c>
      <c r="BJ2102" t="s">
        <v>79</v>
      </c>
      <c r="BK2102" s="1">
        <v>44797</v>
      </c>
      <c r="BL2102" t="s">
        <v>87</v>
      </c>
      <c r="BM2102">
        <v>36083</v>
      </c>
      <c r="BN2102" t="s">
        <v>72</v>
      </c>
      <c r="BO2102" t="s">
        <v>87</v>
      </c>
    </row>
    <row r="2103" spans="1:67" hidden="1" x14ac:dyDescent="0.2">
      <c r="A2103" s="13" t="s">
        <v>1737</v>
      </c>
      <c r="B2103" s="13"/>
      <c r="C2103" s="13" t="s">
        <v>1524</v>
      </c>
      <c r="D2103" s="13" t="s">
        <v>140</v>
      </c>
      <c r="E2103" s="13" t="s">
        <v>1650</v>
      </c>
      <c r="F2103" s="13"/>
      <c r="G2103" s="13" t="s">
        <v>1650</v>
      </c>
      <c r="H2103" s="13"/>
      <c r="I2103" s="13"/>
      <c r="J2103" s="13"/>
      <c r="K2103" s="13"/>
      <c r="L2103" s="13"/>
      <c r="M2103" s="13"/>
      <c r="N2103" s="13"/>
      <c r="O2103" s="13"/>
      <c r="P2103" s="13"/>
      <c r="Q2103" s="13"/>
      <c r="R2103" s="13"/>
      <c r="S2103" s="13"/>
      <c r="T2103" s="13"/>
      <c r="U2103" s="13"/>
      <c r="V2103" s="13"/>
      <c r="W2103" s="13"/>
      <c r="X2103" s="13"/>
      <c r="Y2103" s="13"/>
      <c r="Z2103" s="13"/>
      <c r="AA2103" s="13"/>
      <c r="AB2103" s="13"/>
      <c r="AC2103" s="13"/>
      <c r="AD2103" s="13"/>
      <c r="AE2103" s="13"/>
      <c r="AF2103" s="13"/>
      <c r="AG2103" s="13"/>
      <c r="AH2103" s="13"/>
      <c r="AI2103" s="13"/>
      <c r="AJ2103" s="13"/>
      <c r="AK2103" s="13"/>
      <c r="AL2103" s="13"/>
      <c r="AM2103" s="13"/>
      <c r="AN2103" s="13"/>
      <c r="AO2103" s="13"/>
      <c r="AP2103" s="13"/>
      <c r="AQ2103" s="13"/>
      <c r="AR2103" s="13"/>
      <c r="AS2103" s="13"/>
      <c r="AT2103" s="13"/>
      <c r="AU2103" s="13"/>
      <c r="AV2103" s="13"/>
      <c r="AW2103" s="13"/>
      <c r="AX2103" s="13"/>
      <c r="AY2103" s="13"/>
      <c r="AZ2103" s="13"/>
      <c r="BA2103" s="13"/>
      <c r="BB2103" s="13"/>
      <c r="BC2103" s="13"/>
      <c r="BD2103" s="13"/>
      <c r="BE2103" s="13"/>
      <c r="BF2103" s="13"/>
      <c r="BG2103" s="13"/>
      <c r="BH2103" s="13"/>
      <c r="BI2103" s="13"/>
      <c r="BJ2103" s="13"/>
      <c r="BK2103" s="13"/>
      <c r="BL2103" s="13"/>
      <c r="BM2103" s="13"/>
      <c r="BN2103" s="13"/>
      <c r="BO2103" s="13"/>
    </row>
    <row r="2104" spans="1:67" hidden="1" x14ac:dyDescent="0.2">
      <c r="A2104" s="13" t="s">
        <v>1737</v>
      </c>
      <c r="B2104" s="13"/>
      <c r="C2104" s="13" t="s">
        <v>1518</v>
      </c>
      <c r="D2104" s="13" t="s">
        <v>76</v>
      </c>
      <c r="E2104" s="13" t="s">
        <v>1217</v>
      </c>
      <c r="F2104" s="13" t="s">
        <v>1218</v>
      </c>
      <c r="G2104" s="13" t="s">
        <v>1217</v>
      </c>
      <c r="H2104" s="13" t="s">
        <v>1218</v>
      </c>
      <c r="I2104" s="13"/>
      <c r="J2104" s="13"/>
      <c r="K2104" s="13"/>
      <c r="L2104" s="13"/>
      <c r="M2104" s="13"/>
      <c r="N2104" s="13"/>
      <c r="O2104" s="13"/>
      <c r="P2104" s="13"/>
      <c r="Q2104" s="13"/>
      <c r="R2104" s="13"/>
      <c r="S2104" s="13"/>
      <c r="T2104" s="13"/>
      <c r="U2104" s="13"/>
      <c r="V2104" s="13"/>
      <c r="W2104" s="13"/>
      <c r="X2104" s="13"/>
      <c r="Y2104" s="13"/>
      <c r="Z2104" s="13"/>
      <c r="AA2104" s="13"/>
      <c r="AB2104" s="13"/>
      <c r="AC2104" s="13"/>
      <c r="AD2104" s="13"/>
      <c r="AE2104" s="13"/>
      <c r="AF2104" s="13"/>
      <c r="AG2104" s="13"/>
      <c r="AH2104" s="13"/>
      <c r="AI2104" s="13"/>
      <c r="AJ2104" s="13"/>
      <c r="AK2104" s="13"/>
      <c r="AL2104" s="13"/>
      <c r="AM2104" s="13"/>
      <c r="AN2104" s="13"/>
      <c r="AO2104" s="13"/>
      <c r="AP2104" s="13"/>
      <c r="AQ2104" s="13"/>
      <c r="AR2104" s="13"/>
      <c r="AS2104" s="13"/>
      <c r="AT2104" s="13"/>
      <c r="AU2104" s="13"/>
      <c r="AV2104" s="13"/>
      <c r="AW2104" s="13"/>
      <c r="AX2104" s="13"/>
      <c r="AY2104" s="13"/>
      <c r="AZ2104" s="13"/>
      <c r="BA2104" s="13"/>
      <c r="BB2104" s="13"/>
      <c r="BC2104" s="13"/>
      <c r="BD2104" s="13"/>
      <c r="BE2104" s="13"/>
      <c r="BF2104" s="13"/>
      <c r="BG2104" s="13"/>
      <c r="BH2104" s="13"/>
      <c r="BI2104" s="13"/>
      <c r="BJ2104" s="13"/>
      <c r="BK2104" s="13"/>
      <c r="BL2104" s="13"/>
      <c r="BM2104" s="13"/>
      <c r="BN2104" s="13"/>
      <c r="BO2104" s="13"/>
    </row>
    <row r="2105" spans="1:67" hidden="1" x14ac:dyDescent="0.2">
      <c r="A2105" t="s">
        <v>2846</v>
      </c>
      <c r="C2105" t="s">
        <v>1518</v>
      </c>
      <c r="D2105" t="s">
        <v>76</v>
      </c>
      <c r="E2105" t="s">
        <v>1217</v>
      </c>
      <c r="F2105" t="s">
        <v>1218</v>
      </c>
      <c r="G2105" t="s">
        <v>1217</v>
      </c>
      <c r="H2105" t="s">
        <v>2855</v>
      </c>
      <c r="L2105" t="s">
        <v>2885</v>
      </c>
      <c r="AC2105">
        <v>5.64</v>
      </c>
      <c r="AF2105">
        <v>7.2</v>
      </c>
      <c r="BJ2105" s="8" t="s">
        <v>79</v>
      </c>
      <c r="BK2105" s="9">
        <v>44830</v>
      </c>
      <c r="BL2105" s="8" t="s">
        <v>2857</v>
      </c>
      <c r="BM2105">
        <v>63104</v>
      </c>
    </row>
    <row r="2106" spans="1:67" hidden="1" x14ac:dyDescent="0.2">
      <c r="A2106" t="s">
        <v>2847</v>
      </c>
      <c r="C2106" t="s">
        <v>1518</v>
      </c>
      <c r="D2106" t="s">
        <v>76</v>
      </c>
      <c r="E2106" t="s">
        <v>1217</v>
      </c>
      <c r="F2106" t="s">
        <v>1218</v>
      </c>
      <c r="G2106" t="s">
        <v>1217</v>
      </c>
      <c r="H2106" t="s">
        <v>2855</v>
      </c>
      <c r="L2106" t="s">
        <v>2885</v>
      </c>
      <c r="Q2106">
        <v>4</v>
      </c>
      <c r="T2106">
        <v>3.27</v>
      </c>
      <c r="BJ2106" s="8" t="s">
        <v>79</v>
      </c>
      <c r="BK2106" s="9">
        <v>44830</v>
      </c>
      <c r="BL2106" s="8" t="s">
        <v>2857</v>
      </c>
      <c r="BM2106">
        <v>63104</v>
      </c>
    </row>
    <row r="2107" spans="1:67" hidden="1" x14ac:dyDescent="0.2">
      <c r="A2107" t="s">
        <v>2848</v>
      </c>
      <c r="C2107" t="s">
        <v>1518</v>
      </c>
      <c r="D2107" t="s">
        <v>76</v>
      </c>
      <c r="E2107" t="s">
        <v>1217</v>
      </c>
      <c r="F2107" t="s">
        <v>1218</v>
      </c>
      <c r="G2107" t="s">
        <v>1217</v>
      </c>
      <c r="H2107" t="s">
        <v>2855</v>
      </c>
      <c r="L2107" t="s">
        <v>2885</v>
      </c>
      <c r="AC2107">
        <v>5.5</v>
      </c>
      <c r="AF2107">
        <v>6.71</v>
      </c>
      <c r="BJ2107" s="8" t="s">
        <v>79</v>
      </c>
      <c r="BK2107" s="9">
        <v>44830</v>
      </c>
      <c r="BL2107" s="8" t="s">
        <v>2857</v>
      </c>
      <c r="BM2107">
        <v>63104</v>
      </c>
    </row>
    <row r="2108" spans="1:67" hidden="1" x14ac:dyDescent="0.2">
      <c r="A2108" t="s">
        <v>2849</v>
      </c>
      <c r="C2108" t="s">
        <v>1518</v>
      </c>
      <c r="D2108" t="s">
        <v>76</v>
      </c>
      <c r="E2108" t="s">
        <v>1217</v>
      </c>
      <c r="F2108" t="s">
        <v>1218</v>
      </c>
      <c r="G2108" t="s">
        <v>1217</v>
      </c>
      <c r="H2108" t="s">
        <v>2855</v>
      </c>
      <c r="L2108" t="s">
        <v>2885</v>
      </c>
      <c r="M2108">
        <v>4</v>
      </c>
      <c r="BJ2108" s="8" t="s">
        <v>79</v>
      </c>
      <c r="BK2108" s="9">
        <v>44830</v>
      </c>
      <c r="BL2108" s="8" t="s">
        <v>2857</v>
      </c>
      <c r="BM2108">
        <v>63104</v>
      </c>
    </row>
    <row r="2109" spans="1:67" hidden="1" x14ac:dyDescent="0.2">
      <c r="A2109" t="s">
        <v>2850</v>
      </c>
      <c r="C2109" t="s">
        <v>1518</v>
      </c>
      <c r="D2109" t="s">
        <v>76</v>
      </c>
      <c r="E2109" t="s">
        <v>1217</v>
      </c>
      <c r="F2109" t="s">
        <v>1218</v>
      </c>
      <c r="G2109" t="s">
        <v>1217</v>
      </c>
      <c r="H2109" t="s">
        <v>2855</v>
      </c>
      <c r="L2109" t="s">
        <v>2885</v>
      </c>
      <c r="Q2109">
        <v>4.4000000000000004</v>
      </c>
      <c r="T2109">
        <v>3.41</v>
      </c>
      <c r="BJ2109" s="8" t="s">
        <v>79</v>
      </c>
      <c r="BK2109" s="9">
        <v>44830</v>
      </c>
      <c r="BL2109" s="8" t="s">
        <v>2857</v>
      </c>
      <c r="BM2109">
        <v>63104</v>
      </c>
    </row>
    <row r="2110" spans="1:67" hidden="1" x14ac:dyDescent="0.2">
      <c r="A2110" t="s">
        <v>2851</v>
      </c>
      <c r="C2110" t="s">
        <v>1518</v>
      </c>
      <c r="D2110" t="s">
        <v>76</v>
      </c>
      <c r="E2110" t="s">
        <v>1217</v>
      </c>
      <c r="F2110" t="s">
        <v>1218</v>
      </c>
      <c r="G2110" t="s">
        <v>1217</v>
      </c>
      <c r="H2110" t="s">
        <v>2855</v>
      </c>
      <c r="L2110" t="s">
        <v>2885</v>
      </c>
      <c r="AC2110">
        <v>5.0599999999999996</v>
      </c>
      <c r="AF2110">
        <v>6.8</v>
      </c>
      <c r="BJ2110" s="8" t="s">
        <v>79</v>
      </c>
      <c r="BK2110" s="9">
        <v>44830</v>
      </c>
      <c r="BL2110" s="8" t="s">
        <v>2857</v>
      </c>
      <c r="BM2110">
        <v>63104</v>
      </c>
    </row>
    <row r="2111" spans="1:67" hidden="1" x14ac:dyDescent="0.2">
      <c r="A2111" t="s">
        <v>2856</v>
      </c>
      <c r="C2111" t="s">
        <v>1518</v>
      </c>
      <c r="D2111" t="s">
        <v>76</v>
      </c>
      <c r="E2111" t="s">
        <v>1217</v>
      </c>
      <c r="F2111" t="s">
        <v>1218</v>
      </c>
      <c r="G2111" t="s">
        <v>1217</v>
      </c>
      <c r="H2111" t="s">
        <v>2855</v>
      </c>
      <c r="L2111" t="s">
        <v>2885</v>
      </c>
      <c r="Y2111">
        <v>5.36</v>
      </c>
      <c r="AB2111">
        <v>6.34</v>
      </c>
      <c r="BJ2111" s="8" t="s">
        <v>79</v>
      </c>
      <c r="BK2111" s="9">
        <v>44830</v>
      </c>
      <c r="BL2111" s="8" t="s">
        <v>2857</v>
      </c>
      <c r="BM2111">
        <v>63104</v>
      </c>
    </row>
    <row r="2112" spans="1:67" hidden="1" x14ac:dyDescent="0.2">
      <c r="A2112" t="s">
        <v>2852</v>
      </c>
      <c r="C2112" t="s">
        <v>1518</v>
      </c>
      <c r="D2112" t="s">
        <v>76</v>
      </c>
      <c r="E2112" t="s">
        <v>1217</v>
      </c>
      <c r="F2112" t="s">
        <v>1218</v>
      </c>
      <c r="G2112" t="s">
        <v>1217</v>
      </c>
      <c r="H2112" t="s">
        <v>2855</v>
      </c>
      <c r="L2112" t="s">
        <v>2884</v>
      </c>
      <c r="Y2112">
        <v>4.67</v>
      </c>
      <c r="AB2112">
        <v>5.54</v>
      </c>
      <c r="AC2112">
        <v>4.87</v>
      </c>
      <c r="AF2112">
        <v>6.57</v>
      </c>
      <c r="AG2112">
        <v>4.03</v>
      </c>
      <c r="AJ2112">
        <v>5.0999999999999996</v>
      </c>
      <c r="BJ2112" s="8" t="s">
        <v>79</v>
      </c>
      <c r="BK2112" s="9">
        <v>44830</v>
      </c>
      <c r="BL2112" s="8" t="s">
        <v>2857</v>
      </c>
      <c r="BM2112">
        <v>63104</v>
      </c>
      <c r="BN2112" t="s">
        <v>72</v>
      </c>
      <c r="BO2112" s="8" t="s">
        <v>2857</v>
      </c>
    </row>
    <row r="2113" spans="1:67" hidden="1" x14ac:dyDescent="0.2">
      <c r="A2113" t="s">
        <v>2853</v>
      </c>
      <c r="C2113" t="s">
        <v>1518</v>
      </c>
      <c r="D2113" t="s">
        <v>76</v>
      </c>
      <c r="E2113" t="s">
        <v>1217</v>
      </c>
      <c r="F2113" t="s">
        <v>1218</v>
      </c>
      <c r="G2113" t="s">
        <v>1217</v>
      </c>
      <c r="H2113" t="s">
        <v>2855</v>
      </c>
      <c r="L2113" t="s">
        <v>2883</v>
      </c>
      <c r="AW2113">
        <v>5.49</v>
      </c>
      <c r="AZ2113">
        <v>3.77</v>
      </c>
      <c r="BA2113">
        <v>5.3</v>
      </c>
      <c r="BD2113">
        <v>3.98</v>
      </c>
      <c r="BE2113">
        <v>5.46</v>
      </c>
      <c r="BH2113">
        <v>3.35</v>
      </c>
      <c r="BJ2113" s="8" t="s">
        <v>79</v>
      </c>
      <c r="BK2113" s="9">
        <v>44830</v>
      </c>
      <c r="BL2113" s="8" t="s">
        <v>2857</v>
      </c>
      <c r="BM2113">
        <v>63104</v>
      </c>
    </row>
    <row r="2114" spans="1:67" hidden="1" x14ac:dyDescent="0.2">
      <c r="A2114" t="s">
        <v>2854</v>
      </c>
      <c r="C2114" t="s">
        <v>1518</v>
      </c>
      <c r="D2114" t="s">
        <v>76</v>
      </c>
      <c r="E2114" t="s">
        <v>1217</v>
      </c>
      <c r="F2114" t="s">
        <v>1218</v>
      </c>
      <c r="G2114" t="s">
        <v>1217</v>
      </c>
      <c r="H2114" t="s">
        <v>2855</v>
      </c>
      <c r="L2114" t="s">
        <v>2883</v>
      </c>
      <c r="AK2114">
        <v>3.39</v>
      </c>
      <c r="AN2114">
        <v>1.6</v>
      </c>
      <c r="AO2114">
        <v>3.99</v>
      </c>
      <c r="AR2114">
        <v>2.21</v>
      </c>
      <c r="AS2114">
        <v>4.51</v>
      </c>
      <c r="AV2114">
        <v>2.44</v>
      </c>
      <c r="AW2114">
        <v>5.45</v>
      </c>
      <c r="AZ2114">
        <v>3.45</v>
      </c>
      <c r="BA2114">
        <v>5.25</v>
      </c>
      <c r="BD2114">
        <v>3.87</v>
      </c>
      <c r="BE2114">
        <v>4.72</v>
      </c>
      <c r="BH2114">
        <v>3.15</v>
      </c>
      <c r="BJ2114" s="8" t="s">
        <v>79</v>
      </c>
      <c r="BK2114" s="9">
        <v>44830</v>
      </c>
      <c r="BL2114" s="8" t="s">
        <v>2857</v>
      </c>
      <c r="BM2114">
        <v>63104</v>
      </c>
      <c r="BN2114" t="s">
        <v>72</v>
      </c>
      <c r="BO2114" s="8" t="s">
        <v>2857</v>
      </c>
    </row>
    <row r="2115" spans="1:67" hidden="1" x14ac:dyDescent="0.2">
      <c r="A2115" t="s">
        <v>1219</v>
      </c>
      <c r="C2115" t="s">
        <v>1518</v>
      </c>
      <c r="D2115" t="s">
        <v>76</v>
      </c>
      <c r="E2115" t="s">
        <v>1217</v>
      </c>
      <c r="F2115" t="s">
        <v>1218</v>
      </c>
      <c r="G2115" t="s">
        <v>1217</v>
      </c>
      <c r="H2115" t="s">
        <v>1218</v>
      </c>
      <c r="AS2115">
        <v>5.5</v>
      </c>
      <c r="AV2115" t="s">
        <v>2016</v>
      </c>
      <c r="BA2115">
        <v>5.3</v>
      </c>
      <c r="BD2115">
        <v>4</v>
      </c>
      <c r="BE2115">
        <v>5.3</v>
      </c>
      <c r="BH2115">
        <v>3.4</v>
      </c>
      <c r="BI2115" s="5" t="s">
        <v>1220</v>
      </c>
      <c r="BJ2115" t="s">
        <v>79</v>
      </c>
      <c r="BL2115" t="s">
        <v>284</v>
      </c>
      <c r="BM2115">
        <v>1657</v>
      </c>
      <c r="BN2115" t="s">
        <v>81</v>
      </c>
      <c r="BO2115" t="s">
        <v>284</v>
      </c>
    </row>
    <row r="2116" spans="1:67" hidden="1" x14ac:dyDescent="0.2">
      <c r="A2116" t="s">
        <v>1219</v>
      </c>
      <c r="B2116" t="s">
        <v>338</v>
      </c>
      <c r="C2116" t="s">
        <v>1518</v>
      </c>
      <c r="D2116" t="s">
        <v>76</v>
      </c>
      <c r="E2116" t="s">
        <v>1217</v>
      </c>
      <c r="F2116" t="s">
        <v>1218</v>
      </c>
      <c r="G2116" t="s">
        <v>1217</v>
      </c>
      <c r="H2116" t="s">
        <v>1218</v>
      </c>
      <c r="L2116" t="s">
        <v>2882</v>
      </c>
      <c r="BA2116">
        <v>5.56</v>
      </c>
      <c r="BD2116">
        <v>3.9</v>
      </c>
      <c r="BH2116">
        <v>3.5</v>
      </c>
      <c r="BJ2116" s="8" t="s">
        <v>79</v>
      </c>
      <c r="BK2116" s="9">
        <v>44830</v>
      </c>
      <c r="BL2116" s="8" t="s">
        <v>2857</v>
      </c>
      <c r="BM2116">
        <v>63104</v>
      </c>
    </row>
    <row r="2117" spans="1:67" hidden="1" x14ac:dyDescent="0.2">
      <c r="A2117" s="13" t="s">
        <v>1737</v>
      </c>
      <c r="B2117" s="13"/>
      <c r="C2117" s="13" t="s">
        <v>1518</v>
      </c>
      <c r="D2117" s="13" t="s">
        <v>76</v>
      </c>
      <c r="E2117" s="13" t="s">
        <v>1217</v>
      </c>
      <c r="F2117" s="13"/>
      <c r="G2117" s="13" t="s">
        <v>1217</v>
      </c>
      <c r="H2117" s="13"/>
      <c r="I2117" s="13"/>
      <c r="J2117" s="13"/>
      <c r="K2117" s="13"/>
      <c r="L2117" s="13"/>
      <c r="M2117" s="13"/>
      <c r="N2117" s="13"/>
      <c r="O2117" s="13"/>
      <c r="P2117" s="13"/>
      <c r="Q2117" s="13"/>
      <c r="R2117" s="13"/>
      <c r="S2117" s="13"/>
      <c r="T2117" s="13"/>
      <c r="U2117" s="13"/>
      <c r="V2117" s="13"/>
      <c r="W2117" s="13"/>
      <c r="X2117" s="13"/>
      <c r="Y2117" s="13"/>
      <c r="Z2117" s="13"/>
      <c r="AA2117" s="13"/>
      <c r="AB2117" s="13"/>
      <c r="AC2117" s="13"/>
      <c r="AD2117" s="13"/>
      <c r="AE2117" s="13"/>
      <c r="AF2117" s="13"/>
      <c r="AG2117" s="13"/>
      <c r="AH2117" s="13"/>
      <c r="AI2117" s="13"/>
      <c r="AJ2117" s="13"/>
      <c r="AK2117" s="13"/>
      <c r="AL2117" s="13"/>
      <c r="AM2117" s="13"/>
      <c r="AN2117" s="13"/>
      <c r="AO2117" s="13"/>
      <c r="AP2117" s="13"/>
      <c r="AQ2117" s="13"/>
      <c r="AR2117" s="13"/>
      <c r="AS2117" s="13"/>
      <c r="AT2117" s="13"/>
      <c r="AU2117" s="13"/>
      <c r="AV2117" s="13"/>
      <c r="AW2117" s="13"/>
      <c r="AX2117" s="13"/>
      <c r="AY2117" s="13"/>
      <c r="AZ2117" s="13"/>
      <c r="BA2117" s="13"/>
      <c r="BB2117" s="13"/>
      <c r="BC2117" s="13"/>
      <c r="BD2117" s="13"/>
      <c r="BE2117" s="13"/>
      <c r="BF2117" s="13"/>
      <c r="BG2117" s="13"/>
      <c r="BH2117" s="13"/>
      <c r="BI2117" s="13"/>
      <c r="BJ2117" s="13"/>
      <c r="BK2117" s="13"/>
      <c r="BL2117" s="13"/>
      <c r="BM2117" s="13"/>
      <c r="BN2117" s="13"/>
      <c r="BO2117" s="13"/>
    </row>
    <row r="2118" spans="1:67" hidden="1" x14ac:dyDescent="0.2">
      <c r="A2118" t="s">
        <v>1222</v>
      </c>
      <c r="C2118" t="s">
        <v>1532</v>
      </c>
      <c r="D2118" t="s">
        <v>1533</v>
      </c>
      <c r="E2118" t="s">
        <v>1221</v>
      </c>
      <c r="F2118" t="s">
        <v>283</v>
      </c>
      <c r="G2118" t="s">
        <v>1223</v>
      </c>
      <c r="H2118" t="s">
        <v>283</v>
      </c>
      <c r="Q2118">
        <v>14.6</v>
      </c>
      <c r="BJ2118" t="s">
        <v>79</v>
      </c>
      <c r="BK2118" s="1">
        <v>44795</v>
      </c>
      <c r="BL2118" t="s">
        <v>229</v>
      </c>
      <c r="BM2118">
        <v>4269</v>
      </c>
    </row>
    <row r="2119" spans="1:67" hidden="1" x14ac:dyDescent="0.2">
      <c r="B2119" t="s">
        <v>75</v>
      </c>
      <c r="C2119" t="s">
        <v>1532</v>
      </c>
      <c r="D2119" t="s">
        <v>1533</v>
      </c>
      <c r="E2119" t="s">
        <v>1221</v>
      </c>
      <c r="F2119" t="s">
        <v>283</v>
      </c>
      <c r="G2119" t="s">
        <v>1221</v>
      </c>
      <c r="H2119" t="s">
        <v>283</v>
      </c>
      <c r="Q2119">
        <v>11.5</v>
      </c>
      <c r="T2119">
        <v>13.3</v>
      </c>
      <c r="BJ2119" t="s">
        <v>79</v>
      </c>
      <c r="BK2119" s="1">
        <v>44795</v>
      </c>
      <c r="BL2119" t="s">
        <v>229</v>
      </c>
      <c r="BM2119">
        <v>4269</v>
      </c>
    </row>
    <row r="2120" spans="1:67" hidden="1" x14ac:dyDescent="0.2">
      <c r="A2120" s="8" t="s">
        <v>2336</v>
      </c>
      <c r="B2120" s="8" t="s">
        <v>338</v>
      </c>
      <c r="C2120" t="s">
        <v>1522</v>
      </c>
      <c r="D2120" t="s">
        <v>2277</v>
      </c>
      <c r="E2120" t="s">
        <v>2334</v>
      </c>
      <c r="F2120" t="s">
        <v>2335</v>
      </c>
      <c r="G2120" s="8" t="s">
        <v>2334</v>
      </c>
      <c r="H2120" s="8" t="s">
        <v>2335</v>
      </c>
      <c r="I2120" s="8"/>
      <c r="BA2120">
        <v>2.8</v>
      </c>
      <c r="BB2120">
        <v>1.8</v>
      </c>
      <c r="BC2120">
        <v>1.7</v>
      </c>
      <c r="BD2120">
        <v>1.8</v>
      </c>
      <c r="BI2120" t="s">
        <v>2337</v>
      </c>
      <c r="BJ2120" s="8" t="s">
        <v>79</v>
      </c>
      <c r="BK2120" s="1">
        <v>44819</v>
      </c>
      <c r="BL2120" s="8" t="s">
        <v>71</v>
      </c>
      <c r="BM2120" s="8">
        <v>3485</v>
      </c>
      <c r="BN2120" s="8" t="s">
        <v>72</v>
      </c>
      <c r="BO2120" s="8" t="s">
        <v>71</v>
      </c>
    </row>
    <row r="2121" spans="1:67" hidden="1" x14ac:dyDescent="0.2">
      <c r="A2121" s="13" t="s">
        <v>1737</v>
      </c>
      <c r="B2121" s="13"/>
      <c r="C2121" s="13" t="s">
        <v>1524</v>
      </c>
      <c r="D2121" s="13" t="s">
        <v>140</v>
      </c>
      <c r="E2121" s="13" t="s">
        <v>1225</v>
      </c>
      <c r="F2121" s="13" t="s">
        <v>1226</v>
      </c>
      <c r="G2121" s="13" t="s">
        <v>590</v>
      </c>
      <c r="H2121" s="13" t="s">
        <v>362</v>
      </c>
      <c r="I2121" s="13"/>
      <c r="J2121" s="13"/>
      <c r="K2121" s="13"/>
      <c r="L2121" s="13"/>
      <c r="M2121" s="13"/>
      <c r="N2121" s="13"/>
      <c r="O2121" s="13"/>
      <c r="P2121" s="13"/>
      <c r="Q2121" s="13"/>
      <c r="R2121" s="13"/>
      <c r="S2121" s="13"/>
      <c r="T2121" s="13"/>
      <c r="U2121" s="13"/>
      <c r="V2121" s="13"/>
      <c r="W2121" s="13"/>
      <c r="X2121" s="13"/>
      <c r="Y2121" s="13"/>
      <c r="Z2121" s="13"/>
      <c r="AA2121" s="13"/>
      <c r="AB2121" s="13"/>
      <c r="AC2121" s="13"/>
      <c r="AD2121" s="13"/>
      <c r="AE2121" s="13"/>
      <c r="AF2121" s="13"/>
      <c r="AG2121" s="13"/>
      <c r="AH2121" s="13"/>
      <c r="AI2121" s="13"/>
      <c r="AJ2121" s="13"/>
      <c r="AK2121" s="13"/>
      <c r="AL2121" s="13"/>
      <c r="AM2121" s="13"/>
      <c r="AN2121" s="13"/>
      <c r="AO2121" s="13"/>
      <c r="AP2121" s="13"/>
      <c r="AQ2121" s="13"/>
      <c r="AR2121" s="13"/>
      <c r="AS2121" s="13"/>
      <c r="AT2121" s="13"/>
      <c r="AU2121" s="13"/>
      <c r="AV2121" s="13"/>
      <c r="AW2121" s="13"/>
      <c r="AX2121" s="13"/>
      <c r="AY2121" s="13"/>
      <c r="AZ2121" s="13"/>
      <c r="BA2121" s="13"/>
      <c r="BB2121" s="13"/>
      <c r="BC2121" s="13"/>
      <c r="BD2121" s="13"/>
      <c r="BE2121" s="13"/>
      <c r="BF2121" s="13"/>
      <c r="BG2121" s="13"/>
      <c r="BH2121" s="13"/>
      <c r="BI2121" s="13"/>
      <c r="BJ2121" s="13"/>
      <c r="BK2121" s="13"/>
      <c r="BL2121" s="13"/>
      <c r="BM2121" s="13"/>
      <c r="BN2121" s="13"/>
      <c r="BO2121" s="13"/>
    </row>
    <row r="2122" spans="1:67" hidden="1" x14ac:dyDescent="0.2">
      <c r="A2122" s="13" t="s">
        <v>1737</v>
      </c>
      <c r="B2122" s="13"/>
      <c r="C2122" s="13" t="s">
        <v>1524</v>
      </c>
      <c r="D2122" s="13" t="s">
        <v>140</v>
      </c>
      <c r="E2122" s="13" t="s">
        <v>1225</v>
      </c>
      <c r="F2122" s="13" t="s">
        <v>1226</v>
      </c>
      <c r="G2122" s="13" t="s">
        <v>141</v>
      </c>
      <c r="H2122" s="13" t="s">
        <v>1240</v>
      </c>
      <c r="I2122" s="13"/>
      <c r="J2122" s="13"/>
      <c r="K2122" s="13"/>
      <c r="L2122" s="13"/>
      <c r="M2122" s="13"/>
      <c r="N2122" s="13"/>
      <c r="O2122" s="13"/>
      <c r="P2122" s="13"/>
      <c r="Q2122" s="13"/>
      <c r="R2122" s="13"/>
      <c r="S2122" s="13"/>
      <c r="T2122" s="13"/>
      <c r="U2122" s="13"/>
      <c r="V2122" s="13"/>
      <c r="W2122" s="13"/>
      <c r="X2122" s="13"/>
      <c r="Y2122" s="13"/>
      <c r="Z2122" s="13"/>
      <c r="AA2122" s="13"/>
      <c r="AB2122" s="13"/>
      <c r="AC2122" s="13"/>
      <c r="AD2122" s="13"/>
      <c r="AE2122" s="13"/>
      <c r="AF2122" s="13"/>
      <c r="AG2122" s="13"/>
      <c r="AH2122" s="13"/>
      <c r="AI2122" s="13"/>
      <c r="AJ2122" s="13"/>
      <c r="AK2122" s="13"/>
      <c r="AL2122" s="13"/>
      <c r="AM2122" s="13"/>
      <c r="AN2122" s="13"/>
      <c r="AO2122" s="13"/>
      <c r="AP2122" s="13"/>
      <c r="AQ2122" s="13"/>
      <c r="AR2122" s="13"/>
      <c r="AS2122" s="13"/>
      <c r="AT2122" s="13"/>
      <c r="AU2122" s="13"/>
      <c r="AV2122" s="13"/>
      <c r="AW2122" s="13"/>
      <c r="AX2122" s="13"/>
      <c r="AY2122" s="13"/>
      <c r="AZ2122" s="13"/>
      <c r="BA2122" s="13"/>
      <c r="BB2122" s="13"/>
      <c r="BC2122" s="13"/>
      <c r="BD2122" s="13"/>
      <c r="BE2122" s="13"/>
      <c r="BF2122" s="13"/>
      <c r="BG2122" s="13"/>
      <c r="BH2122" s="13"/>
      <c r="BI2122" s="13"/>
      <c r="BJ2122" s="13"/>
      <c r="BK2122" s="13"/>
      <c r="BL2122" s="13"/>
      <c r="BM2122" s="13"/>
      <c r="BN2122" s="13"/>
      <c r="BO2122" s="13"/>
    </row>
    <row r="2123" spans="1:67" hidden="1" x14ac:dyDescent="0.2">
      <c r="A2123" s="13" t="s">
        <v>1737</v>
      </c>
      <c r="B2123" s="13"/>
      <c r="C2123" s="13" t="s">
        <v>1524</v>
      </c>
      <c r="D2123" s="13" t="s">
        <v>140</v>
      </c>
      <c r="E2123" s="13" t="s">
        <v>1225</v>
      </c>
      <c r="F2123" s="13" t="s">
        <v>1226</v>
      </c>
      <c r="G2123" s="13" t="s">
        <v>1225</v>
      </c>
      <c r="H2123" s="13" t="s">
        <v>1226</v>
      </c>
      <c r="I2123" s="13"/>
      <c r="J2123" s="13"/>
      <c r="K2123" s="13"/>
      <c r="L2123" s="13"/>
      <c r="M2123" s="13"/>
      <c r="N2123" s="13"/>
      <c r="O2123" s="13"/>
      <c r="P2123" s="13"/>
      <c r="Q2123" s="13"/>
      <c r="R2123" s="13"/>
      <c r="S2123" s="13"/>
      <c r="T2123" s="13"/>
      <c r="U2123" s="13"/>
      <c r="V2123" s="13"/>
      <c r="W2123" s="13"/>
      <c r="X2123" s="13"/>
      <c r="Y2123" s="13"/>
      <c r="Z2123" s="13"/>
      <c r="AA2123" s="13"/>
      <c r="AB2123" s="13"/>
      <c r="AC2123" s="13"/>
      <c r="AD2123" s="13"/>
      <c r="AE2123" s="13"/>
      <c r="AF2123" s="13"/>
      <c r="AG2123" s="13"/>
      <c r="AH2123" s="13"/>
      <c r="AI2123" s="13"/>
      <c r="AJ2123" s="13"/>
      <c r="AK2123" s="13"/>
      <c r="AL2123" s="13"/>
      <c r="AM2123" s="13"/>
      <c r="AN2123" s="13"/>
      <c r="AO2123" s="13"/>
      <c r="AP2123" s="13"/>
      <c r="AQ2123" s="13"/>
      <c r="AR2123" s="13"/>
      <c r="AS2123" s="13"/>
      <c r="AT2123" s="13"/>
      <c r="AU2123" s="13"/>
      <c r="AV2123" s="13"/>
      <c r="AW2123" s="13"/>
      <c r="AX2123" s="13"/>
      <c r="AY2123" s="13"/>
      <c r="AZ2123" s="13"/>
      <c r="BA2123" s="13"/>
      <c r="BB2123" s="13"/>
      <c r="BC2123" s="13"/>
      <c r="BD2123" s="13"/>
      <c r="BE2123" s="13"/>
      <c r="BF2123" s="13"/>
      <c r="BG2123" s="13"/>
      <c r="BH2123" s="13"/>
      <c r="BI2123" s="13"/>
      <c r="BJ2123" s="13"/>
      <c r="BK2123" s="13"/>
      <c r="BL2123" s="13"/>
      <c r="BM2123" s="13"/>
      <c r="BN2123" s="13"/>
      <c r="BO2123" s="13"/>
    </row>
    <row r="2124" spans="1:67" ht="18" hidden="1" x14ac:dyDescent="0.2">
      <c r="A2124" s="12" t="s">
        <v>2429</v>
      </c>
      <c r="B2124" s="12"/>
      <c r="C2124" s="12" t="s">
        <v>1524</v>
      </c>
      <c r="D2124" s="12" t="s">
        <v>140</v>
      </c>
      <c r="E2124" s="12" t="s">
        <v>1225</v>
      </c>
      <c r="F2124" s="12" t="s">
        <v>1226</v>
      </c>
      <c r="G2124" s="12" t="s">
        <v>141</v>
      </c>
      <c r="H2124" s="12" t="s">
        <v>1226</v>
      </c>
      <c r="I2124" s="12"/>
      <c r="J2124" s="12"/>
      <c r="K2124" s="12"/>
      <c r="L2124" s="12"/>
      <c r="M2124" s="12"/>
      <c r="N2124" s="12"/>
      <c r="O2124" s="12"/>
      <c r="P2124" s="12"/>
      <c r="Q2124" s="12"/>
      <c r="R2124" s="12"/>
      <c r="S2124" s="12"/>
      <c r="T2124" s="12"/>
      <c r="U2124" s="12"/>
      <c r="V2124" s="12"/>
      <c r="W2124" s="12"/>
      <c r="X2124" s="12"/>
      <c r="Y2124" s="12"/>
      <c r="Z2124" s="12"/>
      <c r="AA2124" s="12"/>
      <c r="AB2124" s="12"/>
      <c r="AC2124" s="12"/>
      <c r="AD2124" s="12"/>
      <c r="AE2124" s="12"/>
      <c r="AF2124" s="12"/>
      <c r="AG2124" s="12"/>
      <c r="AH2124" s="12"/>
      <c r="AI2124" s="12"/>
      <c r="AJ2124" s="12"/>
      <c r="AK2124" s="12"/>
      <c r="AL2124" s="12"/>
      <c r="AM2124" s="12"/>
      <c r="AN2124" s="12"/>
      <c r="AO2124" s="12"/>
      <c r="AP2124" s="12"/>
      <c r="AQ2124" s="12"/>
      <c r="AR2124" s="12"/>
      <c r="AS2124" s="12"/>
      <c r="AT2124" s="12"/>
      <c r="AU2124" s="12"/>
      <c r="AV2124" s="12"/>
      <c r="AW2124" s="12"/>
      <c r="AX2124" s="12"/>
      <c r="AY2124" s="12"/>
      <c r="AZ2124" s="12"/>
      <c r="BA2124" s="12"/>
      <c r="BB2124" s="12"/>
      <c r="BC2124" s="12"/>
      <c r="BD2124" s="12"/>
      <c r="BE2124" s="12"/>
      <c r="BF2124" s="12"/>
      <c r="BG2124" s="12"/>
      <c r="BH2124" s="12"/>
      <c r="BI2124" s="12"/>
      <c r="BJ2124" s="12" t="s">
        <v>79</v>
      </c>
      <c r="BK2124" s="14">
        <v>44820</v>
      </c>
      <c r="BL2124" s="12" t="s">
        <v>2413</v>
      </c>
      <c r="BM2124" s="36">
        <v>82637</v>
      </c>
      <c r="BN2124" s="12" t="s">
        <v>72</v>
      </c>
      <c r="BO2124" s="12" t="s">
        <v>2413</v>
      </c>
    </row>
    <row r="2125" spans="1:67" ht="18" hidden="1" x14ac:dyDescent="0.2">
      <c r="A2125" s="12" t="s">
        <v>2430</v>
      </c>
      <c r="B2125" s="12"/>
      <c r="C2125" s="12" t="s">
        <v>1524</v>
      </c>
      <c r="D2125" s="12" t="s">
        <v>140</v>
      </c>
      <c r="E2125" s="12" t="s">
        <v>1225</v>
      </c>
      <c r="F2125" s="12" t="s">
        <v>1226</v>
      </c>
      <c r="G2125" s="12" t="s">
        <v>141</v>
      </c>
      <c r="H2125" s="12" t="s">
        <v>1226</v>
      </c>
      <c r="I2125" s="12"/>
      <c r="J2125" s="12"/>
      <c r="K2125" s="12"/>
      <c r="L2125" s="12"/>
      <c r="M2125" s="12"/>
      <c r="N2125" s="12"/>
      <c r="O2125" s="12"/>
      <c r="P2125" s="12"/>
      <c r="Q2125" s="12"/>
      <c r="R2125" s="12"/>
      <c r="S2125" s="12"/>
      <c r="T2125" s="12"/>
      <c r="U2125" s="12"/>
      <c r="V2125" s="12"/>
      <c r="W2125" s="12"/>
      <c r="X2125" s="12"/>
      <c r="Y2125" s="12"/>
      <c r="Z2125" s="12"/>
      <c r="AA2125" s="12"/>
      <c r="AB2125" s="12"/>
      <c r="AC2125" s="12"/>
      <c r="AD2125" s="12"/>
      <c r="AE2125" s="12"/>
      <c r="AF2125" s="12"/>
      <c r="AG2125" s="12"/>
      <c r="AH2125" s="12"/>
      <c r="AI2125" s="12"/>
      <c r="AJ2125" s="12"/>
      <c r="AK2125" s="12"/>
      <c r="AL2125" s="12"/>
      <c r="AM2125" s="12"/>
      <c r="AN2125" s="12"/>
      <c r="AO2125" s="12"/>
      <c r="AP2125" s="12"/>
      <c r="AQ2125" s="12"/>
      <c r="AR2125" s="12"/>
      <c r="AS2125" s="12"/>
      <c r="AT2125" s="12"/>
      <c r="AU2125" s="12"/>
      <c r="AV2125" s="12"/>
      <c r="AW2125" s="12"/>
      <c r="AX2125" s="12"/>
      <c r="AY2125" s="12"/>
      <c r="AZ2125" s="12"/>
      <c r="BA2125" s="12"/>
      <c r="BB2125" s="12"/>
      <c r="BC2125" s="12"/>
      <c r="BD2125" s="12"/>
      <c r="BE2125" s="12"/>
      <c r="BF2125" s="12"/>
      <c r="BG2125" s="12"/>
      <c r="BH2125" s="12"/>
      <c r="BI2125" s="12"/>
      <c r="BJ2125" s="12" t="s">
        <v>79</v>
      </c>
      <c r="BK2125" s="14">
        <v>44820</v>
      </c>
      <c r="BL2125" s="12" t="s">
        <v>2413</v>
      </c>
      <c r="BM2125" s="36">
        <v>82637</v>
      </c>
      <c r="BN2125" s="12" t="s">
        <v>72</v>
      </c>
      <c r="BO2125" s="12" t="s">
        <v>2413</v>
      </c>
    </row>
    <row r="2126" spans="1:67" hidden="1" x14ac:dyDescent="0.2">
      <c r="A2126" s="12" t="s">
        <v>2402</v>
      </c>
      <c r="B2126" s="12"/>
      <c r="C2126" s="12" t="s">
        <v>1524</v>
      </c>
      <c r="D2126" s="12" t="s">
        <v>140</v>
      </c>
      <c r="E2126" s="12" t="s">
        <v>1225</v>
      </c>
      <c r="F2126" s="12" t="s">
        <v>1226</v>
      </c>
      <c r="G2126" s="12" t="s">
        <v>1225</v>
      </c>
      <c r="H2126" s="12" t="s">
        <v>1226</v>
      </c>
      <c r="I2126" s="12"/>
      <c r="J2126" s="12"/>
      <c r="K2126" s="12"/>
      <c r="L2126" s="12"/>
      <c r="M2126" s="12"/>
      <c r="N2126" s="12"/>
      <c r="O2126" s="12"/>
      <c r="P2126" s="12"/>
      <c r="Q2126" s="12"/>
      <c r="R2126" s="12"/>
      <c r="S2126" s="12"/>
      <c r="T2126" s="12"/>
      <c r="U2126" s="12"/>
      <c r="V2126" s="12"/>
      <c r="W2126" s="12"/>
      <c r="X2126" s="12"/>
      <c r="Y2126" s="12"/>
      <c r="Z2126" s="12"/>
      <c r="AA2126" s="12"/>
      <c r="AB2126" s="12"/>
      <c r="AC2126" s="12"/>
      <c r="AD2126" s="12"/>
      <c r="AE2126" s="12"/>
      <c r="AF2126" s="12"/>
      <c r="AG2126" s="12"/>
      <c r="AH2126" s="12"/>
      <c r="AI2126" s="12"/>
      <c r="AJ2126" s="12"/>
      <c r="AK2126" s="12"/>
      <c r="AL2126" s="12"/>
      <c r="AM2126" s="12"/>
      <c r="AN2126" s="12"/>
      <c r="AO2126" s="12"/>
      <c r="AP2126" s="12"/>
      <c r="AQ2126" s="12"/>
      <c r="AR2126" s="12"/>
      <c r="AS2126" s="12"/>
      <c r="AT2126" s="12"/>
      <c r="AU2126" s="12"/>
      <c r="AV2126" s="12"/>
      <c r="AW2126" s="12"/>
      <c r="AX2126" s="12"/>
      <c r="AY2126" s="12"/>
      <c r="AZ2126" s="12"/>
      <c r="BA2126" s="12"/>
      <c r="BB2126" s="12"/>
      <c r="BC2126" s="12"/>
      <c r="BD2126" s="12"/>
      <c r="BE2126" s="12"/>
      <c r="BF2126" s="12"/>
      <c r="BG2126" s="12"/>
      <c r="BH2126" s="12"/>
      <c r="BI2126" s="12"/>
      <c r="BJ2126" s="12" t="s">
        <v>79</v>
      </c>
      <c r="BK2126" s="14">
        <v>44820</v>
      </c>
      <c r="BL2126" s="12" t="s">
        <v>2353</v>
      </c>
      <c r="BM2126" s="12">
        <v>2905</v>
      </c>
      <c r="BN2126" s="12" t="s">
        <v>72</v>
      </c>
      <c r="BO2126" s="12" t="s">
        <v>2353</v>
      </c>
    </row>
    <row r="2127" spans="1:67" hidden="1" x14ac:dyDescent="0.2">
      <c r="A2127" s="12" t="s">
        <v>2403</v>
      </c>
      <c r="B2127" s="12"/>
      <c r="C2127" s="12" t="s">
        <v>1524</v>
      </c>
      <c r="D2127" s="12" t="s">
        <v>140</v>
      </c>
      <c r="E2127" s="12" t="s">
        <v>1225</v>
      </c>
      <c r="F2127" s="12" t="s">
        <v>1226</v>
      </c>
      <c r="G2127" s="12" t="s">
        <v>1225</v>
      </c>
      <c r="H2127" s="12" t="s">
        <v>1226</v>
      </c>
      <c r="I2127" s="12"/>
      <c r="J2127" s="12"/>
      <c r="K2127" s="12"/>
      <c r="L2127" s="12"/>
      <c r="M2127" s="12"/>
      <c r="N2127" s="12"/>
      <c r="O2127" s="12"/>
      <c r="P2127" s="12"/>
      <c r="Q2127" s="12"/>
      <c r="R2127" s="12"/>
      <c r="S2127" s="12"/>
      <c r="T2127" s="12"/>
      <c r="U2127" s="12"/>
      <c r="V2127" s="12"/>
      <c r="W2127" s="12"/>
      <c r="X2127" s="12"/>
      <c r="Y2127" s="12"/>
      <c r="Z2127" s="12"/>
      <c r="AA2127" s="12"/>
      <c r="AB2127" s="12"/>
      <c r="AC2127" s="12"/>
      <c r="AD2127" s="12"/>
      <c r="AE2127" s="12"/>
      <c r="AF2127" s="12"/>
      <c r="AG2127" s="12"/>
      <c r="AH2127" s="12"/>
      <c r="AI2127" s="12"/>
      <c r="AJ2127" s="12"/>
      <c r="AK2127" s="12"/>
      <c r="AL2127" s="12"/>
      <c r="AM2127" s="12"/>
      <c r="AN2127" s="12"/>
      <c r="AO2127" s="12"/>
      <c r="AP2127" s="12"/>
      <c r="AQ2127" s="12"/>
      <c r="AR2127" s="12"/>
      <c r="AS2127" s="12"/>
      <c r="AT2127" s="12"/>
      <c r="AU2127" s="12"/>
      <c r="AV2127" s="12"/>
      <c r="AW2127" s="12"/>
      <c r="AX2127" s="12"/>
      <c r="AY2127" s="12"/>
      <c r="AZ2127" s="12"/>
      <c r="BA2127" s="12"/>
      <c r="BB2127" s="12"/>
      <c r="BC2127" s="12"/>
      <c r="BD2127" s="12"/>
      <c r="BE2127" s="12"/>
      <c r="BF2127" s="12"/>
      <c r="BG2127" s="12"/>
      <c r="BH2127" s="12"/>
      <c r="BI2127" s="12"/>
      <c r="BJ2127" s="12" t="s">
        <v>79</v>
      </c>
      <c r="BK2127" s="14">
        <v>44820</v>
      </c>
      <c r="BL2127" s="12" t="s">
        <v>2353</v>
      </c>
      <c r="BM2127" s="12">
        <v>2905</v>
      </c>
      <c r="BN2127" s="12" t="s">
        <v>72</v>
      </c>
      <c r="BO2127" s="12" t="s">
        <v>2353</v>
      </c>
    </row>
    <row r="2128" spans="1:67" hidden="1" x14ac:dyDescent="0.2">
      <c r="A2128" s="12" t="s">
        <v>2401</v>
      </c>
      <c r="B2128" s="12"/>
      <c r="C2128" s="12" t="s">
        <v>1524</v>
      </c>
      <c r="D2128" s="12" t="s">
        <v>140</v>
      </c>
      <c r="E2128" s="12" t="s">
        <v>1225</v>
      </c>
      <c r="F2128" s="12" t="s">
        <v>1226</v>
      </c>
      <c r="G2128" s="12" t="s">
        <v>1225</v>
      </c>
      <c r="H2128" s="12" t="s">
        <v>1226</v>
      </c>
      <c r="I2128" s="12"/>
      <c r="J2128" s="12"/>
      <c r="K2128" s="12"/>
      <c r="L2128" s="12"/>
      <c r="M2128" s="12"/>
      <c r="N2128" s="12"/>
      <c r="O2128" s="12"/>
      <c r="P2128" s="12"/>
      <c r="Q2128" s="12"/>
      <c r="R2128" s="12"/>
      <c r="S2128" s="12"/>
      <c r="T2128" s="12"/>
      <c r="U2128" s="12"/>
      <c r="V2128" s="12"/>
      <c r="W2128" s="12"/>
      <c r="X2128" s="12"/>
      <c r="Y2128" s="12"/>
      <c r="Z2128" s="12"/>
      <c r="AA2128" s="12"/>
      <c r="AB2128" s="12"/>
      <c r="AC2128" s="12"/>
      <c r="AD2128" s="12"/>
      <c r="AE2128" s="12"/>
      <c r="AF2128" s="12"/>
      <c r="AG2128" s="12"/>
      <c r="AH2128" s="12"/>
      <c r="AI2128" s="12"/>
      <c r="AJ2128" s="12"/>
      <c r="AK2128" s="12"/>
      <c r="AL2128" s="12"/>
      <c r="AM2128" s="12"/>
      <c r="AN2128" s="12"/>
      <c r="AO2128" s="12"/>
      <c r="AP2128" s="12"/>
      <c r="AQ2128" s="12"/>
      <c r="AR2128" s="12"/>
      <c r="AS2128" s="12"/>
      <c r="AT2128" s="12"/>
      <c r="AU2128" s="12"/>
      <c r="AV2128" s="12"/>
      <c r="AW2128" s="12"/>
      <c r="AX2128" s="12"/>
      <c r="AY2128" s="12"/>
      <c r="AZ2128" s="12"/>
      <c r="BA2128" s="12"/>
      <c r="BB2128" s="12"/>
      <c r="BC2128" s="12"/>
      <c r="BD2128" s="12"/>
      <c r="BE2128" s="12"/>
      <c r="BF2128" s="12"/>
      <c r="BG2128" s="12"/>
      <c r="BH2128" s="12"/>
      <c r="BI2128" s="12"/>
      <c r="BJ2128" s="12" t="s">
        <v>79</v>
      </c>
      <c r="BK2128" s="14">
        <v>44820</v>
      </c>
      <c r="BL2128" s="12" t="s">
        <v>2353</v>
      </c>
      <c r="BM2128" s="12">
        <v>2905</v>
      </c>
      <c r="BN2128" s="12" t="s">
        <v>72</v>
      </c>
      <c r="BO2128" s="12" t="s">
        <v>2353</v>
      </c>
    </row>
    <row r="2129" spans="1:67" hidden="1" x14ac:dyDescent="0.2">
      <c r="A2129" t="s">
        <v>1224</v>
      </c>
      <c r="C2129" t="s">
        <v>1524</v>
      </c>
      <c r="D2129" t="s">
        <v>140</v>
      </c>
      <c r="E2129" t="s">
        <v>1225</v>
      </c>
      <c r="F2129" t="s">
        <v>1226</v>
      </c>
      <c r="G2129" t="s">
        <v>1225</v>
      </c>
      <c r="H2129" t="s">
        <v>1227</v>
      </c>
      <c r="K2129" t="s">
        <v>424</v>
      </c>
      <c r="AK2129">
        <v>2.75</v>
      </c>
      <c r="AN2129">
        <v>1.35</v>
      </c>
      <c r="AO2129">
        <v>3.2</v>
      </c>
      <c r="AR2129">
        <v>1.6</v>
      </c>
      <c r="AS2129">
        <v>3.7</v>
      </c>
      <c r="AV2129">
        <v>2.2000000000000002</v>
      </c>
      <c r="AW2129">
        <v>2.8</v>
      </c>
      <c r="AZ2129">
        <v>1.6</v>
      </c>
      <c r="BA2129">
        <v>3.23</v>
      </c>
      <c r="BD2129">
        <v>1.87</v>
      </c>
      <c r="BH2129">
        <v>2.5499999999999998</v>
      </c>
      <c r="BI2129" t="s">
        <v>1224</v>
      </c>
      <c r="BJ2129" t="s">
        <v>79</v>
      </c>
      <c r="BL2129" t="s">
        <v>425</v>
      </c>
      <c r="BM2129">
        <v>8868</v>
      </c>
    </row>
    <row r="2130" spans="1:67" hidden="1" x14ac:dyDescent="0.2">
      <c r="A2130" s="8" t="s">
        <v>2565</v>
      </c>
      <c r="C2130" t="s">
        <v>1524</v>
      </c>
      <c r="D2130" t="s">
        <v>140</v>
      </c>
      <c r="E2130" t="s">
        <v>1225</v>
      </c>
      <c r="F2130" t="s">
        <v>1226</v>
      </c>
      <c r="G2130" s="8" t="s">
        <v>1225</v>
      </c>
      <c r="H2130" s="8" t="s">
        <v>1226</v>
      </c>
      <c r="I2130" s="8"/>
      <c r="BE2130">
        <v>3.75</v>
      </c>
      <c r="BF2130">
        <v>2.7</v>
      </c>
      <c r="BG2130">
        <v>2.2999999999999998</v>
      </c>
      <c r="BH2130">
        <v>2.7</v>
      </c>
      <c r="BJ2130" t="s">
        <v>79</v>
      </c>
      <c r="BK2130" s="1">
        <v>44824</v>
      </c>
      <c r="BL2130" t="s">
        <v>2492</v>
      </c>
      <c r="BM2130">
        <v>2930</v>
      </c>
      <c r="BN2130" t="s">
        <v>72</v>
      </c>
      <c r="BO2130" t="s">
        <v>2492</v>
      </c>
    </row>
    <row r="2131" spans="1:67" hidden="1" x14ac:dyDescent="0.2">
      <c r="A2131" s="2" t="s">
        <v>1228</v>
      </c>
      <c r="B2131" s="2"/>
      <c r="C2131" s="2" t="s">
        <v>1524</v>
      </c>
      <c r="D2131" s="2" t="s">
        <v>140</v>
      </c>
      <c r="E2131" s="2" t="s">
        <v>1225</v>
      </c>
      <c r="F2131" s="2" t="s">
        <v>1226</v>
      </c>
      <c r="G2131" s="2" t="s">
        <v>1225</v>
      </c>
      <c r="H2131" s="2" t="s">
        <v>1226</v>
      </c>
      <c r="I2131" s="2"/>
      <c r="J2131" s="2"/>
      <c r="K2131" s="2"/>
      <c r="L2131" s="2"/>
      <c r="M2131" s="2"/>
      <c r="N2131" s="2"/>
      <c r="O2131" s="2"/>
      <c r="P2131" s="2"/>
      <c r="Q2131" s="2"/>
      <c r="R2131" s="2"/>
      <c r="S2131" s="2"/>
      <c r="T2131" s="2"/>
      <c r="U2131" s="2"/>
      <c r="V2131" s="2"/>
      <c r="W2131" s="2"/>
      <c r="X2131" s="2"/>
      <c r="Y2131" s="2"/>
      <c r="Z2131" s="2"/>
      <c r="AA2131" s="2"/>
      <c r="AB2131" s="2"/>
      <c r="AC2131" s="2"/>
      <c r="AD2131" s="2"/>
      <c r="AE2131" s="2"/>
      <c r="AF2131" s="2"/>
      <c r="AG2131" s="2"/>
      <c r="AH2131" s="2"/>
      <c r="AI2131" s="2"/>
      <c r="AJ2131" s="2"/>
      <c r="AK2131" s="2"/>
      <c r="AL2131" s="2"/>
      <c r="AM2131" s="2"/>
      <c r="AN2131" s="2"/>
      <c r="AO2131" s="2"/>
      <c r="AP2131" s="2"/>
      <c r="AQ2131" s="2"/>
      <c r="AR2131" s="2"/>
      <c r="AS2131" s="2"/>
      <c r="AT2131" s="2"/>
      <c r="AU2131" s="2"/>
      <c r="AV2131" s="2"/>
      <c r="AW2131" s="2"/>
      <c r="AX2131" s="2"/>
      <c r="AY2131" s="2"/>
      <c r="AZ2131" s="2"/>
      <c r="BA2131" s="2"/>
      <c r="BB2131" s="2"/>
      <c r="BC2131" s="2"/>
      <c r="BD2131" s="2"/>
      <c r="BE2131" s="2"/>
      <c r="BF2131" s="2"/>
      <c r="BG2131" s="2"/>
      <c r="BH2131" s="2"/>
      <c r="BI2131" s="2"/>
      <c r="BJ2131" s="2" t="s">
        <v>79</v>
      </c>
      <c r="BK2131" s="3">
        <v>44798</v>
      </c>
      <c r="BL2131" s="2" t="s">
        <v>605</v>
      </c>
      <c r="BM2131" s="2">
        <v>3701</v>
      </c>
      <c r="BN2131" s="2" t="s">
        <v>72</v>
      </c>
      <c r="BO2131" s="2" t="s">
        <v>605</v>
      </c>
    </row>
    <row r="2132" spans="1:67" hidden="1" x14ac:dyDescent="0.2">
      <c r="A2132" s="2" t="s">
        <v>1229</v>
      </c>
      <c r="B2132" s="2"/>
      <c r="C2132" s="2" t="s">
        <v>1524</v>
      </c>
      <c r="D2132" s="2" t="s">
        <v>140</v>
      </c>
      <c r="E2132" s="2" t="s">
        <v>1225</v>
      </c>
      <c r="F2132" s="2" t="s">
        <v>1226</v>
      </c>
      <c r="G2132" s="2" t="s">
        <v>1225</v>
      </c>
      <c r="H2132" s="2" t="s">
        <v>1226</v>
      </c>
      <c r="I2132" s="2"/>
      <c r="J2132" s="2"/>
      <c r="K2132" s="2"/>
      <c r="L2132" s="2"/>
      <c r="M2132" s="2"/>
      <c r="N2132" s="2"/>
      <c r="O2132" s="2"/>
      <c r="P2132" s="2"/>
      <c r="Q2132" s="2"/>
      <c r="R2132" s="2"/>
      <c r="S2132" s="2"/>
      <c r="T2132" s="2"/>
      <c r="U2132" s="2"/>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c r="AT2132" s="2"/>
      <c r="AU2132" s="2"/>
      <c r="AV2132" s="2"/>
      <c r="AW2132" s="2"/>
      <c r="AX2132" s="2"/>
      <c r="AY2132" s="2"/>
      <c r="AZ2132" s="2"/>
      <c r="BA2132" s="2"/>
      <c r="BB2132" s="2"/>
      <c r="BC2132" s="2"/>
      <c r="BD2132" s="2"/>
      <c r="BE2132" s="2"/>
      <c r="BF2132" s="2"/>
      <c r="BG2132" s="2"/>
      <c r="BH2132" s="2"/>
      <c r="BI2132" s="2"/>
      <c r="BJ2132" s="2" t="s">
        <v>79</v>
      </c>
      <c r="BK2132" s="3">
        <v>44798</v>
      </c>
      <c r="BL2132" s="2" t="s">
        <v>605</v>
      </c>
      <c r="BM2132" s="2">
        <v>3701</v>
      </c>
      <c r="BN2132" s="2" t="s">
        <v>72</v>
      </c>
      <c r="BO2132" s="2" t="s">
        <v>605</v>
      </c>
    </row>
    <row r="2133" spans="1:67" hidden="1" x14ac:dyDescent="0.2">
      <c r="A2133" t="s">
        <v>108</v>
      </c>
      <c r="C2133" t="s">
        <v>1524</v>
      </c>
      <c r="D2133" t="s">
        <v>140</v>
      </c>
      <c r="E2133" t="s">
        <v>1225</v>
      </c>
      <c r="F2133" t="s">
        <v>1226</v>
      </c>
      <c r="G2133" t="s">
        <v>1225</v>
      </c>
      <c r="H2133" t="s">
        <v>1226</v>
      </c>
      <c r="AW2133">
        <v>3.4</v>
      </c>
      <c r="AX2133">
        <v>2.77</v>
      </c>
      <c r="AY2133">
        <v>2.91</v>
      </c>
      <c r="AZ2133">
        <v>2.91</v>
      </c>
      <c r="BA2133">
        <v>3.6</v>
      </c>
      <c r="BB2133">
        <v>3.24</v>
      </c>
      <c r="BC2133">
        <v>3.1</v>
      </c>
      <c r="BD2133">
        <v>3.24</v>
      </c>
      <c r="BI2133" t="s">
        <v>304</v>
      </c>
      <c r="BJ2133" t="s">
        <v>79</v>
      </c>
      <c r="BL2133" t="s">
        <v>305</v>
      </c>
      <c r="BM2133">
        <v>7306</v>
      </c>
    </row>
    <row r="2134" spans="1:67" hidden="1" x14ac:dyDescent="0.2">
      <c r="A2134" t="s">
        <v>108</v>
      </c>
      <c r="C2134" t="s">
        <v>1524</v>
      </c>
      <c r="D2134" t="s">
        <v>140</v>
      </c>
      <c r="E2134" t="s">
        <v>1225</v>
      </c>
      <c r="F2134" t="s">
        <v>1226</v>
      </c>
      <c r="G2134" s="8" t="s">
        <v>1225</v>
      </c>
      <c r="H2134" t="s">
        <v>1226</v>
      </c>
      <c r="I2134" s="8"/>
      <c r="AO2134">
        <f>AVERAGE(3.6,3.9)</f>
        <v>3.75</v>
      </c>
      <c r="AR2134">
        <f>AVERAGE(2.1,2.4)</f>
        <v>2.25</v>
      </c>
      <c r="AS2134">
        <f>AVERAGE(3.45,4.35)</f>
        <v>3.9</v>
      </c>
      <c r="AV2134">
        <f>AVERAGE(2.55,3.15)</f>
        <v>2.8499999999999996</v>
      </c>
      <c r="AW2134">
        <f>AVERAGE(3.15,4.05)</f>
        <v>3.5999999999999996</v>
      </c>
      <c r="AX2134">
        <f>AVERAGE(2.4,3.45)</f>
        <v>2.9249999999999998</v>
      </c>
      <c r="AY2134">
        <f>AVERAGE(2.55,3.45)</f>
        <v>3</v>
      </c>
      <c r="AZ2134">
        <f>MAX(AX2134:AY2134)</f>
        <v>3</v>
      </c>
      <c r="BA2134">
        <f>AVERAGE(3.45,4.5)</f>
        <v>3.9750000000000001</v>
      </c>
      <c r="BB2134">
        <f>AVERAGE(2.85,3.9)</f>
        <v>3.375</v>
      </c>
      <c r="BC2134">
        <f>AVERAGE(2.85,3.75)</f>
        <v>3.3</v>
      </c>
      <c r="BD2134">
        <f>MAX(BB2134:BC2134)</f>
        <v>3.375</v>
      </c>
      <c r="BE2134">
        <f>AVERAGE(3.15,4.35)</f>
        <v>3.75</v>
      </c>
      <c r="BF2134">
        <f>AVERAGE(2.4,3.15)</f>
        <v>2.7749999999999999</v>
      </c>
      <c r="BH2134">
        <f>MAX(BF2134:BG2134)</f>
        <v>2.7749999999999999</v>
      </c>
      <c r="BI2134" t="s">
        <v>2637</v>
      </c>
      <c r="BJ2134" t="s">
        <v>79</v>
      </c>
      <c r="BK2134" s="1">
        <v>44825</v>
      </c>
      <c r="BL2134" t="s">
        <v>2598</v>
      </c>
      <c r="BM2134">
        <v>79420</v>
      </c>
    </row>
    <row r="2135" spans="1:67" hidden="1" x14ac:dyDescent="0.2">
      <c r="A2135" s="8" t="s">
        <v>108</v>
      </c>
      <c r="C2135" t="s">
        <v>1524</v>
      </c>
      <c r="D2135" t="s">
        <v>140</v>
      </c>
      <c r="E2135" t="s">
        <v>1225</v>
      </c>
      <c r="F2135" t="s">
        <v>1226</v>
      </c>
      <c r="G2135" s="8" t="s">
        <v>1225</v>
      </c>
      <c r="H2135" s="8" t="s">
        <v>1226</v>
      </c>
      <c r="I2135" s="8" t="b">
        <v>0</v>
      </c>
      <c r="Y2135">
        <v>3.34</v>
      </c>
      <c r="AB2135">
        <v>4.47</v>
      </c>
      <c r="AC2135">
        <v>3.44</v>
      </c>
      <c r="AF2135">
        <v>5.08</v>
      </c>
      <c r="AG2135">
        <v>2.3199999999999998</v>
      </c>
      <c r="AJ2135">
        <v>3.51</v>
      </c>
      <c r="AO2135">
        <v>3.75</v>
      </c>
      <c r="AR2135">
        <v>2.23</v>
      </c>
      <c r="AS2135">
        <v>4.07</v>
      </c>
      <c r="AV2135">
        <v>2.77</v>
      </c>
      <c r="AW2135">
        <v>3.58</v>
      </c>
      <c r="AX2135">
        <v>2.84</v>
      </c>
      <c r="AY2135">
        <v>3.01</v>
      </c>
      <c r="AZ2135">
        <v>3.01</v>
      </c>
      <c r="BA2135">
        <v>3.92</v>
      </c>
      <c r="BB2135">
        <v>3.41</v>
      </c>
      <c r="BC2135">
        <v>3.42</v>
      </c>
      <c r="BD2135">
        <v>3.42</v>
      </c>
      <c r="BE2135">
        <v>3.82</v>
      </c>
      <c r="BH2135">
        <v>2.75</v>
      </c>
      <c r="BJ2135" s="8" t="s">
        <v>79</v>
      </c>
      <c r="BK2135" s="9">
        <v>44820</v>
      </c>
      <c r="BL2135" s="8" t="s">
        <v>2353</v>
      </c>
      <c r="BM2135" s="8">
        <v>2905</v>
      </c>
    </row>
    <row r="2136" spans="1:67" hidden="1" x14ac:dyDescent="0.2">
      <c r="A2136" t="s">
        <v>108</v>
      </c>
      <c r="C2136" t="s">
        <v>1524</v>
      </c>
      <c r="D2136" t="s">
        <v>140</v>
      </c>
      <c r="E2136" t="s">
        <v>1225</v>
      </c>
      <c r="F2136" t="s">
        <v>1226</v>
      </c>
      <c r="G2136" t="s">
        <v>1454</v>
      </c>
      <c r="H2136" t="s">
        <v>1226</v>
      </c>
      <c r="K2136" t="s">
        <v>424</v>
      </c>
      <c r="AC2136">
        <v>2.8</v>
      </c>
      <c r="AF2136">
        <v>3.6</v>
      </c>
      <c r="AK2136">
        <v>2.75</v>
      </c>
      <c r="AN2136">
        <v>1.35</v>
      </c>
      <c r="AO2136">
        <v>3.2</v>
      </c>
      <c r="AR2136">
        <v>1.6</v>
      </c>
      <c r="AS2136">
        <v>3.7</v>
      </c>
      <c r="AV2136">
        <v>2.2000000000000002</v>
      </c>
      <c r="AW2136">
        <v>1.8</v>
      </c>
      <c r="AX2136">
        <v>2.5</v>
      </c>
      <c r="AY2136">
        <v>2.6</v>
      </c>
      <c r="AZ2136">
        <v>2.6</v>
      </c>
      <c r="BA2136">
        <v>3.23</v>
      </c>
      <c r="BB2136">
        <v>2.8</v>
      </c>
      <c r="BC2136">
        <v>2.87</v>
      </c>
      <c r="BD2136">
        <v>2.87</v>
      </c>
      <c r="BF2136">
        <v>2.5499999999999998</v>
      </c>
      <c r="BG2136">
        <v>2.2000000000000002</v>
      </c>
      <c r="BH2136">
        <v>2.5499999999999998</v>
      </c>
      <c r="BJ2136" t="s">
        <v>79</v>
      </c>
      <c r="BL2136" t="s">
        <v>425</v>
      </c>
      <c r="BM2136">
        <v>8868</v>
      </c>
      <c r="BN2136" t="s">
        <v>72</v>
      </c>
    </row>
    <row r="2137" spans="1:67" hidden="1" x14ac:dyDescent="0.2">
      <c r="A2137" t="s">
        <v>108</v>
      </c>
      <c r="C2137" t="s">
        <v>1524</v>
      </c>
      <c r="D2137" t="s">
        <v>140</v>
      </c>
      <c r="E2137" t="s">
        <v>1225</v>
      </c>
      <c r="F2137" t="s">
        <v>1226</v>
      </c>
      <c r="G2137" t="s">
        <v>590</v>
      </c>
      <c r="H2137" t="s">
        <v>362</v>
      </c>
      <c r="Q2137">
        <v>3.23</v>
      </c>
      <c r="T2137">
        <v>2.71</v>
      </c>
      <c r="U2137">
        <v>3.11</v>
      </c>
      <c r="X2137">
        <v>3.96</v>
      </c>
      <c r="Y2137">
        <v>3.21</v>
      </c>
      <c r="AB2137">
        <v>4.29</v>
      </c>
      <c r="AC2137">
        <v>3.43</v>
      </c>
      <c r="AF2137">
        <v>5.2</v>
      </c>
      <c r="AG2137">
        <v>2.4</v>
      </c>
      <c r="AJ2137">
        <v>3.71</v>
      </c>
      <c r="AO2137">
        <v>3.22</v>
      </c>
      <c r="AR2137">
        <v>1.88</v>
      </c>
      <c r="AS2137">
        <v>3.41</v>
      </c>
      <c r="AV2137">
        <v>2.31</v>
      </c>
      <c r="AW2137">
        <v>3.4</v>
      </c>
      <c r="AZ2137">
        <v>2.9</v>
      </c>
      <c r="BA2137">
        <v>3.58</v>
      </c>
      <c r="BD2137">
        <v>3.3</v>
      </c>
      <c r="BE2137">
        <v>3.82</v>
      </c>
      <c r="BH2137">
        <v>2.75</v>
      </c>
      <c r="BJ2137" t="s">
        <v>79</v>
      </c>
      <c r="BL2137" t="s">
        <v>109</v>
      </c>
      <c r="BM2137">
        <v>3144</v>
      </c>
      <c r="BN2137" t="s">
        <v>81</v>
      </c>
      <c r="BO2137" t="s">
        <v>109</v>
      </c>
    </row>
    <row r="2138" spans="1:67" hidden="1" x14ac:dyDescent="0.2">
      <c r="A2138" t="s">
        <v>1230</v>
      </c>
      <c r="C2138" t="s">
        <v>1524</v>
      </c>
      <c r="D2138" t="s">
        <v>140</v>
      </c>
      <c r="E2138" t="s">
        <v>1225</v>
      </c>
      <c r="F2138" t="s">
        <v>1226</v>
      </c>
      <c r="G2138" t="s">
        <v>1225</v>
      </c>
      <c r="H2138" t="s">
        <v>1227</v>
      </c>
      <c r="K2138" t="s">
        <v>424</v>
      </c>
      <c r="AC2138">
        <v>2.8</v>
      </c>
      <c r="AF2138">
        <v>3.6</v>
      </c>
      <c r="BJ2138" t="s">
        <v>79</v>
      </c>
      <c r="BL2138" t="s">
        <v>425</v>
      </c>
      <c r="BM2138">
        <v>8868</v>
      </c>
      <c r="BN2138" t="s">
        <v>72</v>
      </c>
      <c r="BO2138" t="s">
        <v>425</v>
      </c>
    </row>
    <row r="2139" spans="1:67" hidden="1" x14ac:dyDescent="0.2">
      <c r="A2139" s="2" t="s">
        <v>1231</v>
      </c>
      <c r="B2139" s="2"/>
      <c r="C2139" s="2" t="s">
        <v>1524</v>
      </c>
      <c r="D2139" s="2" t="s">
        <v>140</v>
      </c>
      <c r="E2139" s="2" t="s">
        <v>1225</v>
      </c>
      <c r="F2139" s="2" t="s">
        <v>1226</v>
      </c>
      <c r="G2139" s="2" t="s">
        <v>1225</v>
      </c>
      <c r="H2139" s="2" t="s">
        <v>1227</v>
      </c>
      <c r="I2139" s="2"/>
      <c r="J2139" s="2"/>
      <c r="K2139" s="2" t="s">
        <v>424</v>
      </c>
      <c r="L2139" s="2"/>
      <c r="M2139" s="2"/>
      <c r="N2139" s="2"/>
      <c r="O2139" s="2"/>
      <c r="P2139" s="2"/>
      <c r="Q2139" s="2"/>
      <c r="R2139" s="2"/>
      <c r="S2139" s="2"/>
      <c r="T2139" s="2"/>
      <c r="U2139" s="2"/>
      <c r="V2139" s="2"/>
      <c r="W2139" s="2"/>
      <c r="X2139" s="2"/>
      <c r="Y2139" s="2"/>
      <c r="Z2139" s="2"/>
      <c r="AA2139" s="2"/>
      <c r="AB2139" s="2"/>
      <c r="AC2139" s="2"/>
      <c r="AD2139" s="2"/>
      <c r="AE2139" s="2"/>
      <c r="AF2139" s="2"/>
      <c r="AG2139" s="2"/>
      <c r="AH2139" s="2"/>
      <c r="AI2139" s="2"/>
      <c r="AJ2139" s="2"/>
      <c r="AK2139" s="2"/>
      <c r="AL2139" s="2"/>
      <c r="AM2139" s="2"/>
      <c r="AN2139" s="2"/>
      <c r="AO2139" s="2"/>
      <c r="AP2139" s="2"/>
      <c r="AQ2139" s="2"/>
      <c r="AR2139" s="2"/>
      <c r="AS2139" s="2"/>
      <c r="AT2139" s="2"/>
      <c r="AU2139" s="2"/>
      <c r="AV2139" s="2"/>
      <c r="AW2139" s="2"/>
      <c r="AX2139" s="2"/>
      <c r="AY2139" s="2"/>
      <c r="AZ2139" s="2"/>
      <c r="BA2139" s="2"/>
      <c r="BB2139" s="2"/>
      <c r="BC2139" s="2"/>
      <c r="BD2139" s="2"/>
      <c r="BE2139" s="2"/>
      <c r="BF2139" s="2"/>
      <c r="BG2139" s="2"/>
      <c r="BH2139" s="2"/>
      <c r="BI2139" s="2" t="s">
        <v>1232</v>
      </c>
      <c r="BJ2139" s="2" t="s">
        <v>79</v>
      </c>
      <c r="BK2139" s="2"/>
      <c r="BL2139" s="2" t="s">
        <v>425</v>
      </c>
      <c r="BM2139" s="2">
        <v>8868</v>
      </c>
      <c r="BN2139" s="2" t="s">
        <v>72</v>
      </c>
      <c r="BO2139" s="2" t="s">
        <v>425</v>
      </c>
    </row>
    <row r="2140" spans="1:67" hidden="1" x14ac:dyDescent="0.2">
      <c r="A2140" s="2" t="s">
        <v>1233</v>
      </c>
      <c r="B2140" s="2"/>
      <c r="C2140" s="2" t="s">
        <v>1524</v>
      </c>
      <c r="D2140" s="2" t="s">
        <v>140</v>
      </c>
      <c r="E2140" s="2" t="s">
        <v>1225</v>
      </c>
      <c r="F2140" s="2" t="s">
        <v>1226</v>
      </c>
      <c r="G2140" s="2" t="s">
        <v>1225</v>
      </c>
      <c r="H2140" s="2" t="s">
        <v>1227</v>
      </c>
      <c r="I2140" s="2"/>
      <c r="J2140" s="2"/>
      <c r="K2140" s="2" t="s">
        <v>424</v>
      </c>
      <c r="L2140" s="2"/>
      <c r="M2140" s="2"/>
      <c r="N2140" s="2"/>
      <c r="O2140" s="2"/>
      <c r="P2140" s="2"/>
      <c r="Q2140" s="2"/>
      <c r="R2140" s="2"/>
      <c r="S2140" s="2"/>
      <c r="T2140" s="2"/>
      <c r="U2140" s="2"/>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c r="AT2140" s="2"/>
      <c r="AU2140" s="2"/>
      <c r="AV2140" s="2"/>
      <c r="AW2140" s="2"/>
      <c r="AX2140" s="2"/>
      <c r="AY2140" s="2"/>
      <c r="AZ2140" s="2"/>
      <c r="BA2140" s="2"/>
      <c r="BB2140" s="2"/>
      <c r="BC2140" s="2"/>
      <c r="BD2140" s="2"/>
      <c r="BE2140" s="2"/>
      <c r="BF2140" s="2"/>
      <c r="BG2140" s="2"/>
      <c r="BH2140" s="2"/>
      <c r="BI2140" s="2" t="s">
        <v>1232</v>
      </c>
      <c r="BJ2140" s="2" t="s">
        <v>79</v>
      </c>
      <c r="BK2140" s="2"/>
      <c r="BL2140" s="2" t="s">
        <v>425</v>
      </c>
      <c r="BM2140" s="2">
        <v>8868</v>
      </c>
      <c r="BN2140" s="2" t="s">
        <v>72</v>
      </c>
      <c r="BO2140" s="2" t="s">
        <v>425</v>
      </c>
    </row>
    <row r="2141" spans="1:67" hidden="1" x14ac:dyDescent="0.2">
      <c r="A2141" s="2" t="s">
        <v>1234</v>
      </c>
      <c r="B2141" s="2"/>
      <c r="C2141" s="2" t="s">
        <v>1524</v>
      </c>
      <c r="D2141" s="2" t="s">
        <v>140</v>
      </c>
      <c r="E2141" s="2" t="s">
        <v>1225</v>
      </c>
      <c r="F2141" s="2" t="s">
        <v>1226</v>
      </c>
      <c r="G2141" s="2" t="s">
        <v>1225</v>
      </c>
      <c r="H2141" s="2" t="s">
        <v>1227</v>
      </c>
      <c r="I2141" s="2"/>
      <c r="J2141" s="2"/>
      <c r="K2141" s="2" t="s">
        <v>424</v>
      </c>
      <c r="L2141" s="2"/>
      <c r="M2141" s="2"/>
      <c r="N2141" s="2"/>
      <c r="O2141" s="2"/>
      <c r="P2141" s="2"/>
      <c r="Q2141" s="2"/>
      <c r="R2141" s="2"/>
      <c r="S2141" s="2"/>
      <c r="T2141" s="2"/>
      <c r="U2141" s="2"/>
      <c r="V2141" s="2"/>
      <c r="W2141" s="2"/>
      <c r="X2141" s="2"/>
      <c r="Y2141" s="2"/>
      <c r="Z2141" s="2"/>
      <c r="AA2141" s="2"/>
      <c r="AB2141" s="2"/>
      <c r="AC2141" s="2"/>
      <c r="AD2141" s="2"/>
      <c r="AE2141" s="2"/>
      <c r="AF2141" s="2"/>
      <c r="AG2141" s="2"/>
      <c r="AH2141" s="2"/>
      <c r="AI2141" s="2"/>
      <c r="AJ2141" s="2"/>
      <c r="AK2141" s="2"/>
      <c r="AL2141" s="2"/>
      <c r="AM2141" s="2"/>
      <c r="AN2141" s="2"/>
      <c r="AO2141" s="2"/>
      <c r="AP2141" s="2"/>
      <c r="AQ2141" s="2"/>
      <c r="AR2141" s="2"/>
      <c r="AS2141" s="2"/>
      <c r="AT2141" s="2"/>
      <c r="AU2141" s="2"/>
      <c r="AV2141" s="2"/>
      <c r="AW2141" s="2"/>
      <c r="AX2141" s="2"/>
      <c r="AY2141" s="2"/>
      <c r="AZ2141" s="2"/>
      <c r="BA2141" s="2"/>
      <c r="BB2141" s="2"/>
      <c r="BC2141" s="2"/>
      <c r="BD2141" s="2"/>
      <c r="BE2141" s="2"/>
      <c r="BF2141" s="2"/>
      <c r="BG2141" s="2"/>
      <c r="BH2141" s="2"/>
      <c r="BI2141" s="2" t="s">
        <v>1232</v>
      </c>
      <c r="BJ2141" s="2" t="s">
        <v>79</v>
      </c>
      <c r="BK2141" s="2"/>
      <c r="BL2141" s="2" t="s">
        <v>425</v>
      </c>
      <c r="BM2141" s="2">
        <v>8868</v>
      </c>
      <c r="BN2141" s="2" t="s">
        <v>72</v>
      </c>
      <c r="BO2141" s="2" t="s">
        <v>425</v>
      </c>
    </row>
    <row r="2142" spans="1:67" hidden="1" x14ac:dyDescent="0.2">
      <c r="A2142" s="2" t="s">
        <v>1235</v>
      </c>
      <c r="B2142" s="2"/>
      <c r="C2142" s="2" t="s">
        <v>1524</v>
      </c>
      <c r="D2142" s="2" t="s">
        <v>140</v>
      </c>
      <c r="E2142" s="2" t="s">
        <v>1225</v>
      </c>
      <c r="F2142" s="2" t="s">
        <v>1226</v>
      </c>
      <c r="G2142" s="2" t="s">
        <v>1225</v>
      </c>
      <c r="H2142" s="2" t="s">
        <v>1227</v>
      </c>
      <c r="I2142" s="2"/>
      <c r="J2142" s="2"/>
      <c r="K2142" s="2" t="s">
        <v>424</v>
      </c>
      <c r="L2142" s="2"/>
      <c r="M2142" s="2"/>
      <c r="N2142" s="2"/>
      <c r="O2142" s="2"/>
      <c r="P2142" s="2"/>
      <c r="Q2142" s="2"/>
      <c r="R2142" s="2"/>
      <c r="S2142" s="2"/>
      <c r="T2142" s="2"/>
      <c r="U2142" s="2"/>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c r="AT2142" s="2"/>
      <c r="AU2142" s="2"/>
      <c r="AV2142" s="2"/>
      <c r="AW2142" s="2"/>
      <c r="AX2142" s="2"/>
      <c r="AY2142" s="2"/>
      <c r="AZ2142" s="2"/>
      <c r="BA2142" s="2"/>
      <c r="BB2142" s="2"/>
      <c r="BC2142" s="2"/>
      <c r="BD2142" s="2"/>
      <c r="BE2142" s="2"/>
      <c r="BF2142" s="2"/>
      <c r="BG2142" s="2"/>
      <c r="BH2142" s="2"/>
      <c r="BI2142" s="2" t="s">
        <v>1232</v>
      </c>
      <c r="BJ2142" s="2" t="s">
        <v>79</v>
      </c>
      <c r="BK2142" s="2"/>
      <c r="BL2142" s="2" t="s">
        <v>425</v>
      </c>
      <c r="BM2142" s="2">
        <v>8868</v>
      </c>
      <c r="BN2142" s="2" t="s">
        <v>72</v>
      </c>
      <c r="BO2142" s="2" t="s">
        <v>425</v>
      </c>
    </row>
    <row r="2143" spans="1:67" hidden="1" x14ac:dyDescent="0.2">
      <c r="A2143" s="2" t="s">
        <v>1236</v>
      </c>
      <c r="B2143" s="2"/>
      <c r="C2143" s="2" t="s">
        <v>1524</v>
      </c>
      <c r="D2143" s="2" t="s">
        <v>140</v>
      </c>
      <c r="E2143" s="2" t="s">
        <v>1225</v>
      </c>
      <c r="F2143" s="2" t="s">
        <v>1226</v>
      </c>
      <c r="G2143" s="2" t="s">
        <v>1225</v>
      </c>
      <c r="H2143" s="2" t="s">
        <v>1227</v>
      </c>
      <c r="I2143" s="2"/>
      <c r="J2143" s="2"/>
      <c r="K2143" s="2" t="s">
        <v>424</v>
      </c>
      <c r="L2143" s="2"/>
      <c r="M2143" s="2"/>
      <c r="N2143" s="2"/>
      <c r="O2143" s="2"/>
      <c r="P2143" s="2"/>
      <c r="Q2143" s="2"/>
      <c r="R2143" s="2"/>
      <c r="S2143" s="2"/>
      <c r="T2143" s="2"/>
      <c r="U2143" s="2"/>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c r="AT2143" s="2"/>
      <c r="AU2143" s="2"/>
      <c r="AV2143" s="2"/>
      <c r="AW2143" s="2"/>
      <c r="AX2143" s="2"/>
      <c r="AY2143" s="2"/>
      <c r="AZ2143" s="2"/>
      <c r="BA2143" s="2"/>
      <c r="BB2143" s="2"/>
      <c r="BC2143" s="2"/>
      <c r="BD2143" s="2"/>
      <c r="BE2143" s="2"/>
      <c r="BF2143" s="2"/>
      <c r="BG2143" s="2"/>
      <c r="BH2143" s="2"/>
      <c r="BI2143" s="2" t="s">
        <v>1232</v>
      </c>
      <c r="BJ2143" s="2" t="s">
        <v>79</v>
      </c>
      <c r="BK2143" s="2"/>
      <c r="BL2143" s="2" t="s">
        <v>425</v>
      </c>
      <c r="BM2143" s="2">
        <v>8868</v>
      </c>
      <c r="BN2143" s="2" t="s">
        <v>72</v>
      </c>
      <c r="BO2143" s="2" t="s">
        <v>425</v>
      </c>
    </row>
    <row r="2144" spans="1:67" hidden="1" x14ac:dyDescent="0.2">
      <c r="A2144" s="2" t="s">
        <v>1237</v>
      </c>
      <c r="B2144" s="2"/>
      <c r="C2144" s="2" t="s">
        <v>1524</v>
      </c>
      <c r="D2144" s="2" t="s">
        <v>140</v>
      </c>
      <c r="E2144" s="2" t="s">
        <v>1225</v>
      </c>
      <c r="F2144" s="2" t="s">
        <v>1226</v>
      </c>
      <c r="G2144" s="2" t="s">
        <v>1225</v>
      </c>
      <c r="H2144" s="2" t="s">
        <v>1227</v>
      </c>
      <c r="I2144" s="2"/>
      <c r="J2144" s="2"/>
      <c r="K2144" s="2" t="s">
        <v>424</v>
      </c>
      <c r="L2144" s="2"/>
      <c r="M2144" s="2"/>
      <c r="N2144" s="2"/>
      <c r="O2144" s="2"/>
      <c r="P2144" s="2"/>
      <c r="Q2144" s="2"/>
      <c r="R2144" s="2"/>
      <c r="S2144" s="2"/>
      <c r="T2144" s="2"/>
      <c r="U2144" s="2"/>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c r="AT2144" s="2"/>
      <c r="AU2144" s="2"/>
      <c r="AV2144" s="2"/>
      <c r="AW2144" s="2"/>
      <c r="AX2144" s="2"/>
      <c r="AY2144" s="2"/>
      <c r="AZ2144" s="2"/>
      <c r="BA2144" s="2"/>
      <c r="BB2144" s="2"/>
      <c r="BC2144" s="2"/>
      <c r="BD2144" s="2"/>
      <c r="BE2144" s="2"/>
      <c r="BF2144" s="2"/>
      <c r="BG2144" s="2"/>
      <c r="BH2144" s="2"/>
      <c r="BI2144" s="2" t="s">
        <v>1232</v>
      </c>
      <c r="BJ2144" s="2" t="s">
        <v>79</v>
      </c>
      <c r="BK2144" s="2"/>
      <c r="BL2144" s="2" t="s">
        <v>425</v>
      </c>
      <c r="BM2144" s="2">
        <v>8868</v>
      </c>
      <c r="BN2144" s="2" t="s">
        <v>72</v>
      </c>
      <c r="BO2144" s="2" t="s">
        <v>425</v>
      </c>
    </row>
    <row r="2145" spans="1:67" hidden="1" x14ac:dyDescent="0.2">
      <c r="A2145" s="8" t="s">
        <v>1988</v>
      </c>
      <c r="C2145" t="s">
        <v>1524</v>
      </c>
      <c r="D2145" t="s">
        <v>140</v>
      </c>
      <c r="E2145" t="s">
        <v>1225</v>
      </c>
      <c r="F2145" t="s">
        <v>1226</v>
      </c>
      <c r="G2145" s="8" t="s">
        <v>1225</v>
      </c>
      <c r="H2145" s="8" t="s">
        <v>1226</v>
      </c>
      <c r="I2145" s="8"/>
      <c r="AC2145">
        <v>2.95</v>
      </c>
      <c r="AF2145">
        <v>4.53</v>
      </c>
      <c r="BJ2145" s="8" t="s">
        <v>79</v>
      </c>
      <c r="BK2145" s="9">
        <v>44813</v>
      </c>
      <c r="BL2145" t="s">
        <v>1999</v>
      </c>
      <c r="BM2145">
        <v>34317</v>
      </c>
      <c r="BN2145" t="s">
        <v>72</v>
      </c>
      <c r="BO2145" s="11" t="s">
        <v>1999</v>
      </c>
    </row>
    <row r="2146" spans="1:67" hidden="1" x14ac:dyDescent="0.2">
      <c r="A2146" s="8" t="s">
        <v>1987</v>
      </c>
      <c r="C2146" t="s">
        <v>1524</v>
      </c>
      <c r="D2146" t="s">
        <v>140</v>
      </c>
      <c r="E2146" t="s">
        <v>1225</v>
      </c>
      <c r="F2146" t="s">
        <v>1226</v>
      </c>
      <c r="G2146" s="8" t="s">
        <v>1225</v>
      </c>
      <c r="H2146" s="8" t="s">
        <v>1226</v>
      </c>
      <c r="I2146" s="8"/>
      <c r="AC2146">
        <v>3.1</v>
      </c>
      <c r="AF2146">
        <v>4.7</v>
      </c>
      <c r="BJ2146" s="8" t="s">
        <v>79</v>
      </c>
      <c r="BK2146" s="9">
        <v>44813</v>
      </c>
      <c r="BL2146" t="s">
        <v>1999</v>
      </c>
      <c r="BM2146">
        <v>34317</v>
      </c>
      <c r="BN2146" t="s">
        <v>72</v>
      </c>
      <c r="BO2146" s="11" t="s">
        <v>1999</v>
      </c>
    </row>
    <row r="2147" spans="1:67" hidden="1" x14ac:dyDescent="0.2">
      <c r="A2147" s="8" t="s">
        <v>1989</v>
      </c>
      <c r="C2147" t="s">
        <v>1524</v>
      </c>
      <c r="D2147" t="s">
        <v>140</v>
      </c>
      <c r="E2147" t="s">
        <v>1225</v>
      </c>
      <c r="F2147" t="s">
        <v>1226</v>
      </c>
      <c r="G2147" s="8" t="s">
        <v>1225</v>
      </c>
      <c r="H2147" s="8" t="s">
        <v>1226</v>
      </c>
      <c r="I2147" s="8"/>
      <c r="AO2147">
        <v>3.6</v>
      </c>
      <c r="AR2147">
        <v>1.68</v>
      </c>
      <c r="BJ2147" s="8" t="s">
        <v>79</v>
      </c>
      <c r="BK2147" s="9">
        <v>44813</v>
      </c>
      <c r="BL2147" t="s">
        <v>1999</v>
      </c>
      <c r="BM2147">
        <v>34317</v>
      </c>
      <c r="BN2147" t="s">
        <v>72</v>
      </c>
      <c r="BO2147" s="11" t="s">
        <v>1999</v>
      </c>
    </row>
    <row r="2148" spans="1:67" hidden="1" x14ac:dyDescent="0.2">
      <c r="A2148" s="8" t="s">
        <v>1985</v>
      </c>
      <c r="C2148" t="s">
        <v>1524</v>
      </c>
      <c r="D2148" t="s">
        <v>140</v>
      </c>
      <c r="E2148" t="s">
        <v>1225</v>
      </c>
      <c r="F2148" t="s">
        <v>1226</v>
      </c>
      <c r="G2148" s="8" t="s">
        <v>1225</v>
      </c>
      <c r="H2148" s="8" t="s">
        <v>1226</v>
      </c>
      <c r="I2148" s="8"/>
      <c r="U2148">
        <v>3</v>
      </c>
      <c r="X2148">
        <v>3.72</v>
      </c>
      <c r="BJ2148" s="8" t="s">
        <v>79</v>
      </c>
      <c r="BK2148" s="9">
        <v>44813</v>
      </c>
      <c r="BL2148" t="s">
        <v>1999</v>
      </c>
      <c r="BM2148">
        <v>34317</v>
      </c>
      <c r="BN2148" t="s">
        <v>72</v>
      </c>
      <c r="BO2148" s="11" t="s">
        <v>1999</v>
      </c>
    </row>
    <row r="2149" spans="1:67" hidden="1" x14ac:dyDescent="0.2">
      <c r="A2149" s="8" t="s">
        <v>1990</v>
      </c>
      <c r="C2149" t="s">
        <v>1524</v>
      </c>
      <c r="D2149" t="s">
        <v>140</v>
      </c>
      <c r="E2149" t="s">
        <v>1225</v>
      </c>
      <c r="F2149" t="s">
        <v>1226</v>
      </c>
      <c r="G2149" s="8" t="s">
        <v>1225</v>
      </c>
      <c r="H2149" s="8" t="s">
        <v>1226</v>
      </c>
      <c r="I2149" s="8"/>
      <c r="BA2149">
        <v>3.5</v>
      </c>
      <c r="BD2149">
        <v>2.89</v>
      </c>
      <c r="BJ2149" s="8" t="s">
        <v>79</v>
      </c>
      <c r="BK2149" s="9">
        <v>44813</v>
      </c>
      <c r="BL2149" t="s">
        <v>1999</v>
      </c>
      <c r="BM2149">
        <v>34317</v>
      </c>
      <c r="BN2149" t="s">
        <v>72</v>
      </c>
      <c r="BO2149" s="11" t="s">
        <v>1999</v>
      </c>
    </row>
    <row r="2150" spans="1:67" hidden="1" x14ac:dyDescent="0.2">
      <c r="A2150" s="8" t="s">
        <v>1986</v>
      </c>
      <c r="C2150" t="s">
        <v>1524</v>
      </c>
      <c r="D2150" t="s">
        <v>140</v>
      </c>
      <c r="E2150" t="s">
        <v>1225</v>
      </c>
      <c r="F2150" t="s">
        <v>1226</v>
      </c>
      <c r="G2150" s="8" t="s">
        <v>1225</v>
      </c>
      <c r="H2150" s="8" t="s">
        <v>1226</v>
      </c>
      <c r="I2150" s="8"/>
      <c r="U2150">
        <v>2.8</v>
      </c>
      <c r="X2150">
        <v>3.47</v>
      </c>
      <c r="BJ2150" s="8" t="s">
        <v>79</v>
      </c>
      <c r="BK2150" s="9">
        <v>44813</v>
      </c>
      <c r="BL2150" t="s">
        <v>1999</v>
      </c>
      <c r="BM2150">
        <v>34317</v>
      </c>
      <c r="BN2150" t="s">
        <v>72</v>
      </c>
      <c r="BO2150" t="s">
        <v>1999</v>
      </c>
    </row>
    <row r="2151" spans="1:67" hidden="1" x14ac:dyDescent="0.2">
      <c r="A2151" t="s">
        <v>1238</v>
      </c>
      <c r="B2151" t="s">
        <v>169</v>
      </c>
      <c r="C2151" t="s">
        <v>1524</v>
      </c>
      <c r="D2151" t="s">
        <v>140</v>
      </c>
      <c r="E2151" t="s">
        <v>1225</v>
      </c>
      <c r="F2151" t="s">
        <v>1226</v>
      </c>
      <c r="G2151" t="s">
        <v>590</v>
      </c>
      <c r="H2151" t="s">
        <v>362</v>
      </c>
      <c r="AO2151">
        <v>3.3</v>
      </c>
      <c r="AR2151">
        <v>1.9</v>
      </c>
      <c r="AS2151">
        <v>3.5</v>
      </c>
      <c r="AV2151">
        <v>2.4</v>
      </c>
      <c r="AW2151">
        <v>3.1</v>
      </c>
      <c r="AZ2151">
        <v>2.7</v>
      </c>
      <c r="BA2151">
        <v>3.2</v>
      </c>
      <c r="BD2151">
        <v>3</v>
      </c>
      <c r="BE2151">
        <v>3.7</v>
      </c>
      <c r="BH2151">
        <v>2.6</v>
      </c>
      <c r="BJ2151" t="s">
        <v>70</v>
      </c>
      <c r="BL2151" t="s">
        <v>388</v>
      </c>
      <c r="BM2151">
        <v>3140</v>
      </c>
    </row>
    <row r="2152" spans="1:67" hidden="1" x14ac:dyDescent="0.2">
      <c r="A2152" s="2" t="s">
        <v>1238</v>
      </c>
      <c r="B2152" s="2"/>
      <c r="C2152" s="2" t="s">
        <v>1524</v>
      </c>
      <c r="D2152" s="2" t="s">
        <v>140</v>
      </c>
      <c r="E2152" s="2" t="s">
        <v>1225</v>
      </c>
      <c r="F2152" s="2" t="s">
        <v>1226</v>
      </c>
      <c r="G2152" s="2" t="s">
        <v>590</v>
      </c>
      <c r="H2152" s="2" t="s">
        <v>362</v>
      </c>
      <c r="I2152" s="2"/>
      <c r="J2152" s="2"/>
      <c r="K2152" s="2"/>
      <c r="L2152" s="2"/>
      <c r="M2152" s="2"/>
      <c r="N2152" s="2"/>
      <c r="O2152" s="2"/>
      <c r="P2152" s="2"/>
      <c r="Q2152" s="2"/>
      <c r="R2152" s="2"/>
      <c r="S2152" s="2"/>
      <c r="T2152" s="2"/>
      <c r="U2152" s="2"/>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c r="AT2152" s="2"/>
      <c r="AU2152" s="2"/>
      <c r="AV2152" s="2"/>
      <c r="AW2152" s="2"/>
      <c r="AX2152" s="2"/>
      <c r="AY2152" s="2"/>
      <c r="AZ2152" s="2"/>
      <c r="BA2152" s="2"/>
      <c r="BB2152" s="2"/>
      <c r="BC2152" s="2"/>
      <c r="BD2152" s="2"/>
      <c r="BE2152" s="2"/>
      <c r="BF2152" s="2"/>
      <c r="BG2152" s="2"/>
      <c r="BH2152" s="2"/>
      <c r="BI2152" s="2"/>
      <c r="BJ2152" s="2" t="s">
        <v>79</v>
      </c>
      <c r="BK2152" s="3">
        <v>44797</v>
      </c>
      <c r="BL2152" s="2" t="s">
        <v>109</v>
      </c>
      <c r="BM2152" s="2">
        <v>3144</v>
      </c>
      <c r="BN2152" s="2" t="s">
        <v>81</v>
      </c>
      <c r="BO2152" s="2" t="s">
        <v>109</v>
      </c>
    </row>
    <row r="2153" spans="1:67" hidden="1" x14ac:dyDescent="0.2">
      <c r="A2153" s="2" t="s">
        <v>1239</v>
      </c>
      <c r="B2153" s="2"/>
      <c r="C2153" s="2" t="s">
        <v>1524</v>
      </c>
      <c r="D2153" s="2" t="s">
        <v>140</v>
      </c>
      <c r="E2153" s="2" t="s">
        <v>1225</v>
      </c>
      <c r="F2153" s="2" t="s">
        <v>1226</v>
      </c>
      <c r="G2153" s="2" t="s">
        <v>590</v>
      </c>
      <c r="H2153" s="2" t="s">
        <v>362</v>
      </c>
      <c r="I2153" s="2"/>
      <c r="J2153" s="2"/>
      <c r="K2153" s="2"/>
      <c r="L2153" s="2"/>
      <c r="M2153" s="2"/>
      <c r="N2153" s="2"/>
      <c r="O2153" s="2"/>
      <c r="P2153" s="2"/>
      <c r="Q2153" s="2"/>
      <c r="R2153" s="2"/>
      <c r="S2153" s="2"/>
      <c r="T2153" s="2"/>
      <c r="U2153" s="2"/>
      <c r="V2153" s="2"/>
      <c r="W2153" s="2"/>
      <c r="X2153" s="2"/>
      <c r="Y2153" s="2"/>
      <c r="Z2153" s="2"/>
      <c r="AA2153" s="2"/>
      <c r="AB2153" s="2"/>
      <c r="AC2153" s="2"/>
      <c r="AD2153" s="2"/>
      <c r="AE2153" s="2"/>
      <c r="AF2153" s="2"/>
      <c r="AG2153" s="2"/>
      <c r="AH2153" s="2"/>
      <c r="AI2153" s="2"/>
      <c r="AJ2153" s="2"/>
      <c r="AK2153" s="2"/>
      <c r="AL2153" s="2"/>
      <c r="AM2153" s="2"/>
      <c r="AN2153" s="2"/>
      <c r="AO2153" s="2"/>
      <c r="AP2153" s="2"/>
      <c r="AQ2153" s="2"/>
      <c r="AR2153" s="2"/>
      <c r="AS2153" s="2"/>
      <c r="AT2153" s="2"/>
      <c r="AU2153" s="2"/>
      <c r="AV2153" s="2"/>
      <c r="AW2153" s="2"/>
      <c r="AX2153" s="2"/>
      <c r="AY2153" s="2"/>
      <c r="AZ2153" s="2"/>
      <c r="BA2153" s="2"/>
      <c r="BB2153" s="2"/>
      <c r="BC2153" s="2"/>
      <c r="BD2153" s="2"/>
      <c r="BE2153" s="2"/>
      <c r="BF2153" s="2"/>
      <c r="BG2153" s="2"/>
      <c r="BH2153" s="2"/>
      <c r="BI2153" s="2"/>
      <c r="BJ2153" s="2" t="s">
        <v>79</v>
      </c>
      <c r="BK2153" s="3">
        <v>44797</v>
      </c>
      <c r="BL2153" s="2" t="s">
        <v>109</v>
      </c>
      <c r="BM2153" s="2">
        <v>3144</v>
      </c>
      <c r="BN2153" s="2" t="s">
        <v>81</v>
      </c>
      <c r="BO2153" s="2" t="s">
        <v>109</v>
      </c>
    </row>
    <row r="2154" spans="1:67" hidden="1" x14ac:dyDescent="0.2">
      <c r="C2154" t="s">
        <v>1524</v>
      </c>
      <c r="D2154" t="s">
        <v>140</v>
      </c>
      <c r="E2154" t="s">
        <v>1225</v>
      </c>
      <c r="F2154" t="s">
        <v>1226</v>
      </c>
      <c r="G2154" t="s">
        <v>808</v>
      </c>
      <c r="H2154" t="s">
        <v>1226</v>
      </c>
      <c r="BA2154">
        <v>3.8</v>
      </c>
      <c r="BD2154">
        <v>3.4</v>
      </c>
      <c r="BE2154">
        <v>3.8</v>
      </c>
      <c r="BH2154">
        <v>2.8</v>
      </c>
      <c r="BJ2154" t="s">
        <v>79</v>
      </c>
      <c r="BK2154" s="1">
        <v>44797</v>
      </c>
      <c r="BL2154" t="s">
        <v>87</v>
      </c>
      <c r="BM2154">
        <v>36083</v>
      </c>
      <c r="BN2154" t="s">
        <v>72</v>
      </c>
      <c r="BO2154" t="s">
        <v>87</v>
      </c>
    </row>
    <row r="2155" spans="1:67" hidden="1" x14ac:dyDescent="0.2">
      <c r="C2155" t="s">
        <v>1524</v>
      </c>
      <c r="D2155" t="s">
        <v>140</v>
      </c>
      <c r="E2155" t="s">
        <v>1225</v>
      </c>
      <c r="F2155" t="s">
        <v>1226</v>
      </c>
      <c r="G2155" t="s">
        <v>141</v>
      </c>
      <c r="H2155" t="s">
        <v>1240</v>
      </c>
      <c r="BA2155">
        <v>4</v>
      </c>
      <c r="BD2155">
        <v>3.5</v>
      </c>
      <c r="BJ2155" t="s">
        <v>79</v>
      </c>
      <c r="BK2155" s="1">
        <v>44797</v>
      </c>
      <c r="BL2155" t="s">
        <v>87</v>
      </c>
      <c r="BM2155">
        <v>36083</v>
      </c>
      <c r="BN2155" t="s">
        <v>72</v>
      </c>
      <c r="BO2155" t="s">
        <v>87</v>
      </c>
    </row>
    <row r="2156" spans="1:67" hidden="1" x14ac:dyDescent="0.2">
      <c r="A2156" s="13" t="s">
        <v>1737</v>
      </c>
      <c r="B2156" s="13"/>
      <c r="C2156" s="13" t="s">
        <v>1524</v>
      </c>
      <c r="D2156" s="13" t="s">
        <v>140</v>
      </c>
      <c r="E2156" s="13" t="s">
        <v>1225</v>
      </c>
      <c r="F2156" s="13" t="s">
        <v>1242</v>
      </c>
      <c r="G2156" s="13" t="s">
        <v>590</v>
      </c>
      <c r="H2156" s="13" t="s">
        <v>1468</v>
      </c>
      <c r="I2156" s="13"/>
      <c r="J2156" s="13"/>
      <c r="K2156" s="13"/>
      <c r="L2156" s="13"/>
      <c r="M2156" s="13"/>
      <c r="N2156" s="13"/>
      <c r="O2156" s="13"/>
      <c r="P2156" s="13"/>
      <c r="Q2156" s="13"/>
      <c r="R2156" s="13"/>
      <c r="S2156" s="13"/>
      <c r="T2156" s="13"/>
      <c r="U2156" s="13"/>
      <c r="V2156" s="13"/>
      <c r="W2156" s="13"/>
      <c r="X2156" s="13"/>
      <c r="Y2156" s="13"/>
      <c r="Z2156" s="13"/>
      <c r="AA2156" s="13"/>
      <c r="AB2156" s="13"/>
      <c r="AC2156" s="13"/>
      <c r="AD2156" s="13"/>
      <c r="AE2156" s="13"/>
      <c r="AF2156" s="13"/>
      <c r="AG2156" s="13"/>
      <c r="AH2156" s="13"/>
      <c r="AI2156" s="13"/>
      <c r="AJ2156" s="13"/>
      <c r="AK2156" s="13"/>
      <c r="AL2156" s="13"/>
      <c r="AM2156" s="13"/>
      <c r="AN2156" s="13"/>
      <c r="AO2156" s="13"/>
      <c r="AP2156" s="13"/>
      <c r="AQ2156" s="13"/>
      <c r="AR2156" s="13"/>
      <c r="AS2156" s="13"/>
      <c r="AT2156" s="13"/>
      <c r="AU2156" s="13"/>
      <c r="AV2156" s="13"/>
      <c r="AW2156" s="13"/>
      <c r="AX2156" s="13"/>
      <c r="AY2156" s="13"/>
      <c r="AZ2156" s="13"/>
      <c r="BA2156" s="13"/>
      <c r="BB2156" s="13"/>
      <c r="BC2156" s="13"/>
      <c r="BD2156" s="13"/>
      <c r="BE2156" s="13"/>
      <c r="BF2156" s="13"/>
      <c r="BG2156" s="13"/>
      <c r="BH2156" s="13"/>
      <c r="BI2156" s="13"/>
      <c r="BJ2156" s="13"/>
      <c r="BK2156" s="13"/>
      <c r="BL2156" s="13"/>
      <c r="BM2156" s="13"/>
      <c r="BN2156" s="13"/>
      <c r="BO2156" s="13"/>
    </row>
    <row r="2157" spans="1:67" hidden="1" x14ac:dyDescent="0.2">
      <c r="A2157" s="13" t="s">
        <v>1737</v>
      </c>
      <c r="B2157" s="13"/>
      <c r="C2157" s="13" t="s">
        <v>1524</v>
      </c>
      <c r="D2157" s="13" t="s">
        <v>140</v>
      </c>
      <c r="E2157" s="13" t="s">
        <v>1225</v>
      </c>
      <c r="F2157" s="13" t="s">
        <v>1242</v>
      </c>
      <c r="G2157" s="13" t="s">
        <v>1475</v>
      </c>
      <c r="H2157" s="13" t="s">
        <v>1476</v>
      </c>
      <c r="I2157" s="13"/>
      <c r="J2157" s="13"/>
      <c r="K2157" s="13"/>
      <c r="L2157" s="13"/>
      <c r="M2157" s="13"/>
      <c r="N2157" s="13"/>
      <c r="O2157" s="13"/>
      <c r="P2157" s="13"/>
      <c r="Q2157" s="13"/>
      <c r="R2157" s="13"/>
      <c r="S2157" s="13"/>
      <c r="T2157" s="13"/>
      <c r="U2157" s="13"/>
      <c r="V2157" s="13"/>
      <c r="W2157" s="13"/>
      <c r="X2157" s="13"/>
      <c r="Y2157" s="13"/>
      <c r="Z2157" s="13"/>
      <c r="AA2157" s="13"/>
      <c r="AB2157" s="13"/>
      <c r="AC2157" s="13"/>
      <c r="AD2157" s="13"/>
      <c r="AE2157" s="13"/>
      <c r="AF2157" s="13"/>
      <c r="AG2157" s="13"/>
      <c r="AH2157" s="13"/>
      <c r="AI2157" s="13"/>
      <c r="AJ2157" s="13"/>
      <c r="AK2157" s="13"/>
      <c r="AL2157" s="13"/>
      <c r="AM2157" s="13"/>
      <c r="AN2157" s="13"/>
      <c r="AO2157" s="13"/>
      <c r="AP2157" s="13"/>
      <c r="AQ2157" s="13"/>
      <c r="AR2157" s="13"/>
      <c r="AS2157" s="13"/>
      <c r="AT2157" s="13"/>
      <c r="AU2157" s="13"/>
      <c r="AV2157" s="13"/>
      <c r="AW2157" s="13"/>
      <c r="AX2157" s="13"/>
      <c r="AY2157" s="13"/>
      <c r="AZ2157" s="13"/>
      <c r="BA2157" s="13"/>
      <c r="BB2157" s="13"/>
      <c r="BC2157" s="13"/>
      <c r="BD2157" s="13"/>
      <c r="BE2157" s="13"/>
      <c r="BF2157" s="13"/>
      <c r="BG2157" s="13"/>
      <c r="BH2157" s="13"/>
      <c r="BI2157" s="13"/>
      <c r="BJ2157" s="13"/>
      <c r="BK2157" s="13"/>
      <c r="BL2157" s="13"/>
      <c r="BM2157" s="13"/>
      <c r="BN2157" s="13"/>
      <c r="BO2157" s="13"/>
    </row>
    <row r="2158" spans="1:67" hidden="1" x14ac:dyDescent="0.2">
      <c r="A2158" s="13" t="s">
        <v>1737</v>
      </c>
      <c r="B2158" s="13"/>
      <c r="C2158" s="13" t="s">
        <v>1524</v>
      </c>
      <c r="D2158" s="13" t="s">
        <v>140</v>
      </c>
      <c r="E2158" s="13" t="s">
        <v>1225</v>
      </c>
      <c r="F2158" s="13" t="s">
        <v>1242</v>
      </c>
      <c r="G2158" s="13" t="s">
        <v>1225</v>
      </c>
      <c r="H2158" s="13" t="s">
        <v>1242</v>
      </c>
      <c r="I2158" s="13"/>
      <c r="J2158" s="13"/>
      <c r="K2158" s="13"/>
      <c r="L2158" s="13"/>
      <c r="M2158" s="13"/>
      <c r="N2158" s="13"/>
      <c r="O2158" s="13"/>
      <c r="P2158" s="13"/>
      <c r="Q2158" s="13"/>
      <c r="R2158" s="13"/>
      <c r="S2158" s="13"/>
      <c r="T2158" s="13"/>
      <c r="U2158" s="13"/>
      <c r="V2158" s="13"/>
      <c r="W2158" s="13"/>
      <c r="X2158" s="13"/>
      <c r="Y2158" s="13"/>
      <c r="Z2158" s="13"/>
      <c r="AA2158" s="13"/>
      <c r="AB2158" s="13"/>
      <c r="AC2158" s="13"/>
      <c r="AD2158" s="13"/>
      <c r="AE2158" s="13"/>
      <c r="AF2158" s="13"/>
      <c r="AG2158" s="13"/>
      <c r="AH2158" s="13"/>
      <c r="AI2158" s="13"/>
      <c r="AJ2158" s="13"/>
      <c r="AK2158" s="13"/>
      <c r="AL2158" s="13"/>
      <c r="AM2158" s="13"/>
      <c r="AN2158" s="13"/>
      <c r="AO2158" s="13"/>
      <c r="AP2158" s="13"/>
      <c r="AQ2158" s="13"/>
      <c r="AR2158" s="13"/>
      <c r="AS2158" s="13"/>
      <c r="AT2158" s="13"/>
      <c r="AU2158" s="13"/>
      <c r="AV2158" s="13"/>
      <c r="AW2158" s="13"/>
      <c r="AX2158" s="13"/>
      <c r="AY2158" s="13"/>
      <c r="AZ2158" s="13"/>
      <c r="BA2158" s="13"/>
      <c r="BB2158" s="13"/>
      <c r="BC2158" s="13"/>
      <c r="BD2158" s="13"/>
      <c r="BE2158" s="13"/>
      <c r="BF2158" s="13"/>
      <c r="BG2158" s="13"/>
      <c r="BH2158" s="13"/>
      <c r="BI2158" s="13"/>
      <c r="BJ2158" s="13"/>
      <c r="BK2158" s="13"/>
      <c r="BL2158" s="13"/>
      <c r="BM2158" s="13"/>
      <c r="BN2158" s="13"/>
      <c r="BO2158" s="13"/>
    </row>
    <row r="2159" spans="1:67" hidden="1" x14ac:dyDescent="0.2">
      <c r="A2159" s="12" t="s">
        <v>2405</v>
      </c>
      <c r="B2159" s="12"/>
      <c r="C2159" s="12" t="s">
        <v>1524</v>
      </c>
      <c r="D2159" s="12" t="s">
        <v>140</v>
      </c>
      <c r="E2159" s="12" t="s">
        <v>1225</v>
      </c>
      <c r="F2159" s="12" t="s">
        <v>1242</v>
      </c>
      <c r="G2159" s="12" t="s">
        <v>636</v>
      </c>
      <c r="H2159" s="12" t="s">
        <v>1476</v>
      </c>
      <c r="I2159" s="12"/>
      <c r="J2159" s="12"/>
      <c r="K2159" s="12"/>
      <c r="L2159" s="12"/>
      <c r="M2159" s="12"/>
      <c r="N2159" s="12"/>
      <c r="O2159" s="12"/>
      <c r="P2159" s="12"/>
      <c r="Q2159" s="12"/>
      <c r="R2159" s="12"/>
      <c r="S2159" s="12"/>
      <c r="T2159" s="12"/>
      <c r="U2159" s="12"/>
      <c r="V2159" s="12"/>
      <c r="W2159" s="12"/>
      <c r="X2159" s="12"/>
      <c r="Y2159" s="12"/>
      <c r="Z2159" s="12"/>
      <c r="AA2159" s="12"/>
      <c r="AB2159" s="12"/>
      <c r="AC2159" s="12"/>
      <c r="AD2159" s="12"/>
      <c r="AE2159" s="12"/>
      <c r="AF2159" s="12"/>
      <c r="AG2159" s="12"/>
      <c r="AH2159" s="12"/>
      <c r="AI2159" s="12"/>
      <c r="AJ2159" s="12"/>
      <c r="AK2159" s="12"/>
      <c r="AL2159" s="12"/>
      <c r="AM2159" s="12"/>
      <c r="AN2159" s="12"/>
      <c r="AO2159" s="12"/>
      <c r="AP2159" s="12"/>
      <c r="AQ2159" s="12"/>
      <c r="AR2159" s="12"/>
      <c r="AS2159" s="12"/>
      <c r="AT2159" s="12"/>
      <c r="AU2159" s="12"/>
      <c r="AV2159" s="12"/>
      <c r="AW2159" s="12"/>
      <c r="AX2159" s="12"/>
      <c r="AY2159" s="12"/>
      <c r="AZ2159" s="12"/>
      <c r="BA2159" s="12"/>
      <c r="BB2159" s="12"/>
      <c r="BC2159" s="12"/>
      <c r="BD2159" s="12"/>
      <c r="BE2159" s="12"/>
      <c r="BF2159" s="12"/>
      <c r="BG2159" s="12"/>
      <c r="BH2159" s="12"/>
      <c r="BI2159" s="12"/>
      <c r="BJ2159" s="12" t="s">
        <v>79</v>
      </c>
      <c r="BK2159" s="14">
        <v>44820</v>
      </c>
      <c r="BL2159" s="12" t="s">
        <v>2353</v>
      </c>
      <c r="BM2159" s="12">
        <v>2905</v>
      </c>
      <c r="BN2159" s="12" t="s">
        <v>72</v>
      </c>
      <c r="BO2159" s="12" t="s">
        <v>2353</v>
      </c>
    </row>
    <row r="2160" spans="1:67" hidden="1" x14ac:dyDescent="0.2">
      <c r="A2160" s="2" t="s">
        <v>1241</v>
      </c>
      <c r="B2160" s="2"/>
      <c r="C2160" s="2" t="s">
        <v>1524</v>
      </c>
      <c r="D2160" s="2" t="s">
        <v>140</v>
      </c>
      <c r="E2160" s="2" t="s">
        <v>1225</v>
      </c>
      <c r="F2160" s="2" t="s">
        <v>1242</v>
      </c>
      <c r="G2160" s="2" t="s">
        <v>590</v>
      </c>
      <c r="H2160" s="2" t="s">
        <v>1242</v>
      </c>
      <c r="I2160" s="2"/>
      <c r="J2160" s="2"/>
      <c r="K2160" s="2"/>
      <c r="L2160" s="2"/>
      <c r="M2160" s="2"/>
      <c r="N2160" s="2"/>
      <c r="O2160" s="2"/>
      <c r="P2160" s="2"/>
      <c r="Q2160" s="2"/>
      <c r="R2160" s="2"/>
      <c r="S2160" s="2"/>
      <c r="T2160" s="2"/>
      <c r="U2160" s="2"/>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c r="AT2160" s="2"/>
      <c r="AU2160" s="2"/>
      <c r="AV2160" s="2"/>
      <c r="AW2160" s="2"/>
      <c r="AX2160" s="2"/>
      <c r="AY2160" s="2"/>
      <c r="AZ2160" s="2"/>
      <c r="BA2160" s="2"/>
      <c r="BB2160" s="2"/>
      <c r="BC2160" s="2"/>
      <c r="BD2160" s="2"/>
      <c r="BE2160" s="2"/>
      <c r="BF2160" s="2"/>
      <c r="BG2160" s="2"/>
      <c r="BH2160" s="2"/>
      <c r="BI2160" s="2"/>
      <c r="BJ2160" s="2" t="s">
        <v>79</v>
      </c>
      <c r="BK2160" s="2"/>
      <c r="BL2160" s="2" t="s">
        <v>216</v>
      </c>
      <c r="BM2160" s="2">
        <v>7016</v>
      </c>
      <c r="BN2160" s="2" t="s">
        <v>72</v>
      </c>
      <c r="BO2160" s="2" t="s">
        <v>216</v>
      </c>
    </row>
    <row r="2161" spans="1:67" hidden="1" x14ac:dyDescent="0.2">
      <c r="A2161" s="2" t="s">
        <v>1243</v>
      </c>
      <c r="B2161" s="2"/>
      <c r="C2161" s="2" t="s">
        <v>1524</v>
      </c>
      <c r="D2161" s="2" t="s">
        <v>140</v>
      </c>
      <c r="E2161" s="2" t="s">
        <v>1225</v>
      </c>
      <c r="F2161" s="2" t="s">
        <v>1242</v>
      </c>
      <c r="G2161" s="2" t="s">
        <v>590</v>
      </c>
      <c r="H2161" s="2" t="s">
        <v>1242</v>
      </c>
      <c r="I2161" s="2"/>
      <c r="J2161" s="2"/>
      <c r="K2161" s="2"/>
      <c r="L2161" s="2"/>
      <c r="M2161" s="2"/>
      <c r="N2161" s="2"/>
      <c r="O2161" s="2"/>
      <c r="P2161" s="2"/>
      <c r="Q2161" s="2"/>
      <c r="R2161" s="2"/>
      <c r="S2161" s="2"/>
      <c r="T2161" s="2"/>
      <c r="U2161" s="2"/>
      <c r="V2161" s="2"/>
      <c r="W2161" s="2"/>
      <c r="X2161" s="2"/>
      <c r="Y2161" s="2"/>
      <c r="Z2161" s="2"/>
      <c r="AA2161" s="2"/>
      <c r="AB2161" s="2"/>
      <c r="AC2161" s="2"/>
      <c r="AD2161" s="2"/>
      <c r="AE2161" s="2"/>
      <c r="AF2161" s="2"/>
      <c r="AG2161" s="2"/>
      <c r="AH2161" s="2"/>
      <c r="AI2161" s="2"/>
      <c r="AJ2161" s="2"/>
      <c r="AK2161" s="2"/>
      <c r="AL2161" s="2"/>
      <c r="AM2161" s="2"/>
      <c r="AN2161" s="2"/>
      <c r="AO2161" s="2"/>
      <c r="AP2161" s="2"/>
      <c r="AQ2161" s="2"/>
      <c r="AR2161" s="2"/>
      <c r="AS2161" s="2"/>
      <c r="AT2161" s="2"/>
      <c r="AU2161" s="2"/>
      <c r="AV2161" s="2"/>
      <c r="AW2161" s="2"/>
      <c r="AX2161" s="2"/>
      <c r="AY2161" s="2"/>
      <c r="AZ2161" s="2"/>
      <c r="BA2161" s="2"/>
      <c r="BB2161" s="2"/>
      <c r="BC2161" s="2"/>
      <c r="BD2161" s="2"/>
      <c r="BE2161" s="2"/>
      <c r="BF2161" s="2"/>
      <c r="BG2161" s="2"/>
      <c r="BH2161" s="2"/>
      <c r="BI2161" s="2"/>
      <c r="BJ2161" s="2" t="s">
        <v>79</v>
      </c>
      <c r="BK2161" s="2"/>
      <c r="BL2161" s="2" t="s">
        <v>216</v>
      </c>
      <c r="BM2161" s="2">
        <v>7016</v>
      </c>
      <c r="BN2161" s="2" t="s">
        <v>72</v>
      </c>
      <c r="BO2161" s="2" t="s">
        <v>216</v>
      </c>
    </row>
    <row r="2162" spans="1:67" hidden="1" x14ac:dyDescent="0.2">
      <c r="A2162" t="s">
        <v>1243</v>
      </c>
      <c r="C2162" t="s">
        <v>1524</v>
      </c>
      <c r="D2162" t="s">
        <v>140</v>
      </c>
      <c r="E2162" t="s">
        <v>1225</v>
      </c>
      <c r="F2162" t="s">
        <v>1242</v>
      </c>
      <c r="G2162" t="s">
        <v>1225</v>
      </c>
      <c r="H2162" t="s">
        <v>1242</v>
      </c>
      <c r="Y2162">
        <v>4.4133333329999997</v>
      </c>
      <c r="AB2162">
        <v>5.82</v>
      </c>
      <c r="AC2162">
        <v>4</v>
      </c>
      <c r="AF2162">
        <v>6.1950000000000003</v>
      </c>
      <c r="BJ2162" t="s">
        <v>79</v>
      </c>
      <c r="BL2162" t="s">
        <v>130</v>
      </c>
      <c r="BM2162">
        <v>3096</v>
      </c>
    </row>
    <row r="2163" spans="1:67" hidden="1" x14ac:dyDescent="0.2">
      <c r="A2163" t="s">
        <v>2427</v>
      </c>
      <c r="B2163" t="s">
        <v>338</v>
      </c>
      <c r="C2163" t="s">
        <v>1524</v>
      </c>
      <c r="D2163" t="s">
        <v>140</v>
      </c>
      <c r="E2163" t="s">
        <v>1225</v>
      </c>
      <c r="F2163" t="s">
        <v>1242</v>
      </c>
      <c r="G2163" s="8" t="s">
        <v>1225</v>
      </c>
      <c r="H2163" t="s">
        <v>1242</v>
      </c>
      <c r="AK2163">
        <v>3.9</v>
      </c>
      <c r="AN2163">
        <v>2.09</v>
      </c>
      <c r="AO2163">
        <v>4.55</v>
      </c>
      <c r="AR2163">
        <v>2.83</v>
      </c>
      <c r="AS2163">
        <f>AVERAGE(4.62,4.72)</f>
        <v>4.67</v>
      </c>
      <c r="AV2163">
        <f>AVERAGE(3.36, 3.45)</f>
        <v>3.4050000000000002</v>
      </c>
      <c r="AW2163">
        <f>AVERAGE(4.19,4.36)</f>
        <v>4.2750000000000004</v>
      </c>
      <c r="AX2163">
        <f>AVERAGE(3.67,3.87)</f>
        <v>3.77</v>
      </c>
      <c r="AY2163">
        <f>AVERAGE(3.77,3.78)</f>
        <v>3.7749999999999999</v>
      </c>
      <c r="AZ2163">
        <f>MAX(AX2163:AY2163)</f>
        <v>3.7749999999999999</v>
      </c>
      <c r="BA2163">
        <f>AVERAGE(4.26,4.38)</f>
        <v>4.32</v>
      </c>
      <c r="BB2163">
        <f>AVERAGE(4.05,4.22)</f>
        <v>4.1349999999999998</v>
      </c>
      <c r="BC2163">
        <f>AVERAGE(3.77,3.82)</f>
        <v>3.7949999999999999</v>
      </c>
      <c r="BD2163">
        <f>MAX(BB2163:BC2163)</f>
        <v>4.1349999999999998</v>
      </c>
      <c r="BE2163">
        <v>4.49</v>
      </c>
      <c r="BF2163">
        <v>3.33</v>
      </c>
      <c r="BG2163">
        <v>2.64</v>
      </c>
      <c r="BH2163">
        <v>3.33</v>
      </c>
      <c r="BJ2163" t="s">
        <v>79</v>
      </c>
      <c r="BK2163" s="1">
        <v>44825</v>
      </c>
      <c r="BL2163" t="s">
        <v>2598</v>
      </c>
      <c r="BM2163">
        <v>79420</v>
      </c>
    </row>
    <row r="2164" spans="1:67" ht="18" hidden="1" x14ac:dyDescent="0.2">
      <c r="A2164" s="12" t="s">
        <v>2427</v>
      </c>
      <c r="B2164" s="12"/>
      <c r="C2164" s="12" t="s">
        <v>1524</v>
      </c>
      <c r="D2164" s="12" t="s">
        <v>140</v>
      </c>
      <c r="E2164" s="12" t="s">
        <v>1225</v>
      </c>
      <c r="F2164" s="12" t="s">
        <v>1242</v>
      </c>
      <c r="G2164" s="12" t="s">
        <v>141</v>
      </c>
      <c r="H2164" s="12" t="s">
        <v>1242</v>
      </c>
      <c r="I2164" s="12"/>
      <c r="J2164" s="12"/>
      <c r="K2164" s="12"/>
      <c r="L2164" s="12"/>
      <c r="M2164" s="12"/>
      <c r="N2164" s="12"/>
      <c r="O2164" s="12"/>
      <c r="P2164" s="12"/>
      <c r="Q2164" s="12"/>
      <c r="R2164" s="12"/>
      <c r="S2164" s="12"/>
      <c r="T2164" s="12"/>
      <c r="U2164" s="12"/>
      <c r="V2164" s="12"/>
      <c r="W2164" s="12"/>
      <c r="X2164" s="12"/>
      <c r="Y2164" s="12"/>
      <c r="Z2164" s="12"/>
      <c r="AA2164" s="12"/>
      <c r="AB2164" s="12"/>
      <c r="AC2164" s="12"/>
      <c r="AD2164" s="12"/>
      <c r="AE2164" s="12"/>
      <c r="AF2164" s="12"/>
      <c r="AG2164" s="12"/>
      <c r="AH2164" s="12"/>
      <c r="AI2164" s="12"/>
      <c r="AJ2164" s="12"/>
      <c r="AK2164" s="12"/>
      <c r="AL2164" s="12"/>
      <c r="AM2164" s="12"/>
      <c r="AN2164" s="12"/>
      <c r="AO2164" s="12"/>
      <c r="AP2164" s="12"/>
      <c r="AQ2164" s="12"/>
      <c r="AR2164" s="12"/>
      <c r="AS2164" s="12"/>
      <c r="AT2164" s="12"/>
      <c r="AU2164" s="12"/>
      <c r="AV2164" s="12"/>
      <c r="AW2164" s="12"/>
      <c r="AX2164" s="12"/>
      <c r="AY2164" s="12"/>
      <c r="AZ2164" s="12"/>
      <c r="BA2164" s="12"/>
      <c r="BB2164" s="12"/>
      <c r="BC2164" s="12"/>
      <c r="BD2164" s="12"/>
      <c r="BE2164" s="12"/>
      <c r="BF2164" s="12"/>
      <c r="BG2164" s="12"/>
      <c r="BH2164" s="12"/>
      <c r="BI2164" s="12"/>
      <c r="BJ2164" s="12" t="s">
        <v>79</v>
      </c>
      <c r="BK2164" s="14">
        <v>44820</v>
      </c>
      <c r="BL2164" s="12" t="s">
        <v>2413</v>
      </c>
      <c r="BM2164" s="36">
        <v>82637</v>
      </c>
      <c r="BN2164" s="12" t="s">
        <v>72</v>
      </c>
      <c r="BO2164" s="12" t="s">
        <v>2413</v>
      </c>
    </row>
    <row r="2165" spans="1:67" ht="18" hidden="1" x14ac:dyDescent="0.2">
      <c r="A2165" s="12" t="s">
        <v>2428</v>
      </c>
      <c r="B2165" s="12"/>
      <c r="C2165" s="12" t="s">
        <v>1524</v>
      </c>
      <c r="D2165" s="12" t="s">
        <v>140</v>
      </c>
      <c r="E2165" s="12" t="s">
        <v>1225</v>
      </c>
      <c r="F2165" s="12" t="s">
        <v>1242</v>
      </c>
      <c r="G2165" s="12" t="s">
        <v>141</v>
      </c>
      <c r="H2165" s="12" t="s">
        <v>1242</v>
      </c>
      <c r="I2165" s="12"/>
      <c r="J2165" s="12"/>
      <c r="K2165" s="12"/>
      <c r="L2165" s="12"/>
      <c r="M2165" s="12"/>
      <c r="N2165" s="12"/>
      <c r="O2165" s="12"/>
      <c r="P2165" s="12"/>
      <c r="Q2165" s="12"/>
      <c r="R2165" s="12"/>
      <c r="S2165" s="12"/>
      <c r="T2165" s="12"/>
      <c r="U2165" s="12"/>
      <c r="V2165" s="12"/>
      <c r="W2165" s="12"/>
      <c r="X2165" s="12"/>
      <c r="Y2165" s="12"/>
      <c r="Z2165" s="12"/>
      <c r="AA2165" s="12"/>
      <c r="AB2165" s="12"/>
      <c r="AC2165" s="12"/>
      <c r="AD2165" s="12"/>
      <c r="AE2165" s="12"/>
      <c r="AF2165" s="12"/>
      <c r="AG2165" s="12"/>
      <c r="AH2165" s="12"/>
      <c r="AI2165" s="12"/>
      <c r="AJ2165" s="12"/>
      <c r="AK2165" s="12"/>
      <c r="AL2165" s="12"/>
      <c r="AM2165" s="12"/>
      <c r="AN2165" s="12"/>
      <c r="AO2165" s="12"/>
      <c r="AP2165" s="12"/>
      <c r="AQ2165" s="12"/>
      <c r="AR2165" s="12"/>
      <c r="AS2165" s="12"/>
      <c r="AT2165" s="12"/>
      <c r="AU2165" s="12"/>
      <c r="AV2165" s="12"/>
      <c r="AW2165" s="12"/>
      <c r="AX2165" s="12"/>
      <c r="AY2165" s="12"/>
      <c r="AZ2165" s="12"/>
      <c r="BA2165" s="12"/>
      <c r="BB2165" s="12"/>
      <c r="BC2165" s="12"/>
      <c r="BD2165" s="12"/>
      <c r="BE2165" s="12"/>
      <c r="BF2165" s="12"/>
      <c r="BG2165" s="12"/>
      <c r="BH2165" s="12"/>
      <c r="BI2165" s="12"/>
      <c r="BJ2165" s="12" t="s">
        <v>79</v>
      </c>
      <c r="BK2165" s="14">
        <v>44820</v>
      </c>
      <c r="BL2165" s="12" t="s">
        <v>2413</v>
      </c>
      <c r="BM2165" s="36">
        <v>82637</v>
      </c>
      <c r="BN2165" s="12" t="s">
        <v>72</v>
      </c>
      <c r="BO2165" s="12" t="s">
        <v>2413</v>
      </c>
    </row>
    <row r="2166" spans="1:67" hidden="1" x14ac:dyDescent="0.2">
      <c r="A2166" s="12" t="s">
        <v>2366</v>
      </c>
      <c r="B2166" s="12"/>
      <c r="C2166" s="12" t="s">
        <v>1524</v>
      </c>
      <c r="D2166" s="12" t="s">
        <v>140</v>
      </c>
      <c r="E2166" s="12" t="s">
        <v>1225</v>
      </c>
      <c r="F2166" s="12" t="s">
        <v>1242</v>
      </c>
      <c r="G2166" s="12" t="s">
        <v>636</v>
      </c>
      <c r="H2166" s="12" t="s">
        <v>1476</v>
      </c>
      <c r="I2166" s="12"/>
      <c r="J2166" s="12"/>
      <c r="K2166" s="12"/>
      <c r="L2166" s="12"/>
      <c r="M2166" s="12"/>
      <c r="N2166" s="12"/>
      <c r="O2166" s="12"/>
      <c r="P2166" s="12"/>
      <c r="Q2166" s="12"/>
      <c r="R2166" s="12"/>
      <c r="S2166" s="12"/>
      <c r="T2166" s="12"/>
      <c r="U2166" s="12"/>
      <c r="V2166" s="12"/>
      <c r="W2166" s="12"/>
      <c r="X2166" s="12"/>
      <c r="Y2166" s="12"/>
      <c r="Z2166" s="12"/>
      <c r="AA2166" s="12"/>
      <c r="AB2166" s="12"/>
      <c r="AC2166" s="12"/>
      <c r="AD2166" s="12"/>
      <c r="AE2166" s="12"/>
      <c r="AF2166" s="12"/>
      <c r="AG2166" s="12"/>
      <c r="AH2166" s="12"/>
      <c r="AI2166" s="12"/>
      <c r="AJ2166" s="12"/>
      <c r="AK2166" s="12"/>
      <c r="AL2166" s="12"/>
      <c r="AM2166" s="12"/>
      <c r="AN2166" s="12"/>
      <c r="AO2166" s="12"/>
      <c r="AP2166" s="12"/>
      <c r="AQ2166" s="12"/>
      <c r="AR2166" s="12"/>
      <c r="AS2166" s="12"/>
      <c r="AT2166" s="12"/>
      <c r="AU2166" s="12"/>
      <c r="AV2166" s="12"/>
      <c r="AW2166" s="12"/>
      <c r="AX2166" s="12"/>
      <c r="AY2166" s="12"/>
      <c r="AZ2166" s="12"/>
      <c r="BA2166" s="12"/>
      <c r="BB2166" s="12"/>
      <c r="BC2166" s="12"/>
      <c r="BD2166" s="12"/>
      <c r="BE2166" s="12"/>
      <c r="BF2166" s="12"/>
      <c r="BG2166" s="12"/>
      <c r="BH2166" s="12"/>
      <c r="BI2166" s="12"/>
      <c r="BJ2166" s="12" t="s">
        <v>79</v>
      </c>
      <c r="BK2166" s="14">
        <v>44820</v>
      </c>
      <c r="BL2166" s="12" t="s">
        <v>2353</v>
      </c>
      <c r="BM2166" s="12">
        <v>2905</v>
      </c>
      <c r="BN2166" s="12" t="s">
        <v>72</v>
      </c>
      <c r="BO2166" s="12" t="s">
        <v>2353</v>
      </c>
    </row>
    <row r="2167" spans="1:67" hidden="1" x14ac:dyDescent="0.2">
      <c r="A2167" s="12" t="s">
        <v>2404</v>
      </c>
      <c r="B2167" s="12"/>
      <c r="C2167" s="12" t="s">
        <v>1524</v>
      </c>
      <c r="D2167" s="12" t="s">
        <v>140</v>
      </c>
      <c r="E2167" s="12" t="s">
        <v>1225</v>
      </c>
      <c r="F2167" s="12" t="s">
        <v>1242</v>
      </c>
      <c r="G2167" s="12" t="s">
        <v>636</v>
      </c>
      <c r="H2167" s="12" t="s">
        <v>1476</v>
      </c>
      <c r="I2167" s="12"/>
      <c r="J2167" s="12"/>
      <c r="K2167" s="12"/>
      <c r="L2167" s="12"/>
      <c r="M2167" s="12"/>
      <c r="N2167" s="12"/>
      <c r="O2167" s="12"/>
      <c r="P2167" s="12"/>
      <c r="Q2167" s="12"/>
      <c r="R2167" s="12"/>
      <c r="S2167" s="12"/>
      <c r="T2167" s="12"/>
      <c r="U2167" s="12"/>
      <c r="V2167" s="12"/>
      <c r="W2167" s="12"/>
      <c r="X2167" s="12"/>
      <c r="Y2167" s="12"/>
      <c r="Z2167" s="12"/>
      <c r="AA2167" s="12"/>
      <c r="AB2167" s="12"/>
      <c r="AC2167" s="12"/>
      <c r="AD2167" s="12"/>
      <c r="AE2167" s="12"/>
      <c r="AF2167" s="12"/>
      <c r="AG2167" s="12"/>
      <c r="AH2167" s="12"/>
      <c r="AI2167" s="12"/>
      <c r="AJ2167" s="12"/>
      <c r="AK2167" s="12"/>
      <c r="AL2167" s="12"/>
      <c r="AM2167" s="12"/>
      <c r="AN2167" s="12"/>
      <c r="AO2167" s="12"/>
      <c r="AP2167" s="12"/>
      <c r="AQ2167" s="12"/>
      <c r="AR2167" s="12"/>
      <c r="AS2167" s="12"/>
      <c r="AT2167" s="12"/>
      <c r="AU2167" s="12"/>
      <c r="AV2167" s="12"/>
      <c r="AW2167" s="12"/>
      <c r="AX2167" s="12"/>
      <c r="AY2167" s="12"/>
      <c r="AZ2167" s="12"/>
      <c r="BA2167" s="12"/>
      <c r="BB2167" s="12"/>
      <c r="BC2167" s="12"/>
      <c r="BD2167" s="12"/>
      <c r="BE2167" s="12"/>
      <c r="BF2167" s="12"/>
      <c r="BG2167" s="12"/>
      <c r="BH2167" s="12"/>
      <c r="BI2167" s="12"/>
      <c r="BJ2167" s="12" t="s">
        <v>79</v>
      </c>
      <c r="BK2167" s="14">
        <v>44820</v>
      </c>
      <c r="BL2167" s="12" t="s">
        <v>2353</v>
      </c>
      <c r="BM2167" s="12">
        <v>2905</v>
      </c>
      <c r="BN2167" s="12" t="s">
        <v>72</v>
      </c>
      <c r="BO2167" s="12" t="s">
        <v>2353</v>
      </c>
    </row>
    <row r="2168" spans="1:67" hidden="1" x14ac:dyDescent="0.2">
      <c r="A2168" s="12" t="s">
        <v>2407</v>
      </c>
      <c r="B2168" s="12"/>
      <c r="C2168" s="12" t="s">
        <v>1524</v>
      </c>
      <c r="D2168" s="12" t="s">
        <v>140</v>
      </c>
      <c r="E2168" s="12" t="s">
        <v>1225</v>
      </c>
      <c r="F2168" s="12" t="s">
        <v>1242</v>
      </c>
      <c r="G2168" s="12" t="s">
        <v>636</v>
      </c>
      <c r="H2168" s="12" t="s">
        <v>1476</v>
      </c>
      <c r="I2168" s="12"/>
      <c r="J2168" s="12"/>
      <c r="K2168" s="12"/>
      <c r="L2168" s="12"/>
      <c r="M2168" s="12"/>
      <c r="N2168" s="12"/>
      <c r="O2168" s="12"/>
      <c r="P2168" s="12"/>
      <c r="Q2168" s="12"/>
      <c r="R2168" s="12"/>
      <c r="S2168" s="12"/>
      <c r="T2168" s="12"/>
      <c r="U2168" s="12"/>
      <c r="V2168" s="12"/>
      <c r="W2168" s="12"/>
      <c r="X2168" s="12"/>
      <c r="Y2168" s="12"/>
      <c r="Z2168" s="12"/>
      <c r="AA2168" s="12"/>
      <c r="AB2168" s="12"/>
      <c r="AC2168" s="12"/>
      <c r="AD2168" s="12"/>
      <c r="AE2168" s="12"/>
      <c r="AF2168" s="12"/>
      <c r="AG2168" s="12"/>
      <c r="AH2168" s="12"/>
      <c r="AI2168" s="12"/>
      <c r="AJ2168" s="12"/>
      <c r="AK2168" s="12"/>
      <c r="AL2168" s="12"/>
      <c r="AM2168" s="12"/>
      <c r="AN2168" s="12"/>
      <c r="AO2168" s="12"/>
      <c r="AP2168" s="12"/>
      <c r="AQ2168" s="12"/>
      <c r="AR2168" s="12"/>
      <c r="AS2168" s="12"/>
      <c r="AT2168" s="12"/>
      <c r="AU2168" s="12"/>
      <c r="AV2168" s="12"/>
      <c r="AW2168" s="12"/>
      <c r="AX2168" s="12"/>
      <c r="AY2168" s="12"/>
      <c r="AZ2168" s="12"/>
      <c r="BA2168" s="12"/>
      <c r="BB2168" s="12"/>
      <c r="BC2168" s="12"/>
      <c r="BD2168" s="12"/>
      <c r="BE2168" s="12"/>
      <c r="BF2168" s="12"/>
      <c r="BG2168" s="12"/>
      <c r="BH2168" s="12"/>
      <c r="BI2168" s="12"/>
      <c r="BJ2168" s="12" t="s">
        <v>79</v>
      </c>
      <c r="BK2168" s="14">
        <v>44820</v>
      </c>
      <c r="BL2168" s="12" t="s">
        <v>2353</v>
      </c>
      <c r="BM2168" s="12">
        <v>2905</v>
      </c>
      <c r="BN2168" s="12" t="s">
        <v>72</v>
      </c>
      <c r="BO2168" s="12" t="s">
        <v>2353</v>
      </c>
    </row>
    <row r="2169" spans="1:67" hidden="1" x14ac:dyDescent="0.2">
      <c r="A2169" s="12" t="s">
        <v>2406</v>
      </c>
      <c r="B2169" s="12"/>
      <c r="C2169" s="12" t="s">
        <v>1524</v>
      </c>
      <c r="D2169" s="12" t="s">
        <v>140</v>
      </c>
      <c r="E2169" s="12" t="s">
        <v>1225</v>
      </c>
      <c r="F2169" s="12" t="s">
        <v>1242</v>
      </c>
      <c r="G2169" s="12" t="s">
        <v>636</v>
      </c>
      <c r="H2169" s="12" t="s">
        <v>1476</v>
      </c>
      <c r="I2169" s="12"/>
      <c r="J2169" s="12"/>
      <c r="K2169" s="12"/>
      <c r="L2169" s="12"/>
      <c r="M2169" s="12"/>
      <c r="N2169" s="12"/>
      <c r="O2169" s="12"/>
      <c r="P2169" s="12"/>
      <c r="Q2169" s="12"/>
      <c r="R2169" s="12"/>
      <c r="S2169" s="12"/>
      <c r="T2169" s="12"/>
      <c r="U2169" s="12"/>
      <c r="V2169" s="12"/>
      <c r="W2169" s="12"/>
      <c r="X2169" s="12"/>
      <c r="Y2169" s="12"/>
      <c r="Z2169" s="12"/>
      <c r="AA2169" s="12"/>
      <c r="AB2169" s="12"/>
      <c r="AC2169" s="12"/>
      <c r="AD2169" s="12"/>
      <c r="AE2169" s="12"/>
      <c r="AF2169" s="12"/>
      <c r="AG2169" s="12"/>
      <c r="AH2169" s="12"/>
      <c r="AI2169" s="12"/>
      <c r="AJ2169" s="12"/>
      <c r="AK2169" s="12"/>
      <c r="AL2169" s="12"/>
      <c r="AM2169" s="12"/>
      <c r="AN2169" s="12"/>
      <c r="AO2169" s="12"/>
      <c r="AP2169" s="12"/>
      <c r="AQ2169" s="12"/>
      <c r="AR2169" s="12"/>
      <c r="AS2169" s="12"/>
      <c r="AT2169" s="12"/>
      <c r="AU2169" s="12"/>
      <c r="AV2169" s="12"/>
      <c r="AW2169" s="12"/>
      <c r="AX2169" s="12"/>
      <c r="AY2169" s="12"/>
      <c r="AZ2169" s="12"/>
      <c r="BA2169" s="12"/>
      <c r="BB2169" s="12"/>
      <c r="BC2169" s="12"/>
      <c r="BD2169" s="12"/>
      <c r="BE2169" s="12"/>
      <c r="BF2169" s="12"/>
      <c r="BG2169" s="12"/>
      <c r="BH2169" s="12"/>
      <c r="BI2169" s="12"/>
      <c r="BJ2169" s="12" t="s">
        <v>79</v>
      </c>
      <c r="BK2169" s="14">
        <v>44820</v>
      </c>
      <c r="BL2169" s="12" t="s">
        <v>2353</v>
      </c>
      <c r="BM2169" s="12">
        <v>2905</v>
      </c>
      <c r="BN2169" s="12" t="s">
        <v>72</v>
      </c>
      <c r="BO2169" s="12" t="s">
        <v>2353</v>
      </c>
    </row>
    <row r="2170" spans="1:67" hidden="1" x14ac:dyDescent="0.2">
      <c r="A2170" s="8" t="s">
        <v>2569</v>
      </c>
      <c r="C2170" t="s">
        <v>1524</v>
      </c>
      <c r="D2170" t="s">
        <v>140</v>
      </c>
      <c r="E2170" t="s">
        <v>1225</v>
      </c>
      <c r="F2170" t="s">
        <v>1242</v>
      </c>
      <c r="G2170" s="8" t="s">
        <v>1225</v>
      </c>
      <c r="H2170" s="8" t="s">
        <v>1242</v>
      </c>
      <c r="I2170" s="8"/>
      <c r="BA2170">
        <v>4.45</v>
      </c>
      <c r="BB2170">
        <v>3.7</v>
      </c>
      <c r="BC2170">
        <v>3.4</v>
      </c>
      <c r="BD2170">
        <v>3.7</v>
      </c>
      <c r="BJ2170" t="s">
        <v>79</v>
      </c>
      <c r="BK2170" s="1">
        <v>44824</v>
      </c>
      <c r="BL2170" t="s">
        <v>2492</v>
      </c>
      <c r="BM2170">
        <v>2930</v>
      </c>
      <c r="BN2170" t="s">
        <v>72</v>
      </c>
      <c r="BO2170" t="s">
        <v>2492</v>
      </c>
    </row>
    <row r="2171" spans="1:67" hidden="1" x14ac:dyDescent="0.2">
      <c r="A2171" s="8" t="s">
        <v>2567</v>
      </c>
      <c r="C2171" t="s">
        <v>1524</v>
      </c>
      <c r="D2171" t="s">
        <v>140</v>
      </c>
      <c r="E2171" t="s">
        <v>1225</v>
      </c>
      <c r="F2171" t="s">
        <v>1242</v>
      </c>
      <c r="G2171" s="8" t="s">
        <v>1225</v>
      </c>
      <c r="H2171" s="8" t="s">
        <v>1468</v>
      </c>
      <c r="I2171" s="8"/>
      <c r="Y2171">
        <v>3.8</v>
      </c>
      <c r="AB2171">
        <v>5</v>
      </c>
      <c r="AO2171">
        <v>3.95</v>
      </c>
      <c r="AR2171">
        <v>2.1</v>
      </c>
      <c r="AS2171">
        <v>4.0999999999999996</v>
      </c>
      <c r="AV2171">
        <v>2.65</v>
      </c>
      <c r="AW2171" t="s">
        <v>2568</v>
      </c>
      <c r="AX2171">
        <v>3.25</v>
      </c>
      <c r="AY2171">
        <v>3.4</v>
      </c>
      <c r="AZ2171">
        <v>3.4</v>
      </c>
      <c r="BA2171">
        <v>4.55</v>
      </c>
      <c r="BB2171">
        <v>4.0999999999999996</v>
      </c>
      <c r="BC2171">
        <v>3.6</v>
      </c>
      <c r="BD2171">
        <v>4.0999999999999996</v>
      </c>
      <c r="BE2171">
        <v>3.75</v>
      </c>
      <c r="BF2171">
        <v>2.75</v>
      </c>
      <c r="BG2171">
        <v>2.15</v>
      </c>
      <c r="BH2171">
        <v>2.75</v>
      </c>
      <c r="BJ2171" s="8" t="s">
        <v>79</v>
      </c>
      <c r="BK2171" s="9">
        <v>44824</v>
      </c>
      <c r="BL2171" s="8" t="s">
        <v>2492</v>
      </c>
      <c r="BM2171">
        <v>2930</v>
      </c>
    </row>
    <row r="2172" spans="1:67" hidden="1" x14ac:dyDescent="0.2">
      <c r="A2172" s="8" t="s">
        <v>2797</v>
      </c>
      <c r="B2172" s="8"/>
      <c r="C2172" s="8" t="s">
        <v>1524</v>
      </c>
      <c r="D2172" s="8" t="s">
        <v>140</v>
      </c>
      <c r="E2172" s="8" t="s">
        <v>1225</v>
      </c>
      <c r="F2172" s="8" t="s">
        <v>1242</v>
      </c>
      <c r="G2172" s="8" t="s">
        <v>636</v>
      </c>
      <c r="H2172" s="8" t="s">
        <v>2796</v>
      </c>
      <c r="I2172" s="8"/>
      <c r="J2172" s="8"/>
      <c r="K2172" s="8"/>
      <c r="L2172" s="8"/>
      <c r="M2172" s="8"/>
      <c r="N2172" s="8"/>
      <c r="O2172" s="8"/>
      <c r="P2172" s="8"/>
      <c r="Q2172" s="8"/>
      <c r="R2172" s="8"/>
      <c r="S2172" s="8"/>
      <c r="T2172" s="8"/>
      <c r="U2172" s="8"/>
      <c r="V2172" s="8"/>
      <c r="W2172" s="8"/>
      <c r="X2172" s="8"/>
      <c r="Y2172" s="8"/>
      <c r="Z2172" s="8"/>
      <c r="AA2172" s="8"/>
      <c r="AB2172" s="8"/>
      <c r="AC2172" s="8" t="s">
        <v>2256</v>
      </c>
      <c r="AD2172" s="8" t="s">
        <v>2104</v>
      </c>
      <c r="AE2172" s="8" t="s">
        <v>1949</v>
      </c>
      <c r="AF2172" s="8" t="s">
        <v>2104</v>
      </c>
      <c r="AG2172" s="8"/>
      <c r="AH2172" s="8"/>
      <c r="AI2172" s="8"/>
      <c r="AJ2172" s="8"/>
      <c r="AK2172" s="8"/>
      <c r="AL2172" s="8"/>
      <c r="AM2172" s="8"/>
      <c r="AN2172" s="8"/>
      <c r="AO2172" s="8"/>
      <c r="AP2172" s="8"/>
      <c r="AQ2172" s="8"/>
      <c r="AR2172" s="8"/>
      <c r="AS2172" s="8"/>
      <c r="AT2172" s="8"/>
      <c r="AU2172" s="8"/>
      <c r="AV2172" s="8"/>
      <c r="AW2172" s="8"/>
      <c r="AX2172" s="8"/>
      <c r="AY2172" s="8"/>
      <c r="AZ2172" s="8"/>
      <c r="BA2172" s="8"/>
      <c r="BB2172" s="8"/>
      <c r="BC2172" s="8"/>
      <c r="BD2172" s="8"/>
      <c r="BE2172" s="8"/>
      <c r="BF2172" s="8"/>
      <c r="BG2172" s="8"/>
      <c r="BH2172" s="8"/>
      <c r="BI2172" s="8"/>
      <c r="BJ2172" s="8" t="s">
        <v>79</v>
      </c>
      <c r="BK2172" s="9">
        <v>44827</v>
      </c>
      <c r="BL2172" s="8" t="s">
        <v>2790</v>
      </c>
      <c r="BM2172" s="8">
        <v>1985</v>
      </c>
      <c r="BN2172" s="8" t="s">
        <v>72</v>
      </c>
      <c r="BO2172" s="8"/>
    </row>
    <row r="2173" spans="1:67" hidden="1" x14ac:dyDescent="0.2">
      <c r="A2173" s="8" t="s">
        <v>2798</v>
      </c>
      <c r="B2173" s="8"/>
      <c r="C2173" s="8" t="s">
        <v>1524</v>
      </c>
      <c r="D2173" s="8" t="s">
        <v>140</v>
      </c>
      <c r="E2173" s="8" t="s">
        <v>1225</v>
      </c>
      <c r="F2173" s="8" t="s">
        <v>1242</v>
      </c>
      <c r="G2173" s="8" t="s">
        <v>636</v>
      </c>
      <c r="H2173" s="8" t="s">
        <v>2796</v>
      </c>
      <c r="I2173" s="8"/>
      <c r="J2173" s="8"/>
      <c r="K2173" s="8"/>
      <c r="L2173" s="8"/>
      <c r="M2173" s="8"/>
      <c r="N2173" s="8"/>
      <c r="O2173" s="8"/>
      <c r="P2173" s="8"/>
      <c r="Q2173" s="8"/>
      <c r="R2173" s="8"/>
      <c r="S2173" s="8"/>
      <c r="T2173" s="8"/>
      <c r="U2173" s="8"/>
      <c r="V2173" s="8"/>
      <c r="W2173" s="8"/>
      <c r="X2173" s="8"/>
      <c r="Y2173" s="8"/>
      <c r="Z2173" s="8"/>
      <c r="AA2173" s="8"/>
      <c r="AB2173" s="8"/>
      <c r="AC2173" s="8"/>
      <c r="AD2173" s="8"/>
      <c r="AE2173" s="8"/>
      <c r="AF2173" s="8"/>
      <c r="AG2173" s="8"/>
      <c r="AH2173" s="8"/>
      <c r="AI2173" s="8"/>
      <c r="AJ2173" s="8"/>
      <c r="AK2173" s="8"/>
      <c r="AL2173" s="8"/>
      <c r="AM2173" s="8"/>
      <c r="AN2173" s="8"/>
      <c r="AO2173" s="8"/>
      <c r="AP2173" s="8"/>
      <c r="AQ2173" s="8"/>
      <c r="AR2173" s="8"/>
      <c r="AS2173" s="8"/>
      <c r="AT2173" s="8"/>
      <c r="AU2173" s="8"/>
      <c r="AV2173" s="8"/>
      <c r="AW2173" s="8"/>
      <c r="AX2173" s="8"/>
      <c r="AY2173" s="8"/>
      <c r="AZ2173" s="8"/>
      <c r="BA2173" s="8">
        <v>4.5</v>
      </c>
      <c r="BB2173" s="8">
        <v>3.9</v>
      </c>
      <c r="BC2173" s="8">
        <v>4</v>
      </c>
      <c r="BD2173" s="8">
        <v>4</v>
      </c>
      <c r="BE2173" s="8"/>
      <c r="BF2173" s="8"/>
      <c r="BG2173" s="8"/>
      <c r="BH2173" s="8"/>
      <c r="BI2173" s="8"/>
      <c r="BJ2173" s="8" t="s">
        <v>79</v>
      </c>
      <c r="BK2173" s="9">
        <v>44827</v>
      </c>
      <c r="BL2173" s="8" t="s">
        <v>2790</v>
      </c>
      <c r="BM2173" s="8">
        <v>1985</v>
      </c>
      <c r="BN2173" s="8" t="s">
        <v>72</v>
      </c>
      <c r="BO2173" s="8"/>
    </row>
    <row r="2174" spans="1:67" hidden="1" x14ac:dyDescent="0.2">
      <c r="A2174" s="12" t="s">
        <v>2350</v>
      </c>
      <c r="B2174" s="12"/>
      <c r="C2174" s="12" t="s">
        <v>1524</v>
      </c>
      <c r="D2174" s="12" t="s">
        <v>140</v>
      </c>
      <c r="E2174" s="12" t="s">
        <v>1225</v>
      </c>
      <c r="F2174" s="12" t="s">
        <v>1242</v>
      </c>
      <c r="G2174" s="12" t="s">
        <v>1225</v>
      </c>
      <c r="H2174" s="12" t="s">
        <v>1242</v>
      </c>
      <c r="I2174" s="12"/>
      <c r="J2174" s="12"/>
      <c r="K2174" s="12"/>
      <c r="L2174" s="12"/>
      <c r="M2174" s="12"/>
      <c r="N2174" s="12"/>
      <c r="O2174" s="12"/>
      <c r="P2174" s="12"/>
      <c r="Q2174" s="12"/>
      <c r="R2174" s="12"/>
      <c r="S2174" s="12"/>
      <c r="T2174" s="12"/>
      <c r="U2174" s="12"/>
      <c r="V2174" s="12"/>
      <c r="W2174" s="12"/>
      <c r="X2174" s="12"/>
      <c r="Y2174" s="12"/>
      <c r="Z2174" s="12"/>
      <c r="AA2174" s="12"/>
      <c r="AB2174" s="12"/>
      <c r="AC2174" s="12"/>
      <c r="AD2174" s="12"/>
      <c r="AE2174" s="12"/>
      <c r="AF2174" s="12"/>
      <c r="AG2174" s="12"/>
      <c r="AH2174" s="12"/>
      <c r="AI2174" s="12"/>
      <c r="AJ2174" s="12"/>
      <c r="AK2174" s="12"/>
      <c r="AL2174" s="12"/>
      <c r="AM2174" s="12"/>
      <c r="AN2174" s="12"/>
      <c r="AO2174" s="12"/>
      <c r="AP2174" s="12"/>
      <c r="AQ2174" s="12"/>
      <c r="AR2174" s="12"/>
      <c r="AS2174" s="12"/>
      <c r="AT2174" s="12"/>
      <c r="AU2174" s="12"/>
      <c r="AV2174" s="12"/>
      <c r="AW2174" s="12"/>
      <c r="AX2174" s="12"/>
      <c r="AY2174" s="12"/>
      <c r="AZ2174" s="12"/>
      <c r="BA2174" s="12"/>
      <c r="BB2174" s="12"/>
      <c r="BC2174" s="12"/>
      <c r="BD2174" s="12"/>
      <c r="BE2174" s="12"/>
      <c r="BF2174" s="12"/>
      <c r="BG2174" s="12"/>
      <c r="BH2174" s="12"/>
      <c r="BI2174" s="12"/>
      <c r="BJ2174" s="12" t="s">
        <v>79</v>
      </c>
      <c r="BK2174" s="14">
        <v>44819</v>
      </c>
      <c r="BL2174" s="12" t="s">
        <v>2348</v>
      </c>
      <c r="BM2174" s="12">
        <v>3649</v>
      </c>
      <c r="BN2174" s="12" t="s">
        <v>72</v>
      </c>
      <c r="BO2174" s="12" t="s">
        <v>2348</v>
      </c>
    </row>
    <row r="2175" spans="1:67" hidden="1" x14ac:dyDescent="0.2">
      <c r="A2175" t="s">
        <v>108</v>
      </c>
      <c r="C2175" t="s">
        <v>1524</v>
      </c>
      <c r="D2175" t="s">
        <v>140</v>
      </c>
      <c r="E2175" t="s">
        <v>1225</v>
      </c>
      <c r="F2175" t="s">
        <v>1242</v>
      </c>
      <c r="G2175" s="8" t="s">
        <v>1225</v>
      </c>
      <c r="H2175" t="s">
        <v>1242</v>
      </c>
      <c r="AK2175">
        <f>AVERAGE(3.65,3.7)</f>
        <v>3.6749999999999998</v>
      </c>
      <c r="AN2175">
        <f>AVERAGE(1.9,1.97)</f>
        <v>1.9350000000000001</v>
      </c>
      <c r="AO2175">
        <f>AVERAGE(4.5,4.79)</f>
        <v>4.6449999999999996</v>
      </c>
      <c r="AR2175">
        <f>AVERAGE(2.52,2.84)</f>
        <v>2.6799999999999997</v>
      </c>
      <c r="AS2175">
        <f>AVERAGE(4.55,4.85)</f>
        <v>4.6999999999999993</v>
      </c>
      <c r="AV2175">
        <f>AVERAGE(3.16,3.47)</f>
        <v>3.3150000000000004</v>
      </c>
      <c r="AW2175">
        <f>AVERAGE(4.07,4.8)</f>
        <v>4.4350000000000005</v>
      </c>
      <c r="AX2175">
        <f>AVERAGE(3.23,4.22)</f>
        <v>3.7249999999999996</v>
      </c>
      <c r="AY2175">
        <f>AVERAGE(3.35,4.01)</f>
        <v>3.6799999999999997</v>
      </c>
      <c r="AZ2175">
        <f>MAX(AX2175:AY2175)</f>
        <v>3.7249999999999996</v>
      </c>
      <c r="BA2175">
        <f>AVERAGE(4.23,4.73)</f>
        <v>4.4800000000000004</v>
      </c>
      <c r="BB2175">
        <f>AVERAGE(3.92,4.49)</f>
        <v>4.2050000000000001</v>
      </c>
      <c r="BC2175">
        <f>AVERAGE(3.48,4.34)</f>
        <v>3.91</v>
      </c>
      <c r="BD2175">
        <f>MAX(BB2175:BC2175)</f>
        <v>4.2050000000000001</v>
      </c>
      <c r="BE2175">
        <f>AVERAGE(4.12,4.81)</f>
        <v>4.4649999999999999</v>
      </c>
      <c r="BF2175">
        <f>AVERAGE(2.94,3.5)</f>
        <v>3.2199999999999998</v>
      </c>
      <c r="BG2175">
        <f>AVERAGE(2.11,3.09)</f>
        <v>2.5999999999999996</v>
      </c>
      <c r="BH2175">
        <f>MAX(BF2175:BG2175)</f>
        <v>3.2199999999999998</v>
      </c>
      <c r="BI2175" t="s">
        <v>2636</v>
      </c>
      <c r="BJ2175" t="s">
        <v>79</v>
      </c>
      <c r="BK2175" s="1">
        <v>44825</v>
      </c>
      <c r="BL2175" t="s">
        <v>2598</v>
      </c>
      <c r="BM2175">
        <v>79420</v>
      </c>
    </row>
    <row r="2176" spans="1:67" hidden="1" x14ac:dyDescent="0.2">
      <c r="A2176" s="8" t="s">
        <v>108</v>
      </c>
      <c r="C2176" t="s">
        <v>1524</v>
      </c>
      <c r="D2176" t="s">
        <v>140</v>
      </c>
      <c r="E2176" t="s">
        <v>1225</v>
      </c>
      <c r="F2176" t="s">
        <v>1242</v>
      </c>
      <c r="G2176" s="8" t="s">
        <v>636</v>
      </c>
      <c r="H2176" s="8" t="s">
        <v>1476</v>
      </c>
      <c r="I2176" s="8"/>
      <c r="U2176">
        <v>3.3</v>
      </c>
      <c r="X2176">
        <v>4.8</v>
      </c>
      <c r="Y2176">
        <v>4.75</v>
      </c>
      <c r="AB2176">
        <v>5.56</v>
      </c>
      <c r="AC2176">
        <v>5.33</v>
      </c>
      <c r="AF2176">
        <v>6.97</v>
      </c>
      <c r="AG2176">
        <v>3.98</v>
      </c>
      <c r="AJ2176">
        <v>6.18</v>
      </c>
      <c r="AS2176">
        <v>4.8</v>
      </c>
      <c r="AV2176">
        <v>3.15</v>
      </c>
      <c r="AW2176">
        <v>4.83</v>
      </c>
      <c r="AX2176">
        <v>3.7</v>
      </c>
      <c r="AY2176">
        <v>3.82</v>
      </c>
      <c r="AZ2176">
        <v>3.82</v>
      </c>
      <c r="BA2176">
        <v>5.97</v>
      </c>
      <c r="BB2176">
        <v>4.55</v>
      </c>
      <c r="BC2176">
        <v>3.83</v>
      </c>
      <c r="BD2176">
        <v>4.55</v>
      </c>
      <c r="BE2176">
        <v>5.95</v>
      </c>
      <c r="BH2176">
        <v>3.94</v>
      </c>
      <c r="BJ2176" s="8" t="s">
        <v>79</v>
      </c>
      <c r="BK2176" s="9">
        <v>44820</v>
      </c>
      <c r="BL2176" s="8" t="s">
        <v>2353</v>
      </c>
      <c r="BM2176" s="8">
        <v>2905</v>
      </c>
    </row>
    <row r="2177" spans="1:67" s="8" customFormat="1" hidden="1" x14ac:dyDescent="0.2">
      <c r="A2177" s="8" t="s">
        <v>1470</v>
      </c>
      <c r="B2177" s="8" t="s">
        <v>75</v>
      </c>
      <c r="C2177" s="8" t="s">
        <v>1524</v>
      </c>
      <c r="D2177" s="8" t="s">
        <v>140</v>
      </c>
      <c r="E2177" s="8" t="s">
        <v>1225</v>
      </c>
      <c r="F2177" s="8" t="s">
        <v>1242</v>
      </c>
      <c r="G2177" s="8" t="s">
        <v>590</v>
      </c>
      <c r="H2177" s="8" t="s">
        <v>1468</v>
      </c>
      <c r="U2177" s="8">
        <v>3.7</v>
      </c>
      <c r="X2177" s="8">
        <v>4.5</v>
      </c>
      <c r="Y2177" s="8">
        <v>3.9</v>
      </c>
      <c r="AB2177" s="8">
        <v>4.9000000000000004</v>
      </c>
      <c r="AC2177" s="8">
        <v>3.6</v>
      </c>
      <c r="AF2177" s="8">
        <v>5.8</v>
      </c>
      <c r="BI2177" s="8" t="s">
        <v>1471</v>
      </c>
      <c r="BJ2177" s="8" t="s">
        <v>79</v>
      </c>
      <c r="BK2177" s="9">
        <v>44806</v>
      </c>
      <c r="BL2177" s="8" t="s">
        <v>1457</v>
      </c>
      <c r="BM2177" s="8">
        <v>6619</v>
      </c>
      <c r="BN2177" s="8" t="s">
        <v>72</v>
      </c>
      <c r="BO2177" s="8" t="s">
        <v>1457</v>
      </c>
    </row>
    <row r="2178" spans="1:67" s="8" customFormat="1" hidden="1" x14ac:dyDescent="0.2">
      <c r="A2178" s="8" t="s">
        <v>1469</v>
      </c>
      <c r="C2178" s="8" t="s">
        <v>1524</v>
      </c>
      <c r="D2178" s="8" t="s">
        <v>140</v>
      </c>
      <c r="E2178" s="8" t="s">
        <v>1225</v>
      </c>
      <c r="F2178" s="8" t="s">
        <v>1242</v>
      </c>
      <c r="G2178" s="8" t="s">
        <v>590</v>
      </c>
      <c r="H2178" s="8" t="s">
        <v>1468</v>
      </c>
      <c r="I2178" s="8" t="b">
        <v>0</v>
      </c>
      <c r="BA2178" s="8">
        <v>4.4000000000000004</v>
      </c>
      <c r="BD2178" s="8">
        <v>4</v>
      </c>
      <c r="BE2178" s="8">
        <v>3.8</v>
      </c>
      <c r="BH2178" s="8">
        <v>2.9</v>
      </c>
      <c r="BJ2178" s="8" t="s">
        <v>79</v>
      </c>
      <c r="BK2178" s="9">
        <v>44820</v>
      </c>
      <c r="BL2178" s="8" t="s">
        <v>2433</v>
      </c>
      <c r="BM2178" s="8" t="s">
        <v>2470</v>
      </c>
      <c r="BN2178" s="8" t="s">
        <v>72</v>
      </c>
      <c r="BO2178" s="8" t="s">
        <v>2433</v>
      </c>
    </row>
    <row r="2179" spans="1:67" hidden="1" x14ac:dyDescent="0.2">
      <c r="A2179" t="s">
        <v>1474</v>
      </c>
      <c r="B2179" t="s">
        <v>75</v>
      </c>
      <c r="C2179" t="s">
        <v>1524</v>
      </c>
      <c r="D2179" t="s">
        <v>140</v>
      </c>
      <c r="E2179" t="s">
        <v>1225</v>
      </c>
      <c r="F2179" t="s">
        <v>1242</v>
      </c>
      <c r="G2179" t="s">
        <v>1475</v>
      </c>
      <c r="H2179" t="s">
        <v>1476</v>
      </c>
      <c r="Y2179">
        <v>4.5</v>
      </c>
      <c r="AB2179">
        <v>5.4</v>
      </c>
      <c r="AC2179">
        <v>4.4000000000000004</v>
      </c>
      <c r="AF2179">
        <v>6.4</v>
      </c>
      <c r="AG2179">
        <v>3</v>
      </c>
      <c r="AJ2179">
        <v>4.5999999999999996</v>
      </c>
      <c r="BI2179" t="s">
        <v>2596</v>
      </c>
      <c r="BJ2179" t="s">
        <v>79</v>
      </c>
      <c r="BK2179" s="1">
        <v>44806</v>
      </c>
      <c r="BL2179" t="s">
        <v>1457</v>
      </c>
      <c r="BM2179">
        <v>6619</v>
      </c>
      <c r="BN2179" t="s">
        <v>72</v>
      </c>
      <c r="BO2179" t="s">
        <v>1457</v>
      </c>
    </row>
    <row r="2180" spans="1:67" hidden="1" x14ac:dyDescent="0.2">
      <c r="A2180" s="8" t="s">
        <v>1474</v>
      </c>
      <c r="B2180" t="s">
        <v>338</v>
      </c>
      <c r="C2180" t="s">
        <v>1524</v>
      </c>
      <c r="D2180" t="s">
        <v>140</v>
      </c>
      <c r="E2180" t="s">
        <v>1225</v>
      </c>
      <c r="F2180" t="s">
        <v>1242</v>
      </c>
      <c r="G2180" s="8" t="s">
        <v>1475</v>
      </c>
      <c r="H2180" s="8" t="s">
        <v>1476</v>
      </c>
      <c r="I2180" s="8" t="b">
        <v>0</v>
      </c>
      <c r="Y2180">
        <v>4.5</v>
      </c>
      <c r="AB2180">
        <v>5.4</v>
      </c>
      <c r="AC2180">
        <v>4.4000000000000004</v>
      </c>
      <c r="AF2180">
        <v>6.4</v>
      </c>
      <c r="AG2180">
        <v>3</v>
      </c>
      <c r="AJ2180">
        <v>4.5999999999999996</v>
      </c>
      <c r="BJ2180" t="s">
        <v>79</v>
      </c>
      <c r="BK2180" s="1">
        <v>44820</v>
      </c>
      <c r="BL2180" s="8" t="s">
        <v>2433</v>
      </c>
      <c r="BM2180" s="8" t="s">
        <v>2470</v>
      </c>
      <c r="BN2180" t="s">
        <v>72</v>
      </c>
      <c r="BO2180" s="8" t="s">
        <v>2433</v>
      </c>
    </row>
    <row r="2181" spans="1:67" s="8" customFormat="1" hidden="1" x14ac:dyDescent="0.2">
      <c r="A2181" s="8" t="s">
        <v>1469</v>
      </c>
      <c r="C2181" s="8" t="s">
        <v>1524</v>
      </c>
      <c r="D2181" s="8" t="s">
        <v>140</v>
      </c>
      <c r="E2181" s="8" t="s">
        <v>1225</v>
      </c>
      <c r="F2181" s="8" t="s">
        <v>1242</v>
      </c>
      <c r="G2181" s="8" t="s">
        <v>590</v>
      </c>
      <c r="H2181" s="8" t="s">
        <v>1468</v>
      </c>
      <c r="BA2181" s="8">
        <v>4.4000000000000004</v>
      </c>
      <c r="BD2181" s="8">
        <v>4</v>
      </c>
      <c r="BE2181" s="8">
        <v>3.8</v>
      </c>
      <c r="BH2181" s="8">
        <v>2.9</v>
      </c>
      <c r="BJ2181" s="8" t="s">
        <v>79</v>
      </c>
      <c r="BK2181" s="9">
        <v>44806</v>
      </c>
      <c r="BL2181" s="8" t="s">
        <v>1457</v>
      </c>
      <c r="BM2181" s="8">
        <v>6619</v>
      </c>
      <c r="BN2181" s="8" t="s">
        <v>72</v>
      </c>
      <c r="BO2181" s="8" t="s">
        <v>1457</v>
      </c>
    </row>
    <row r="2182" spans="1:67" s="8" customFormat="1" hidden="1" x14ac:dyDescent="0.2">
      <c r="A2182" s="8" t="s">
        <v>1470</v>
      </c>
      <c r="C2182" s="8" t="s">
        <v>1524</v>
      </c>
      <c r="D2182" s="8" t="s">
        <v>140</v>
      </c>
      <c r="E2182" s="8" t="s">
        <v>1225</v>
      </c>
      <c r="F2182" s="8" t="s">
        <v>1242</v>
      </c>
      <c r="G2182" s="8" t="s">
        <v>590</v>
      </c>
      <c r="H2182" s="8" t="s">
        <v>1468</v>
      </c>
      <c r="I2182" s="8" t="b">
        <v>0</v>
      </c>
      <c r="U2182" s="8">
        <v>3.7</v>
      </c>
      <c r="X2182" s="8">
        <v>4.5</v>
      </c>
      <c r="Y2182" s="8">
        <v>3.9</v>
      </c>
      <c r="AB2182" s="8">
        <v>4.9000000000000004</v>
      </c>
      <c r="AC2182" s="8">
        <v>3.6</v>
      </c>
      <c r="AF2182" s="8">
        <v>5.8</v>
      </c>
      <c r="BJ2182" s="8" t="s">
        <v>79</v>
      </c>
      <c r="BK2182" s="9">
        <v>44820</v>
      </c>
      <c r="BL2182" s="8" t="s">
        <v>2433</v>
      </c>
      <c r="BM2182" s="8" t="s">
        <v>2470</v>
      </c>
      <c r="BN2182" s="18" t="s">
        <v>72</v>
      </c>
      <c r="BO2182" s="8" t="s">
        <v>2433</v>
      </c>
    </row>
    <row r="2183" spans="1:67" hidden="1" x14ac:dyDescent="0.2">
      <c r="A2183" t="s">
        <v>1244</v>
      </c>
      <c r="C2183" t="s">
        <v>1524</v>
      </c>
      <c r="D2183" t="s">
        <v>140</v>
      </c>
      <c r="E2183" t="s">
        <v>1225</v>
      </c>
      <c r="F2183" t="s">
        <v>1242</v>
      </c>
      <c r="G2183" t="s">
        <v>1225</v>
      </c>
      <c r="H2183" t="s">
        <v>1245</v>
      </c>
      <c r="AC2183" t="s">
        <v>1928</v>
      </c>
      <c r="AF2183">
        <v>5.89</v>
      </c>
      <c r="BI2183" t="s">
        <v>1137</v>
      </c>
      <c r="BJ2183" t="s">
        <v>79</v>
      </c>
      <c r="BL2183" t="s">
        <v>130</v>
      </c>
      <c r="BM2183">
        <v>3096</v>
      </c>
    </row>
    <row r="2184" spans="1:67" hidden="1" x14ac:dyDescent="0.2">
      <c r="A2184" t="s">
        <v>1246</v>
      </c>
      <c r="C2184" t="s">
        <v>1524</v>
      </c>
      <c r="D2184" t="s">
        <v>140</v>
      </c>
      <c r="E2184" t="s">
        <v>1225</v>
      </c>
      <c r="F2184" t="s">
        <v>1242</v>
      </c>
      <c r="G2184" t="s">
        <v>1225</v>
      </c>
      <c r="H2184" t="s">
        <v>1245</v>
      </c>
      <c r="Y2184">
        <v>4.38</v>
      </c>
      <c r="AB2184">
        <v>5.96</v>
      </c>
      <c r="BI2184" t="s">
        <v>1247</v>
      </c>
      <c r="BJ2184" t="s">
        <v>79</v>
      </c>
      <c r="BL2184" t="s">
        <v>130</v>
      </c>
      <c r="BM2184">
        <v>3096</v>
      </c>
    </row>
    <row r="2185" spans="1:67" hidden="1" x14ac:dyDescent="0.2">
      <c r="A2185" s="13" t="s">
        <v>1737</v>
      </c>
      <c r="B2185" s="13"/>
      <c r="C2185" s="13" t="s">
        <v>1524</v>
      </c>
      <c r="D2185" s="13" t="s">
        <v>140</v>
      </c>
      <c r="E2185" s="13" t="s">
        <v>1225</v>
      </c>
      <c r="F2185" s="13" t="s">
        <v>1248</v>
      </c>
      <c r="G2185" s="13" t="s">
        <v>1225</v>
      </c>
      <c r="H2185" s="13" t="s">
        <v>1248</v>
      </c>
      <c r="I2185" s="13"/>
      <c r="J2185" s="13"/>
      <c r="K2185" s="13"/>
      <c r="L2185" s="13"/>
      <c r="M2185" s="13"/>
      <c r="N2185" s="13"/>
      <c r="O2185" s="13"/>
      <c r="P2185" s="13"/>
      <c r="Q2185" s="13"/>
      <c r="R2185" s="13"/>
      <c r="S2185" s="13"/>
      <c r="T2185" s="13"/>
      <c r="U2185" s="13"/>
      <c r="V2185" s="13"/>
      <c r="W2185" s="13"/>
      <c r="X2185" s="13"/>
      <c r="Y2185" s="13"/>
      <c r="Z2185" s="13"/>
      <c r="AA2185" s="13"/>
      <c r="AB2185" s="13"/>
      <c r="AC2185" s="13"/>
      <c r="AD2185" s="13"/>
      <c r="AE2185" s="13"/>
      <c r="AF2185" s="13"/>
      <c r="AG2185" s="13"/>
      <c r="AH2185" s="13"/>
      <c r="AI2185" s="13"/>
      <c r="AJ2185" s="13"/>
      <c r="AK2185" s="13"/>
      <c r="AL2185" s="13"/>
      <c r="AM2185" s="13"/>
      <c r="AN2185" s="13"/>
      <c r="AO2185" s="13"/>
      <c r="AP2185" s="13"/>
      <c r="AQ2185" s="13"/>
      <c r="AR2185" s="13"/>
      <c r="AS2185" s="13"/>
      <c r="AT2185" s="13"/>
      <c r="AU2185" s="13"/>
      <c r="AV2185" s="13"/>
      <c r="AW2185" s="13"/>
      <c r="AX2185" s="13"/>
      <c r="AY2185" s="13"/>
      <c r="AZ2185" s="13"/>
      <c r="BA2185" s="13"/>
      <c r="BB2185" s="13"/>
      <c r="BC2185" s="13"/>
      <c r="BD2185" s="13"/>
      <c r="BE2185" s="13"/>
      <c r="BF2185" s="13"/>
      <c r="BG2185" s="13"/>
      <c r="BH2185" s="13"/>
      <c r="BI2185" s="13"/>
      <c r="BJ2185" s="13"/>
      <c r="BK2185" s="13"/>
      <c r="BL2185" s="13"/>
      <c r="BM2185" s="13"/>
      <c r="BN2185" s="13"/>
      <c r="BO2185" s="13"/>
    </row>
    <row r="2186" spans="1:67" hidden="1" x14ac:dyDescent="0.2">
      <c r="A2186" s="8" t="s">
        <v>108</v>
      </c>
      <c r="C2186" t="s">
        <v>1524</v>
      </c>
      <c r="D2186" t="s">
        <v>140</v>
      </c>
      <c r="E2186" t="s">
        <v>1225</v>
      </c>
      <c r="F2186" t="s">
        <v>1248</v>
      </c>
      <c r="G2186" s="8" t="s">
        <v>1225</v>
      </c>
      <c r="H2186" t="s">
        <v>1248</v>
      </c>
      <c r="I2186" s="8" t="b">
        <v>0</v>
      </c>
      <c r="AK2186">
        <v>2.7</v>
      </c>
      <c r="AN2186">
        <v>1.6</v>
      </c>
      <c r="AO2186">
        <v>3.3</v>
      </c>
      <c r="AR2186">
        <v>2.1</v>
      </c>
      <c r="AS2186">
        <v>3.8</v>
      </c>
      <c r="AV2186">
        <v>2.8</v>
      </c>
      <c r="AW2186">
        <v>4.0999999999999996</v>
      </c>
      <c r="AY2186">
        <v>3.4</v>
      </c>
      <c r="AZ2186">
        <v>3.4</v>
      </c>
      <c r="BA2186">
        <v>4.4000000000000004</v>
      </c>
      <c r="BC2186">
        <v>3.7</v>
      </c>
      <c r="BD2186">
        <v>3.7</v>
      </c>
      <c r="BI2186" t="s">
        <v>2600</v>
      </c>
      <c r="BJ2186" t="s">
        <v>79</v>
      </c>
      <c r="BK2186" s="1">
        <v>44825</v>
      </c>
      <c r="BL2186" t="s">
        <v>2598</v>
      </c>
      <c r="BM2186">
        <v>79420</v>
      </c>
    </row>
    <row r="2187" spans="1:67" hidden="1" x14ac:dyDescent="0.2">
      <c r="A2187" t="s">
        <v>1249</v>
      </c>
      <c r="C2187" t="s">
        <v>1524</v>
      </c>
      <c r="D2187" t="s">
        <v>140</v>
      </c>
      <c r="E2187" t="s">
        <v>1225</v>
      </c>
      <c r="F2187" t="s">
        <v>1248</v>
      </c>
      <c r="G2187" t="s">
        <v>1225</v>
      </c>
      <c r="H2187" t="s">
        <v>1248</v>
      </c>
      <c r="AW2187">
        <v>4.0999999999999996</v>
      </c>
      <c r="AZ2187">
        <v>3.4</v>
      </c>
      <c r="BA2187">
        <v>4.4000000000000004</v>
      </c>
      <c r="BD2187">
        <v>3.7</v>
      </c>
      <c r="BJ2187" t="s">
        <v>79</v>
      </c>
      <c r="BL2187" t="s">
        <v>229</v>
      </c>
      <c r="BM2187">
        <v>1609</v>
      </c>
      <c r="BN2187" t="s">
        <v>72</v>
      </c>
      <c r="BO2187" t="s">
        <v>229</v>
      </c>
    </row>
    <row r="2188" spans="1:67" hidden="1" x14ac:dyDescent="0.2">
      <c r="A2188" t="s">
        <v>1250</v>
      </c>
      <c r="C2188" t="s">
        <v>1524</v>
      </c>
      <c r="D2188" t="s">
        <v>140</v>
      </c>
      <c r="E2188" t="s">
        <v>1225</v>
      </c>
      <c r="F2188" t="s">
        <v>1248</v>
      </c>
      <c r="G2188" t="s">
        <v>1225</v>
      </c>
      <c r="H2188" t="s">
        <v>1248</v>
      </c>
      <c r="AK2188">
        <v>2.7</v>
      </c>
      <c r="AN2188">
        <v>1.6</v>
      </c>
      <c r="AO2188">
        <v>3.3</v>
      </c>
      <c r="AR2188">
        <v>2.1</v>
      </c>
      <c r="AS2188">
        <v>3.8</v>
      </c>
      <c r="AV2188">
        <v>2.8</v>
      </c>
      <c r="BJ2188" t="s">
        <v>79</v>
      </c>
      <c r="BL2188" t="s">
        <v>229</v>
      </c>
      <c r="BM2188">
        <v>1609</v>
      </c>
      <c r="BN2188" t="s">
        <v>72</v>
      </c>
      <c r="BO2188" t="s">
        <v>229</v>
      </c>
    </row>
    <row r="2189" spans="1:67" hidden="1" x14ac:dyDescent="0.2">
      <c r="A2189" t="s">
        <v>1251</v>
      </c>
      <c r="C2189" t="s">
        <v>1524</v>
      </c>
      <c r="D2189" t="s">
        <v>140</v>
      </c>
      <c r="E2189" t="s">
        <v>1225</v>
      </c>
      <c r="F2189" t="s">
        <v>1248</v>
      </c>
      <c r="G2189" t="s">
        <v>1225</v>
      </c>
      <c r="H2189" t="s">
        <v>1248</v>
      </c>
      <c r="AC2189">
        <v>4</v>
      </c>
      <c r="AF2189">
        <v>5.87</v>
      </c>
      <c r="BJ2189" t="s">
        <v>79</v>
      </c>
      <c r="BL2189" t="s">
        <v>130</v>
      </c>
      <c r="BM2189">
        <v>3096</v>
      </c>
    </row>
    <row r="2190" spans="1:67" hidden="1" x14ac:dyDescent="0.2">
      <c r="A2190" s="8" t="s">
        <v>2571</v>
      </c>
      <c r="C2190" t="s">
        <v>1524</v>
      </c>
      <c r="D2190" t="s">
        <v>140</v>
      </c>
      <c r="E2190" t="s">
        <v>1225</v>
      </c>
      <c r="F2190" t="s">
        <v>283</v>
      </c>
      <c r="G2190" s="8" t="s">
        <v>1225</v>
      </c>
      <c r="H2190" s="8" t="s">
        <v>283</v>
      </c>
      <c r="I2190" s="8"/>
      <c r="Y2190" t="s">
        <v>2143</v>
      </c>
      <c r="AB2190" t="s">
        <v>1946</v>
      </c>
      <c r="BJ2190" t="s">
        <v>79</v>
      </c>
      <c r="BK2190" s="1">
        <v>44824</v>
      </c>
      <c r="BL2190" t="s">
        <v>2492</v>
      </c>
      <c r="BM2190">
        <v>2930</v>
      </c>
    </row>
    <row r="2191" spans="1:67" hidden="1" x14ac:dyDescent="0.2">
      <c r="A2191" s="8" t="s">
        <v>2572</v>
      </c>
      <c r="C2191" t="s">
        <v>1524</v>
      </c>
      <c r="D2191" t="s">
        <v>140</v>
      </c>
      <c r="E2191" t="s">
        <v>1225</v>
      </c>
      <c r="F2191" t="s">
        <v>283</v>
      </c>
      <c r="G2191" s="8" t="s">
        <v>1225</v>
      </c>
      <c r="H2191" s="8" t="s">
        <v>283</v>
      </c>
      <c r="I2191" s="8"/>
      <c r="Y2191">
        <v>4.25</v>
      </c>
      <c r="BI2191" t="s">
        <v>2559</v>
      </c>
      <c r="BJ2191" s="8" t="s">
        <v>79</v>
      </c>
      <c r="BK2191" s="9">
        <v>44824</v>
      </c>
      <c r="BL2191" s="8" t="s">
        <v>2492</v>
      </c>
      <c r="BM2191">
        <v>2930</v>
      </c>
    </row>
    <row r="2192" spans="1:67" hidden="1" x14ac:dyDescent="0.2">
      <c r="A2192" s="8" t="s">
        <v>2573</v>
      </c>
      <c r="C2192" t="s">
        <v>1524</v>
      </c>
      <c r="D2192" t="s">
        <v>140</v>
      </c>
      <c r="E2192" t="s">
        <v>1225</v>
      </c>
      <c r="F2192" t="s">
        <v>283</v>
      </c>
      <c r="G2192" s="8" t="s">
        <v>1225</v>
      </c>
      <c r="H2192" s="8" t="s">
        <v>283</v>
      </c>
      <c r="I2192" s="8"/>
      <c r="Y2192">
        <v>4.3</v>
      </c>
      <c r="BI2192" t="s">
        <v>2559</v>
      </c>
      <c r="BJ2192" t="s">
        <v>79</v>
      </c>
      <c r="BK2192" s="1">
        <v>44824</v>
      </c>
      <c r="BL2192" t="s">
        <v>2492</v>
      </c>
      <c r="BM2192">
        <v>2930</v>
      </c>
    </row>
    <row r="2193" spans="1:67" hidden="1" x14ac:dyDescent="0.2">
      <c r="A2193" s="8" t="s">
        <v>2570</v>
      </c>
      <c r="C2193" t="s">
        <v>1524</v>
      </c>
      <c r="D2193" t="s">
        <v>140</v>
      </c>
      <c r="E2193" t="s">
        <v>1225</v>
      </c>
      <c r="F2193" t="s">
        <v>283</v>
      </c>
      <c r="G2193" s="8" t="s">
        <v>1225</v>
      </c>
      <c r="H2193" s="8" t="s">
        <v>283</v>
      </c>
      <c r="I2193" s="8"/>
      <c r="Y2193">
        <v>4.1500000000000004</v>
      </c>
      <c r="AB2193">
        <v>4.45</v>
      </c>
      <c r="BJ2193" t="s">
        <v>79</v>
      </c>
      <c r="BK2193" s="1">
        <v>44824</v>
      </c>
      <c r="BL2193" t="s">
        <v>2492</v>
      </c>
      <c r="BM2193">
        <v>2930</v>
      </c>
      <c r="BN2193" t="s">
        <v>72</v>
      </c>
      <c r="BO2193" t="s">
        <v>2492</v>
      </c>
    </row>
    <row r="2194" spans="1:67" hidden="1" x14ac:dyDescent="0.2">
      <c r="A2194" t="s">
        <v>1252</v>
      </c>
      <c r="C2194" t="s">
        <v>1524</v>
      </c>
      <c r="D2194" t="s">
        <v>140</v>
      </c>
      <c r="E2194" t="s">
        <v>1225</v>
      </c>
      <c r="F2194" t="s">
        <v>283</v>
      </c>
      <c r="G2194" t="s">
        <v>1225</v>
      </c>
      <c r="H2194" t="s">
        <v>283</v>
      </c>
      <c r="BE2194">
        <v>4.95</v>
      </c>
      <c r="BF2194">
        <v>3.5</v>
      </c>
      <c r="BG2194">
        <v>2.85</v>
      </c>
      <c r="BH2194">
        <v>3.5</v>
      </c>
      <c r="BJ2194" t="s">
        <v>79</v>
      </c>
      <c r="BL2194" t="s">
        <v>291</v>
      </c>
      <c r="BM2194">
        <v>17228</v>
      </c>
      <c r="BN2194" t="s">
        <v>72</v>
      </c>
      <c r="BO2194" t="s">
        <v>291</v>
      </c>
    </row>
    <row r="2195" spans="1:67" hidden="1" x14ac:dyDescent="0.2">
      <c r="A2195" t="s">
        <v>1253</v>
      </c>
      <c r="C2195" t="s">
        <v>1524</v>
      </c>
      <c r="D2195" t="s">
        <v>140</v>
      </c>
      <c r="E2195" t="s">
        <v>1225</v>
      </c>
      <c r="F2195" t="s">
        <v>283</v>
      </c>
      <c r="G2195" t="s">
        <v>1254</v>
      </c>
      <c r="H2195" t="s">
        <v>283</v>
      </c>
      <c r="BE2195">
        <v>4.66</v>
      </c>
      <c r="BF2195">
        <v>3.27</v>
      </c>
      <c r="BG2195">
        <v>2.94</v>
      </c>
      <c r="BH2195">
        <v>3.27</v>
      </c>
      <c r="BJ2195" t="s">
        <v>79</v>
      </c>
      <c r="BL2195" t="s">
        <v>93</v>
      </c>
      <c r="BM2195">
        <v>42805</v>
      </c>
      <c r="BN2195" t="s">
        <v>81</v>
      </c>
      <c r="BO2195" t="s">
        <v>93</v>
      </c>
    </row>
    <row r="2196" spans="1:67" hidden="1" x14ac:dyDescent="0.2">
      <c r="A2196" s="8" t="s">
        <v>2633</v>
      </c>
      <c r="C2196" t="s">
        <v>1524</v>
      </c>
      <c r="D2196" t="s">
        <v>140</v>
      </c>
      <c r="E2196" t="s">
        <v>1225</v>
      </c>
      <c r="F2196" t="s">
        <v>283</v>
      </c>
      <c r="G2196" s="8" t="s">
        <v>1225</v>
      </c>
      <c r="H2196" t="s">
        <v>283</v>
      </c>
      <c r="BA2196">
        <v>4.75</v>
      </c>
      <c r="BD2196">
        <v>4</v>
      </c>
      <c r="BI2196" t="s">
        <v>2634</v>
      </c>
      <c r="BJ2196" t="s">
        <v>79</v>
      </c>
      <c r="BK2196" s="1">
        <v>44825</v>
      </c>
      <c r="BL2196" t="s">
        <v>2598</v>
      </c>
      <c r="BM2196">
        <v>79420</v>
      </c>
    </row>
    <row r="2197" spans="1:67" hidden="1" x14ac:dyDescent="0.2">
      <c r="A2197" s="13" t="s">
        <v>1737</v>
      </c>
      <c r="B2197" s="13"/>
      <c r="C2197" s="13" t="s">
        <v>1524</v>
      </c>
      <c r="D2197" s="13" t="s">
        <v>140</v>
      </c>
      <c r="E2197" s="13" t="s">
        <v>1225</v>
      </c>
      <c r="F2197" s="13" t="s">
        <v>1255</v>
      </c>
      <c r="G2197" s="13" t="s">
        <v>1225</v>
      </c>
      <c r="H2197" s="13" t="s">
        <v>1255</v>
      </c>
      <c r="I2197" s="13"/>
      <c r="J2197" s="13"/>
      <c r="K2197" s="13"/>
      <c r="L2197" s="13"/>
      <c r="M2197" s="13"/>
      <c r="N2197" s="13"/>
      <c r="O2197" s="13"/>
      <c r="P2197" s="13"/>
      <c r="Q2197" s="13"/>
      <c r="R2197" s="13"/>
      <c r="S2197" s="13"/>
      <c r="T2197" s="13"/>
      <c r="U2197" s="13"/>
      <c r="V2197" s="13"/>
      <c r="W2197" s="13"/>
      <c r="X2197" s="13"/>
      <c r="Y2197" s="13"/>
      <c r="Z2197" s="13"/>
      <c r="AA2197" s="13"/>
      <c r="AB2197" s="13"/>
      <c r="AC2197" s="13"/>
      <c r="AD2197" s="13"/>
      <c r="AE2197" s="13"/>
      <c r="AF2197" s="13"/>
      <c r="AG2197" s="13"/>
      <c r="AH2197" s="13"/>
      <c r="AI2197" s="13"/>
      <c r="AJ2197" s="13"/>
      <c r="AK2197" s="13"/>
      <c r="AL2197" s="13"/>
      <c r="AM2197" s="13"/>
      <c r="AN2197" s="13"/>
      <c r="AO2197" s="13"/>
      <c r="AP2197" s="13"/>
      <c r="AQ2197" s="13"/>
      <c r="AR2197" s="13"/>
      <c r="AS2197" s="13"/>
      <c r="AT2197" s="13"/>
      <c r="AU2197" s="13"/>
      <c r="AV2197" s="13"/>
      <c r="AW2197" s="13"/>
      <c r="AX2197" s="13"/>
      <c r="AY2197" s="13"/>
      <c r="AZ2197" s="13"/>
      <c r="BA2197" s="13"/>
      <c r="BB2197" s="13"/>
      <c r="BC2197" s="13"/>
      <c r="BD2197" s="13"/>
      <c r="BE2197" s="13"/>
      <c r="BF2197" s="13"/>
      <c r="BG2197" s="13"/>
      <c r="BH2197" s="13"/>
      <c r="BI2197" s="13"/>
      <c r="BJ2197" s="13"/>
      <c r="BK2197" s="13"/>
      <c r="BL2197" s="13"/>
      <c r="BM2197" s="13"/>
      <c r="BN2197" s="13"/>
      <c r="BO2197" s="13"/>
    </row>
    <row r="2198" spans="1:67" hidden="1" x14ac:dyDescent="0.2">
      <c r="A2198" t="s">
        <v>1256</v>
      </c>
      <c r="C2198" t="s">
        <v>1524</v>
      </c>
      <c r="D2198" t="s">
        <v>140</v>
      </c>
      <c r="E2198" t="s">
        <v>1225</v>
      </c>
      <c r="F2198" t="s">
        <v>1255</v>
      </c>
      <c r="G2198" t="s">
        <v>1225</v>
      </c>
      <c r="H2198" t="s">
        <v>1255</v>
      </c>
      <c r="BE2198">
        <v>3.5</v>
      </c>
      <c r="BF2198">
        <v>2.4</v>
      </c>
      <c r="BG2198">
        <v>1.9</v>
      </c>
      <c r="BH2198">
        <v>2.4</v>
      </c>
      <c r="BJ2198" t="s">
        <v>79</v>
      </c>
      <c r="BL2198" t="s">
        <v>218</v>
      </c>
      <c r="BM2198">
        <v>46399</v>
      </c>
    </row>
    <row r="2199" spans="1:67" hidden="1" x14ac:dyDescent="0.2">
      <c r="A2199" t="s">
        <v>1257</v>
      </c>
      <c r="C2199" t="s">
        <v>1524</v>
      </c>
      <c r="D2199" t="s">
        <v>140</v>
      </c>
      <c r="E2199" t="s">
        <v>1225</v>
      </c>
      <c r="F2199" t="s">
        <v>1255</v>
      </c>
      <c r="G2199" t="s">
        <v>1225</v>
      </c>
      <c r="H2199" t="s">
        <v>1255</v>
      </c>
      <c r="AC2199">
        <v>2.9</v>
      </c>
      <c r="AF2199">
        <v>4.3</v>
      </c>
      <c r="BJ2199" t="s">
        <v>79</v>
      </c>
      <c r="BL2199" t="s">
        <v>218</v>
      </c>
      <c r="BM2199">
        <v>46399</v>
      </c>
      <c r="BN2199" t="s">
        <v>81</v>
      </c>
      <c r="BO2199" t="s">
        <v>218</v>
      </c>
    </row>
    <row r="2200" spans="1:67" hidden="1" x14ac:dyDescent="0.2">
      <c r="A2200" t="s">
        <v>1258</v>
      </c>
      <c r="C2200" t="s">
        <v>1524</v>
      </c>
      <c r="D2200" t="s">
        <v>140</v>
      </c>
      <c r="E2200" t="s">
        <v>1225</v>
      </c>
      <c r="F2200" t="s">
        <v>1255</v>
      </c>
      <c r="G2200" t="s">
        <v>1225</v>
      </c>
      <c r="H2200" t="s">
        <v>1255</v>
      </c>
      <c r="U2200">
        <v>2.9</v>
      </c>
      <c r="X2200">
        <v>3.5</v>
      </c>
      <c r="BJ2200" t="s">
        <v>79</v>
      </c>
      <c r="BL2200" t="s">
        <v>218</v>
      </c>
      <c r="BM2200">
        <v>46399</v>
      </c>
      <c r="BN2200" t="s">
        <v>81</v>
      </c>
      <c r="BO2200" t="s">
        <v>218</v>
      </c>
    </row>
    <row r="2201" spans="1:67" hidden="1" x14ac:dyDescent="0.2">
      <c r="A2201" t="s">
        <v>1259</v>
      </c>
      <c r="C2201" t="s">
        <v>1524</v>
      </c>
      <c r="D2201" t="s">
        <v>140</v>
      </c>
      <c r="E2201" t="s">
        <v>1225</v>
      </c>
      <c r="F2201" t="s">
        <v>1255</v>
      </c>
      <c r="G2201" t="s">
        <v>1225</v>
      </c>
      <c r="H2201" t="s">
        <v>1255</v>
      </c>
      <c r="AO2201">
        <v>3</v>
      </c>
      <c r="AR2201">
        <v>2</v>
      </c>
      <c r="AS2201">
        <v>3.3</v>
      </c>
      <c r="AV2201">
        <v>2.2999999999999998</v>
      </c>
      <c r="AW2201">
        <v>3</v>
      </c>
      <c r="AX2201">
        <v>2.5</v>
      </c>
      <c r="AY2201">
        <v>2.6</v>
      </c>
      <c r="AZ2201">
        <v>2.6</v>
      </c>
      <c r="BA2201">
        <v>3.6</v>
      </c>
      <c r="BB2201">
        <v>3</v>
      </c>
      <c r="BC2201">
        <v>3.2</v>
      </c>
      <c r="BD2201">
        <v>3.2</v>
      </c>
      <c r="BE2201">
        <v>3.6</v>
      </c>
      <c r="BF2201">
        <v>2.6</v>
      </c>
      <c r="BG2201">
        <v>2.2999999999999998</v>
      </c>
      <c r="BH2201">
        <v>2.6</v>
      </c>
      <c r="BI2201" t="s">
        <v>338</v>
      </c>
      <c r="BJ2201" t="s">
        <v>79</v>
      </c>
      <c r="BL2201" t="s">
        <v>218</v>
      </c>
      <c r="BM2201">
        <v>46399</v>
      </c>
      <c r="BN2201" t="s">
        <v>81</v>
      </c>
      <c r="BO2201" t="s">
        <v>218</v>
      </c>
    </row>
    <row r="2202" spans="1:67" hidden="1" x14ac:dyDescent="0.2">
      <c r="A2202" t="s">
        <v>1260</v>
      </c>
      <c r="C2202" t="s">
        <v>1524</v>
      </c>
      <c r="D2202" t="s">
        <v>140</v>
      </c>
      <c r="E2202" t="s">
        <v>1225</v>
      </c>
      <c r="F2202" t="s">
        <v>1255</v>
      </c>
      <c r="G2202" t="s">
        <v>1225</v>
      </c>
      <c r="H2202" t="s">
        <v>1255</v>
      </c>
      <c r="U2202">
        <v>2.6</v>
      </c>
      <c r="X2202">
        <v>3</v>
      </c>
      <c r="BJ2202" t="s">
        <v>79</v>
      </c>
      <c r="BL2202" t="s">
        <v>218</v>
      </c>
      <c r="BM2202">
        <v>46399</v>
      </c>
    </row>
    <row r="2203" spans="1:67" hidden="1" x14ac:dyDescent="0.2">
      <c r="A2203" t="s">
        <v>1261</v>
      </c>
      <c r="C2203" t="s">
        <v>1524</v>
      </c>
      <c r="D2203" t="s">
        <v>140</v>
      </c>
      <c r="E2203" t="s">
        <v>1225</v>
      </c>
      <c r="F2203" t="s">
        <v>1255</v>
      </c>
      <c r="G2203" t="s">
        <v>1225</v>
      </c>
      <c r="H2203" t="s">
        <v>1255</v>
      </c>
      <c r="AS2203">
        <v>3.4</v>
      </c>
      <c r="AV2203">
        <v>2</v>
      </c>
      <c r="BJ2203" t="s">
        <v>79</v>
      </c>
      <c r="BL2203" t="s">
        <v>218</v>
      </c>
      <c r="BM2203">
        <v>46399</v>
      </c>
    </row>
    <row r="2204" spans="1:67" hidden="1" x14ac:dyDescent="0.2">
      <c r="A2204" t="s">
        <v>1262</v>
      </c>
      <c r="C2204" t="s">
        <v>1524</v>
      </c>
      <c r="D2204" t="s">
        <v>140</v>
      </c>
      <c r="E2204" t="s">
        <v>1225</v>
      </c>
      <c r="F2204" t="s">
        <v>1255</v>
      </c>
      <c r="G2204" t="s">
        <v>1225</v>
      </c>
      <c r="H2204" t="s">
        <v>1255</v>
      </c>
      <c r="AK2204">
        <v>2.2000000000000002</v>
      </c>
      <c r="AN2204">
        <v>1.6</v>
      </c>
      <c r="BI2204" t="s">
        <v>1263</v>
      </c>
      <c r="BJ2204" t="s">
        <v>79</v>
      </c>
      <c r="BL2204" t="s">
        <v>218</v>
      </c>
      <c r="BM2204">
        <v>46399</v>
      </c>
    </row>
    <row r="2205" spans="1:67" hidden="1" x14ac:dyDescent="0.2">
      <c r="A2205" t="s">
        <v>1264</v>
      </c>
      <c r="C2205" t="s">
        <v>1524</v>
      </c>
      <c r="D2205" t="s">
        <v>140</v>
      </c>
      <c r="E2205" t="s">
        <v>1225</v>
      </c>
      <c r="F2205" t="s">
        <v>1255</v>
      </c>
      <c r="G2205" t="s">
        <v>1225</v>
      </c>
      <c r="H2205" t="s">
        <v>1255</v>
      </c>
      <c r="Y2205">
        <v>2.8</v>
      </c>
      <c r="AB2205">
        <v>3.7</v>
      </c>
      <c r="BJ2205" t="s">
        <v>79</v>
      </c>
      <c r="BL2205" t="s">
        <v>218</v>
      </c>
      <c r="BM2205">
        <v>46399</v>
      </c>
      <c r="BN2205" t="s">
        <v>81</v>
      </c>
      <c r="BO2205" t="s">
        <v>218</v>
      </c>
    </row>
    <row r="2206" spans="1:67" hidden="1" x14ac:dyDescent="0.2">
      <c r="A2206" t="s">
        <v>1265</v>
      </c>
      <c r="C2206" t="s">
        <v>1524</v>
      </c>
      <c r="D2206" t="s">
        <v>140</v>
      </c>
      <c r="E2206" t="s">
        <v>1225</v>
      </c>
      <c r="F2206" t="s">
        <v>1255</v>
      </c>
      <c r="G2206" t="s">
        <v>1225</v>
      </c>
      <c r="H2206" t="s">
        <v>1255</v>
      </c>
      <c r="AC2206">
        <v>2.9</v>
      </c>
      <c r="AF2206" t="s">
        <v>1973</v>
      </c>
      <c r="BI2206" t="s">
        <v>1266</v>
      </c>
      <c r="BJ2206" t="s">
        <v>79</v>
      </c>
      <c r="BL2206" t="s">
        <v>218</v>
      </c>
      <c r="BM2206">
        <v>46399</v>
      </c>
    </row>
    <row r="2207" spans="1:67" s="2" customFormat="1" hidden="1" x14ac:dyDescent="0.2">
      <c r="A2207" t="s">
        <v>1267</v>
      </c>
      <c r="B2207"/>
      <c r="C2207" t="s">
        <v>1524</v>
      </c>
      <c r="D2207" t="s">
        <v>140</v>
      </c>
      <c r="E2207" t="s">
        <v>1225</v>
      </c>
      <c r="F2207" t="s">
        <v>1255</v>
      </c>
      <c r="G2207" t="s">
        <v>1225</v>
      </c>
      <c r="H2207" t="s">
        <v>1255</v>
      </c>
      <c r="I2207"/>
      <c r="J2207"/>
      <c r="K2207"/>
      <c r="L2207"/>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v>3.6</v>
      </c>
      <c r="BF2207">
        <v>2.4</v>
      </c>
      <c r="BG2207">
        <v>2</v>
      </c>
      <c r="BH2207">
        <v>2.4</v>
      </c>
      <c r="BI2207"/>
      <c r="BJ2207" t="s">
        <v>79</v>
      </c>
      <c r="BK2207"/>
      <c r="BL2207" t="s">
        <v>218</v>
      </c>
      <c r="BM2207">
        <v>46399</v>
      </c>
      <c r="BN2207"/>
      <c r="BO2207"/>
    </row>
    <row r="2208" spans="1:67" s="2" customFormat="1" hidden="1" x14ac:dyDescent="0.2">
      <c r="A2208" t="s">
        <v>1268</v>
      </c>
      <c r="B2208"/>
      <c r="C2208" t="s">
        <v>1524</v>
      </c>
      <c r="D2208" t="s">
        <v>140</v>
      </c>
      <c r="E2208" t="s">
        <v>1225</v>
      </c>
      <c r="F2208" t="s">
        <v>1255</v>
      </c>
      <c r="G2208" t="s">
        <v>1225</v>
      </c>
      <c r="H2208" t="s">
        <v>1255</v>
      </c>
      <c r="I2208"/>
      <c r="J2208"/>
      <c r="K2208"/>
      <c r="L2208"/>
      <c r="M2208"/>
      <c r="N2208"/>
      <c r="O2208"/>
      <c r="P2208"/>
      <c r="Q2208"/>
      <c r="R2208"/>
      <c r="S2208"/>
      <c r="T2208"/>
      <c r="U2208"/>
      <c r="V2208"/>
      <c r="W2208"/>
      <c r="X2208"/>
      <c r="Y2208">
        <v>2.6</v>
      </c>
      <c r="Z2208"/>
      <c r="AA2208"/>
      <c r="AB2208">
        <v>3.3</v>
      </c>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t="s">
        <v>79</v>
      </c>
      <c r="BK2208"/>
      <c r="BL2208" t="s">
        <v>218</v>
      </c>
      <c r="BM2208">
        <v>46399</v>
      </c>
      <c r="BN2208"/>
      <c r="BO2208"/>
    </row>
    <row r="2209" spans="1:67" s="2" customFormat="1" hidden="1" x14ac:dyDescent="0.2">
      <c r="A2209" t="s">
        <v>1269</v>
      </c>
      <c r="B2209"/>
      <c r="C2209" t="s">
        <v>1524</v>
      </c>
      <c r="D2209" t="s">
        <v>140</v>
      </c>
      <c r="E2209" t="s">
        <v>1225</v>
      </c>
      <c r="F2209" t="s">
        <v>1255</v>
      </c>
      <c r="G2209" t="s">
        <v>1225</v>
      </c>
      <c r="H2209" t="s">
        <v>1255</v>
      </c>
      <c r="I2209"/>
      <c r="J2209"/>
      <c r="K2209"/>
      <c r="L2209"/>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v>2.4</v>
      </c>
      <c r="BG2209"/>
      <c r="BH2209">
        <v>2.4</v>
      </c>
      <c r="BI2209" t="s">
        <v>1270</v>
      </c>
      <c r="BJ2209" t="s">
        <v>79</v>
      </c>
      <c r="BK2209"/>
      <c r="BL2209" t="s">
        <v>218</v>
      </c>
      <c r="BM2209">
        <v>46399</v>
      </c>
      <c r="BN2209"/>
      <c r="BO2209"/>
    </row>
    <row r="2210" spans="1:67" s="2" customFormat="1" hidden="1" x14ac:dyDescent="0.2">
      <c r="A2210" t="s">
        <v>1271</v>
      </c>
      <c r="B2210"/>
      <c r="C2210" t="s">
        <v>1524</v>
      </c>
      <c r="D2210" t="s">
        <v>140</v>
      </c>
      <c r="E2210" t="s">
        <v>1225</v>
      </c>
      <c r="F2210" t="s">
        <v>1255</v>
      </c>
      <c r="G2210" t="s">
        <v>1225</v>
      </c>
      <c r="H2210" t="s">
        <v>1255</v>
      </c>
      <c r="I2210"/>
      <c r="J2210"/>
      <c r="K2210"/>
      <c r="L2210"/>
      <c r="M2210"/>
      <c r="N2210"/>
      <c r="O2210"/>
      <c r="P2210"/>
      <c r="Q2210"/>
      <c r="R2210"/>
      <c r="S2210"/>
      <c r="T2210"/>
      <c r="U2210"/>
      <c r="V2210"/>
      <c r="W2210"/>
      <c r="X2210"/>
      <c r="Y2210">
        <v>2.7</v>
      </c>
      <c r="Z2210"/>
      <c r="AA2210"/>
      <c r="AB2210">
        <v>3.1</v>
      </c>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t="s">
        <v>79</v>
      </c>
      <c r="BK2210"/>
      <c r="BL2210" t="s">
        <v>218</v>
      </c>
      <c r="BM2210">
        <v>46399</v>
      </c>
      <c r="BN2210"/>
      <c r="BO2210"/>
    </row>
    <row r="2211" spans="1:67" s="8" customFormat="1" hidden="1" x14ac:dyDescent="0.2">
      <c r="A2211" t="s">
        <v>1272</v>
      </c>
      <c r="B2211"/>
      <c r="C2211" t="s">
        <v>1524</v>
      </c>
      <c r="D2211" t="s">
        <v>140</v>
      </c>
      <c r="E2211" t="s">
        <v>1225</v>
      </c>
      <c r="F2211" t="s">
        <v>1255</v>
      </c>
      <c r="G2211" t="s">
        <v>1225</v>
      </c>
      <c r="H2211" t="s">
        <v>1255</v>
      </c>
      <c r="I2211"/>
      <c r="J2211"/>
      <c r="K2211"/>
      <c r="L2211"/>
      <c r="M2211"/>
      <c r="N2211"/>
      <c r="O2211"/>
      <c r="P2211"/>
      <c r="Q2211"/>
      <c r="R2211"/>
      <c r="S2211"/>
      <c r="T2211"/>
      <c r="U2211"/>
      <c r="V2211"/>
      <c r="W2211"/>
      <c r="X2211"/>
      <c r="Y2211"/>
      <c r="Z2211"/>
      <c r="AA2211"/>
      <c r="AB2211"/>
      <c r="AC2211"/>
      <c r="AD2211"/>
      <c r="AE2211"/>
      <c r="AF2211"/>
      <c r="AG2211"/>
      <c r="AH2211"/>
      <c r="AI2211"/>
      <c r="AJ2211"/>
      <c r="AK2211">
        <v>2.4</v>
      </c>
      <c r="AL2211"/>
      <c r="AM2211"/>
      <c r="AN2211">
        <v>1.5</v>
      </c>
      <c r="AO2211"/>
      <c r="AP2211"/>
      <c r="AQ2211"/>
      <c r="AR2211"/>
      <c r="AS2211"/>
      <c r="AT2211"/>
      <c r="AU2211"/>
      <c r="AV2211"/>
      <c r="AW2211"/>
      <c r="AX2211"/>
      <c r="AY2211"/>
      <c r="AZ2211"/>
      <c r="BA2211"/>
      <c r="BB2211"/>
      <c r="BC2211"/>
      <c r="BD2211"/>
      <c r="BE2211"/>
      <c r="BF2211"/>
      <c r="BG2211"/>
      <c r="BH2211"/>
      <c r="BI2211"/>
      <c r="BJ2211" t="s">
        <v>79</v>
      </c>
      <c r="BK2211"/>
      <c r="BL2211" t="s">
        <v>218</v>
      </c>
      <c r="BM2211">
        <v>46399</v>
      </c>
      <c r="BN2211"/>
      <c r="BO2211"/>
    </row>
    <row r="2212" spans="1:67" s="8" customFormat="1" hidden="1" x14ac:dyDescent="0.2">
      <c r="A2212" t="s">
        <v>1273</v>
      </c>
      <c r="B2212"/>
      <c r="C2212" t="s">
        <v>1524</v>
      </c>
      <c r="D2212" t="s">
        <v>140</v>
      </c>
      <c r="E2212" t="s">
        <v>1225</v>
      </c>
      <c r="F2212" t="s">
        <v>1255</v>
      </c>
      <c r="G2212" t="s">
        <v>1225</v>
      </c>
      <c r="H2212" t="s">
        <v>1255</v>
      </c>
      <c r="I2212"/>
      <c r="J2212"/>
      <c r="K2212"/>
      <c r="L2212"/>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v>3</v>
      </c>
      <c r="AX2212">
        <v>2.5</v>
      </c>
      <c r="AY2212">
        <v>2.5</v>
      </c>
      <c r="AZ2212">
        <v>2.5</v>
      </c>
      <c r="BA2212"/>
      <c r="BB2212"/>
      <c r="BC2212"/>
      <c r="BD2212"/>
      <c r="BE2212"/>
      <c r="BF2212"/>
      <c r="BG2212"/>
      <c r="BH2212"/>
      <c r="BI2212"/>
      <c r="BJ2212" t="s">
        <v>79</v>
      </c>
      <c r="BK2212"/>
      <c r="BL2212" t="s">
        <v>218</v>
      </c>
      <c r="BM2212">
        <v>46399</v>
      </c>
      <c r="BN2212"/>
      <c r="BO2212"/>
    </row>
    <row r="2213" spans="1:67" s="8" customFormat="1" hidden="1" x14ac:dyDescent="0.2">
      <c r="A2213" s="13" t="s">
        <v>1737</v>
      </c>
      <c r="B2213" s="13"/>
      <c r="C2213" s="13" t="s">
        <v>1524</v>
      </c>
      <c r="D2213" s="13" t="s">
        <v>140</v>
      </c>
      <c r="E2213" s="13" t="s">
        <v>1225</v>
      </c>
      <c r="F2213" s="13" t="s">
        <v>1651</v>
      </c>
      <c r="G2213" s="13" t="s">
        <v>1225</v>
      </c>
      <c r="H2213" s="13" t="s">
        <v>1651</v>
      </c>
      <c r="I2213" s="13"/>
      <c r="J2213" s="13"/>
      <c r="K2213" s="13"/>
      <c r="L2213" s="13"/>
      <c r="M2213" s="13"/>
      <c r="N2213" s="13"/>
      <c r="O2213" s="13"/>
      <c r="P2213" s="13"/>
      <c r="Q2213" s="13"/>
      <c r="R2213" s="13"/>
      <c r="S2213" s="13"/>
      <c r="T2213" s="13"/>
      <c r="U2213" s="13"/>
      <c r="V2213" s="13"/>
      <c r="W2213" s="13"/>
      <c r="X2213" s="13"/>
      <c r="Y2213" s="13"/>
      <c r="Z2213" s="13"/>
      <c r="AA2213" s="13"/>
      <c r="AB2213" s="13"/>
      <c r="AC2213" s="13"/>
      <c r="AD2213" s="13"/>
      <c r="AE2213" s="13"/>
      <c r="AF2213" s="13"/>
      <c r="AG2213" s="13"/>
      <c r="AH2213" s="13"/>
      <c r="AI2213" s="13"/>
      <c r="AJ2213" s="13"/>
      <c r="AK2213" s="13"/>
      <c r="AL2213" s="13"/>
      <c r="AM2213" s="13"/>
      <c r="AN2213" s="13"/>
      <c r="AO2213" s="13"/>
      <c r="AP2213" s="13"/>
      <c r="AQ2213" s="13"/>
      <c r="AR2213" s="13"/>
      <c r="AS2213" s="13"/>
      <c r="AT2213" s="13"/>
      <c r="AU2213" s="13"/>
      <c r="AV2213" s="13"/>
      <c r="AW2213" s="13"/>
      <c r="AX2213" s="13"/>
      <c r="AY2213" s="13"/>
      <c r="AZ2213" s="13"/>
      <c r="BA2213" s="13"/>
      <c r="BB2213" s="13"/>
      <c r="BC2213" s="13"/>
      <c r="BD2213" s="13"/>
      <c r="BE2213" s="13"/>
      <c r="BF2213" s="13"/>
      <c r="BG2213" s="13"/>
      <c r="BH2213" s="13"/>
      <c r="BI2213" s="13"/>
      <c r="BJ2213" s="13"/>
      <c r="BK2213" s="13"/>
      <c r="BL2213" s="13"/>
      <c r="BM2213" s="13"/>
      <c r="BN2213" s="13"/>
      <c r="BO2213" s="13"/>
    </row>
    <row r="2214" spans="1:67" hidden="1" x14ac:dyDescent="0.2">
      <c r="A2214" s="8" t="s">
        <v>2631</v>
      </c>
      <c r="C2214" t="s">
        <v>1524</v>
      </c>
      <c r="D2214" t="s">
        <v>140</v>
      </c>
      <c r="E2214" t="s">
        <v>1225</v>
      </c>
      <c r="F2214" t="s">
        <v>1651</v>
      </c>
      <c r="G2214" s="8" t="s">
        <v>1225</v>
      </c>
      <c r="H2214" t="s">
        <v>1651</v>
      </c>
      <c r="AY2214">
        <v>4.05</v>
      </c>
      <c r="AZ2214">
        <v>4.05</v>
      </c>
      <c r="BA2214" s="5"/>
      <c r="BB2214" s="5"/>
      <c r="BC2214" s="5"/>
      <c r="BD2214" s="5"/>
      <c r="BE2214" s="5"/>
      <c r="BF2214" s="5"/>
      <c r="BG2214" s="5"/>
      <c r="BH2214" s="5"/>
      <c r="BI2214" s="5"/>
      <c r="BJ2214" t="s">
        <v>79</v>
      </c>
      <c r="BK2214" s="1">
        <v>44825</v>
      </c>
      <c r="BL2214" t="s">
        <v>2598</v>
      </c>
      <c r="BM2214">
        <v>79420</v>
      </c>
      <c r="BN2214" t="s">
        <v>72</v>
      </c>
      <c r="BO2214" t="s">
        <v>2598</v>
      </c>
    </row>
    <row r="2215" spans="1:67" hidden="1" x14ac:dyDescent="0.2">
      <c r="A2215" s="8" t="s">
        <v>2632</v>
      </c>
      <c r="C2215" t="s">
        <v>1524</v>
      </c>
      <c r="D2215" t="s">
        <v>140</v>
      </c>
      <c r="E2215" t="s">
        <v>1225</v>
      </c>
      <c r="F2215" t="s">
        <v>1651</v>
      </c>
      <c r="G2215" s="8" t="s">
        <v>1225</v>
      </c>
      <c r="H2215" t="s">
        <v>1651</v>
      </c>
      <c r="AC2215">
        <v>5.37</v>
      </c>
      <c r="AF2215">
        <v>6.65</v>
      </c>
      <c r="AG2215">
        <v>3.7</v>
      </c>
      <c r="AJ2215">
        <v>5.52</v>
      </c>
      <c r="BJ2215" t="s">
        <v>79</v>
      </c>
      <c r="BK2215" s="1">
        <v>44825</v>
      </c>
      <c r="BL2215" t="s">
        <v>2598</v>
      </c>
      <c r="BM2215">
        <v>79420</v>
      </c>
      <c r="BN2215" t="s">
        <v>72</v>
      </c>
      <c r="BO2215" t="s">
        <v>2598</v>
      </c>
    </row>
    <row r="2216" spans="1:67" hidden="1" x14ac:dyDescent="0.2">
      <c r="A2216" s="8" t="s">
        <v>2630</v>
      </c>
      <c r="B2216" t="s">
        <v>338</v>
      </c>
      <c r="C2216" t="s">
        <v>1524</v>
      </c>
      <c r="D2216" t="s">
        <v>140</v>
      </c>
      <c r="E2216" t="s">
        <v>1225</v>
      </c>
      <c r="F2216" t="s">
        <v>1651</v>
      </c>
      <c r="G2216" s="8" t="s">
        <v>1225</v>
      </c>
      <c r="H2216" t="s">
        <v>1651</v>
      </c>
      <c r="AW2216">
        <v>5.0999999999999996</v>
      </c>
      <c r="BA2216" s="5"/>
      <c r="BB2216" s="5"/>
      <c r="BC2216" s="5"/>
      <c r="BD2216" s="5"/>
      <c r="BE2216" s="5"/>
      <c r="BF2216" s="5"/>
      <c r="BG2216" s="5"/>
      <c r="BH2216" s="5"/>
      <c r="BI2216" s="5"/>
      <c r="BJ2216" t="s">
        <v>79</v>
      </c>
      <c r="BK2216" s="1">
        <v>44825</v>
      </c>
      <c r="BL2216" t="s">
        <v>2598</v>
      </c>
      <c r="BM2216">
        <v>79420</v>
      </c>
      <c r="BN2216" t="s">
        <v>72</v>
      </c>
      <c r="BO2216" t="s">
        <v>2598</v>
      </c>
    </row>
    <row r="2217" spans="1:67" hidden="1" x14ac:dyDescent="0.2">
      <c r="A2217" s="8" t="s">
        <v>2635</v>
      </c>
      <c r="C2217" t="s">
        <v>1524</v>
      </c>
      <c r="D2217" t="s">
        <v>140</v>
      </c>
      <c r="E2217" t="s">
        <v>1225</v>
      </c>
      <c r="F2217" t="s">
        <v>1651</v>
      </c>
      <c r="G2217" s="8" t="s">
        <v>1225</v>
      </c>
      <c r="H2217" t="s">
        <v>1651</v>
      </c>
      <c r="BA2217">
        <f>AVERAGE(4.96,5.5)</f>
        <v>5.23</v>
      </c>
      <c r="BB2217">
        <f>AVERAGE(4.65,4.82)</f>
        <v>4.7350000000000003</v>
      </c>
      <c r="BC2217">
        <f>AVERAGE(4.4,4.42)</f>
        <v>4.41</v>
      </c>
      <c r="BD2217">
        <f>MAX(BB2217:BC2217)</f>
        <v>4.7350000000000003</v>
      </c>
      <c r="BE2217">
        <f>AVERAGE(5.42,5.43)</f>
        <v>5.4249999999999998</v>
      </c>
      <c r="BF2217">
        <f>AVERAGE(4.08,4.14)</f>
        <v>4.1099999999999994</v>
      </c>
      <c r="BG2217">
        <f>AVERAGE(3.35,3.36)</f>
        <v>3.355</v>
      </c>
      <c r="BH2217">
        <f>MAX(BF2217:BG2217)</f>
        <v>4.1099999999999994</v>
      </c>
      <c r="BJ2217" t="s">
        <v>79</v>
      </c>
      <c r="BK2217" s="1">
        <v>44825</v>
      </c>
      <c r="BL2217" t="s">
        <v>2598</v>
      </c>
      <c r="BM2217">
        <v>79420</v>
      </c>
    </row>
    <row r="2218" spans="1:67" hidden="1" x14ac:dyDescent="0.2">
      <c r="A2218" s="13" t="s">
        <v>1737</v>
      </c>
      <c r="B2218" s="13"/>
      <c r="C2218" s="13" t="s">
        <v>1524</v>
      </c>
      <c r="D2218" s="13" t="s">
        <v>140</v>
      </c>
      <c r="E2218" s="13" t="s">
        <v>1225</v>
      </c>
      <c r="F2218" s="13"/>
      <c r="G2218" s="13" t="s">
        <v>1475</v>
      </c>
      <c r="H2218" s="13"/>
      <c r="I2218" s="13"/>
      <c r="J2218" s="13"/>
      <c r="K2218" s="13"/>
      <c r="L2218" s="13"/>
      <c r="M2218" s="13"/>
      <c r="N2218" s="13"/>
      <c r="O2218" s="13"/>
      <c r="P2218" s="13"/>
      <c r="Q2218" s="13"/>
      <c r="R2218" s="13"/>
      <c r="S2218" s="13"/>
      <c r="T2218" s="13"/>
      <c r="U2218" s="13"/>
      <c r="V2218" s="13"/>
      <c r="W2218" s="13"/>
      <c r="X2218" s="13"/>
      <c r="Y2218" s="13"/>
      <c r="Z2218" s="13"/>
      <c r="AA2218" s="13"/>
      <c r="AB2218" s="13"/>
      <c r="AC2218" s="13"/>
      <c r="AD2218" s="13"/>
      <c r="AE2218" s="13"/>
      <c r="AF2218" s="13"/>
      <c r="AG2218" s="13"/>
      <c r="AH2218" s="13"/>
      <c r="AI2218" s="13"/>
      <c r="AJ2218" s="13"/>
      <c r="AK2218" s="13"/>
      <c r="AL2218" s="13"/>
      <c r="AM2218" s="13"/>
      <c r="AN2218" s="13"/>
      <c r="AO2218" s="13"/>
      <c r="AP2218" s="13"/>
      <c r="AQ2218" s="13"/>
      <c r="AR2218" s="13"/>
      <c r="AS2218" s="13"/>
      <c r="AT2218" s="13"/>
      <c r="AU2218" s="13"/>
      <c r="AV2218" s="13"/>
      <c r="AW2218" s="13"/>
      <c r="AX2218" s="13"/>
      <c r="AY2218" s="13"/>
      <c r="AZ2218" s="13"/>
      <c r="BA2218" s="13"/>
      <c r="BB2218" s="13"/>
      <c r="BC2218" s="13"/>
      <c r="BD2218" s="13"/>
      <c r="BE2218" s="13"/>
      <c r="BF2218" s="13"/>
      <c r="BG2218" s="13"/>
      <c r="BH2218" s="13"/>
      <c r="BI2218" s="13"/>
      <c r="BJ2218" s="13"/>
      <c r="BK2218" s="13"/>
      <c r="BL2218" s="13"/>
      <c r="BM2218" s="13"/>
      <c r="BN2218" s="13"/>
      <c r="BO2218" s="13"/>
    </row>
    <row r="2219" spans="1:67" hidden="1" x14ac:dyDescent="0.2">
      <c r="A2219" s="13" t="s">
        <v>1737</v>
      </c>
      <c r="B2219" s="13"/>
      <c r="C2219" s="13" t="s">
        <v>1524</v>
      </c>
      <c r="D2219" s="13" t="s">
        <v>140</v>
      </c>
      <c r="E2219" s="13" t="s">
        <v>1225</v>
      </c>
      <c r="F2219" s="13"/>
      <c r="G2219" s="13" t="s">
        <v>1225</v>
      </c>
      <c r="H2219" s="13"/>
      <c r="I2219" s="13"/>
      <c r="J2219" s="13"/>
      <c r="K2219" s="13"/>
      <c r="L2219" s="13"/>
      <c r="M2219" s="13"/>
      <c r="N2219" s="13"/>
      <c r="O2219" s="13"/>
      <c r="P2219" s="13"/>
      <c r="Q2219" s="13"/>
      <c r="R2219" s="13"/>
      <c r="S2219" s="13"/>
      <c r="T2219" s="13"/>
      <c r="U2219" s="13"/>
      <c r="V2219" s="13"/>
      <c r="W2219" s="13"/>
      <c r="X2219" s="13"/>
      <c r="Y2219" s="13"/>
      <c r="Z2219" s="13"/>
      <c r="AA2219" s="13"/>
      <c r="AB2219" s="13"/>
      <c r="AC2219" s="13"/>
      <c r="AD2219" s="13"/>
      <c r="AE2219" s="13"/>
      <c r="AF2219" s="13"/>
      <c r="AG2219" s="13"/>
      <c r="AH2219" s="13"/>
      <c r="AI2219" s="13"/>
      <c r="AJ2219" s="13"/>
      <c r="AK2219" s="13"/>
      <c r="AL2219" s="13"/>
      <c r="AM2219" s="13"/>
      <c r="AN2219" s="13"/>
      <c r="AO2219" s="13"/>
      <c r="AP2219" s="13"/>
      <c r="AQ2219" s="13"/>
      <c r="AR2219" s="13"/>
      <c r="AS2219" s="13"/>
      <c r="AT2219" s="13"/>
      <c r="AU2219" s="13"/>
      <c r="AV2219" s="13"/>
      <c r="AW2219" s="13"/>
      <c r="AX2219" s="13"/>
      <c r="AY2219" s="13"/>
      <c r="AZ2219" s="13"/>
      <c r="BA2219" s="13"/>
      <c r="BB2219" s="13"/>
      <c r="BC2219" s="13"/>
      <c r="BD2219" s="13"/>
      <c r="BE2219" s="13"/>
      <c r="BF2219" s="13"/>
      <c r="BG2219" s="13"/>
      <c r="BH2219" s="13"/>
      <c r="BI2219" s="13"/>
      <c r="BJ2219" s="13"/>
      <c r="BK2219" s="13"/>
      <c r="BL2219" s="13"/>
      <c r="BM2219" s="13"/>
      <c r="BN2219" s="13"/>
      <c r="BO2219" s="13"/>
    </row>
    <row r="2220" spans="1:67" hidden="1" x14ac:dyDescent="0.2">
      <c r="A2220" s="13" t="s">
        <v>1737</v>
      </c>
      <c r="B2220" s="13"/>
      <c r="C2220" s="13" t="s">
        <v>1524</v>
      </c>
      <c r="D2220" s="13" t="s">
        <v>1530</v>
      </c>
      <c r="E2220" s="13" t="s">
        <v>1274</v>
      </c>
      <c r="F2220" s="13" t="s">
        <v>1275</v>
      </c>
      <c r="G2220" s="13" t="s">
        <v>1274</v>
      </c>
      <c r="H2220" s="13" t="s">
        <v>1275</v>
      </c>
      <c r="I2220" s="13"/>
      <c r="J2220" s="13"/>
      <c r="K2220" s="13"/>
      <c r="L2220" s="13"/>
      <c r="M2220" s="13"/>
      <c r="N2220" s="13"/>
      <c r="O2220" s="13"/>
      <c r="P2220" s="13"/>
      <c r="Q2220" s="13"/>
      <c r="R2220" s="13"/>
      <c r="S2220" s="13"/>
      <c r="T2220" s="13"/>
      <c r="U2220" s="13"/>
      <c r="V2220" s="13"/>
      <c r="W2220" s="13"/>
      <c r="X2220" s="13"/>
      <c r="Y2220" s="13"/>
      <c r="Z2220" s="13"/>
      <c r="AA2220" s="13"/>
      <c r="AB2220" s="13"/>
      <c r="AC2220" s="13"/>
      <c r="AD2220" s="13"/>
      <c r="AE2220" s="13"/>
      <c r="AF2220" s="13"/>
      <c r="AG2220" s="13"/>
      <c r="AH2220" s="13"/>
      <c r="AI2220" s="13"/>
      <c r="AJ2220" s="13"/>
      <c r="AK2220" s="13"/>
      <c r="AL2220" s="13"/>
      <c r="AM2220" s="13"/>
      <c r="AN2220" s="13"/>
      <c r="AO2220" s="13"/>
      <c r="AP2220" s="13"/>
      <c r="AQ2220" s="13"/>
      <c r="AR2220" s="13"/>
      <c r="AS2220" s="13"/>
      <c r="AT2220" s="13"/>
      <c r="AU2220" s="13"/>
      <c r="AV2220" s="13"/>
      <c r="AW2220" s="13"/>
      <c r="AX2220" s="13"/>
      <c r="AY2220" s="13"/>
      <c r="AZ2220" s="13"/>
      <c r="BA2220" s="13"/>
      <c r="BB2220" s="13"/>
      <c r="BC2220" s="13"/>
      <c r="BD2220" s="13"/>
      <c r="BE2220" s="13"/>
      <c r="BF2220" s="13"/>
      <c r="BG2220" s="13"/>
      <c r="BH2220" s="13"/>
      <c r="BI2220" s="13"/>
      <c r="BJ2220" s="13"/>
      <c r="BK2220" s="13"/>
      <c r="BL2220" s="13"/>
      <c r="BM2220" s="13"/>
      <c r="BN2220" s="13"/>
      <c r="BO2220" s="13"/>
    </row>
    <row r="2221" spans="1:67" hidden="1" x14ac:dyDescent="0.2">
      <c r="A2221" t="s">
        <v>1276</v>
      </c>
      <c r="C2221" t="s">
        <v>1524</v>
      </c>
      <c r="D2221" t="s">
        <v>1530</v>
      </c>
      <c r="E2221" t="s">
        <v>1274</v>
      </c>
      <c r="F2221" t="s">
        <v>1275</v>
      </c>
      <c r="G2221" t="s">
        <v>1274</v>
      </c>
      <c r="H2221" t="s">
        <v>1275</v>
      </c>
      <c r="K2221" t="s">
        <v>424</v>
      </c>
      <c r="AO2221">
        <v>2.8</v>
      </c>
      <c r="AR2221">
        <v>2.8</v>
      </c>
      <c r="BJ2221" t="s">
        <v>79</v>
      </c>
      <c r="BL2221" t="s">
        <v>425</v>
      </c>
      <c r="BM2221">
        <v>8868</v>
      </c>
      <c r="BO2221" t="s">
        <v>425</v>
      </c>
    </row>
    <row r="2222" spans="1:67" hidden="1" x14ac:dyDescent="0.2">
      <c r="A2222" t="s">
        <v>1277</v>
      </c>
      <c r="C2222" t="s">
        <v>1524</v>
      </c>
      <c r="D2222" t="s">
        <v>1530</v>
      </c>
      <c r="E2222" t="s">
        <v>1274</v>
      </c>
      <c r="F2222" t="s">
        <v>1275</v>
      </c>
      <c r="G2222" t="s">
        <v>1274</v>
      </c>
      <c r="H2222" t="s">
        <v>1275</v>
      </c>
      <c r="K2222" t="s">
        <v>424</v>
      </c>
      <c r="AS2222">
        <v>3.4</v>
      </c>
      <c r="AV2222">
        <v>1.8</v>
      </c>
      <c r="BJ2222" t="s">
        <v>79</v>
      </c>
      <c r="BL2222" t="s">
        <v>425</v>
      </c>
      <c r="BM2222">
        <v>8868</v>
      </c>
      <c r="BO2222" t="s">
        <v>425</v>
      </c>
    </row>
    <row r="2223" spans="1:67" hidden="1" x14ac:dyDescent="0.2">
      <c r="A2223" t="s">
        <v>1278</v>
      </c>
      <c r="C2223" t="s">
        <v>1524</v>
      </c>
      <c r="D2223" t="s">
        <v>1530</v>
      </c>
      <c r="E2223" t="s">
        <v>1274</v>
      </c>
      <c r="F2223" t="s">
        <v>1275</v>
      </c>
      <c r="G2223" t="s">
        <v>1274</v>
      </c>
      <c r="H2223" t="s">
        <v>1275</v>
      </c>
      <c r="K2223" t="s">
        <v>424</v>
      </c>
      <c r="AW2223">
        <v>4.0999999999999996</v>
      </c>
      <c r="AZ2223">
        <v>2.6</v>
      </c>
      <c r="BJ2223" t="s">
        <v>79</v>
      </c>
      <c r="BL2223" t="s">
        <v>425</v>
      </c>
      <c r="BM2223">
        <v>8868</v>
      </c>
      <c r="BO2223" t="s">
        <v>425</v>
      </c>
    </row>
    <row r="2224" spans="1:67" hidden="1" x14ac:dyDescent="0.2">
      <c r="A2224" t="s">
        <v>1279</v>
      </c>
      <c r="C2224" t="s">
        <v>1524</v>
      </c>
      <c r="D2224" t="s">
        <v>1530</v>
      </c>
      <c r="E2224" t="s">
        <v>1274</v>
      </c>
      <c r="F2224" t="s">
        <v>1275</v>
      </c>
      <c r="G2224" t="s">
        <v>1274</v>
      </c>
      <c r="H2224" t="s">
        <v>1275</v>
      </c>
      <c r="K2224" t="s">
        <v>424</v>
      </c>
      <c r="BA2224">
        <v>4</v>
      </c>
      <c r="BD2224">
        <v>2.9</v>
      </c>
      <c r="BJ2224" t="s">
        <v>79</v>
      </c>
      <c r="BL2224" t="s">
        <v>425</v>
      </c>
      <c r="BM2224">
        <v>8868</v>
      </c>
      <c r="BO2224" t="s">
        <v>425</v>
      </c>
    </row>
    <row r="2225" spans="1:67" hidden="1" x14ac:dyDescent="0.2">
      <c r="A2225" t="s">
        <v>1280</v>
      </c>
      <c r="C2225" t="s">
        <v>1524</v>
      </c>
      <c r="D2225" t="s">
        <v>1530</v>
      </c>
      <c r="E2225" t="s">
        <v>1274</v>
      </c>
      <c r="F2225" t="s">
        <v>1275</v>
      </c>
      <c r="G2225" t="s">
        <v>1274</v>
      </c>
      <c r="H2225" t="s">
        <v>1275</v>
      </c>
      <c r="AW2225">
        <v>3.86</v>
      </c>
      <c r="AX2225">
        <v>2.69</v>
      </c>
      <c r="AY2225">
        <v>2.65</v>
      </c>
      <c r="AZ2225">
        <v>2.69</v>
      </c>
      <c r="BI2225" t="s">
        <v>1113</v>
      </c>
      <c r="BJ2225" t="s">
        <v>79</v>
      </c>
      <c r="BL2225" t="s">
        <v>93</v>
      </c>
      <c r="BM2225">
        <v>42805</v>
      </c>
    </row>
    <row r="2226" spans="1:67" hidden="1" x14ac:dyDescent="0.2">
      <c r="A2226" t="s">
        <v>1281</v>
      </c>
      <c r="C2226" t="s">
        <v>1524</v>
      </c>
      <c r="D2226" t="s">
        <v>1530</v>
      </c>
      <c r="E2226" t="s">
        <v>1274</v>
      </c>
      <c r="F2226" t="s">
        <v>1275</v>
      </c>
      <c r="G2226" t="s">
        <v>1274</v>
      </c>
      <c r="H2226" t="s">
        <v>1275</v>
      </c>
      <c r="AW2226">
        <v>3.84</v>
      </c>
      <c r="AX2226">
        <v>2.79</v>
      </c>
      <c r="AY2226">
        <v>2.84</v>
      </c>
      <c r="AZ2226">
        <v>2.84</v>
      </c>
      <c r="BI2226" t="s">
        <v>1113</v>
      </c>
      <c r="BJ2226" t="s">
        <v>79</v>
      </c>
      <c r="BL2226" t="s">
        <v>93</v>
      </c>
      <c r="BM2226">
        <v>42805</v>
      </c>
    </row>
    <row r="2227" spans="1:67" hidden="1" x14ac:dyDescent="0.2">
      <c r="C2227" t="s">
        <v>1524</v>
      </c>
      <c r="D2227" t="s">
        <v>1530</v>
      </c>
      <c r="E2227" t="s">
        <v>1274</v>
      </c>
      <c r="F2227" t="s">
        <v>1275</v>
      </c>
      <c r="G2227" t="s">
        <v>1091</v>
      </c>
      <c r="H2227" t="s">
        <v>1275</v>
      </c>
      <c r="BA2227">
        <v>3.8</v>
      </c>
      <c r="BI2227" t="s">
        <v>2311</v>
      </c>
      <c r="BJ2227" t="s">
        <v>70</v>
      </c>
      <c r="BK2227" s="1">
        <v>44819</v>
      </c>
      <c r="BL2227" t="s">
        <v>71</v>
      </c>
      <c r="BM2227">
        <v>3485</v>
      </c>
    </row>
    <row r="2228" spans="1:67" hidden="1" x14ac:dyDescent="0.2">
      <c r="A2228" s="13" t="s">
        <v>1737</v>
      </c>
      <c r="B2228" s="13"/>
      <c r="C2228" s="13" t="s">
        <v>1524</v>
      </c>
      <c r="D2228" s="13" t="s">
        <v>1530</v>
      </c>
      <c r="E2228" s="13" t="s">
        <v>1274</v>
      </c>
      <c r="F2228" s="13" t="s">
        <v>1606</v>
      </c>
      <c r="G2228" s="13" t="s">
        <v>1274</v>
      </c>
      <c r="H2228" s="13" t="s">
        <v>1606</v>
      </c>
      <c r="I2228" s="13"/>
      <c r="J2228" s="13"/>
      <c r="K2228" s="13"/>
      <c r="L2228" s="13"/>
      <c r="M2228" s="13"/>
      <c r="N2228" s="13"/>
      <c r="O2228" s="13"/>
      <c r="P2228" s="13"/>
      <c r="Q2228" s="13"/>
      <c r="R2228" s="13"/>
      <c r="S2228" s="13"/>
      <c r="T2228" s="13"/>
      <c r="U2228" s="13"/>
      <c r="V2228" s="13"/>
      <c r="W2228" s="13"/>
      <c r="X2228" s="13"/>
      <c r="Y2228" s="13"/>
      <c r="Z2228" s="13"/>
      <c r="AA2228" s="13"/>
      <c r="AB2228" s="13"/>
      <c r="AC2228" s="13"/>
      <c r="AD2228" s="13"/>
      <c r="AE2228" s="13"/>
      <c r="AF2228" s="13"/>
      <c r="AG2228" s="13"/>
      <c r="AH2228" s="13"/>
      <c r="AI2228" s="13"/>
      <c r="AJ2228" s="13"/>
      <c r="AK2228" s="13"/>
      <c r="AL2228" s="13"/>
      <c r="AM2228" s="13"/>
      <c r="AN2228" s="13"/>
      <c r="AO2228" s="13"/>
      <c r="AP2228" s="13"/>
      <c r="AQ2228" s="13"/>
      <c r="AR2228" s="13"/>
      <c r="AS2228" s="13"/>
      <c r="AT2228" s="13"/>
      <c r="AU2228" s="13"/>
      <c r="AV2228" s="13"/>
      <c r="AW2228" s="13"/>
      <c r="AX2228" s="13"/>
      <c r="AY2228" s="13"/>
      <c r="AZ2228" s="13"/>
      <c r="BA2228" s="13"/>
      <c r="BB2228" s="13"/>
      <c r="BC2228" s="13"/>
      <c r="BD2228" s="13"/>
      <c r="BE2228" s="13"/>
      <c r="BF2228" s="13"/>
      <c r="BG2228" s="13"/>
      <c r="BH2228" s="13"/>
      <c r="BI2228" s="13"/>
      <c r="BJ2228" s="13"/>
      <c r="BK2228" s="13"/>
      <c r="BL2228" s="13"/>
      <c r="BM2228" s="13"/>
      <c r="BN2228" s="13"/>
      <c r="BO2228" s="13"/>
    </row>
    <row r="2229" spans="1:67" hidden="1" x14ac:dyDescent="0.2">
      <c r="A2229" s="8" t="s">
        <v>2685</v>
      </c>
      <c r="B2229" t="s">
        <v>338</v>
      </c>
      <c r="C2229" t="s">
        <v>1524</v>
      </c>
      <c r="D2229" t="s">
        <v>1530</v>
      </c>
      <c r="E2229" t="s">
        <v>1274</v>
      </c>
      <c r="F2229" t="s">
        <v>1606</v>
      </c>
      <c r="G2229" s="8" t="s">
        <v>1605</v>
      </c>
      <c r="H2229" s="8" t="s">
        <v>2687</v>
      </c>
      <c r="I2229" s="8"/>
      <c r="AS2229">
        <v>3.9</v>
      </c>
      <c r="AV2229">
        <v>2</v>
      </c>
      <c r="BA2229">
        <v>4.5</v>
      </c>
      <c r="BB2229">
        <v>3.3</v>
      </c>
      <c r="BC2229">
        <v>3.4</v>
      </c>
      <c r="BD2229">
        <v>3.4</v>
      </c>
      <c r="BJ2229" s="8" t="s">
        <v>79</v>
      </c>
      <c r="BK2229" s="1">
        <v>44826</v>
      </c>
      <c r="BL2229" s="8" t="s">
        <v>2686</v>
      </c>
      <c r="BM2229" s="8">
        <v>44033</v>
      </c>
    </row>
    <row r="2230" spans="1:67" hidden="1" x14ac:dyDescent="0.2">
      <c r="A2230" s="13" t="s">
        <v>1737</v>
      </c>
      <c r="B2230" s="13"/>
      <c r="C2230" s="13" t="s">
        <v>1524</v>
      </c>
      <c r="D2230" s="13" t="s">
        <v>1530</v>
      </c>
      <c r="E2230" s="13" t="s">
        <v>1274</v>
      </c>
      <c r="F2230" s="13" t="s">
        <v>1282</v>
      </c>
      <c r="G2230" s="13" t="s">
        <v>1274</v>
      </c>
      <c r="H2230" s="13" t="s">
        <v>1282</v>
      </c>
      <c r="I2230" s="13"/>
      <c r="J2230" s="13"/>
      <c r="K2230" s="13"/>
      <c r="L2230" s="13"/>
      <c r="M2230" s="13"/>
      <c r="N2230" s="13"/>
      <c r="O2230" s="13"/>
      <c r="P2230" s="13"/>
      <c r="Q2230" s="13"/>
      <c r="R2230" s="13"/>
      <c r="S2230" s="13"/>
      <c r="T2230" s="13"/>
      <c r="U2230" s="13"/>
      <c r="V2230" s="13"/>
      <c r="W2230" s="13"/>
      <c r="X2230" s="13"/>
      <c r="Y2230" s="13"/>
      <c r="Z2230" s="13"/>
      <c r="AA2230" s="13"/>
      <c r="AB2230" s="13"/>
      <c r="AC2230" s="13"/>
      <c r="AD2230" s="13"/>
      <c r="AE2230" s="13"/>
      <c r="AF2230" s="13"/>
      <c r="AG2230" s="13"/>
      <c r="AH2230" s="13"/>
      <c r="AI2230" s="13"/>
      <c r="AJ2230" s="13"/>
      <c r="AK2230" s="13"/>
      <c r="AL2230" s="13"/>
      <c r="AM2230" s="13"/>
      <c r="AN2230" s="13"/>
      <c r="AO2230" s="13"/>
      <c r="AP2230" s="13"/>
      <c r="AQ2230" s="13"/>
      <c r="AR2230" s="13"/>
      <c r="AS2230" s="13"/>
      <c r="AT2230" s="13"/>
      <c r="AU2230" s="13"/>
      <c r="AV2230" s="13"/>
      <c r="AW2230" s="13"/>
      <c r="AX2230" s="13"/>
      <c r="AY2230" s="13"/>
      <c r="AZ2230" s="13"/>
      <c r="BA2230" s="13"/>
      <c r="BB2230" s="13"/>
      <c r="BC2230" s="13"/>
      <c r="BD2230" s="13"/>
      <c r="BE2230" s="13"/>
      <c r="BF2230" s="13"/>
      <c r="BG2230" s="13"/>
      <c r="BH2230" s="13"/>
      <c r="BI2230" s="13"/>
      <c r="BJ2230" s="13"/>
      <c r="BK2230" s="13"/>
      <c r="BL2230" s="13"/>
      <c r="BM2230" s="13"/>
      <c r="BN2230" s="13"/>
      <c r="BO2230" s="13"/>
    </row>
    <row r="2231" spans="1:67" hidden="1" x14ac:dyDescent="0.2">
      <c r="A2231" s="8" t="s">
        <v>108</v>
      </c>
      <c r="B2231" s="8"/>
      <c r="C2231" s="8" t="s">
        <v>1524</v>
      </c>
      <c r="D2231" s="8" t="s">
        <v>1530</v>
      </c>
      <c r="E2231" s="8" t="s">
        <v>1274</v>
      </c>
      <c r="F2231" s="8" t="s">
        <v>1282</v>
      </c>
      <c r="G2231" s="8" t="s">
        <v>1274</v>
      </c>
      <c r="H2231" s="8" t="s">
        <v>1284</v>
      </c>
      <c r="I2231" s="8"/>
      <c r="J2231" s="8"/>
      <c r="K2231" s="8"/>
      <c r="L2231" s="8"/>
      <c r="M2231" s="8"/>
      <c r="N2231" s="8"/>
      <c r="O2231" s="8"/>
      <c r="P2231" s="8"/>
      <c r="Q2231" s="8"/>
      <c r="R2231" s="8"/>
      <c r="S2231" s="8"/>
      <c r="T2231" s="8"/>
      <c r="U2231" s="8"/>
      <c r="V2231" s="8"/>
      <c r="W2231" s="8"/>
      <c r="X2231" s="8"/>
      <c r="Y2231" s="8"/>
      <c r="Z2231" s="8"/>
      <c r="AA2231" s="8"/>
      <c r="AB2231" s="8"/>
      <c r="AC2231" s="8"/>
      <c r="AD2231" s="8"/>
      <c r="AE2231" s="8"/>
      <c r="AF2231" s="8"/>
      <c r="AG2231" s="8"/>
      <c r="AH2231" s="8"/>
      <c r="AI2231" s="8"/>
      <c r="AJ2231" s="8"/>
      <c r="AK2231" s="8"/>
      <c r="AL2231" s="8"/>
      <c r="AM2231" s="8"/>
      <c r="AN2231" s="8"/>
      <c r="AO2231" s="8"/>
      <c r="AP2231" s="8"/>
      <c r="AQ2231" s="8"/>
      <c r="AR2231" s="8"/>
      <c r="AS2231" s="8"/>
      <c r="AT2231" s="8"/>
      <c r="AU2231" s="8"/>
      <c r="AV2231" s="8"/>
      <c r="AW2231" s="8">
        <v>5.1100000000000003</v>
      </c>
      <c r="AX2231" s="8">
        <v>3.15</v>
      </c>
      <c r="AY2231" s="8">
        <v>3.3</v>
      </c>
      <c r="AZ2231" s="8">
        <v>3.3</v>
      </c>
      <c r="BA2231" s="8">
        <v>4.97</v>
      </c>
      <c r="BB2231" s="8">
        <v>3.11</v>
      </c>
      <c r="BC2231" s="8">
        <v>3.23</v>
      </c>
      <c r="BD2231" s="8">
        <v>3.23</v>
      </c>
      <c r="BE2231" s="8">
        <v>5.61</v>
      </c>
      <c r="BF2231" s="8"/>
      <c r="BG2231" s="8"/>
      <c r="BH2231" s="8">
        <v>3.48</v>
      </c>
      <c r="BI2231" s="8"/>
      <c r="BJ2231" s="8" t="s">
        <v>79</v>
      </c>
      <c r="BK2231" s="9">
        <v>44820</v>
      </c>
      <c r="BL2231" s="8" t="s">
        <v>2353</v>
      </c>
      <c r="BM2231" s="8">
        <v>2905</v>
      </c>
      <c r="BN2231" s="8"/>
      <c r="BO2231" s="8"/>
    </row>
    <row r="2232" spans="1:67" hidden="1" x14ac:dyDescent="0.2">
      <c r="A2232" t="s">
        <v>1283</v>
      </c>
      <c r="C2232" t="s">
        <v>1524</v>
      </c>
      <c r="D2232" t="s">
        <v>1530</v>
      </c>
      <c r="E2232" t="s">
        <v>1274</v>
      </c>
      <c r="F2232" t="s">
        <v>1282</v>
      </c>
      <c r="G2232" t="s">
        <v>1274</v>
      </c>
      <c r="H2232" t="s">
        <v>1284</v>
      </c>
      <c r="BA2232">
        <v>4.8</v>
      </c>
      <c r="BB2232">
        <v>3.7</v>
      </c>
      <c r="BC2232">
        <v>3.8</v>
      </c>
      <c r="BD2232">
        <v>3.8</v>
      </c>
      <c r="BJ2232" t="s">
        <v>79</v>
      </c>
      <c r="BL2232" t="s">
        <v>218</v>
      </c>
      <c r="BM2232">
        <v>46399</v>
      </c>
      <c r="BN2232" t="s">
        <v>81</v>
      </c>
      <c r="BO2232" t="s">
        <v>218</v>
      </c>
    </row>
    <row r="2233" spans="1:67" hidden="1" x14ac:dyDescent="0.2">
      <c r="A2233" t="s">
        <v>1285</v>
      </c>
      <c r="B2233" t="s">
        <v>169</v>
      </c>
      <c r="C2233" t="s">
        <v>1524</v>
      </c>
      <c r="D2233" t="s">
        <v>1530</v>
      </c>
      <c r="E2233" t="s">
        <v>1274</v>
      </c>
      <c r="F2233" t="s">
        <v>1282</v>
      </c>
      <c r="G2233" t="s">
        <v>1274</v>
      </c>
      <c r="H2233" t="s">
        <v>1282</v>
      </c>
      <c r="AS2233">
        <v>4.9000000000000004</v>
      </c>
      <c r="AV2233">
        <v>2.7</v>
      </c>
      <c r="AW2233">
        <v>5.2</v>
      </c>
      <c r="AZ2233">
        <v>3.7</v>
      </c>
      <c r="BA2233">
        <v>5.2</v>
      </c>
      <c r="BD2233">
        <v>4.2</v>
      </c>
      <c r="BE2233">
        <v>5.3</v>
      </c>
      <c r="BH2233">
        <v>4</v>
      </c>
      <c r="BJ2233" t="s">
        <v>70</v>
      </c>
      <c r="BL2233" t="s">
        <v>388</v>
      </c>
      <c r="BM2233">
        <v>3140</v>
      </c>
    </row>
    <row r="2234" spans="1:67" hidden="1" x14ac:dyDescent="0.2">
      <c r="A2234" t="s">
        <v>1285</v>
      </c>
      <c r="B2234" t="s">
        <v>169</v>
      </c>
      <c r="C2234" t="s">
        <v>1524</v>
      </c>
      <c r="D2234" t="s">
        <v>1530</v>
      </c>
      <c r="E2234" t="s">
        <v>1274</v>
      </c>
      <c r="F2234" t="s">
        <v>1282</v>
      </c>
      <c r="G2234" t="s">
        <v>1274</v>
      </c>
      <c r="H2234" t="s">
        <v>1282</v>
      </c>
      <c r="I2234" t="b">
        <v>0</v>
      </c>
      <c r="AS2234">
        <v>4.9000000000000004</v>
      </c>
      <c r="AV2234">
        <v>2.7</v>
      </c>
      <c r="AW2234">
        <v>5.2</v>
      </c>
      <c r="AZ2234">
        <v>3.7</v>
      </c>
      <c r="BA2234">
        <v>5.2</v>
      </c>
      <c r="BD2234">
        <v>4.2</v>
      </c>
      <c r="BE2234">
        <v>5.3</v>
      </c>
      <c r="BH2234">
        <v>4</v>
      </c>
      <c r="BJ2234" t="s">
        <v>79</v>
      </c>
      <c r="BL2234" t="s">
        <v>109</v>
      </c>
      <c r="BM2234">
        <v>3144</v>
      </c>
      <c r="BN2234" t="s">
        <v>81</v>
      </c>
      <c r="BO2234" t="s">
        <v>109</v>
      </c>
    </row>
    <row r="2235" spans="1:67" hidden="1" x14ac:dyDescent="0.2">
      <c r="A2235" t="s">
        <v>1286</v>
      </c>
      <c r="B2235" t="s">
        <v>169</v>
      </c>
      <c r="C2235" t="s">
        <v>1524</v>
      </c>
      <c r="D2235" t="s">
        <v>1530</v>
      </c>
      <c r="E2235" t="s">
        <v>1274</v>
      </c>
      <c r="F2235" t="s">
        <v>1282</v>
      </c>
      <c r="G2235" t="s">
        <v>1274</v>
      </c>
      <c r="H2235" t="s">
        <v>1282</v>
      </c>
      <c r="BA2235">
        <v>5.0999999999999996</v>
      </c>
      <c r="BD2235">
        <v>4.2</v>
      </c>
      <c r="BJ2235" t="s">
        <v>79</v>
      </c>
      <c r="BL2235" t="s">
        <v>109</v>
      </c>
      <c r="BM2235">
        <v>3144</v>
      </c>
      <c r="BN2235" t="s">
        <v>81</v>
      </c>
      <c r="BO2235" t="s">
        <v>109</v>
      </c>
    </row>
    <row r="2236" spans="1:67" hidden="1" x14ac:dyDescent="0.2">
      <c r="A2236" s="13" t="s">
        <v>1737</v>
      </c>
      <c r="B2236" s="13"/>
      <c r="C2236" s="13" t="s">
        <v>1524</v>
      </c>
      <c r="D2236" s="13" t="s">
        <v>1530</v>
      </c>
      <c r="E2236" s="13" t="s">
        <v>1274</v>
      </c>
      <c r="F2236" s="13" t="s">
        <v>1604</v>
      </c>
      <c r="G2236" s="13" t="s">
        <v>1274</v>
      </c>
      <c r="H2236" s="13" t="s">
        <v>1604</v>
      </c>
      <c r="I2236" s="13"/>
      <c r="J2236" s="13"/>
      <c r="K2236" s="13"/>
      <c r="L2236" s="13"/>
      <c r="M2236" s="13"/>
      <c r="N2236" s="13"/>
      <c r="O2236" s="13"/>
      <c r="P2236" s="13"/>
      <c r="Q2236" s="13"/>
      <c r="R2236" s="13"/>
      <c r="S2236" s="13"/>
      <c r="T2236" s="13"/>
      <c r="U2236" s="13"/>
      <c r="V2236" s="13"/>
      <c r="W2236" s="13"/>
      <c r="X2236" s="13"/>
      <c r="Y2236" s="13"/>
      <c r="Z2236" s="13"/>
      <c r="AA2236" s="13"/>
      <c r="AB2236" s="13"/>
      <c r="AC2236" s="13"/>
      <c r="AD2236" s="13"/>
      <c r="AE2236" s="13"/>
      <c r="AF2236" s="13"/>
      <c r="AG2236" s="13"/>
      <c r="AH2236" s="13"/>
      <c r="AI2236" s="13"/>
      <c r="AJ2236" s="13"/>
      <c r="AK2236" s="13"/>
      <c r="AL2236" s="13"/>
      <c r="AM2236" s="13"/>
      <c r="AN2236" s="13"/>
      <c r="AO2236" s="13"/>
      <c r="AP2236" s="13"/>
      <c r="AQ2236" s="13"/>
      <c r="AR2236" s="13"/>
      <c r="AS2236" s="13"/>
      <c r="AT2236" s="13"/>
      <c r="AU2236" s="13"/>
      <c r="AV2236" s="13"/>
      <c r="AW2236" s="13"/>
      <c r="AX2236" s="13"/>
      <c r="AY2236" s="13"/>
      <c r="AZ2236" s="13"/>
      <c r="BA2236" s="13"/>
      <c r="BB2236" s="13"/>
      <c r="BC2236" s="13"/>
      <c r="BD2236" s="13"/>
      <c r="BE2236" s="13"/>
      <c r="BF2236" s="13"/>
      <c r="BG2236" s="13"/>
      <c r="BH2236" s="13"/>
      <c r="BI2236" s="13"/>
      <c r="BJ2236" s="13"/>
      <c r="BK2236" s="13"/>
      <c r="BL2236" s="13"/>
      <c r="BM2236" s="13"/>
      <c r="BN2236" s="13"/>
      <c r="BO2236" s="13"/>
    </row>
    <row r="2237" spans="1:67" hidden="1" x14ac:dyDescent="0.2">
      <c r="A2237" s="12" t="s">
        <v>2394</v>
      </c>
      <c r="B2237" s="12"/>
      <c r="C2237" s="12" t="s">
        <v>1524</v>
      </c>
      <c r="D2237" s="12" t="s">
        <v>1530</v>
      </c>
      <c r="E2237" s="12" t="s">
        <v>1274</v>
      </c>
      <c r="F2237" s="12" t="s">
        <v>1604</v>
      </c>
      <c r="G2237" s="12" t="s">
        <v>1274</v>
      </c>
      <c r="H2237" s="12" t="s">
        <v>1604</v>
      </c>
      <c r="I2237" s="12"/>
      <c r="J2237" s="12"/>
      <c r="K2237" s="12"/>
      <c r="L2237" s="12"/>
      <c r="M2237" s="12"/>
      <c r="N2237" s="12"/>
      <c r="O2237" s="12"/>
      <c r="P2237" s="12"/>
      <c r="Q2237" s="12"/>
      <c r="R2237" s="12"/>
      <c r="S2237" s="12"/>
      <c r="T2237" s="12"/>
      <c r="U2237" s="12"/>
      <c r="V2237" s="12"/>
      <c r="W2237" s="12"/>
      <c r="X2237" s="12"/>
      <c r="Y2237" s="12"/>
      <c r="Z2237" s="12"/>
      <c r="AA2237" s="12"/>
      <c r="AB2237" s="12"/>
      <c r="AC2237" s="12"/>
      <c r="AD2237" s="12"/>
      <c r="AE2237" s="12"/>
      <c r="AF2237" s="12"/>
      <c r="AG2237" s="12"/>
      <c r="AH2237" s="12"/>
      <c r="AI2237" s="12"/>
      <c r="AJ2237" s="12"/>
      <c r="AK2237" s="12"/>
      <c r="AL2237" s="12"/>
      <c r="AM2237" s="12"/>
      <c r="AN2237" s="12"/>
      <c r="AO2237" s="12"/>
      <c r="AP2237" s="12"/>
      <c r="AQ2237" s="12"/>
      <c r="AR2237" s="12"/>
      <c r="AS2237" s="12"/>
      <c r="AT2237" s="12"/>
      <c r="AU2237" s="12"/>
      <c r="AV2237" s="12"/>
      <c r="AW2237" s="12"/>
      <c r="AX2237" s="12"/>
      <c r="AY2237" s="12"/>
      <c r="AZ2237" s="12"/>
      <c r="BA2237" s="12"/>
      <c r="BB2237" s="12"/>
      <c r="BC2237" s="12"/>
      <c r="BD2237" s="12"/>
      <c r="BE2237" s="12"/>
      <c r="BF2237" s="12"/>
      <c r="BG2237" s="12"/>
      <c r="BH2237" s="12"/>
      <c r="BI2237" s="12"/>
      <c r="BJ2237" s="12" t="s">
        <v>79</v>
      </c>
      <c r="BK2237" s="14">
        <v>44820</v>
      </c>
      <c r="BL2237" s="12" t="s">
        <v>2353</v>
      </c>
      <c r="BM2237" s="12">
        <v>2905</v>
      </c>
      <c r="BN2237" s="12" t="s">
        <v>72</v>
      </c>
      <c r="BO2237" s="12" t="s">
        <v>2353</v>
      </c>
    </row>
    <row r="2238" spans="1:67" hidden="1" x14ac:dyDescent="0.2">
      <c r="A2238" s="12" t="s">
        <v>2395</v>
      </c>
      <c r="B2238" s="12"/>
      <c r="C2238" s="12" t="s">
        <v>1524</v>
      </c>
      <c r="D2238" s="12" t="s">
        <v>1530</v>
      </c>
      <c r="E2238" s="12" t="s">
        <v>1274</v>
      </c>
      <c r="F2238" s="12" t="s">
        <v>1604</v>
      </c>
      <c r="G2238" s="12" t="s">
        <v>1274</v>
      </c>
      <c r="H2238" s="12" t="s">
        <v>1604</v>
      </c>
      <c r="I2238" s="12"/>
      <c r="J2238" s="12"/>
      <c r="K2238" s="12"/>
      <c r="L2238" s="12"/>
      <c r="M2238" s="12"/>
      <c r="N2238" s="12"/>
      <c r="O2238" s="12"/>
      <c r="P2238" s="12"/>
      <c r="Q2238" s="12"/>
      <c r="R2238" s="12"/>
      <c r="S2238" s="12"/>
      <c r="T2238" s="12"/>
      <c r="U2238" s="12"/>
      <c r="V2238" s="12"/>
      <c r="W2238" s="12"/>
      <c r="X2238" s="12"/>
      <c r="Y2238" s="12"/>
      <c r="Z2238" s="12"/>
      <c r="AA2238" s="12"/>
      <c r="AB2238" s="12"/>
      <c r="AC2238" s="12"/>
      <c r="AD2238" s="12"/>
      <c r="AE2238" s="12"/>
      <c r="AF2238" s="12"/>
      <c r="AG2238" s="12"/>
      <c r="AH2238" s="12"/>
      <c r="AI2238" s="12"/>
      <c r="AJ2238" s="12"/>
      <c r="AK2238" s="12"/>
      <c r="AL2238" s="12"/>
      <c r="AM2238" s="12"/>
      <c r="AN2238" s="12"/>
      <c r="AO2238" s="12"/>
      <c r="AP2238" s="12"/>
      <c r="AQ2238" s="12"/>
      <c r="AR2238" s="12"/>
      <c r="AS2238" s="12"/>
      <c r="AT2238" s="12"/>
      <c r="AU2238" s="12"/>
      <c r="AV2238" s="12"/>
      <c r="AW2238" s="12"/>
      <c r="AX2238" s="12"/>
      <c r="AY2238" s="12"/>
      <c r="AZ2238" s="12"/>
      <c r="BA2238" s="12"/>
      <c r="BB2238" s="12"/>
      <c r="BC2238" s="12"/>
      <c r="BD2238" s="12"/>
      <c r="BE2238" s="12"/>
      <c r="BF2238" s="12"/>
      <c r="BG2238" s="12"/>
      <c r="BH2238" s="12"/>
      <c r="BI2238" s="12"/>
      <c r="BJ2238" s="12" t="s">
        <v>79</v>
      </c>
      <c r="BK2238" s="14">
        <v>44820</v>
      </c>
      <c r="BL2238" s="12" t="s">
        <v>2353</v>
      </c>
      <c r="BM2238" s="12">
        <v>2905</v>
      </c>
      <c r="BN2238" s="12" t="s">
        <v>72</v>
      </c>
      <c r="BO2238" s="12" t="s">
        <v>2353</v>
      </c>
    </row>
    <row r="2239" spans="1:67" hidden="1" x14ac:dyDescent="0.2">
      <c r="A2239" s="12" t="s">
        <v>2393</v>
      </c>
      <c r="B2239" s="12"/>
      <c r="C2239" s="12" t="s">
        <v>1524</v>
      </c>
      <c r="D2239" s="12" t="s">
        <v>1530</v>
      </c>
      <c r="E2239" s="12" t="s">
        <v>1274</v>
      </c>
      <c r="F2239" s="12" t="s">
        <v>1604</v>
      </c>
      <c r="G2239" s="12" t="s">
        <v>1274</v>
      </c>
      <c r="H2239" s="12" t="s">
        <v>1604</v>
      </c>
      <c r="I2239" s="12"/>
      <c r="J2239" s="12"/>
      <c r="K2239" s="12"/>
      <c r="L2239" s="12"/>
      <c r="M2239" s="12"/>
      <c r="N2239" s="12"/>
      <c r="O2239" s="12"/>
      <c r="P2239" s="12"/>
      <c r="Q2239" s="12"/>
      <c r="R2239" s="12"/>
      <c r="S2239" s="12"/>
      <c r="T2239" s="12"/>
      <c r="U2239" s="12"/>
      <c r="V2239" s="12"/>
      <c r="W2239" s="12"/>
      <c r="X2239" s="12"/>
      <c r="Y2239" s="12"/>
      <c r="Z2239" s="12"/>
      <c r="AA2239" s="12"/>
      <c r="AB2239" s="12"/>
      <c r="AC2239" s="12"/>
      <c r="AD2239" s="12"/>
      <c r="AE2239" s="12"/>
      <c r="AF2239" s="12"/>
      <c r="AG2239" s="12"/>
      <c r="AH2239" s="12"/>
      <c r="AI2239" s="12"/>
      <c r="AJ2239" s="12"/>
      <c r="AK2239" s="12"/>
      <c r="AL2239" s="12"/>
      <c r="AM2239" s="12"/>
      <c r="AN2239" s="12"/>
      <c r="AO2239" s="12"/>
      <c r="AP2239" s="12"/>
      <c r="AQ2239" s="12"/>
      <c r="AR2239" s="12"/>
      <c r="AS2239" s="12"/>
      <c r="AT2239" s="12"/>
      <c r="AU2239" s="12"/>
      <c r="AV2239" s="12"/>
      <c r="AW2239" s="12"/>
      <c r="AX2239" s="12"/>
      <c r="AY2239" s="12"/>
      <c r="AZ2239" s="12"/>
      <c r="BA2239" s="12"/>
      <c r="BB2239" s="12"/>
      <c r="BC2239" s="12"/>
      <c r="BD2239" s="12"/>
      <c r="BE2239" s="12"/>
      <c r="BF2239" s="12"/>
      <c r="BG2239" s="12"/>
      <c r="BH2239" s="12"/>
      <c r="BI2239" s="12"/>
      <c r="BJ2239" s="12" t="s">
        <v>79</v>
      </c>
      <c r="BK2239" s="14">
        <v>44820</v>
      </c>
      <c r="BL2239" s="12" t="s">
        <v>2353</v>
      </c>
      <c r="BM2239" s="12">
        <v>2905</v>
      </c>
      <c r="BN2239" s="12" t="s">
        <v>72</v>
      </c>
      <c r="BO2239" s="12" t="s">
        <v>2353</v>
      </c>
    </row>
    <row r="2240" spans="1:67" hidden="1" x14ac:dyDescent="0.2">
      <c r="A2240" s="8" t="s">
        <v>108</v>
      </c>
      <c r="B2240" s="8"/>
      <c r="C2240" s="8" t="s">
        <v>1524</v>
      </c>
      <c r="D2240" s="8" t="s">
        <v>1530</v>
      </c>
      <c r="E2240" s="8" t="s">
        <v>1274</v>
      </c>
      <c r="F2240" s="8" t="s">
        <v>1604</v>
      </c>
      <c r="G2240" s="8" t="s">
        <v>1605</v>
      </c>
      <c r="H2240" s="8" t="s">
        <v>1604</v>
      </c>
      <c r="I2240" s="8"/>
      <c r="J2240" s="8"/>
      <c r="K2240" s="8"/>
      <c r="L2240" s="8"/>
      <c r="M2240" s="8"/>
      <c r="N2240" s="8"/>
      <c r="O2240" s="8"/>
      <c r="P2240" s="8"/>
      <c r="Q2240" s="8"/>
      <c r="R2240" s="8"/>
      <c r="S2240" s="8"/>
      <c r="T2240" s="8"/>
      <c r="U2240" s="8"/>
      <c r="V2240" s="8"/>
      <c r="W2240" s="8"/>
      <c r="X2240" s="8"/>
      <c r="Y2240" s="8">
        <v>4.59</v>
      </c>
      <c r="Z2240" s="8"/>
      <c r="AA2240" s="8"/>
      <c r="AB2240" s="8">
        <v>5.72</v>
      </c>
      <c r="AC2240" s="8">
        <v>4.91</v>
      </c>
      <c r="AD2240" s="8"/>
      <c r="AE2240" s="8"/>
      <c r="AF2240" s="8">
        <v>6.6</v>
      </c>
      <c r="AG2240" s="8"/>
      <c r="AH2240" s="8"/>
      <c r="AI2240" s="8"/>
      <c r="AJ2240" s="8"/>
      <c r="AK2240" s="8"/>
      <c r="AL2240" s="8"/>
      <c r="AM2240" s="8"/>
      <c r="AN2240" s="8"/>
      <c r="AO2240" s="8"/>
      <c r="AP2240" s="8"/>
      <c r="AQ2240" s="8"/>
      <c r="AR2240" s="8"/>
      <c r="AS2240" s="8"/>
      <c r="AT2240" s="8"/>
      <c r="AU2240" s="8"/>
      <c r="AV2240" s="8"/>
      <c r="AW2240" s="8">
        <v>4.51</v>
      </c>
      <c r="AX2240" s="8">
        <v>3.3</v>
      </c>
      <c r="AY2240" s="8">
        <v>3.44</v>
      </c>
      <c r="AZ2240" s="8">
        <v>3.44</v>
      </c>
      <c r="BA2240" s="8">
        <v>5.16</v>
      </c>
      <c r="BB2240" s="8">
        <v>3.84</v>
      </c>
      <c r="BC2240" s="8">
        <v>3.97</v>
      </c>
      <c r="BD2240" s="8">
        <v>3.97</v>
      </c>
      <c r="BE2240" s="8">
        <v>4.8099999999999996</v>
      </c>
      <c r="BF2240" s="8"/>
      <c r="BG2240" s="8"/>
      <c r="BH2240" s="8">
        <v>3.31</v>
      </c>
      <c r="BI2240" s="8"/>
      <c r="BJ2240" s="8" t="s">
        <v>79</v>
      </c>
      <c r="BK2240" s="9">
        <v>44820</v>
      </c>
      <c r="BL2240" s="8" t="s">
        <v>2353</v>
      </c>
      <c r="BM2240" s="8">
        <v>2905</v>
      </c>
      <c r="BN2240" s="8"/>
      <c r="BO2240" s="8"/>
    </row>
    <row r="2241" spans="1:67" hidden="1" x14ac:dyDescent="0.2">
      <c r="A2241" s="13" t="s">
        <v>1737</v>
      </c>
      <c r="B2241" s="13"/>
      <c r="C2241" s="13" t="s">
        <v>1524</v>
      </c>
      <c r="D2241" s="13" t="s">
        <v>1530</v>
      </c>
      <c r="E2241" s="13" t="s">
        <v>1274</v>
      </c>
      <c r="F2241" s="13"/>
      <c r="G2241" s="13" t="s">
        <v>1605</v>
      </c>
      <c r="H2241" s="13"/>
      <c r="I2241" s="13"/>
      <c r="J2241" s="13"/>
      <c r="K2241" s="13"/>
      <c r="L2241" s="13"/>
      <c r="M2241" s="13"/>
      <c r="N2241" s="13"/>
      <c r="O2241" s="13"/>
      <c r="P2241" s="13"/>
      <c r="Q2241" s="13"/>
      <c r="R2241" s="13"/>
      <c r="S2241" s="13"/>
      <c r="T2241" s="13"/>
      <c r="U2241" s="13"/>
      <c r="V2241" s="13"/>
      <c r="W2241" s="13"/>
      <c r="X2241" s="13"/>
      <c r="Y2241" s="13"/>
      <c r="Z2241" s="13"/>
      <c r="AA2241" s="13"/>
      <c r="AB2241" s="13"/>
      <c r="AC2241" s="13"/>
      <c r="AD2241" s="13"/>
      <c r="AE2241" s="13"/>
      <c r="AF2241" s="13"/>
      <c r="AG2241" s="13"/>
      <c r="AH2241" s="13"/>
      <c r="AI2241" s="13"/>
      <c r="AJ2241" s="13"/>
      <c r="AK2241" s="13"/>
      <c r="AL2241" s="13"/>
      <c r="AM2241" s="13"/>
      <c r="AN2241" s="13"/>
      <c r="AO2241" s="13"/>
      <c r="AP2241" s="13"/>
      <c r="AQ2241" s="13"/>
      <c r="AR2241" s="13"/>
      <c r="AS2241" s="13"/>
      <c r="AT2241" s="13"/>
      <c r="AU2241" s="13"/>
      <c r="AV2241" s="13"/>
      <c r="AW2241" s="13"/>
      <c r="AX2241" s="13"/>
      <c r="AY2241" s="13"/>
      <c r="AZ2241" s="13"/>
      <c r="BA2241" s="13"/>
      <c r="BB2241" s="13"/>
      <c r="BC2241" s="13"/>
      <c r="BD2241" s="13"/>
      <c r="BE2241" s="13"/>
      <c r="BF2241" s="13"/>
      <c r="BG2241" s="13"/>
      <c r="BH2241" s="13"/>
      <c r="BI2241" s="13"/>
      <c r="BJ2241" s="13"/>
      <c r="BK2241" s="13"/>
      <c r="BL2241" s="13"/>
      <c r="BM2241" s="13"/>
      <c r="BN2241" s="13"/>
      <c r="BO2241" s="13"/>
    </row>
    <row r="2242" spans="1:67" hidden="1" x14ac:dyDescent="0.2">
      <c r="A2242" s="13" t="s">
        <v>1737</v>
      </c>
      <c r="B2242" s="13"/>
      <c r="C2242" s="13" t="s">
        <v>1524</v>
      </c>
      <c r="D2242" s="13" t="s">
        <v>1530</v>
      </c>
      <c r="E2242" s="13" t="s">
        <v>1274</v>
      </c>
      <c r="F2242" s="13"/>
      <c r="G2242" s="13" t="s">
        <v>1274</v>
      </c>
      <c r="H2242" s="13"/>
      <c r="I2242" s="13"/>
      <c r="J2242" s="13"/>
      <c r="K2242" s="13"/>
      <c r="L2242" s="13"/>
      <c r="M2242" s="13"/>
      <c r="N2242" s="13"/>
      <c r="O2242" s="13"/>
      <c r="P2242" s="13"/>
      <c r="Q2242" s="13"/>
      <c r="R2242" s="13"/>
      <c r="S2242" s="13"/>
      <c r="T2242" s="13"/>
      <c r="U2242" s="13"/>
      <c r="V2242" s="13"/>
      <c r="W2242" s="13"/>
      <c r="X2242" s="13"/>
      <c r="Y2242" s="13"/>
      <c r="Z2242" s="13"/>
      <c r="AA2242" s="13"/>
      <c r="AB2242" s="13"/>
      <c r="AC2242" s="13"/>
      <c r="AD2242" s="13"/>
      <c r="AE2242" s="13"/>
      <c r="AF2242" s="13"/>
      <c r="AG2242" s="13"/>
      <c r="AH2242" s="13"/>
      <c r="AI2242" s="13"/>
      <c r="AJ2242" s="13"/>
      <c r="AK2242" s="13"/>
      <c r="AL2242" s="13"/>
      <c r="AM2242" s="13"/>
      <c r="AN2242" s="13"/>
      <c r="AO2242" s="13"/>
      <c r="AP2242" s="13"/>
      <c r="AQ2242" s="13"/>
      <c r="AR2242" s="13"/>
      <c r="AS2242" s="13"/>
      <c r="AT2242" s="13"/>
      <c r="AU2242" s="13"/>
      <c r="AV2242" s="13"/>
      <c r="AW2242" s="13"/>
      <c r="AX2242" s="13"/>
      <c r="AY2242" s="13"/>
      <c r="AZ2242" s="13"/>
      <c r="BA2242" s="13"/>
      <c r="BB2242" s="13"/>
      <c r="BC2242" s="13"/>
      <c r="BD2242" s="13"/>
      <c r="BE2242" s="13"/>
      <c r="BF2242" s="13"/>
      <c r="BG2242" s="13"/>
      <c r="BH2242" s="13"/>
      <c r="BI2242" s="13"/>
      <c r="BJ2242" s="13"/>
      <c r="BK2242" s="13"/>
      <c r="BL2242" s="13"/>
      <c r="BM2242" s="13"/>
      <c r="BN2242" s="13"/>
      <c r="BO2242" s="13"/>
    </row>
    <row r="2243" spans="1:67" hidden="1" x14ac:dyDescent="0.2">
      <c r="A2243" s="8" t="s">
        <v>2438</v>
      </c>
      <c r="B2243" s="8"/>
      <c r="C2243" s="8" t="s">
        <v>1518</v>
      </c>
      <c r="D2243" s="8" t="s">
        <v>76</v>
      </c>
      <c r="E2243" s="8" t="s">
        <v>884</v>
      </c>
      <c r="F2243" s="8" t="s">
        <v>283</v>
      </c>
      <c r="G2243" s="8" t="s">
        <v>2435</v>
      </c>
      <c r="H2243" s="8" t="s">
        <v>283</v>
      </c>
      <c r="I2243" s="8"/>
      <c r="J2243" s="8"/>
      <c r="K2243" s="8"/>
      <c r="L2243" s="8"/>
      <c r="M2243" s="8"/>
      <c r="N2243" s="8"/>
      <c r="O2243" s="8"/>
      <c r="P2243" s="8"/>
      <c r="Q2243" s="8"/>
      <c r="R2243" s="8"/>
      <c r="S2243" s="8"/>
      <c r="T2243" s="8"/>
      <c r="U2243" s="8"/>
      <c r="V2243" s="8"/>
      <c r="W2243" s="8"/>
      <c r="X2243" s="8"/>
      <c r="Y2243" s="8"/>
      <c r="Z2243" s="8"/>
      <c r="AA2243" s="8"/>
      <c r="AB2243" s="8"/>
      <c r="AC2243" s="8"/>
      <c r="AD2243" s="8"/>
      <c r="AE2243" s="8"/>
      <c r="AF2243" s="8"/>
      <c r="AG2243" s="8">
        <v>9.5</v>
      </c>
      <c r="AH2243" s="8"/>
      <c r="AI2243" s="8"/>
      <c r="AJ2243" s="8">
        <v>10.5</v>
      </c>
      <c r="AK2243" s="8"/>
      <c r="AL2243" s="8"/>
      <c r="AM2243" s="8"/>
      <c r="AN2243" s="8"/>
      <c r="AO2243" s="8"/>
      <c r="AP2243" s="8"/>
      <c r="AQ2243" s="8"/>
      <c r="AR2243" s="8"/>
      <c r="AS2243" s="8"/>
      <c r="AT2243" s="8"/>
      <c r="AU2243" s="8"/>
      <c r="AV2243" s="8"/>
      <c r="AW2243" s="8"/>
      <c r="AX2243" s="8"/>
      <c r="AY2243" s="8"/>
      <c r="AZ2243" s="8"/>
      <c r="BA2243" s="8"/>
      <c r="BB2243" s="8"/>
      <c r="BC2243" s="8"/>
      <c r="BD2243" s="8"/>
      <c r="BE2243" s="8"/>
      <c r="BF2243" s="8"/>
      <c r="BG2243" s="8"/>
      <c r="BH2243" s="8"/>
      <c r="BI2243" s="8"/>
      <c r="BJ2243" s="8" t="s">
        <v>79</v>
      </c>
      <c r="BK2243" s="9">
        <v>44820</v>
      </c>
      <c r="BL2243" s="8" t="s">
        <v>2433</v>
      </c>
      <c r="BM2243" s="8" t="s">
        <v>2470</v>
      </c>
      <c r="BN2243" s="8" t="s">
        <v>72</v>
      </c>
      <c r="BO2243" s="8" t="s">
        <v>2433</v>
      </c>
    </row>
    <row r="2244" spans="1:67" hidden="1" x14ac:dyDescent="0.2">
      <c r="A2244" s="13" t="s">
        <v>1737</v>
      </c>
      <c r="B2244" s="13"/>
      <c r="C2244" s="13" t="s">
        <v>1524</v>
      </c>
      <c r="D2244" s="13" t="s">
        <v>140</v>
      </c>
      <c r="E2244" s="13" t="s">
        <v>346</v>
      </c>
      <c r="F2244" s="13" t="s">
        <v>1652</v>
      </c>
      <c r="G2244" s="13" t="s">
        <v>346</v>
      </c>
      <c r="H2244" s="13" t="s">
        <v>1652</v>
      </c>
      <c r="I2244" s="13"/>
      <c r="J2244" s="13"/>
      <c r="K2244" s="13"/>
      <c r="L2244" s="13"/>
      <c r="M2244" s="13"/>
      <c r="N2244" s="13"/>
      <c r="O2244" s="13"/>
      <c r="P2244" s="13"/>
      <c r="Q2244" s="13"/>
      <c r="R2244" s="13"/>
      <c r="S2244" s="13"/>
      <c r="T2244" s="13"/>
      <c r="U2244" s="13"/>
      <c r="V2244" s="13"/>
      <c r="W2244" s="13"/>
      <c r="X2244" s="13"/>
      <c r="Y2244" s="13"/>
      <c r="Z2244" s="13"/>
      <c r="AA2244" s="13"/>
      <c r="AB2244" s="13"/>
      <c r="AC2244" s="13"/>
      <c r="AD2244" s="13"/>
      <c r="AE2244" s="13"/>
      <c r="AF2244" s="13"/>
      <c r="AG2244" s="13"/>
      <c r="AH2244" s="13"/>
      <c r="AI2244" s="13"/>
      <c r="AJ2244" s="13"/>
      <c r="AK2244" s="13"/>
      <c r="AL2244" s="13"/>
      <c r="AM2244" s="13"/>
      <c r="AN2244" s="13"/>
      <c r="AO2244" s="13"/>
      <c r="AP2244" s="13"/>
      <c r="AQ2244" s="13"/>
      <c r="AR2244" s="13"/>
      <c r="AS2244" s="13"/>
      <c r="AT2244" s="13"/>
      <c r="AU2244" s="13"/>
      <c r="AV2244" s="13"/>
      <c r="AW2244" s="13"/>
      <c r="AX2244" s="13"/>
      <c r="AY2244" s="13"/>
      <c r="AZ2244" s="13"/>
      <c r="BA2244" s="13"/>
      <c r="BB2244" s="13"/>
      <c r="BC2244" s="13"/>
      <c r="BD2244" s="13"/>
      <c r="BE2244" s="13"/>
      <c r="BF2244" s="13"/>
      <c r="BG2244" s="13"/>
      <c r="BH2244" s="13"/>
      <c r="BI2244" s="13"/>
      <c r="BJ2244" s="13"/>
      <c r="BK2244" s="13"/>
      <c r="BL2244" s="13"/>
      <c r="BM2244" s="13"/>
      <c r="BN2244" s="13"/>
      <c r="BO2244" s="13"/>
    </row>
    <row r="2245" spans="1:67" hidden="1" x14ac:dyDescent="0.2">
      <c r="A2245" s="8" t="s">
        <v>2629</v>
      </c>
      <c r="B2245" t="s">
        <v>338</v>
      </c>
      <c r="C2245" t="s">
        <v>1524</v>
      </c>
      <c r="D2245" t="s">
        <v>140</v>
      </c>
      <c r="E2245" t="s">
        <v>346</v>
      </c>
      <c r="F2245" t="s">
        <v>1652</v>
      </c>
      <c r="G2245" s="8" t="s">
        <v>346</v>
      </c>
      <c r="H2245" t="s">
        <v>1652</v>
      </c>
      <c r="AS2245">
        <v>5.99</v>
      </c>
      <c r="AV2245">
        <v>4.08</v>
      </c>
      <c r="AW2245">
        <v>5.63</v>
      </c>
      <c r="AX2245">
        <v>4.13</v>
      </c>
      <c r="AY2245">
        <v>4.33</v>
      </c>
      <c r="AZ2245">
        <v>4.33</v>
      </c>
      <c r="BJ2245" t="s">
        <v>79</v>
      </c>
      <c r="BK2245" s="1">
        <v>44825</v>
      </c>
      <c r="BL2245" t="s">
        <v>2598</v>
      </c>
      <c r="BM2245">
        <v>79420</v>
      </c>
      <c r="BN2245" t="s">
        <v>72</v>
      </c>
      <c r="BO2245" t="s">
        <v>2598</v>
      </c>
    </row>
    <row r="2246" spans="1:67" s="2" customFormat="1" hidden="1" x14ac:dyDescent="0.2">
      <c r="A2246" s="13" t="s">
        <v>1737</v>
      </c>
      <c r="B2246" s="13"/>
      <c r="C2246" s="13" t="s">
        <v>1524</v>
      </c>
      <c r="D2246" s="13" t="s">
        <v>140</v>
      </c>
      <c r="E2246" s="13" t="s">
        <v>346</v>
      </c>
      <c r="F2246" s="13" t="s">
        <v>1297</v>
      </c>
      <c r="G2246" s="13" t="s">
        <v>346</v>
      </c>
      <c r="H2246" s="13" t="s">
        <v>1297</v>
      </c>
      <c r="I2246" s="13"/>
      <c r="J2246" s="13"/>
      <c r="K2246" s="13"/>
      <c r="L2246" s="13"/>
      <c r="M2246" s="13"/>
      <c r="N2246" s="13"/>
      <c r="O2246" s="13"/>
      <c r="P2246" s="13"/>
      <c r="Q2246" s="13"/>
      <c r="R2246" s="13"/>
      <c r="S2246" s="13"/>
      <c r="T2246" s="13"/>
      <c r="U2246" s="13"/>
      <c r="V2246" s="13"/>
      <c r="W2246" s="13"/>
      <c r="X2246" s="13"/>
      <c r="Y2246" s="13"/>
      <c r="Z2246" s="13"/>
      <c r="AA2246" s="13"/>
      <c r="AB2246" s="13"/>
      <c r="AC2246" s="13"/>
      <c r="AD2246" s="13"/>
      <c r="AE2246" s="13"/>
      <c r="AF2246" s="13"/>
      <c r="AG2246" s="13"/>
      <c r="AH2246" s="13"/>
      <c r="AI2246" s="13"/>
      <c r="AJ2246" s="13"/>
      <c r="AK2246" s="13"/>
      <c r="AL2246" s="13"/>
      <c r="AM2246" s="13"/>
      <c r="AN2246" s="13"/>
      <c r="AO2246" s="13"/>
      <c r="AP2246" s="13"/>
      <c r="AQ2246" s="13"/>
      <c r="AR2246" s="13"/>
      <c r="AS2246" s="13"/>
      <c r="AT2246" s="13"/>
      <c r="AU2246" s="13"/>
      <c r="AV2246" s="13"/>
      <c r="AW2246" s="13"/>
      <c r="AX2246" s="13"/>
      <c r="AY2246" s="13"/>
      <c r="AZ2246" s="13"/>
      <c r="BA2246" s="13"/>
      <c r="BB2246" s="13"/>
      <c r="BC2246" s="13"/>
      <c r="BD2246" s="13"/>
      <c r="BE2246" s="13"/>
      <c r="BF2246" s="13"/>
      <c r="BG2246" s="13"/>
      <c r="BH2246" s="13"/>
      <c r="BI2246" s="13"/>
      <c r="BJ2246" s="13"/>
      <c r="BK2246" s="13"/>
      <c r="BL2246" s="13"/>
      <c r="BM2246" s="13"/>
      <c r="BN2246" s="13"/>
      <c r="BO2246" s="13"/>
    </row>
    <row r="2247" spans="1:67" hidden="1" x14ac:dyDescent="0.2">
      <c r="A2247" s="8" t="s">
        <v>2579</v>
      </c>
      <c r="C2247" t="s">
        <v>1524</v>
      </c>
      <c r="D2247" t="s">
        <v>140</v>
      </c>
      <c r="E2247" t="s">
        <v>346</v>
      </c>
      <c r="F2247" t="s">
        <v>1297</v>
      </c>
      <c r="G2247" s="8" t="s">
        <v>346</v>
      </c>
      <c r="H2247" s="8" t="s">
        <v>1297</v>
      </c>
      <c r="I2247" s="8"/>
      <c r="Q2247">
        <v>5.2</v>
      </c>
      <c r="T2247">
        <v>6.7</v>
      </c>
      <c r="BI2247" t="s">
        <v>2581</v>
      </c>
      <c r="BJ2247" t="s">
        <v>79</v>
      </c>
      <c r="BK2247" s="1">
        <v>44824</v>
      </c>
      <c r="BL2247" t="s">
        <v>2492</v>
      </c>
      <c r="BM2247">
        <v>2930</v>
      </c>
    </row>
    <row r="2248" spans="1:67" hidden="1" x14ac:dyDescent="0.2">
      <c r="A2248" s="8" t="s">
        <v>2580</v>
      </c>
      <c r="C2248" t="s">
        <v>1524</v>
      </c>
      <c r="D2248" t="s">
        <v>140</v>
      </c>
      <c r="E2248" t="s">
        <v>346</v>
      </c>
      <c r="F2248" t="s">
        <v>1297</v>
      </c>
      <c r="G2248" s="8" t="s">
        <v>346</v>
      </c>
      <c r="H2248" s="8" t="s">
        <v>1297</v>
      </c>
      <c r="I2248" s="8"/>
      <c r="U2248">
        <v>5.3</v>
      </c>
      <c r="X2248">
        <v>7.25</v>
      </c>
      <c r="BJ2248" t="s">
        <v>79</v>
      </c>
      <c r="BK2248" s="1">
        <v>44824</v>
      </c>
      <c r="BL2248" t="s">
        <v>2492</v>
      </c>
      <c r="BM2248">
        <v>2930</v>
      </c>
    </row>
    <row r="2249" spans="1:67" hidden="1" x14ac:dyDescent="0.2">
      <c r="A2249" s="8" t="s">
        <v>2576</v>
      </c>
      <c r="C2249" t="s">
        <v>1524</v>
      </c>
      <c r="D2249" t="s">
        <v>140</v>
      </c>
      <c r="E2249" t="s">
        <v>346</v>
      </c>
      <c r="F2249" t="s">
        <v>1297</v>
      </c>
      <c r="G2249" s="8" t="s">
        <v>346</v>
      </c>
      <c r="H2249" s="8" t="s">
        <v>1297</v>
      </c>
      <c r="I2249" s="8"/>
      <c r="Y2249">
        <v>5.55</v>
      </c>
      <c r="AB2249">
        <v>6.8</v>
      </c>
      <c r="BJ2249" t="s">
        <v>79</v>
      </c>
      <c r="BK2249" s="1">
        <v>44824</v>
      </c>
      <c r="BL2249" t="s">
        <v>2492</v>
      </c>
      <c r="BM2249">
        <v>2930</v>
      </c>
    </row>
    <row r="2250" spans="1:67" hidden="1" x14ac:dyDescent="0.2">
      <c r="A2250" s="8" t="s">
        <v>2577</v>
      </c>
      <c r="C2250" t="s">
        <v>1524</v>
      </c>
      <c r="D2250" t="s">
        <v>140</v>
      </c>
      <c r="E2250" t="s">
        <v>346</v>
      </c>
      <c r="F2250" t="s">
        <v>1297</v>
      </c>
      <c r="G2250" s="8" t="s">
        <v>346</v>
      </c>
      <c r="H2250" s="8" t="s">
        <v>1297</v>
      </c>
      <c r="I2250" s="8"/>
      <c r="U2250">
        <v>4.55</v>
      </c>
      <c r="X2250">
        <v>6.05</v>
      </c>
      <c r="BI2250" t="s">
        <v>2578</v>
      </c>
      <c r="BJ2250" s="8" t="s">
        <v>79</v>
      </c>
      <c r="BK2250" s="9">
        <v>44824</v>
      </c>
      <c r="BL2250" s="8" t="s">
        <v>2492</v>
      </c>
      <c r="BM2250">
        <v>2930</v>
      </c>
    </row>
    <row r="2251" spans="1:67" hidden="1" x14ac:dyDescent="0.2">
      <c r="A2251" s="8" t="s">
        <v>2575</v>
      </c>
      <c r="C2251" t="s">
        <v>1524</v>
      </c>
      <c r="D2251" t="s">
        <v>140</v>
      </c>
      <c r="E2251" t="s">
        <v>346</v>
      </c>
      <c r="F2251" t="s">
        <v>1297</v>
      </c>
      <c r="G2251" s="8" t="s">
        <v>346</v>
      </c>
      <c r="H2251" s="8" t="s">
        <v>1297</v>
      </c>
      <c r="I2251" s="8"/>
      <c r="AC2251">
        <v>5.95</v>
      </c>
      <c r="AF2251">
        <v>8.1</v>
      </c>
      <c r="BJ2251" t="s">
        <v>79</v>
      </c>
      <c r="BK2251" s="1">
        <v>44824</v>
      </c>
      <c r="BL2251" t="s">
        <v>2492</v>
      </c>
      <c r="BM2251">
        <v>2930</v>
      </c>
    </row>
    <row r="2252" spans="1:67" hidden="1" x14ac:dyDescent="0.2">
      <c r="A2252" s="12" t="s">
        <v>2351</v>
      </c>
      <c r="B2252" s="12"/>
      <c r="C2252" s="12" t="s">
        <v>1524</v>
      </c>
      <c r="D2252" s="12" t="s">
        <v>140</v>
      </c>
      <c r="E2252" s="12" t="s">
        <v>346</v>
      </c>
      <c r="F2252" s="12" t="s">
        <v>1297</v>
      </c>
      <c r="G2252" s="12" t="s">
        <v>346</v>
      </c>
      <c r="H2252" s="12" t="s">
        <v>1297</v>
      </c>
      <c r="I2252" s="12"/>
      <c r="J2252" s="12"/>
      <c r="K2252" s="12"/>
      <c r="L2252" s="12"/>
      <c r="M2252" s="12"/>
      <c r="N2252" s="12"/>
      <c r="O2252" s="12"/>
      <c r="P2252" s="12"/>
      <c r="Q2252" s="12"/>
      <c r="R2252" s="12"/>
      <c r="S2252" s="12"/>
      <c r="T2252" s="12"/>
      <c r="U2252" s="12"/>
      <c r="V2252" s="12"/>
      <c r="W2252" s="12"/>
      <c r="X2252" s="12"/>
      <c r="Y2252" s="12"/>
      <c r="Z2252" s="12"/>
      <c r="AA2252" s="12"/>
      <c r="AB2252" s="12"/>
      <c r="AC2252" s="12"/>
      <c r="AD2252" s="12"/>
      <c r="AE2252" s="12"/>
      <c r="AF2252" s="12"/>
      <c r="AG2252" s="12"/>
      <c r="AH2252" s="12"/>
      <c r="AI2252" s="12"/>
      <c r="AJ2252" s="12"/>
      <c r="AK2252" s="12"/>
      <c r="AL2252" s="12"/>
      <c r="AM2252" s="12"/>
      <c r="AN2252" s="12"/>
      <c r="AO2252" s="12"/>
      <c r="AP2252" s="12"/>
      <c r="AQ2252" s="12"/>
      <c r="AR2252" s="12"/>
      <c r="AS2252" s="12"/>
      <c r="AT2252" s="12"/>
      <c r="AU2252" s="12"/>
      <c r="AV2252" s="12"/>
      <c r="AW2252" s="12"/>
      <c r="AX2252" s="12"/>
      <c r="AY2252" s="12"/>
      <c r="AZ2252" s="12"/>
      <c r="BA2252" s="12"/>
      <c r="BB2252" s="12"/>
      <c r="BC2252" s="12"/>
      <c r="BD2252" s="12"/>
      <c r="BE2252" s="12"/>
      <c r="BF2252" s="12"/>
      <c r="BG2252" s="12"/>
      <c r="BH2252" s="12"/>
      <c r="BI2252" s="12"/>
      <c r="BJ2252" s="12" t="s">
        <v>79</v>
      </c>
      <c r="BK2252" s="14">
        <v>44819</v>
      </c>
      <c r="BL2252" s="12" t="s">
        <v>2348</v>
      </c>
      <c r="BM2252" s="12">
        <v>3649</v>
      </c>
      <c r="BN2252" s="12" t="s">
        <v>72</v>
      </c>
      <c r="BO2252" s="12" t="s">
        <v>2348</v>
      </c>
    </row>
    <row r="2253" spans="1:67" hidden="1" x14ac:dyDescent="0.2">
      <c r="A2253" s="2" t="s">
        <v>1477</v>
      </c>
      <c r="B2253" s="2"/>
      <c r="C2253" s="2" t="s">
        <v>1524</v>
      </c>
      <c r="D2253" s="2" t="s">
        <v>140</v>
      </c>
      <c r="E2253" s="2" t="s">
        <v>346</v>
      </c>
      <c r="F2253" s="2" t="s">
        <v>1297</v>
      </c>
      <c r="G2253" s="2" t="s">
        <v>1465</v>
      </c>
      <c r="H2253" s="2" t="s">
        <v>1297</v>
      </c>
      <c r="I2253" s="2"/>
      <c r="J2253" s="2"/>
      <c r="K2253" s="2"/>
      <c r="L2253" s="2"/>
      <c r="M2253" s="2"/>
      <c r="N2253" s="2"/>
      <c r="O2253" s="2"/>
      <c r="P2253" s="2"/>
      <c r="Q2253" s="2"/>
      <c r="R2253" s="2"/>
      <c r="S2253" s="2"/>
      <c r="T2253" s="2"/>
      <c r="U2253" s="2"/>
      <c r="V2253" s="2"/>
      <c r="W2253" s="2"/>
      <c r="X2253" s="2"/>
      <c r="Y2253" s="2"/>
      <c r="Z2253" s="2"/>
      <c r="AA2253" s="2"/>
      <c r="AB2253" s="2"/>
      <c r="AC2253" s="2"/>
      <c r="AD2253" s="2"/>
      <c r="AE2253" s="2"/>
      <c r="AF2253" s="2"/>
      <c r="AG2253" s="2"/>
      <c r="AH2253" s="2"/>
      <c r="AI2253" s="2"/>
      <c r="AJ2253" s="2"/>
      <c r="AK2253" s="2"/>
      <c r="AL2253" s="2"/>
      <c r="AM2253" s="2"/>
      <c r="AN2253" s="2"/>
      <c r="AO2253" s="2"/>
      <c r="AP2253" s="2"/>
      <c r="AQ2253" s="2"/>
      <c r="AR2253" s="2"/>
      <c r="AS2253" s="2"/>
      <c r="AT2253" s="2"/>
      <c r="AU2253" s="2"/>
      <c r="AV2253" s="2"/>
      <c r="AW2253" s="2"/>
      <c r="AX2253" s="2"/>
      <c r="AY2253" s="2"/>
      <c r="AZ2253" s="2"/>
      <c r="BA2253" s="2"/>
      <c r="BB2253" s="2"/>
      <c r="BC2253" s="2"/>
      <c r="BD2253" s="2"/>
      <c r="BE2253" s="2"/>
      <c r="BF2253" s="2"/>
      <c r="BG2253" s="2"/>
      <c r="BH2253" s="2"/>
      <c r="BI2253" s="2"/>
      <c r="BJ2253" s="2" t="s">
        <v>79</v>
      </c>
      <c r="BK2253" s="3">
        <v>44806</v>
      </c>
      <c r="BL2253" s="2" t="s">
        <v>1457</v>
      </c>
      <c r="BM2253" s="2">
        <v>6619</v>
      </c>
      <c r="BN2253" s="2" t="s">
        <v>72</v>
      </c>
      <c r="BO2253" s="2" t="s">
        <v>1457</v>
      </c>
    </row>
    <row r="2254" spans="1:67" s="8" customFormat="1" hidden="1" x14ac:dyDescent="0.2">
      <c r="A2254" s="8" t="s">
        <v>1477</v>
      </c>
      <c r="B2254"/>
      <c r="C2254" t="s">
        <v>1524</v>
      </c>
      <c r="D2254" t="s">
        <v>140</v>
      </c>
      <c r="E2254" t="s">
        <v>346</v>
      </c>
      <c r="F2254" t="s">
        <v>1297</v>
      </c>
      <c r="G2254" s="8" t="s">
        <v>1465</v>
      </c>
      <c r="H2254" s="8" t="s">
        <v>1297</v>
      </c>
      <c r="J2254"/>
      <c r="K2254"/>
      <c r="L2254"/>
      <c r="M2254"/>
      <c r="N2254"/>
      <c r="O2254"/>
      <c r="P2254"/>
      <c r="Q2254"/>
      <c r="R2254"/>
      <c r="S2254"/>
      <c r="T2254"/>
      <c r="U2254">
        <v>5.7</v>
      </c>
      <c r="V2254"/>
      <c r="W2254"/>
      <c r="X2254">
        <v>7.9</v>
      </c>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s="8" t="s">
        <v>79</v>
      </c>
      <c r="BK2254" s="9">
        <v>44820</v>
      </c>
      <c r="BL2254" s="8" t="s">
        <v>2433</v>
      </c>
      <c r="BM2254" s="8" t="s">
        <v>2470</v>
      </c>
      <c r="BN2254" t="s">
        <v>72</v>
      </c>
      <c r="BO2254" s="8" t="s">
        <v>2433</v>
      </c>
    </row>
    <row r="2255" spans="1:67" s="8" customFormat="1" hidden="1" x14ac:dyDescent="0.2">
      <c r="A2255" t="s">
        <v>1467</v>
      </c>
      <c r="B2255"/>
      <c r="C2255" t="s">
        <v>1524</v>
      </c>
      <c r="D2255" t="s">
        <v>140</v>
      </c>
      <c r="E2255" t="s">
        <v>346</v>
      </c>
      <c r="F2255" t="s">
        <v>1297</v>
      </c>
      <c r="G2255" t="s">
        <v>1465</v>
      </c>
      <c r="H2255" t="s">
        <v>1297</v>
      </c>
      <c r="I2255"/>
      <c r="J2255"/>
      <c r="K2255"/>
      <c r="L2255"/>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v>5.3</v>
      </c>
      <c r="AX2255"/>
      <c r="AY2255"/>
      <c r="AZ2255">
        <v>4</v>
      </c>
      <c r="BA2255">
        <v>5.3</v>
      </c>
      <c r="BB2255"/>
      <c r="BC2255"/>
      <c r="BD2255">
        <v>4.4000000000000004</v>
      </c>
      <c r="BE2255"/>
      <c r="BF2255"/>
      <c r="BG2255"/>
      <c r="BH2255"/>
      <c r="BI2255"/>
      <c r="BJ2255" t="s">
        <v>79</v>
      </c>
      <c r="BK2255" s="1">
        <v>44806</v>
      </c>
      <c r="BL2255" t="s">
        <v>1457</v>
      </c>
      <c r="BM2255">
        <v>6619</v>
      </c>
      <c r="BN2255" t="s">
        <v>72</v>
      </c>
      <c r="BO2255" t="s">
        <v>1457</v>
      </c>
    </row>
    <row r="2256" spans="1:67" hidden="1" x14ac:dyDescent="0.2">
      <c r="A2256" s="8" t="s">
        <v>1467</v>
      </c>
      <c r="C2256" t="s">
        <v>1524</v>
      </c>
      <c r="D2256" t="s">
        <v>140</v>
      </c>
      <c r="E2256" t="s">
        <v>346</v>
      </c>
      <c r="F2256" t="s">
        <v>1297</v>
      </c>
      <c r="G2256" s="8" t="s">
        <v>1465</v>
      </c>
      <c r="H2256" s="8" t="s">
        <v>1297</v>
      </c>
      <c r="I2256" s="8" t="b">
        <v>0</v>
      </c>
      <c r="AW2256">
        <v>5.3</v>
      </c>
      <c r="AZ2256">
        <v>4</v>
      </c>
      <c r="BA2256">
        <v>5.3</v>
      </c>
      <c r="BD2256">
        <v>4.4000000000000004</v>
      </c>
      <c r="BJ2256" t="s">
        <v>79</v>
      </c>
      <c r="BK2256" s="9">
        <v>44820</v>
      </c>
      <c r="BL2256" s="8" t="s">
        <v>2433</v>
      </c>
      <c r="BM2256" s="8" t="s">
        <v>2470</v>
      </c>
      <c r="BN2256" t="s">
        <v>72</v>
      </c>
      <c r="BO2256" s="8" t="s">
        <v>2433</v>
      </c>
    </row>
    <row r="2257" spans="1:67" hidden="1" x14ac:dyDescent="0.2">
      <c r="A2257" s="8" t="s">
        <v>1467</v>
      </c>
      <c r="C2257" t="s">
        <v>1524</v>
      </c>
      <c r="D2257" t="s">
        <v>140</v>
      </c>
      <c r="E2257" t="s">
        <v>346</v>
      </c>
      <c r="F2257" t="s">
        <v>1297</v>
      </c>
      <c r="G2257" s="8" t="s">
        <v>346</v>
      </c>
      <c r="H2257" t="s">
        <v>1297</v>
      </c>
      <c r="I2257" t="b">
        <v>0</v>
      </c>
      <c r="AW2257">
        <v>5.3</v>
      </c>
      <c r="AZ2257">
        <v>4</v>
      </c>
      <c r="BJ2257" t="s">
        <v>79</v>
      </c>
      <c r="BK2257" s="1">
        <v>44825</v>
      </c>
      <c r="BL2257" t="s">
        <v>2598</v>
      </c>
      <c r="BM2257">
        <v>79420</v>
      </c>
    </row>
    <row r="2258" spans="1:67" hidden="1" x14ac:dyDescent="0.2">
      <c r="A2258" t="s">
        <v>1466</v>
      </c>
      <c r="B2258" t="s">
        <v>1</v>
      </c>
      <c r="C2258" t="s">
        <v>1524</v>
      </c>
      <c r="D2258" t="s">
        <v>140</v>
      </c>
      <c r="E2258" t="s">
        <v>346</v>
      </c>
      <c r="F2258" t="s">
        <v>1297</v>
      </c>
      <c r="G2258" t="s">
        <v>1465</v>
      </c>
      <c r="H2258" t="s">
        <v>1297</v>
      </c>
      <c r="Y2258">
        <v>5.4</v>
      </c>
      <c r="AB2258">
        <v>6.4</v>
      </c>
      <c r="AF2258">
        <v>7.5</v>
      </c>
      <c r="BJ2258" t="s">
        <v>79</v>
      </c>
      <c r="BK2258" s="1">
        <v>44806</v>
      </c>
      <c r="BL2258" t="s">
        <v>1457</v>
      </c>
      <c r="BM2258">
        <v>6619</v>
      </c>
      <c r="BN2258" t="s">
        <v>72</v>
      </c>
      <c r="BO2258" t="s">
        <v>1457</v>
      </c>
    </row>
    <row r="2259" spans="1:67" s="8" customFormat="1" hidden="1" x14ac:dyDescent="0.2">
      <c r="A2259" s="8" t="s">
        <v>1466</v>
      </c>
      <c r="B2259" t="s">
        <v>338</v>
      </c>
      <c r="C2259" t="s">
        <v>1524</v>
      </c>
      <c r="D2259" t="s">
        <v>140</v>
      </c>
      <c r="E2259" t="s">
        <v>346</v>
      </c>
      <c r="F2259" t="s">
        <v>1297</v>
      </c>
      <c r="G2259" s="8" t="s">
        <v>1465</v>
      </c>
      <c r="H2259" s="8" t="s">
        <v>1297</v>
      </c>
      <c r="I2259" s="8" t="b">
        <v>0</v>
      </c>
      <c r="J2259"/>
      <c r="K2259"/>
      <c r="L2259"/>
      <c r="M2259"/>
      <c r="N2259"/>
      <c r="O2259"/>
      <c r="P2259"/>
      <c r="Q2259"/>
      <c r="R2259"/>
      <c r="S2259"/>
      <c r="T2259"/>
      <c r="U2259"/>
      <c r="V2259"/>
      <c r="W2259"/>
      <c r="X2259"/>
      <c r="Y2259">
        <v>5.4</v>
      </c>
      <c r="Z2259"/>
      <c r="AA2259"/>
      <c r="AB2259">
        <v>6.4</v>
      </c>
      <c r="AC2259"/>
      <c r="AD2259"/>
      <c r="AE2259"/>
      <c r="AF2259">
        <v>7.5</v>
      </c>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s="8" t="s">
        <v>79</v>
      </c>
      <c r="BK2259" s="9">
        <v>44820</v>
      </c>
      <c r="BL2259" s="8" t="s">
        <v>2433</v>
      </c>
      <c r="BM2259" s="8" t="s">
        <v>2470</v>
      </c>
      <c r="BN2259" t="s">
        <v>72</v>
      </c>
      <c r="BO2259" s="8" t="s">
        <v>2433</v>
      </c>
    </row>
    <row r="2260" spans="1:67" hidden="1" x14ac:dyDescent="0.2">
      <c r="A2260" s="8" t="s">
        <v>2445</v>
      </c>
      <c r="C2260" t="s">
        <v>1524</v>
      </c>
      <c r="D2260" t="s">
        <v>140</v>
      </c>
      <c r="E2260" t="s">
        <v>346</v>
      </c>
      <c r="F2260" t="s">
        <v>1297</v>
      </c>
      <c r="G2260" s="8" t="s">
        <v>1465</v>
      </c>
      <c r="H2260" s="8" t="s">
        <v>1297</v>
      </c>
      <c r="I2260" s="8"/>
      <c r="AC2260">
        <v>5.8</v>
      </c>
      <c r="AF2260">
        <v>8.3000000000000007</v>
      </c>
      <c r="AG2260">
        <v>4.5999999999999996</v>
      </c>
      <c r="AJ2260">
        <v>7.5</v>
      </c>
      <c r="BJ2260" s="8" t="s">
        <v>79</v>
      </c>
      <c r="BK2260" s="9">
        <v>44820</v>
      </c>
      <c r="BL2260" s="8" t="s">
        <v>2433</v>
      </c>
      <c r="BM2260" s="8" t="s">
        <v>2470</v>
      </c>
      <c r="BN2260" t="s">
        <v>72</v>
      </c>
      <c r="BO2260" s="8" t="s">
        <v>2433</v>
      </c>
    </row>
    <row r="2261" spans="1:67" hidden="1" x14ac:dyDescent="0.2">
      <c r="A2261" s="13" t="s">
        <v>1737</v>
      </c>
      <c r="B2261" s="13"/>
      <c r="C2261" s="13" t="s">
        <v>1524</v>
      </c>
      <c r="D2261" s="13" t="s">
        <v>140</v>
      </c>
      <c r="E2261" s="13" t="s">
        <v>346</v>
      </c>
      <c r="F2261" s="13" t="s">
        <v>1298</v>
      </c>
      <c r="G2261" s="13" t="s">
        <v>346</v>
      </c>
      <c r="H2261" s="13" t="s">
        <v>1298</v>
      </c>
      <c r="I2261" s="13"/>
      <c r="J2261" s="13"/>
      <c r="K2261" s="13"/>
      <c r="L2261" s="13"/>
      <c r="M2261" s="13"/>
      <c r="N2261" s="13"/>
      <c r="O2261" s="13"/>
      <c r="P2261" s="13"/>
      <c r="Q2261" s="13"/>
      <c r="R2261" s="13"/>
      <c r="S2261" s="13"/>
      <c r="T2261" s="13"/>
      <c r="U2261" s="13"/>
      <c r="V2261" s="13"/>
      <c r="W2261" s="13"/>
      <c r="X2261" s="13"/>
      <c r="Y2261" s="13"/>
      <c r="Z2261" s="13"/>
      <c r="AA2261" s="13"/>
      <c r="AB2261" s="13"/>
      <c r="AC2261" s="13"/>
      <c r="AD2261" s="13"/>
      <c r="AE2261" s="13"/>
      <c r="AF2261" s="13"/>
      <c r="AG2261" s="13"/>
      <c r="AH2261" s="13"/>
      <c r="AI2261" s="13"/>
      <c r="AJ2261" s="13"/>
      <c r="AK2261" s="13"/>
      <c r="AL2261" s="13"/>
      <c r="AM2261" s="13"/>
      <c r="AN2261" s="13"/>
      <c r="AO2261" s="13"/>
      <c r="AP2261" s="13"/>
      <c r="AQ2261" s="13"/>
      <c r="AR2261" s="13"/>
      <c r="AS2261" s="13"/>
      <c r="AT2261" s="13"/>
      <c r="AU2261" s="13"/>
      <c r="AV2261" s="13"/>
      <c r="AW2261" s="13"/>
      <c r="AX2261" s="13"/>
      <c r="AY2261" s="13"/>
      <c r="AZ2261" s="13"/>
      <c r="BA2261" s="13"/>
      <c r="BB2261" s="13"/>
      <c r="BC2261" s="13"/>
      <c r="BD2261" s="13"/>
      <c r="BE2261" s="13"/>
      <c r="BF2261" s="13"/>
      <c r="BG2261" s="13"/>
      <c r="BH2261" s="13"/>
      <c r="BI2261" s="13"/>
      <c r="BJ2261" s="13"/>
      <c r="BK2261" s="13"/>
      <c r="BL2261" s="13"/>
      <c r="BM2261" s="13"/>
      <c r="BN2261" s="13"/>
      <c r="BO2261" s="13"/>
    </row>
    <row r="2262" spans="1:67" hidden="1" x14ac:dyDescent="0.2">
      <c r="A2262" t="s">
        <v>1299</v>
      </c>
      <c r="C2262" t="s">
        <v>1524</v>
      </c>
      <c r="D2262" t="s">
        <v>140</v>
      </c>
      <c r="E2262" t="s">
        <v>346</v>
      </c>
      <c r="F2262" t="s">
        <v>1298</v>
      </c>
      <c r="G2262" t="s">
        <v>1300</v>
      </c>
      <c r="H2262" t="s">
        <v>1298</v>
      </c>
      <c r="BA2262">
        <v>5.4</v>
      </c>
      <c r="BD2262">
        <v>3.8</v>
      </c>
      <c r="BE2262">
        <v>5.5</v>
      </c>
      <c r="BH2262">
        <v>3.2</v>
      </c>
      <c r="BJ2262" t="s">
        <v>79</v>
      </c>
      <c r="BL2262" t="s">
        <v>229</v>
      </c>
      <c r="BM2262">
        <v>1609</v>
      </c>
      <c r="BN2262" t="s">
        <v>72</v>
      </c>
      <c r="BO2262" t="s">
        <v>229</v>
      </c>
    </row>
    <row r="2263" spans="1:67" hidden="1" x14ac:dyDescent="0.2">
      <c r="A2263" t="s">
        <v>1301</v>
      </c>
      <c r="C2263" t="s">
        <v>1524</v>
      </c>
      <c r="D2263" t="s">
        <v>140</v>
      </c>
      <c r="E2263" t="s">
        <v>346</v>
      </c>
      <c r="F2263" t="s">
        <v>1298</v>
      </c>
      <c r="G2263" t="s">
        <v>1300</v>
      </c>
      <c r="H2263" t="s">
        <v>1298</v>
      </c>
      <c r="AW2263">
        <v>5.6</v>
      </c>
      <c r="AZ2263">
        <v>3.6</v>
      </c>
      <c r="BJ2263" t="s">
        <v>79</v>
      </c>
      <c r="BL2263" t="s">
        <v>229</v>
      </c>
      <c r="BM2263">
        <v>1609</v>
      </c>
      <c r="BN2263" t="s">
        <v>72</v>
      </c>
      <c r="BO2263" t="s">
        <v>229</v>
      </c>
    </row>
    <row r="2264" spans="1:67" hidden="1" x14ac:dyDescent="0.2">
      <c r="A2264" s="13" t="s">
        <v>1737</v>
      </c>
      <c r="B2264" s="13"/>
      <c r="C2264" s="13" t="s">
        <v>1524</v>
      </c>
      <c r="D2264" s="13" t="s">
        <v>140</v>
      </c>
      <c r="E2264" s="13" t="s">
        <v>346</v>
      </c>
      <c r="F2264" s="13" t="s">
        <v>979</v>
      </c>
      <c r="G2264" s="13" t="s">
        <v>141</v>
      </c>
      <c r="H2264" s="13" t="s">
        <v>979</v>
      </c>
      <c r="I2264" s="13"/>
      <c r="J2264" s="13"/>
      <c r="K2264" s="13"/>
      <c r="L2264" s="13"/>
      <c r="M2264" s="13"/>
      <c r="N2264" s="13"/>
      <c r="O2264" s="13"/>
      <c r="P2264" s="13"/>
      <c r="Q2264" s="13"/>
      <c r="R2264" s="13"/>
      <c r="S2264" s="13"/>
      <c r="T2264" s="13"/>
      <c r="U2264" s="13"/>
      <c r="V2264" s="13"/>
      <c r="W2264" s="13"/>
      <c r="X2264" s="13"/>
      <c r="Y2264" s="13"/>
      <c r="Z2264" s="13"/>
      <c r="AA2264" s="13"/>
      <c r="AB2264" s="13"/>
      <c r="AC2264" s="13"/>
      <c r="AD2264" s="13"/>
      <c r="AE2264" s="13"/>
      <c r="AF2264" s="13"/>
      <c r="AG2264" s="13"/>
      <c r="AH2264" s="13"/>
      <c r="AI2264" s="13"/>
      <c r="AJ2264" s="13"/>
      <c r="AK2264" s="13"/>
      <c r="AL2264" s="13"/>
      <c r="AM2264" s="13"/>
      <c r="AN2264" s="13"/>
      <c r="AO2264" s="13"/>
      <c r="AP2264" s="13"/>
      <c r="AQ2264" s="13"/>
      <c r="AR2264" s="13"/>
      <c r="AS2264" s="13"/>
      <c r="AT2264" s="13"/>
      <c r="AU2264" s="13"/>
      <c r="AV2264" s="13"/>
      <c r="AW2264" s="13"/>
      <c r="AX2264" s="13"/>
      <c r="AY2264" s="13"/>
      <c r="AZ2264" s="13"/>
      <c r="BA2264" s="13"/>
      <c r="BB2264" s="13"/>
      <c r="BC2264" s="13"/>
      <c r="BD2264" s="13"/>
      <c r="BE2264" s="13"/>
      <c r="BF2264" s="13"/>
      <c r="BG2264" s="13"/>
      <c r="BH2264" s="13"/>
      <c r="BI2264" s="13"/>
      <c r="BJ2264" s="13"/>
      <c r="BK2264" s="13"/>
      <c r="BL2264" s="13"/>
      <c r="BM2264" s="13"/>
      <c r="BN2264" s="13"/>
      <c r="BO2264" s="13"/>
    </row>
    <row r="2265" spans="1:67" hidden="1" x14ac:dyDescent="0.2">
      <c r="A2265" t="s">
        <v>978</v>
      </c>
      <c r="C2265" t="s">
        <v>1524</v>
      </c>
      <c r="D2265" t="s">
        <v>140</v>
      </c>
      <c r="E2265" t="s">
        <v>346</v>
      </c>
      <c r="F2265" t="s">
        <v>979</v>
      </c>
      <c r="G2265" t="s">
        <v>346</v>
      </c>
      <c r="H2265" t="s">
        <v>979</v>
      </c>
      <c r="AW2265">
        <v>5.35</v>
      </c>
      <c r="AX2265">
        <v>3.92</v>
      </c>
      <c r="AY2265">
        <v>3.9</v>
      </c>
      <c r="AZ2265">
        <v>3.92</v>
      </c>
      <c r="BA2265">
        <v>5.31</v>
      </c>
      <c r="BB2265">
        <v>4.17</v>
      </c>
      <c r="BC2265">
        <v>4.22</v>
      </c>
      <c r="BD2265">
        <v>4.22</v>
      </c>
      <c r="BE2265">
        <v>6.13</v>
      </c>
      <c r="BI2265" t="s">
        <v>304</v>
      </c>
      <c r="BJ2265" t="s">
        <v>79</v>
      </c>
      <c r="BL2265" t="s">
        <v>305</v>
      </c>
      <c r="BM2265">
        <v>7306</v>
      </c>
    </row>
    <row r="2266" spans="1:67" ht="18" hidden="1" x14ac:dyDescent="0.2">
      <c r="A2266" s="12" t="s">
        <v>2432</v>
      </c>
      <c r="B2266" s="12"/>
      <c r="C2266" s="12" t="s">
        <v>1524</v>
      </c>
      <c r="D2266" s="12" t="s">
        <v>140</v>
      </c>
      <c r="E2266" s="12" t="s">
        <v>346</v>
      </c>
      <c r="F2266" s="12" t="s">
        <v>979</v>
      </c>
      <c r="G2266" s="12" t="s">
        <v>346</v>
      </c>
      <c r="H2266" s="12" t="s">
        <v>979</v>
      </c>
      <c r="I2266" s="12"/>
      <c r="J2266" s="12"/>
      <c r="K2266" s="12"/>
      <c r="L2266" s="12"/>
      <c r="M2266" s="12"/>
      <c r="N2266" s="12"/>
      <c r="O2266" s="12"/>
      <c r="P2266" s="12"/>
      <c r="Q2266" s="12"/>
      <c r="R2266" s="12"/>
      <c r="S2266" s="12"/>
      <c r="T2266" s="12"/>
      <c r="U2266" s="12"/>
      <c r="V2266" s="12"/>
      <c r="W2266" s="12"/>
      <c r="X2266" s="12"/>
      <c r="Y2266" s="12"/>
      <c r="Z2266" s="12"/>
      <c r="AA2266" s="12"/>
      <c r="AB2266" s="12"/>
      <c r="AC2266" s="12"/>
      <c r="AD2266" s="12"/>
      <c r="AE2266" s="12"/>
      <c r="AF2266" s="12"/>
      <c r="AG2266" s="12"/>
      <c r="AH2266" s="12"/>
      <c r="AI2266" s="12"/>
      <c r="AJ2266" s="12"/>
      <c r="AK2266" s="12"/>
      <c r="AL2266" s="12"/>
      <c r="AM2266" s="12"/>
      <c r="AN2266" s="12"/>
      <c r="AO2266" s="12"/>
      <c r="AP2266" s="12"/>
      <c r="AQ2266" s="12"/>
      <c r="AR2266" s="12"/>
      <c r="AS2266" s="12"/>
      <c r="AT2266" s="12"/>
      <c r="AU2266" s="12"/>
      <c r="AV2266" s="12"/>
      <c r="AW2266" s="12"/>
      <c r="AX2266" s="12"/>
      <c r="AY2266" s="12"/>
      <c r="AZ2266" s="12"/>
      <c r="BA2266" s="12"/>
      <c r="BB2266" s="12"/>
      <c r="BC2266" s="12"/>
      <c r="BD2266" s="12"/>
      <c r="BE2266" s="12"/>
      <c r="BF2266" s="12"/>
      <c r="BG2266" s="12"/>
      <c r="BH2266" s="12"/>
      <c r="BI2266" s="12"/>
      <c r="BJ2266" s="12" t="s">
        <v>79</v>
      </c>
      <c r="BK2266" s="14">
        <v>44820</v>
      </c>
      <c r="BL2266" s="12" t="s">
        <v>2413</v>
      </c>
      <c r="BM2266" s="36">
        <v>82637</v>
      </c>
      <c r="BN2266" s="12" t="s">
        <v>72</v>
      </c>
      <c r="BO2266" s="12" t="s">
        <v>2413</v>
      </c>
    </row>
    <row r="2267" spans="1:67" ht="18" hidden="1" x14ac:dyDescent="0.2">
      <c r="A2267" s="12" t="s">
        <v>2431</v>
      </c>
      <c r="B2267" s="12"/>
      <c r="C2267" s="12" t="s">
        <v>1524</v>
      </c>
      <c r="D2267" s="12" t="s">
        <v>140</v>
      </c>
      <c r="E2267" s="12" t="s">
        <v>346</v>
      </c>
      <c r="F2267" s="12" t="s">
        <v>979</v>
      </c>
      <c r="G2267" s="12" t="s">
        <v>346</v>
      </c>
      <c r="H2267" s="12" t="s">
        <v>979</v>
      </c>
      <c r="I2267" s="12"/>
      <c r="J2267" s="12"/>
      <c r="K2267" s="12"/>
      <c r="L2267" s="12"/>
      <c r="M2267" s="12"/>
      <c r="N2267" s="12"/>
      <c r="O2267" s="12"/>
      <c r="P2267" s="12"/>
      <c r="Q2267" s="12"/>
      <c r="R2267" s="12"/>
      <c r="S2267" s="12"/>
      <c r="T2267" s="12"/>
      <c r="U2267" s="12"/>
      <c r="V2267" s="12"/>
      <c r="W2267" s="12"/>
      <c r="X2267" s="12"/>
      <c r="Y2267" s="12"/>
      <c r="Z2267" s="12"/>
      <c r="AA2267" s="12"/>
      <c r="AB2267" s="12"/>
      <c r="AC2267" s="12"/>
      <c r="AD2267" s="12"/>
      <c r="AE2267" s="12"/>
      <c r="AF2267" s="12"/>
      <c r="AG2267" s="12"/>
      <c r="AH2267" s="12"/>
      <c r="AI2267" s="12"/>
      <c r="AJ2267" s="12"/>
      <c r="AK2267" s="12"/>
      <c r="AL2267" s="12"/>
      <c r="AM2267" s="12"/>
      <c r="AN2267" s="12"/>
      <c r="AO2267" s="12"/>
      <c r="AP2267" s="12"/>
      <c r="AQ2267" s="12"/>
      <c r="AR2267" s="12"/>
      <c r="AS2267" s="12"/>
      <c r="AT2267" s="12"/>
      <c r="AU2267" s="12"/>
      <c r="AV2267" s="12"/>
      <c r="AW2267" s="12"/>
      <c r="AX2267" s="12"/>
      <c r="AY2267" s="12"/>
      <c r="AZ2267" s="12"/>
      <c r="BA2267" s="12"/>
      <c r="BB2267" s="12"/>
      <c r="BC2267" s="12"/>
      <c r="BD2267" s="12"/>
      <c r="BE2267" s="12"/>
      <c r="BF2267" s="12"/>
      <c r="BG2267" s="12"/>
      <c r="BH2267" s="12"/>
      <c r="BI2267" s="12"/>
      <c r="BJ2267" s="12" t="s">
        <v>79</v>
      </c>
      <c r="BK2267" s="14">
        <v>44820</v>
      </c>
      <c r="BL2267" s="12" t="s">
        <v>2413</v>
      </c>
      <c r="BM2267" s="36">
        <v>82637</v>
      </c>
      <c r="BN2267" s="12" t="s">
        <v>72</v>
      </c>
      <c r="BO2267" s="12" t="s">
        <v>2413</v>
      </c>
    </row>
    <row r="2268" spans="1:67" hidden="1" x14ac:dyDescent="0.2">
      <c r="A2268" t="s">
        <v>980</v>
      </c>
      <c r="C2268" t="s">
        <v>1524</v>
      </c>
      <c r="D2268" t="s">
        <v>140</v>
      </c>
      <c r="E2268" t="s">
        <v>346</v>
      </c>
      <c r="F2268" t="s">
        <v>979</v>
      </c>
      <c r="G2268" t="s">
        <v>346</v>
      </c>
      <c r="H2268" t="s">
        <v>979</v>
      </c>
      <c r="AW2268">
        <v>5.8</v>
      </c>
      <c r="AX2268">
        <v>4.38</v>
      </c>
      <c r="AY2268">
        <v>4.41</v>
      </c>
      <c r="AZ2268">
        <v>4.41</v>
      </c>
      <c r="BA2268">
        <v>5.69</v>
      </c>
      <c r="BB2268">
        <v>4.8899999999999997</v>
      </c>
      <c r="BC2268">
        <v>4.6500000000000004</v>
      </c>
      <c r="BD2268">
        <v>4.8899999999999997</v>
      </c>
      <c r="BE2268">
        <v>6.23</v>
      </c>
      <c r="BI2268" t="s">
        <v>304</v>
      </c>
      <c r="BJ2268" t="s">
        <v>79</v>
      </c>
      <c r="BL2268" t="s">
        <v>305</v>
      </c>
      <c r="BM2268">
        <v>7306</v>
      </c>
    </row>
    <row r="2269" spans="1:67" hidden="1" x14ac:dyDescent="0.2">
      <c r="A2269" t="s">
        <v>766</v>
      </c>
      <c r="C2269" t="s">
        <v>1524</v>
      </c>
      <c r="D2269" t="s">
        <v>140</v>
      </c>
      <c r="E2269" t="s">
        <v>346</v>
      </c>
      <c r="F2269" t="s">
        <v>979</v>
      </c>
      <c r="G2269" t="s">
        <v>804</v>
      </c>
      <c r="H2269" t="s">
        <v>979</v>
      </c>
      <c r="Q2269">
        <v>7</v>
      </c>
      <c r="T2269">
        <v>4</v>
      </c>
      <c r="AC2269">
        <v>6</v>
      </c>
      <c r="AF2269">
        <v>5</v>
      </c>
      <c r="AG2269">
        <v>6.6</v>
      </c>
      <c r="AJ2269">
        <v>4</v>
      </c>
      <c r="BJ2269" t="s">
        <v>79</v>
      </c>
      <c r="BK2269" s="1">
        <v>44797</v>
      </c>
      <c r="BL2269" t="s">
        <v>87</v>
      </c>
      <c r="BM2269">
        <v>36083</v>
      </c>
      <c r="BN2269" t="s">
        <v>72</v>
      </c>
      <c r="BO2269" t="s">
        <v>87</v>
      </c>
    </row>
    <row r="2270" spans="1:67" hidden="1" x14ac:dyDescent="0.2">
      <c r="A2270" t="s">
        <v>770</v>
      </c>
      <c r="C2270" t="s">
        <v>1524</v>
      </c>
      <c r="D2270" t="s">
        <v>140</v>
      </c>
      <c r="E2270" t="s">
        <v>346</v>
      </c>
      <c r="F2270" t="s">
        <v>979</v>
      </c>
      <c r="G2270" t="s">
        <v>804</v>
      </c>
      <c r="H2270" t="s">
        <v>979</v>
      </c>
      <c r="M2270">
        <v>3.6</v>
      </c>
      <c r="BJ2270" t="s">
        <v>79</v>
      </c>
      <c r="BK2270" s="1">
        <v>44797</v>
      </c>
      <c r="BL2270" t="s">
        <v>87</v>
      </c>
      <c r="BM2270">
        <v>36083</v>
      </c>
      <c r="BN2270" t="s">
        <v>72</v>
      </c>
      <c r="BO2270" t="s">
        <v>87</v>
      </c>
    </row>
    <row r="2271" spans="1:67" hidden="1" x14ac:dyDescent="0.2">
      <c r="A2271" t="s">
        <v>771</v>
      </c>
      <c r="C2271" t="s">
        <v>1524</v>
      </c>
      <c r="D2271" t="s">
        <v>140</v>
      </c>
      <c r="E2271" t="s">
        <v>346</v>
      </c>
      <c r="F2271" t="s">
        <v>979</v>
      </c>
      <c r="G2271" t="s">
        <v>804</v>
      </c>
      <c r="H2271" t="s">
        <v>979</v>
      </c>
      <c r="U2271">
        <v>6.8</v>
      </c>
      <c r="X2271">
        <v>4.5</v>
      </c>
      <c r="BJ2271" t="s">
        <v>79</v>
      </c>
      <c r="BK2271" s="1">
        <v>44797</v>
      </c>
      <c r="BL2271" t="s">
        <v>87</v>
      </c>
      <c r="BM2271">
        <v>36083</v>
      </c>
      <c r="BN2271" t="s">
        <v>72</v>
      </c>
      <c r="BO2271" t="s">
        <v>87</v>
      </c>
    </row>
    <row r="2272" spans="1:67" hidden="1" x14ac:dyDescent="0.2">
      <c r="A2272" s="8" t="s">
        <v>1894</v>
      </c>
      <c r="C2272" t="s">
        <v>1524</v>
      </c>
      <c r="D2272" t="s">
        <v>140</v>
      </c>
      <c r="E2272" t="s">
        <v>346</v>
      </c>
      <c r="F2272" t="s">
        <v>283</v>
      </c>
      <c r="G2272" s="8" t="s">
        <v>1893</v>
      </c>
      <c r="H2272" s="8" t="s">
        <v>283</v>
      </c>
      <c r="I2272" s="8"/>
      <c r="BA2272">
        <v>3.5939999999999999</v>
      </c>
      <c r="BB2272">
        <v>3.0859999999999999</v>
      </c>
      <c r="BC2272">
        <v>2.9620000000000002</v>
      </c>
      <c r="BD2272">
        <v>3.0859999999999999</v>
      </c>
      <c r="BE2272" t="s">
        <v>1947</v>
      </c>
      <c r="BF2272">
        <v>2.871</v>
      </c>
      <c r="BG2272">
        <v>2.5569999999999999</v>
      </c>
      <c r="BH2272">
        <v>2.871</v>
      </c>
      <c r="BI2272" t="s">
        <v>1895</v>
      </c>
      <c r="BJ2272" s="15" t="s">
        <v>79</v>
      </c>
      <c r="BK2272" s="9">
        <v>44812</v>
      </c>
      <c r="BL2272" s="8" t="s">
        <v>1738</v>
      </c>
      <c r="BM2272" s="8">
        <v>1420</v>
      </c>
    </row>
    <row r="2273" spans="1:67" hidden="1" x14ac:dyDescent="0.2">
      <c r="A2273" s="13" t="s">
        <v>1737</v>
      </c>
      <c r="B2273" s="13"/>
      <c r="C2273" s="13" t="s">
        <v>1524</v>
      </c>
      <c r="D2273" s="13" t="s">
        <v>140</v>
      </c>
      <c r="E2273" s="13" t="s">
        <v>346</v>
      </c>
      <c r="F2273" s="13"/>
      <c r="G2273" s="13" t="s">
        <v>1465</v>
      </c>
      <c r="H2273" s="13"/>
      <c r="I2273" s="13"/>
      <c r="J2273" s="13"/>
      <c r="K2273" s="13"/>
      <c r="L2273" s="13"/>
      <c r="M2273" s="13"/>
      <c r="N2273" s="13"/>
      <c r="O2273" s="13"/>
      <c r="P2273" s="13"/>
      <c r="Q2273" s="13"/>
      <c r="R2273" s="13"/>
      <c r="S2273" s="13"/>
      <c r="T2273" s="13"/>
      <c r="U2273" s="13"/>
      <c r="V2273" s="13"/>
      <c r="W2273" s="13"/>
      <c r="X2273" s="13"/>
      <c r="Y2273" s="13"/>
      <c r="Z2273" s="13"/>
      <c r="AA2273" s="13"/>
      <c r="AB2273" s="13"/>
      <c r="AC2273" s="13"/>
      <c r="AD2273" s="13"/>
      <c r="AE2273" s="13"/>
      <c r="AF2273" s="13"/>
      <c r="AG2273" s="13"/>
      <c r="AH2273" s="13"/>
      <c r="AI2273" s="13"/>
      <c r="AJ2273" s="13"/>
      <c r="AK2273" s="13"/>
      <c r="AL2273" s="13"/>
      <c r="AM2273" s="13"/>
      <c r="AN2273" s="13"/>
      <c r="AO2273" s="13"/>
      <c r="AP2273" s="13"/>
      <c r="AQ2273" s="13"/>
      <c r="AR2273" s="13"/>
      <c r="AS2273" s="13"/>
      <c r="AT2273" s="13"/>
      <c r="AU2273" s="13"/>
      <c r="AV2273" s="13"/>
      <c r="AW2273" s="13"/>
      <c r="AX2273" s="13"/>
      <c r="AY2273" s="13"/>
      <c r="AZ2273" s="13"/>
      <c r="BA2273" s="13"/>
      <c r="BB2273" s="13"/>
      <c r="BC2273" s="13"/>
      <c r="BD2273" s="13"/>
      <c r="BE2273" s="13"/>
      <c r="BF2273" s="13"/>
      <c r="BG2273" s="13"/>
      <c r="BH2273" s="13"/>
      <c r="BI2273" s="13"/>
      <c r="BJ2273" s="13"/>
      <c r="BK2273" s="13"/>
      <c r="BL2273" s="13"/>
      <c r="BM2273" s="13"/>
      <c r="BN2273" s="13"/>
      <c r="BO2273" s="13"/>
    </row>
    <row r="2274" spans="1:67" hidden="1" x14ac:dyDescent="0.2">
      <c r="A2274" s="13" t="s">
        <v>1737</v>
      </c>
      <c r="B2274" s="13"/>
      <c r="C2274" s="13" t="s">
        <v>1524</v>
      </c>
      <c r="D2274" s="13" t="s">
        <v>140</v>
      </c>
      <c r="E2274" s="13" t="s">
        <v>346</v>
      </c>
      <c r="F2274" s="13"/>
      <c r="G2274" s="13" t="s">
        <v>346</v>
      </c>
      <c r="H2274" s="13"/>
      <c r="I2274" s="13"/>
      <c r="J2274" s="13"/>
      <c r="K2274" s="13"/>
      <c r="L2274" s="13"/>
      <c r="M2274" s="13"/>
      <c r="N2274" s="13"/>
      <c r="O2274" s="13"/>
      <c r="P2274" s="13"/>
      <c r="Q2274" s="13"/>
      <c r="R2274" s="13"/>
      <c r="S2274" s="13"/>
      <c r="T2274" s="13"/>
      <c r="U2274" s="13"/>
      <c r="V2274" s="13"/>
      <c r="W2274" s="13"/>
      <c r="X2274" s="13"/>
      <c r="Y2274" s="13"/>
      <c r="Z2274" s="13"/>
      <c r="AA2274" s="13"/>
      <c r="AB2274" s="13"/>
      <c r="AC2274" s="13"/>
      <c r="AD2274" s="13"/>
      <c r="AE2274" s="13"/>
      <c r="AF2274" s="13"/>
      <c r="AG2274" s="13"/>
      <c r="AH2274" s="13"/>
      <c r="AI2274" s="13"/>
      <c r="AJ2274" s="13"/>
      <c r="AK2274" s="13"/>
      <c r="AL2274" s="13"/>
      <c r="AM2274" s="13"/>
      <c r="AN2274" s="13"/>
      <c r="AO2274" s="13"/>
      <c r="AP2274" s="13"/>
      <c r="AQ2274" s="13"/>
      <c r="AR2274" s="13"/>
      <c r="AS2274" s="13"/>
      <c r="AT2274" s="13"/>
      <c r="AU2274" s="13"/>
      <c r="AV2274" s="13"/>
      <c r="AW2274" s="13"/>
      <c r="AX2274" s="13"/>
      <c r="AY2274" s="13"/>
      <c r="AZ2274" s="13"/>
      <c r="BA2274" s="13"/>
      <c r="BB2274" s="13"/>
      <c r="BC2274" s="13"/>
      <c r="BD2274" s="13"/>
      <c r="BE2274" s="13"/>
      <c r="BF2274" s="13"/>
      <c r="BG2274" s="13"/>
      <c r="BH2274" s="13"/>
      <c r="BI2274" s="13"/>
      <c r="BJ2274" s="13"/>
      <c r="BK2274" s="13"/>
      <c r="BL2274" s="13"/>
      <c r="BM2274" s="13"/>
      <c r="BN2274" s="13"/>
      <c r="BO2274" s="13"/>
    </row>
    <row r="2275" spans="1:67" hidden="1" x14ac:dyDescent="0.2">
      <c r="A2275" s="13" t="s">
        <v>1737</v>
      </c>
      <c r="B2275" s="13"/>
      <c r="C2275" s="13" t="s">
        <v>1518</v>
      </c>
      <c r="D2275" s="13" t="s">
        <v>76</v>
      </c>
      <c r="E2275" s="13" t="s">
        <v>1303</v>
      </c>
      <c r="F2275" s="13" t="s">
        <v>1497</v>
      </c>
      <c r="G2275" s="13" t="s">
        <v>1303</v>
      </c>
      <c r="H2275" s="13" t="s">
        <v>1497</v>
      </c>
      <c r="I2275" s="13"/>
      <c r="J2275" s="13"/>
      <c r="K2275" s="13"/>
      <c r="L2275" s="13"/>
      <c r="M2275" s="13"/>
      <c r="N2275" s="13"/>
      <c r="O2275" s="13"/>
      <c r="P2275" s="13"/>
      <c r="Q2275" s="13"/>
      <c r="R2275" s="13"/>
      <c r="S2275" s="13"/>
      <c r="T2275" s="13"/>
      <c r="U2275" s="13"/>
      <c r="V2275" s="13"/>
      <c r="W2275" s="13"/>
      <c r="X2275" s="13"/>
      <c r="Y2275" s="13"/>
      <c r="Z2275" s="13"/>
      <c r="AA2275" s="13"/>
      <c r="AB2275" s="13"/>
      <c r="AC2275" s="13"/>
      <c r="AD2275" s="13"/>
      <c r="AE2275" s="13"/>
      <c r="AF2275" s="13"/>
      <c r="AG2275" s="13"/>
      <c r="AH2275" s="13"/>
      <c r="AI2275" s="13"/>
      <c r="AJ2275" s="13"/>
      <c r="AK2275" s="13"/>
      <c r="AL2275" s="13"/>
      <c r="AM2275" s="13"/>
      <c r="AN2275" s="13"/>
      <c r="AO2275" s="13"/>
      <c r="AP2275" s="13"/>
      <c r="AQ2275" s="13"/>
      <c r="AR2275" s="13"/>
      <c r="AS2275" s="13"/>
      <c r="AT2275" s="13"/>
      <c r="AU2275" s="13"/>
      <c r="AV2275" s="13"/>
      <c r="AW2275" s="13"/>
      <c r="AX2275" s="13"/>
      <c r="AY2275" s="13"/>
      <c r="AZ2275" s="13"/>
      <c r="BA2275" s="13"/>
      <c r="BB2275" s="13"/>
      <c r="BC2275" s="13"/>
      <c r="BD2275" s="13"/>
      <c r="BE2275" s="13"/>
      <c r="BF2275" s="13"/>
      <c r="BG2275" s="13"/>
      <c r="BH2275" s="13"/>
      <c r="BI2275" s="13"/>
      <c r="BJ2275" s="13"/>
      <c r="BK2275" s="13"/>
      <c r="BL2275" s="13"/>
      <c r="BM2275" s="13"/>
      <c r="BN2275" s="13"/>
      <c r="BO2275" s="13"/>
    </row>
    <row r="2276" spans="1:67" hidden="1" x14ac:dyDescent="0.2">
      <c r="A2276" s="8" t="s">
        <v>1496</v>
      </c>
      <c r="B2276" s="8"/>
      <c r="C2276" s="8" t="s">
        <v>1518</v>
      </c>
      <c r="D2276" s="8" t="s">
        <v>76</v>
      </c>
      <c r="E2276" s="8" t="s">
        <v>1303</v>
      </c>
      <c r="F2276" s="8" t="s">
        <v>1497</v>
      </c>
      <c r="G2276" s="8" t="s">
        <v>1303</v>
      </c>
      <c r="H2276" s="8" t="s">
        <v>1497</v>
      </c>
      <c r="I2276" s="8"/>
      <c r="J2276" s="8"/>
      <c r="K2276" s="8"/>
      <c r="L2276" s="8"/>
      <c r="M2276" s="8"/>
      <c r="N2276" s="8"/>
      <c r="O2276" s="8"/>
      <c r="P2276" s="8"/>
      <c r="Q2276" s="8"/>
      <c r="R2276" s="8"/>
      <c r="S2276" s="8"/>
      <c r="T2276" s="8"/>
      <c r="U2276" s="8">
        <v>3.85</v>
      </c>
      <c r="V2276" s="8">
        <v>4.33</v>
      </c>
      <c r="W2276" s="8">
        <v>5.04</v>
      </c>
      <c r="X2276" s="8">
        <v>5.04</v>
      </c>
      <c r="Y2276" s="8"/>
      <c r="Z2276" s="8"/>
      <c r="AA2276" s="8"/>
      <c r="AB2276" s="8"/>
      <c r="AC2276" s="8"/>
      <c r="AD2276" s="8"/>
      <c r="AE2276" s="8"/>
      <c r="AF2276" s="8"/>
      <c r="AG2276" s="8"/>
      <c r="AH2276" s="8"/>
      <c r="AI2276" s="8"/>
      <c r="AJ2276" s="8"/>
      <c r="AK2276" s="8"/>
      <c r="AL2276" s="8"/>
      <c r="AM2276" s="8"/>
      <c r="AN2276" s="8"/>
      <c r="AO2276" s="8"/>
      <c r="AP2276" s="8"/>
      <c r="AQ2276" s="8"/>
      <c r="AR2276" s="8"/>
      <c r="AS2276" s="8"/>
      <c r="AT2276" s="8"/>
      <c r="AU2276" s="8"/>
      <c r="AV2276" s="8"/>
      <c r="AW2276" s="8"/>
      <c r="AX2276" s="8"/>
      <c r="AY2276" s="8"/>
      <c r="AZ2276" s="8"/>
      <c r="BA2276" s="8"/>
      <c r="BB2276" s="8"/>
      <c r="BC2276" s="8"/>
      <c r="BD2276" s="8"/>
      <c r="BE2276" s="8"/>
      <c r="BF2276" s="8"/>
      <c r="BG2276" s="8"/>
      <c r="BH2276" s="8"/>
      <c r="BI2276" s="8"/>
      <c r="BJ2276" s="8" t="s">
        <v>79</v>
      </c>
      <c r="BK2276" s="9">
        <v>44809</v>
      </c>
      <c r="BL2276" s="8" t="s">
        <v>1498</v>
      </c>
      <c r="BM2276" s="8">
        <v>36356</v>
      </c>
      <c r="BN2276" s="8" t="s">
        <v>72</v>
      </c>
      <c r="BO2276" s="8" t="s">
        <v>1498</v>
      </c>
    </row>
    <row r="2277" spans="1:67" hidden="1" x14ac:dyDescent="0.2">
      <c r="A2277" s="13" t="s">
        <v>1737</v>
      </c>
      <c r="B2277" s="13"/>
      <c r="C2277" s="13" t="s">
        <v>1518</v>
      </c>
      <c r="D2277" s="13" t="s">
        <v>76</v>
      </c>
      <c r="E2277" s="13" t="s">
        <v>1303</v>
      </c>
      <c r="F2277" s="13" t="s">
        <v>1304</v>
      </c>
      <c r="G2277" s="13" t="s">
        <v>1303</v>
      </c>
      <c r="H2277" s="13" t="s">
        <v>1304</v>
      </c>
      <c r="I2277" s="13"/>
      <c r="J2277" s="13"/>
      <c r="K2277" s="13"/>
      <c r="L2277" s="13"/>
      <c r="M2277" s="13"/>
      <c r="N2277" s="13"/>
      <c r="O2277" s="13"/>
      <c r="P2277" s="13"/>
      <c r="Q2277" s="13"/>
      <c r="R2277" s="13"/>
      <c r="S2277" s="13"/>
      <c r="T2277" s="13"/>
      <c r="U2277" s="13"/>
      <c r="V2277" s="13"/>
      <c r="W2277" s="13"/>
      <c r="X2277" s="13"/>
      <c r="Y2277" s="13"/>
      <c r="Z2277" s="13"/>
      <c r="AA2277" s="13"/>
      <c r="AB2277" s="13"/>
      <c r="AC2277" s="13"/>
      <c r="AD2277" s="13"/>
      <c r="AE2277" s="13"/>
      <c r="AF2277" s="13"/>
      <c r="AG2277" s="13"/>
      <c r="AH2277" s="13"/>
      <c r="AI2277" s="13"/>
      <c r="AJ2277" s="13"/>
      <c r="AK2277" s="13"/>
      <c r="AL2277" s="13"/>
      <c r="AM2277" s="13"/>
      <c r="AN2277" s="13"/>
      <c r="AO2277" s="13"/>
      <c r="AP2277" s="13"/>
      <c r="AQ2277" s="13"/>
      <c r="AR2277" s="13"/>
      <c r="AS2277" s="13"/>
      <c r="AT2277" s="13"/>
      <c r="AU2277" s="13"/>
      <c r="AV2277" s="13"/>
      <c r="AW2277" s="13"/>
      <c r="AX2277" s="13"/>
      <c r="AY2277" s="13"/>
      <c r="AZ2277" s="13"/>
      <c r="BA2277" s="13"/>
      <c r="BB2277" s="13"/>
      <c r="BC2277" s="13"/>
      <c r="BD2277" s="13"/>
      <c r="BE2277" s="13"/>
      <c r="BF2277" s="13"/>
      <c r="BG2277" s="13"/>
      <c r="BH2277" s="13"/>
      <c r="BI2277" s="13"/>
      <c r="BJ2277" s="13"/>
      <c r="BK2277" s="13"/>
      <c r="BL2277" s="13"/>
      <c r="BM2277" s="13"/>
      <c r="BN2277" s="13"/>
      <c r="BO2277" s="13"/>
    </row>
    <row r="2278" spans="1:67" hidden="1" x14ac:dyDescent="0.2">
      <c r="A2278" s="13" t="s">
        <v>1737</v>
      </c>
      <c r="B2278" s="13"/>
      <c r="C2278" s="13" t="s">
        <v>1518</v>
      </c>
      <c r="D2278" s="13" t="s">
        <v>76</v>
      </c>
      <c r="E2278" s="13" t="s">
        <v>1303</v>
      </c>
      <c r="F2278" s="13" t="s">
        <v>1304</v>
      </c>
      <c r="G2278" s="13" t="s">
        <v>1303</v>
      </c>
      <c r="H2278" s="13" t="s">
        <v>1308</v>
      </c>
      <c r="I2278" s="13"/>
      <c r="J2278" s="13"/>
      <c r="K2278" s="13"/>
      <c r="L2278" s="13"/>
      <c r="M2278" s="13"/>
      <c r="N2278" s="13"/>
      <c r="O2278" s="13"/>
      <c r="P2278" s="13"/>
      <c r="Q2278" s="13"/>
      <c r="R2278" s="13"/>
      <c r="S2278" s="13"/>
      <c r="T2278" s="13"/>
      <c r="U2278" s="13"/>
      <c r="V2278" s="13"/>
      <c r="W2278" s="13"/>
      <c r="X2278" s="13"/>
      <c r="Y2278" s="13"/>
      <c r="Z2278" s="13"/>
      <c r="AA2278" s="13"/>
      <c r="AB2278" s="13"/>
      <c r="AC2278" s="13"/>
      <c r="AD2278" s="13"/>
      <c r="AE2278" s="13"/>
      <c r="AF2278" s="13"/>
      <c r="AG2278" s="13"/>
      <c r="AH2278" s="13"/>
      <c r="AI2278" s="13"/>
      <c r="AJ2278" s="13"/>
      <c r="AK2278" s="13"/>
      <c r="AL2278" s="13"/>
      <c r="AM2278" s="13"/>
      <c r="AN2278" s="13"/>
      <c r="AO2278" s="13"/>
      <c r="AP2278" s="13"/>
      <c r="AQ2278" s="13"/>
      <c r="AR2278" s="13"/>
      <c r="AS2278" s="13"/>
      <c r="AT2278" s="13"/>
      <c r="AU2278" s="13"/>
      <c r="AV2278" s="13"/>
      <c r="AW2278" s="13"/>
      <c r="AX2278" s="13"/>
      <c r="AY2278" s="13"/>
      <c r="AZ2278" s="13"/>
      <c r="BA2278" s="13"/>
      <c r="BB2278" s="13"/>
      <c r="BC2278" s="13"/>
      <c r="BD2278" s="13"/>
      <c r="BE2278" s="13"/>
      <c r="BF2278" s="13"/>
      <c r="BG2278" s="13"/>
      <c r="BH2278" s="13"/>
      <c r="BI2278" s="13"/>
      <c r="BJ2278" s="13"/>
      <c r="BK2278" s="13"/>
      <c r="BL2278" s="13"/>
      <c r="BM2278" s="13"/>
      <c r="BN2278" s="13"/>
      <c r="BO2278" s="13"/>
    </row>
    <row r="2279" spans="1:67" hidden="1" x14ac:dyDescent="0.2">
      <c r="A2279" t="s">
        <v>1302</v>
      </c>
      <c r="C2279" t="s">
        <v>1518</v>
      </c>
      <c r="D2279" t="s">
        <v>76</v>
      </c>
      <c r="E2279" t="s">
        <v>1303</v>
      </c>
      <c r="F2279" t="s">
        <v>1304</v>
      </c>
      <c r="G2279" t="s">
        <v>1303</v>
      </c>
      <c r="H2279" t="s">
        <v>1304</v>
      </c>
      <c r="AS2279">
        <v>3.5</v>
      </c>
      <c r="AT2279">
        <v>2.2000000000000002</v>
      </c>
      <c r="AV2279">
        <v>2.2000000000000002</v>
      </c>
      <c r="AW2279">
        <v>3.3</v>
      </c>
      <c r="AY2279">
        <v>2.63</v>
      </c>
      <c r="AZ2279">
        <v>2.63</v>
      </c>
      <c r="BA2279">
        <v>3.8</v>
      </c>
      <c r="BB2279">
        <v>3.2</v>
      </c>
      <c r="BC2279">
        <v>3.05</v>
      </c>
      <c r="BD2279">
        <v>3.2</v>
      </c>
      <c r="BJ2279" t="s">
        <v>79</v>
      </c>
      <c r="BL2279" t="s">
        <v>291</v>
      </c>
      <c r="BM2279">
        <v>17228</v>
      </c>
      <c r="BN2279" t="s">
        <v>72</v>
      </c>
      <c r="BO2279" t="s">
        <v>291</v>
      </c>
    </row>
    <row r="2280" spans="1:67" hidden="1" x14ac:dyDescent="0.2">
      <c r="A2280" t="s">
        <v>472</v>
      </c>
      <c r="C2280" t="s">
        <v>1518</v>
      </c>
      <c r="D2280" t="s">
        <v>76</v>
      </c>
      <c r="E2280" t="s">
        <v>1303</v>
      </c>
      <c r="F2280" t="s">
        <v>1304</v>
      </c>
      <c r="G2280" t="s">
        <v>1303</v>
      </c>
      <c r="H2280" t="s">
        <v>1304</v>
      </c>
      <c r="I2280" t="b">
        <v>0</v>
      </c>
      <c r="AW2280">
        <v>3.84</v>
      </c>
      <c r="AX2280">
        <v>2.81</v>
      </c>
      <c r="AY2280">
        <v>2.71</v>
      </c>
      <c r="AZ2280">
        <v>2.81</v>
      </c>
      <c r="BA2280">
        <v>4.1900000000000004</v>
      </c>
      <c r="BB2280">
        <v>3.44</v>
      </c>
      <c r="BC2280">
        <v>3.13</v>
      </c>
      <c r="BD2280">
        <v>3.44</v>
      </c>
      <c r="BE2280">
        <v>4.8499999999999996</v>
      </c>
      <c r="BF2280">
        <v>3.01</v>
      </c>
      <c r="BG2280">
        <v>2.39</v>
      </c>
      <c r="BH2280">
        <v>3.01</v>
      </c>
      <c r="BJ2280" t="s">
        <v>79</v>
      </c>
      <c r="BL2280" t="s">
        <v>301</v>
      </c>
      <c r="BM2280">
        <v>2255</v>
      </c>
    </row>
    <row r="2281" spans="1:67" s="8" customFormat="1" hidden="1" x14ac:dyDescent="0.2">
      <c r="A2281" t="s">
        <v>108</v>
      </c>
      <c r="B2281"/>
      <c r="C2281" t="s">
        <v>1518</v>
      </c>
      <c r="D2281" t="s">
        <v>76</v>
      </c>
      <c r="E2281" t="s">
        <v>1303</v>
      </c>
      <c r="F2281" t="s">
        <v>1304</v>
      </c>
      <c r="G2281" t="s">
        <v>1303</v>
      </c>
      <c r="H2281" t="s">
        <v>1304</v>
      </c>
      <c r="I2281"/>
      <c r="J2281"/>
      <c r="K2281"/>
      <c r="L2281"/>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v>3.51</v>
      </c>
      <c r="AT2281"/>
      <c r="AU2281"/>
      <c r="AV2281">
        <v>2.27</v>
      </c>
      <c r="AW2281">
        <v>3.84</v>
      </c>
      <c r="AX2281">
        <v>2.81</v>
      </c>
      <c r="AY2281">
        <v>2.71</v>
      </c>
      <c r="AZ2281">
        <v>2.81</v>
      </c>
      <c r="BA2281">
        <v>4.1900000000000004</v>
      </c>
      <c r="BB2281">
        <v>3.44</v>
      </c>
      <c r="BC2281">
        <v>3.13</v>
      </c>
      <c r="BD2281">
        <v>3.44</v>
      </c>
      <c r="BE2281">
        <v>4.8499999999999996</v>
      </c>
      <c r="BF2281">
        <v>3.01</v>
      </c>
      <c r="BG2281">
        <v>2.39</v>
      </c>
      <c r="BH2281">
        <v>3.01</v>
      </c>
      <c r="BI2281"/>
      <c r="BJ2281" t="s">
        <v>79</v>
      </c>
      <c r="BK2281" s="1">
        <v>44799</v>
      </c>
      <c r="BL2281" t="s">
        <v>1096</v>
      </c>
      <c r="BM2281">
        <v>56876</v>
      </c>
      <c r="BN2281"/>
      <c r="BO2281"/>
    </row>
    <row r="2282" spans="1:67" hidden="1" x14ac:dyDescent="0.2">
      <c r="A2282" t="s">
        <v>2699</v>
      </c>
      <c r="C2282" t="s">
        <v>1518</v>
      </c>
      <c r="D2282" t="s">
        <v>76</v>
      </c>
      <c r="E2282" t="s">
        <v>1303</v>
      </c>
      <c r="F2282" t="s">
        <v>1304</v>
      </c>
      <c r="G2282" s="8" t="s">
        <v>1303</v>
      </c>
      <c r="H2282" s="8" t="s">
        <v>1304</v>
      </c>
      <c r="I2282" s="8"/>
      <c r="L2282" t="s">
        <v>1515</v>
      </c>
      <c r="Y2282">
        <v>3.83</v>
      </c>
      <c r="AB2282">
        <v>4.8600000000000003</v>
      </c>
      <c r="AC2282">
        <v>4.18</v>
      </c>
      <c r="AF2282">
        <v>6.13</v>
      </c>
      <c r="AG2282">
        <v>3.32</v>
      </c>
      <c r="AJ2282">
        <v>5.54</v>
      </c>
      <c r="BJ2282" s="8" t="s">
        <v>79</v>
      </c>
      <c r="BK2282" s="1">
        <v>44826</v>
      </c>
      <c r="BL2282" s="8" t="s">
        <v>2693</v>
      </c>
      <c r="BM2282" s="8">
        <v>960</v>
      </c>
    </row>
    <row r="2283" spans="1:67" hidden="1" x14ac:dyDescent="0.2">
      <c r="A2283" t="s">
        <v>2699</v>
      </c>
      <c r="C2283" t="s">
        <v>1518</v>
      </c>
      <c r="D2283" t="s">
        <v>76</v>
      </c>
      <c r="E2283" t="s">
        <v>1303</v>
      </c>
      <c r="F2283" t="s">
        <v>1304</v>
      </c>
      <c r="G2283" s="8" t="s">
        <v>1303</v>
      </c>
      <c r="H2283" s="8" t="s">
        <v>1304</v>
      </c>
      <c r="I2283" s="8"/>
      <c r="L2283" t="s">
        <v>2700</v>
      </c>
      <c r="AK2283">
        <v>1.87</v>
      </c>
      <c r="AN2283">
        <v>1.2</v>
      </c>
      <c r="AO2283">
        <v>3.04</v>
      </c>
      <c r="AR2283">
        <v>1.67</v>
      </c>
      <c r="AS2283">
        <v>3.48</v>
      </c>
      <c r="AV2283">
        <v>2.12</v>
      </c>
      <c r="AW2283">
        <v>3.68</v>
      </c>
      <c r="AX2283">
        <v>2.62</v>
      </c>
      <c r="AY2283">
        <v>2.62</v>
      </c>
      <c r="AZ2283">
        <v>2.62</v>
      </c>
      <c r="BA2283">
        <v>3.97</v>
      </c>
      <c r="BB2283">
        <v>3.2</v>
      </c>
      <c r="BC2283">
        <v>2.93</v>
      </c>
      <c r="BD2283">
        <v>3.2</v>
      </c>
      <c r="BE2283">
        <v>4.72</v>
      </c>
      <c r="BF2283">
        <v>3.04</v>
      </c>
      <c r="BG2283">
        <v>2.38</v>
      </c>
      <c r="BH2283">
        <v>3.04</v>
      </c>
      <c r="BJ2283" s="8" t="s">
        <v>79</v>
      </c>
      <c r="BK2283" s="1">
        <v>44826</v>
      </c>
      <c r="BL2283" s="8" t="s">
        <v>2693</v>
      </c>
      <c r="BM2283" s="8">
        <v>960</v>
      </c>
    </row>
    <row r="2284" spans="1:67" hidden="1" x14ac:dyDescent="0.2">
      <c r="A2284" t="s">
        <v>1305</v>
      </c>
      <c r="C2284" t="s">
        <v>1518</v>
      </c>
      <c r="D2284" t="s">
        <v>76</v>
      </c>
      <c r="E2284" t="s">
        <v>1303</v>
      </c>
      <c r="F2284" t="s">
        <v>1304</v>
      </c>
      <c r="G2284" t="s">
        <v>1303</v>
      </c>
      <c r="H2284" t="s">
        <v>1304</v>
      </c>
      <c r="AW2284">
        <v>3.84</v>
      </c>
      <c r="AX2284">
        <v>2.67</v>
      </c>
      <c r="AY2284">
        <v>2.81</v>
      </c>
      <c r="AZ2284">
        <v>2.81</v>
      </c>
      <c r="BA2284">
        <v>4.25</v>
      </c>
      <c r="BB2284">
        <v>3.35</v>
      </c>
      <c r="BC2284">
        <v>3.08</v>
      </c>
      <c r="BD2284">
        <v>3.35</v>
      </c>
      <c r="BE2284">
        <v>4.95</v>
      </c>
      <c r="BF2284">
        <v>3.08</v>
      </c>
      <c r="BI2284" t="s">
        <v>304</v>
      </c>
      <c r="BJ2284" t="s">
        <v>79</v>
      </c>
      <c r="BL2284" t="s">
        <v>305</v>
      </c>
      <c r="BM2284">
        <v>7306</v>
      </c>
    </row>
    <row r="2285" spans="1:67" s="8" customFormat="1" hidden="1" x14ac:dyDescent="0.2">
      <c r="A2285" t="s">
        <v>1306</v>
      </c>
      <c r="B2285"/>
      <c r="C2285" t="s">
        <v>1518</v>
      </c>
      <c r="D2285" t="s">
        <v>76</v>
      </c>
      <c r="E2285" t="s">
        <v>1303</v>
      </c>
      <c r="F2285" t="s">
        <v>1304</v>
      </c>
      <c r="G2285" t="s">
        <v>1303</v>
      </c>
      <c r="H2285" t="s">
        <v>1304</v>
      </c>
      <c r="I2285"/>
      <c r="J2285"/>
      <c r="K2285"/>
      <c r="L2285"/>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v>0</v>
      </c>
      <c r="BA2285">
        <v>3.84</v>
      </c>
      <c r="BB2285">
        <v>2.99</v>
      </c>
      <c r="BC2285">
        <v>2.71</v>
      </c>
      <c r="BD2285">
        <v>2.99</v>
      </c>
      <c r="BE2285">
        <v>4.3899999999999997</v>
      </c>
      <c r="BF2285">
        <v>2.66</v>
      </c>
      <c r="BG2285"/>
      <c r="BH2285"/>
      <c r="BI2285" t="s">
        <v>304</v>
      </c>
      <c r="BJ2285" t="s">
        <v>79</v>
      </c>
      <c r="BK2285"/>
      <c r="BL2285" t="s">
        <v>305</v>
      </c>
      <c r="BM2285">
        <v>7306</v>
      </c>
      <c r="BN2285"/>
      <c r="BO2285"/>
    </row>
    <row r="2286" spans="1:67" hidden="1" x14ac:dyDescent="0.2">
      <c r="A2286" s="8" t="s">
        <v>1506</v>
      </c>
      <c r="B2286" s="8"/>
      <c r="C2286" s="8" t="s">
        <v>1518</v>
      </c>
      <c r="D2286" s="8" t="s">
        <v>76</v>
      </c>
      <c r="E2286" s="8" t="s">
        <v>1303</v>
      </c>
      <c r="F2286" s="8" t="s">
        <v>1304</v>
      </c>
      <c r="G2286" s="8" t="s">
        <v>1303</v>
      </c>
      <c r="H2286" s="8" t="s">
        <v>1304</v>
      </c>
      <c r="I2286" s="8"/>
      <c r="J2286" s="8"/>
      <c r="K2286" s="8"/>
      <c r="L2286" s="8" t="s">
        <v>1515</v>
      </c>
      <c r="M2286" s="8"/>
      <c r="N2286" s="8"/>
      <c r="O2286" s="8"/>
      <c r="P2286" s="8"/>
      <c r="Q2286" s="8"/>
      <c r="R2286" s="8"/>
      <c r="S2286" s="8"/>
      <c r="T2286" s="8"/>
      <c r="U2286" s="8">
        <v>2.97</v>
      </c>
      <c r="V2286" s="8">
        <v>3.52</v>
      </c>
      <c r="W2286" s="8">
        <v>4.2699999999999996</v>
      </c>
      <c r="X2286" s="8">
        <v>4.2699999999999996</v>
      </c>
      <c r="Y2286" s="8"/>
      <c r="Z2286" s="8"/>
      <c r="AA2286" s="8"/>
      <c r="AB2286" s="8"/>
      <c r="AC2286" s="8"/>
      <c r="AD2286" s="8"/>
      <c r="AE2286" s="8"/>
      <c r="AF2286" s="8"/>
      <c r="AG2286" s="8"/>
      <c r="AH2286" s="8"/>
      <c r="AI2286" s="8"/>
      <c r="AJ2286" s="8"/>
      <c r="AK2286" s="8"/>
      <c r="AL2286" s="8"/>
      <c r="AM2286" s="8"/>
      <c r="AN2286" s="8"/>
      <c r="AO2286" s="8"/>
      <c r="AP2286" s="8"/>
      <c r="AQ2286" s="8"/>
      <c r="AR2286" s="8"/>
      <c r="AS2286" s="8"/>
      <c r="AT2286" s="8"/>
      <c r="AU2286" s="8"/>
      <c r="AV2286" s="8"/>
      <c r="AW2286" s="8"/>
      <c r="AX2286" s="8"/>
      <c r="AY2286" s="8"/>
      <c r="AZ2286" s="8"/>
      <c r="BA2286" s="8"/>
      <c r="BB2286" s="8"/>
      <c r="BC2286" s="8"/>
      <c r="BD2286" s="8"/>
      <c r="BE2286" s="8"/>
      <c r="BF2286" s="8"/>
      <c r="BG2286" s="8"/>
      <c r="BH2286" s="8"/>
      <c r="BI2286" s="8"/>
      <c r="BJ2286" s="8" t="s">
        <v>79</v>
      </c>
      <c r="BK2286" s="9">
        <v>44809</v>
      </c>
      <c r="BL2286" s="8" t="s">
        <v>1498</v>
      </c>
      <c r="BM2286" s="8">
        <v>36356</v>
      </c>
      <c r="BN2286" s="8"/>
      <c r="BO2286" s="8"/>
    </row>
    <row r="2287" spans="1:67" s="8" customFormat="1" hidden="1" x14ac:dyDescent="0.2">
      <c r="A2287" s="8" t="s">
        <v>1507</v>
      </c>
      <c r="C2287" s="8" t="s">
        <v>1518</v>
      </c>
      <c r="D2287" s="8" t="s">
        <v>76</v>
      </c>
      <c r="E2287" s="8" t="s">
        <v>1303</v>
      </c>
      <c r="F2287" s="8" t="s">
        <v>1304</v>
      </c>
      <c r="G2287" s="8" t="s">
        <v>1303</v>
      </c>
      <c r="H2287" s="8" t="s">
        <v>1304</v>
      </c>
      <c r="L2287" s="8" t="s">
        <v>1515</v>
      </c>
      <c r="U2287" s="8">
        <v>2.71</v>
      </c>
      <c r="V2287" s="8">
        <v>3.24</v>
      </c>
      <c r="W2287" s="8">
        <v>3.71</v>
      </c>
      <c r="X2287" s="8">
        <v>3.71</v>
      </c>
      <c r="BJ2287" s="8" t="s">
        <v>79</v>
      </c>
      <c r="BK2287" s="9">
        <v>44809</v>
      </c>
      <c r="BL2287" s="8" t="s">
        <v>1498</v>
      </c>
      <c r="BM2287" s="8">
        <v>36356</v>
      </c>
    </row>
    <row r="2288" spans="1:67" hidden="1" x14ac:dyDescent="0.2">
      <c r="A2288" s="8" t="s">
        <v>1508</v>
      </c>
      <c r="B2288" s="8"/>
      <c r="C2288" s="8" t="s">
        <v>1518</v>
      </c>
      <c r="D2288" s="8" t="s">
        <v>76</v>
      </c>
      <c r="E2288" s="8" t="s">
        <v>1303</v>
      </c>
      <c r="F2288" s="8" t="s">
        <v>1304</v>
      </c>
      <c r="G2288" s="8" t="s">
        <v>1303</v>
      </c>
      <c r="H2288" s="8" t="s">
        <v>1304</v>
      </c>
      <c r="I2288" s="8"/>
      <c r="J2288" s="8"/>
      <c r="K2288" s="8"/>
      <c r="L2288" s="8" t="s">
        <v>1515</v>
      </c>
      <c r="M2288" s="8"/>
      <c r="N2288" s="8"/>
      <c r="O2288" s="8"/>
      <c r="P2288" s="8"/>
      <c r="Q2288" s="8"/>
      <c r="R2288" s="8"/>
      <c r="S2288" s="8"/>
      <c r="T2288" s="8"/>
      <c r="U2288" s="8">
        <v>3.34</v>
      </c>
      <c r="V2288" s="8">
        <v>4</v>
      </c>
      <c r="W2288" s="8">
        <v>4.42</v>
      </c>
      <c r="X2288" s="8">
        <v>4.42</v>
      </c>
      <c r="Y2288" s="8"/>
      <c r="Z2288" s="8"/>
      <c r="AA2288" s="8"/>
      <c r="AB2288" s="8"/>
      <c r="AC2288" s="8"/>
      <c r="AD2288" s="8"/>
      <c r="AE2288" s="8"/>
      <c r="AF2288" s="8"/>
      <c r="AG2288" s="8"/>
      <c r="AH2288" s="8"/>
      <c r="AI2288" s="8"/>
      <c r="AJ2288" s="8"/>
      <c r="AK2288" s="8"/>
      <c r="AL2288" s="8"/>
      <c r="AM2288" s="8"/>
      <c r="AN2288" s="8"/>
      <c r="AO2288" s="8"/>
      <c r="AP2288" s="8"/>
      <c r="AQ2288" s="8"/>
      <c r="AR2288" s="8"/>
      <c r="AS2288" s="8"/>
      <c r="AT2288" s="8"/>
      <c r="AU2288" s="8"/>
      <c r="AV2288" s="8"/>
      <c r="AW2288" s="8"/>
      <c r="AX2288" s="8"/>
      <c r="AY2288" s="8"/>
      <c r="AZ2288" s="8"/>
      <c r="BA2288" s="8"/>
      <c r="BB2288" s="8"/>
      <c r="BC2288" s="8"/>
      <c r="BD2288" s="8"/>
      <c r="BE2288" s="8"/>
      <c r="BF2288" s="8"/>
      <c r="BG2288" s="8"/>
      <c r="BH2288" s="8"/>
      <c r="BI2288" s="8"/>
      <c r="BJ2288" s="8" t="s">
        <v>79</v>
      </c>
      <c r="BK2288" s="9">
        <v>44809</v>
      </c>
      <c r="BL2288" s="8" t="s">
        <v>1498</v>
      </c>
      <c r="BM2288" s="8">
        <v>36356</v>
      </c>
      <c r="BN2288" s="8"/>
      <c r="BO2288" s="8"/>
    </row>
    <row r="2289" spans="1:67" hidden="1" x14ac:dyDescent="0.2">
      <c r="A2289" s="8" t="s">
        <v>1509</v>
      </c>
      <c r="B2289" s="8"/>
      <c r="C2289" s="8" t="s">
        <v>1518</v>
      </c>
      <c r="D2289" s="8" t="s">
        <v>76</v>
      </c>
      <c r="E2289" s="8" t="s">
        <v>1303</v>
      </c>
      <c r="F2289" s="8" t="s">
        <v>1304</v>
      </c>
      <c r="G2289" s="8" t="s">
        <v>1303</v>
      </c>
      <c r="H2289" s="8" t="s">
        <v>1304</v>
      </c>
      <c r="I2289" s="8"/>
      <c r="J2289" s="8"/>
      <c r="K2289" s="8"/>
      <c r="L2289" s="8" t="s">
        <v>1515</v>
      </c>
      <c r="M2289" s="8"/>
      <c r="N2289" s="8"/>
      <c r="O2289" s="8"/>
      <c r="P2289" s="8"/>
      <c r="Q2289" s="8"/>
      <c r="R2289" s="8"/>
      <c r="S2289" s="8"/>
      <c r="T2289" s="8"/>
      <c r="U2289" s="8">
        <v>3.3</v>
      </c>
      <c r="V2289" s="8">
        <v>3.9</v>
      </c>
      <c r="W2289" s="8">
        <v>4.41</v>
      </c>
      <c r="X2289" s="8">
        <v>4.41</v>
      </c>
      <c r="Y2289" s="8"/>
      <c r="Z2289" s="8"/>
      <c r="AA2289" s="8"/>
      <c r="AB2289" s="8"/>
      <c r="AC2289" s="8"/>
      <c r="AD2289" s="8"/>
      <c r="AE2289" s="8"/>
      <c r="AF2289" s="8"/>
      <c r="AG2289" s="8"/>
      <c r="AH2289" s="8"/>
      <c r="AI2289" s="8"/>
      <c r="AJ2289" s="8"/>
      <c r="AK2289" s="8"/>
      <c r="AL2289" s="8"/>
      <c r="AM2289" s="8"/>
      <c r="AN2289" s="8"/>
      <c r="AO2289" s="8"/>
      <c r="AP2289" s="8"/>
      <c r="AQ2289" s="8"/>
      <c r="AR2289" s="8"/>
      <c r="AS2289" s="8"/>
      <c r="AT2289" s="8"/>
      <c r="AU2289" s="8"/>
      <c r="AV2289" s="8"/>
      <c r="AW2289" s="8"/>
      <c r="AX2289" s="8"/>
      <c r="AY2289" s="8"/>
      <c r="AZ2289" s="8"/>
      <c r="BA2289" s="8"/>
      <c r="BB2289" s="8"/>
      <c r="BC2289" s="8"/>
      <c r="BD2289" s="8"/>
      <c r="BE2289" s="8"/>
      <c r="BF2289" s="8"/>
      <c r="BG2289" s="8"/>
      <c r="BH2289" s="8"/>
      <c r="BI2289" s="8"/>
      <c r="BJ2289" s="8" t="s">
        <v>79</v>
      </c>
      <c r="BK2289" s="9">
        <v>44809</v>
      </c>
      <c r="BL2289" s="8" t="s">
        <v>1498</v>
      </c>
      <c r="BM2289" s="8">
        <v>36356</v>
      </c>
      <c r="BN2289" s="8"/>
      <c r="BO2289" s="8"/>
    </row>
    <row r="2290" spans="1:67" s="8" customFormat="1" hidden="1" x14ac:dyDescent="0.2">
      <c r="A2290" s="8" t="s">
        <v>1510</v>
      </c>
      <c r="C2290" s="8" t="s">
        <v>1518</v>
      </c>
      <c r="D2290" s="8" t="s">
        <v>76</v>
      </c>
      <c r="E2290" s="8" t="s">
        <v>1303</v>
      </c>
      <c r="F2290" s="8" t="s">
        <v>1304</v>
      </c>
      <c r="G2290" s="8" t="s">
        <v>1303</v>
      </c>
      <c r="H2290" s="8" t="s">
        <v>1304</v>
      </c>
      <c r="L2290" s="8" t="s">
        <v>1515</v>
      </c>
      <c r="U2290" s="8">
        <v>3.15</v>
      </c>
      <c r="V2290" s="8">
        <v>3.44</v>
      </c>
      <c r="W2290" s="8">
        <v>4.0599999999999996</v>
      </c>
      <c r="X2290" s="8">
        <v>4.0599999999999996</v>
      </c>
      <c r="BJ2290" s="8" t="s">
        <v>79</v>
      </c>
      <c r="BK2290" s="9">
        <v>44809</v>
      </c>
      <c r="BL2290" s="8" t="s">
        <v>1498</v>
      </c>
      <c r="BM2290" s="8">
        <v>36356</v>
      </c>
    </row>
    <row r="2291" spans="1:67" s="8" customFormat="1" hidden="1" x14ac:dyDescent="0.2">
      <c r="A2291" s="8" t="s">
        <v>1511</v>
      </c>
      <c r="C2291" s="8" t="s">
        <v>1518</v>
      </c>
      <c r="D2291" s="8" t="s">
        <v>76</v>
      </c>
      <c r="E2291" s="8" t="s">
        <v>1303</v>
      </c>
      <c r="F2291" s="8" t="s">
        <v>1304</v>
      </c>
      <c r="G2291" s="8" t="s">
        <v>1303</v>
      </c>
      <c r="H2291" s="8" t="s">
        <v>1304</v>
      </c>
      <c r="L2291" s="8" t="s">
        <v>1515</v>
      </c>
      <c r="U2291" s="8">
        <v>3.2</v>
      </c>
      <c r="V2291" s="8">
        <v>3.9</v>
      </c>
      <c r="W2291" s="8">
        <v>4.5</v>
      </c>
      <c r="X2291" s="8">
        <v>4.5</v>
      </c>
      <c r="BJ2291" s="8" t="s">
        <v>79</v>
      </c>
      <c r="BK2291" s="9">
        <v>44809</v>
      </c>
      <c r="BL2291" s="8" t="s">
        <v>1498</v>
      </c>
      <c r="BM2291" s="8">
        <v>36356</v>
      </c>
    </row>
    <row r="2292" spans="1:67" s="8" customFormat="1" hidden="1" x14ac:dyDescent="0.2">
      <c r="A2292" s="8" t="s">
        <v>1512</v>
      </c>
      <c r="C2292" s="8" t="s">
        <v>1518</v>
      </c>
      <c r="D2292" s="8" t="s">
        <v>76</v>
      </c>
      <c r="E2292" s="8" t="s">
        <v>1303</v>
      </c>
      <c r="F2292" s="8" t="s">
        <v>1304</v>
      </c>
      <c r="G2292" s="8" t="s">
        <v>1303</v>
      </c>
      <c r="H2292" s="8" t="s">
        <v>1304</v>
      </c>
      <c r="L2292" s="8" t="s">
        <v>1514</v>
      </c>
      <c r="U2292" s="8">
        <v>2.84</v>
      </c>
      <c r="V2292" s="8">
        <v>3.2</v>
      </c>
      <c r="W2292" s="8">
        <v>3.86</v>
      </c>
      <c r="X2292" s="8">
        <v>3.86</v>
      </c>
      <c r="BJ2292" s="8" t="s">
        <v>79</v>
      </c>
      <c r="BK2292" s="9">
        <v>44809</v>
      </c>
      <c r="BL2292" s="8" t="s">
        <v>1498</v>
      </c>
      <c r="BM2292" s="8">
        <v>36356</v>
      </c>
    </row>
    <row r="2293" spans="1:67" s="8" customFormat="1" hidden="1" x14ac:dyDescent="0.2">
      <c r="A2293" t="s">
        <v>2698</v>
      </c>
      <c r="B2293"/>
      <c r="C2293" t="s">
        <v>1518</v>
      </c>
      <c r="D2293" t="s">
        <v>76</v>
      </c>
      <c r="E2293" t="s">
        <v>1303</v>
      </c>
      <c r="F2293" t="s">
        <v>1304</v>
      </c>
      <c r="G2293" s="8" t="s">
        <v>1303</v>
      </c>
      <c r="H2293" s="8" t="s">
        <v>1759</v>
      </c>
      <c r="J2293"/>
      <c r="K2293"/>
      <c r="L2293"/>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v>3.96</v>
      </c>
      <c r="BB2293">
        <v>3.2</v>
      </c>
      <c r="BC2293">
        <v>3.02</v>
      </c>
      <c r="BD2293">
        <v>3.2</v>
      </c>
      <c r="BE2293"/>
      <c r="BF2293"/>
      <c r="BG2293"/>
      <c r="BH2293"/>
      <c r="BI2293"/>
      <c r="BJ2293" s="8" t="s">
        <v>79</v>
      </c>
      <c r="BK2293" s="1">
        <v>44826</v>
      </c>
      <c r="BL2293" s="8" t="s">
        <v>2693</v>
      </c>
      <c r="BM2293" s="8">
        <v>960</v>
      </c>
      <c r="BN2293" t="s">
        <v>72</v>
      </c>
      <c r="BO2293" t="s">
        <v>2693</v>
      </c>
    </row>
    <row r="2294" spans="1:67" s="8" customFormat="1" hidden="1" x14ac:dyDescent="0.2">
      <c r="A2294" t="s">
        <v>2697</v>
      </c>
      <c r="B2294"/>
      <c r="C2294" t="s">
        <v>1518</v>
      </c>
      <c r="D2294" t="s">
        <v>76</v>
      </c>
      <c r="E2294" t="s">
        <v>1303</v>
      </c>
      <c r="F2294" t="s">
        <v>1304</v>
      </c>
      <c r="G2294" s="8" t="s">
        <v>1303</v>
      </c>
      <c r="H2294" s="8" t="s">
        <v>1759</v>
      </c>
      <c r="J2294"/>
      <c r="K2294"/>
      <c r="L229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v>3.69</v>
      </c>
      <c r="AX2294">
        <v>2.91</v>
      </c>
      <c r="AY2294">
        <v>2.79</v>
      </c>
      <c r="AZ2294">
        <v>2.79</v>
      </c>
      <c r="BA2294"/>
      <c r="BB2294"/>
      <c r="BC2294"/>
      <c r="BD2294"/>
      <c r="BE2294"/>
      <c r="BF2294"/>
      <c r="BG2294"/>
      <c r="BH2294"/>
      <c r="BI2294"/>
      <c r="BJ2294" s="8" t="s">
        <v>79</v>
      </c>
      <c r="BK2294" s="1">
        <v>44826</v>
      </c>
      <c r="BL2294" s="8" t="s">
        <v>2693</v>
      </c>
      <c r="BM2294">
        <v>960</v>
      </c>
      <c r="BN2294" t="s">
        <v>72</v>
      </c>
      <c r="BO2294" s="11" t="s">
        <v>2693</v>
      </c>
    </row>
    <row r="2295" spans="1:67" hidden="1" x14ac:dyDescent="0.2">
      <c r="A2295" t="s">
        <v>2694</v>
      </c>
      <c r="C2295" t="s">
        <v>1518</v>
      </c>
      <c r="D2295" t="s">
        <v>76</v>
      </c>
      <c r="E2295" t="s">
        <v>1303</v>
      </c>
      <c r="F2295" t="s">
        <v>1304</v>
      </c>
      <c r="G2295" s="8" t="s">
        <v>1303</v>
      </c>
      <c r="H2295" s="8" t="s">
        <v>1759</v>
      </c>
      <c r="I2295" s="8"/>
      <c r="Y2295">
        <v>3.79</v>
      </c>
      <c r="Z2295">
        <v>4.63</v>
      </c>
      <c r="AA2295">
        <v>4.9400000000000004</v>
      </c>
      <c r="AB2295">
        <v>4.9400000000000004</v>
      </c>
      <c r="BJ2295" s="8" t="s">
        <v>79</v>
      </c>
      <c r="BK2295" s="1">
        <v>44826</v>
      </c>
      <c r="BL2295" s="8" t="s">
        <v>2693</v>
      </c>
      <c r="BM2295" s="8">
        <v>960</v>
      </c>
      <c r="BN2295" t="s">
        <v>72</v>
      </c>
      <c r="BO2295" s="11" t="s">
        <v>2693</v>
      </c>
    </row>
    <row r="2296" spans="1:67" s="8" customFormat="1" hidden="1" x14ac:dyDescent="0.2">
      <c r="A2296" t="s">
        <v>2695</v>
      </c>
      <c r="B2296"/>
      <c r="C2296" t="s">
        <v>1518</v>
      </c>
      <c r="D2296" t="s">
        <v>76</v>
      </c>
      <c r="E2296" t="s">
        <v>1303</v>
      </c>
      <c r="F2296" t="s">
        <v>1304</v>
      </c>
      <c r="G2296" s="8" t="s">
        <v>1303</v>
      </c>
      <c r="H2296" s="8" t="s">
        <v>1759</v>
      </c>
      <c r="J2296"/>
      <c r="K2296"/>
      <c r="L2296"/>
      <c r="M2296"/>
      <c r="N2296"/>
      <c r="O2296"/>
      <c r="P2296"/>
      <c r="Q2296"/>
      <c r="R2296"/>
      <c r="S2296"/>
      <c r="T2296"/>
      <c r="U2296"/>
      <c r="V2296"/>
      <c r="W2296"/>
      <c r="X2296"/>
      <c r="Y2296">
        <v>3.56</v>
      </c>
      <c r="Z2296">
        <v>4.79</v>
      </c>
      <c r="AA2296">
        <v>4.9800000000000004</v>
      </c>
      <c r="AB2296">
        <v>4.9800000000000004</v>
      </c>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s="8" t="s">
        <v>79</v>
      </c>
      <c r="BK2296" s="1">
        <v>44826</v>
      </c>
      <c r="BL2296" s="8" t="s">
        <v>2693</v>
      </c>
      <c r="BM2296">
        <v>960</v>
      </c>
      <c r="BN2296"/>
      <c r="BO2296"/>
    </row>
    <row r="2297" spans="1:67" s="12" customFormat="1" hidden="1" x14ac:dyDescent="0.2">
      <c r="A2297" t="s">
        <v>2696</v>
      </c>
      <c r="B2297"/>
      <c r="C2297" t="s">
        <v>1518</v>
      </c>
      <c r="D2297" t="s">
        <v>76</v>
      </c>
      <c r="E2297" t="s">
        <v>1303</v>
      </c>
      <c r="F2297" t="s">
        <v>1304</v>
      </c>
      <c r="G2297" s="8" t="s">
        <v>1303</v>
      </c>
      <c r="H2297" s="8" t="s">
        <v>1759</v>
      </c>
      <c r="I2297" s="8"/>
      <c r="J2297"/>
      <c r="K2297"/>
      <c r="L2297"/>
      <c r="M2297"/>
      <c r="N2297"/>
      <c r="O2297"/>
      <c r="P2297"/>
      <c r="Q2297"/>
      <c r="R2297"/>
      <c r="S2297"/>
      <c r="T2297"/>
      <c r="U2297"/>
      <c r="V2297"/>
      <c r="W2297"/>
      <c r="X2297"/>
      <c r="Y2297"/>
      <c r="Z2297"/>
      <c r="AA2297"/>
      <c r="AB2297"/>
      <c r="AC2297">
        <v>3.64</v>
      </c>
      <c r="AD2297">
        <v>5.33</v>
      </c>
      <c r="AE2297">
        <v>5.55</v>
      </c>
      <c r="AF2297">
        <v>5.55</v>
      </c>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s="8" t="s">
        <v>79</v>
      </c>
      <c r="BK2297" s="1">
        <v>44826</v>
      </c>
      <c r="BL2297" s="8" t="s">
        <v>2693</v>
      </c>
      <c r="BM2297" s="8">
        <v>960</v>
      </c>
      <c r="BN2297" t="s">
        <v>72</v>
      </c>
      <c r="BO2297" s="11" t="s">
        <v>2693</v>
      </c>
    </row>
    <row r="2298" spans="1:67" s="12" customFormat="1" hidden="1" x14ac:dyDescent="0.2">
      <c r="A2298" t="s">
        <v>1307</v>
      </c>
      <c r="B2298"/>
      <c r="C2298" t="s">
        <v>1518</v>
      </c>
      <c r="D2298" t="s">
        <v>76</v>
      </c>
      <c r="E2298" t="s">
        <v>1303</v>
      </c>
      <c r="F2298" t="s">
        <v>1304</v>
      </c>
      <c r="G2298" s="8" t="s">
        <v>1303</v>
      </c>
      <c r="H2298" s="8" t="s">
        <v>1308</v>
      </c>
      <c r="I2298" s="8"/>
      <c r="J2298"/>
      <c r="K2298"/>
      <c r="L2298"/>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v>3.75</v>
      </c>
      <c r="AT2298"/>
      <c r="AU2298"/>
      <c r="AV2298">
        <v>2.1</v>
      </c>
      <c r="AW2298">
        <v>4</v>
      </c>
      <c r="AX2298">
        <v>2.65</v>
      </c>
      <c r="AY2298">
        <v>2.7</v>
      </c>
      <c r="AZ2298">
        <v>2.7</v>
      </c>
      <c r="BA2298">
        <v>4.4000000000000004</v>
      </c>
      <c r="BB2298">
        <v>3.3</v>
      </c>
      <c r="BC2298">
        <v>3.05</v>
      </c>
      <c r="BD2298">
        <v>3.3</v>
      </c>
      <c r="BE2298">
        <v>4.9000000000000004</v>
      </c>
      <c r="BF2298">
        <v>3.1</v>
      </c>
      <c r="BG2298">
        <v>2.4</v>
      </c>
      <c r="BH2298">
        <v>3.1</v>
      </c>
      <c r="BI2298"/>
      <c r="BJ2298" s="8" t="s">
        <v>79</v>
      </c>
      <c r="BK2298" s="1">
        <v>44826</v>
      </c>
      <c r="BL2298" s="8" t="s">
        <v>2693</v>
      </c>
      <c r="BM2298" s="8">
        <v>960</v>
      </c>
      <c r="BN2298" t="s">
        <v>72</v>
      </c>
      <c r="BO2298" t="s">
        <v>2693</v>
      </c>
    </row>
    <row r="2299" spans="1:67" s="8" customFormat="1" hidden="1" x14ac:dyDescent="0.2">
      <c r="A2299" t="s">
        <v>1307</v>
      </c>
      <c r="B2299"/>
      <c r="C2299" t="s">
        <v>1518</v>
      </c>
      <c r="D2299" t="s">
        <v>76</v>
      </c>
      <c r="E2299" t="s">
        <v>1303</v>
      </c>
      <c r="F2299" t="s">
        <v>1304</v>
      </c>
      <c r="G2299" t="s">
        <v>1303</v>
      </c>
      <c r="H2299" t="s">
        <v>1308</v>
      </c>
      <c r="I2299" t="b">
        <v>0</v>
      </c>
      <c r="J2299"/>
      <c r="K2299"/>
      <c r="L2299" t="s">
        <v>1309</v>
      </c>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v>4</v>
      </c>
      <c r="AX2299">
        <v>2.65</v>
      </c>
      <c r="AY2299">
        <v>2.7</v>
      </c>
      <c r="AZ2299">
        <v>2.7</v>
      </c>
      <c r="BA2299">
        <v>4.4000000000000004</v>
      </c>
      <c r="BB2299">
        <v>3.3</v>
      </c>
      <c r="BC2299">
        <v>3.05</v>
      </c>
      <c r="BD2299">
        <v>3.3</v>
      </c>
      <c r="BE2299">
        <v>4.9000000000000004</v>
      </c>
      <c r="BF2299">
        <v>3.1</v>
      </c>
      <c r="BG2299">
        <v>2.4</v>
      </c>
      <c r="BH2299">
        <v>3.1</v>
      </c>
      <c r="BI2299" t="s">
        <v>1310</v>
      </c>
      <c r="BJ2299" t="s">
        <v>79</v>
      </c>
      <c r="BK2299"/>
      <c r="BL2299" t="s">
        <v>301</v>
      </c>
      <c r="BM2299">
        <v>2255</v>
      </c>
      <c r="BN2299"/>
      <c r="BO2299"/>
    </row>
    <row r="2300" spans="1:67" s="8" customFormat="1" hidden="1" x14ac:dyDescent="0.2">
      <c r="A2300" s="8" t="s">
        <v>1513</v>
      </c>
      <c r="C2300" s="8" t="s">
        <v>1518</v>
      </c>
      <c r="D2300" s="8" t="s">
        <v>76</v>
      </c>
      <c r="E2300" s="8" t="s">
        <v>1303</v>
      </c>
      <c r="F2300" s="8" t="s">
        <v>1304</v>
      </c>
      <c r="G2300" s="8" t="s">
        <v>1303</v>
      </c>
      <c r="H2300" s="8" t="s">
        <v>1304</v>
      </c>
      <c r="L2300" s="8" t="s">
        <v>1514</v>
      </c>
      <c r="U2300" s="10">
        <v>3.07</v>
      </c>
      <c r="V2300" s="10">
        <v>3.49</v>
      </c>
      <c r="W2300" s="10">
        <v>4.0599999999999996</v>
      </c>
      <c r="X2300" s="10">
        <v>4.0599999999999996</v>
      </c>
      <c r="BJ2300" s="8" t="s">
        <v>79</v>
      </c>
      <c r="BK2300" s="9">
        <v>44809</v>
      </c>
      <c r="BL2300" s="8" t="s">
        <v>1498</v>
      </c>
      <c r="BM2300" s="8">
        <v>36356</v>
      </c>
    </row>
    <row r="2301" spans="1:67" s="8" customFormat="1" hidden="1" x14ac:dyDescent="0.2">
      <c r="A2301" t="s">
        <v>1311</v>
      </c>
      <c r="B2301"/>
      <c r="C2301" t="s">
        <v>1518</v>
      </c>
      <c r="D2301" t="s">
        <v>76</v>
      </c>
      <c r="E2301" t="s">
        <v>1303</v>
      </c>
      <c r="F2301" t="s">
        <v>1304</v>
      </c>
      <c r="G2301" t="s">
        <v>1303</v>
      </c>
      <c r="H2301" t="s">
        <v>1304</v>
      </c>
      <c r="I2301"/>
      <c r="J2301"/>
      <c r="K2301"/>
      <c r="L2301" t="s">
        <v>948</v>
      </c>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v>4.43</v>
      </c>
      <c r="BB2301">
        <v>3.72</v>
      </c>
      <c r="BC2301">
        <v>3.42</v>
      </c>
      <c r="BD2301">
        <v>3.72</v>
      </c>
      <c r="BE2301"/>
      <c r="BF2301"/>
      <c r="BG2301"/>
      <c r="BH2301"/>
      <c r="BI2301"/>
      <c r="BJ2301" t="s">
        <v>79</v>
      </c>
      <c r="BK2301"/>
      <c r="BL2301" t="s">
        <v>301</v>
      </c>
      <c r="BM2301">
        <v>2255</v>
      </c>
      <c r="BN2301"/>
      <c r="BO2301"/>
    </row>
    <row r="2302" spans="1:67" s="8" customFormat="1" hidden="1" x14ac:dyDescent="0.2">
      <c r="A2302" t="s">
        <v>1311</v>
      </c>
      <c r="B2302"/>
      <c r="C2302" t="s">
        <v>1518</v>
      </c>
      <c r="D2302" t="s">
        <v>76</v>
      </c>
      <c r="E2302" t="s">
        <v>1303</v>
      </c>
      <c r="F2302" t="s">
        <v>1304</v>
      </c>
      <c r="G2302" t="s">
        <v>1303</v>
      </c>
      <c r="H2302" t="s">
        <v>1304</v>
      </c>
      <c r="I2302"/>
      <c r="J2302"/>
      <c r="K2302"/>
      <c r="L2302" t="s">
        <v>948</v>
      </c>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v>5.56</v>
      </c>
      <c r="BF2302">
        <v>3.56</v>
      </c>
      <c r="BG2302">
        <v>2.85</v>
      </c>
      <c r="BH2302">
        <v>3.56</v>
      </c>
      <c r="BI2302"/>
      <c r="BJ2302" t="s">
        <v>79</v>
      </c>
      <c r="BK2302"/>
      <c r="BL2302" t="s">
        <v>301</v>
      </c>
      <c r="BM2302">
        <v>2255</v>
      </c>
      <c r="BN2302"/>
      <c r="BO2302"/>
    </row>
    <row r="2303" spans="1:67" s="8" customFormat="1" hidden="1" x14ac:dyDescent="0.2">
      <c r="A2303" t="s">
        <v>1312</v>
      </c>
      <c r="B2303"/>
      <c r="C2303" t="s">
        <v>1518</v>
      </c>
      <c r="D2303" t="s">
        <v>76</v>
      </c>
      <c r="E2303" t="s">
        <v>1303</v>
      </c>
      <c r="F2303" t="s">
        <v>1304</v>
      </c>
      <c r="G2303" t="s">
        <v>1303</v>
      </c>
      <c r="H2303" t="s">
        <v>1304</v>
      </c>
      <c r="I2303"/>
      <c r="J2303"/>
      <c r="K2303"/>
      <c r="L2303" t="s">
        <v>314</v>
      </c>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v>4.5199999999999996</v>
      </c>
      <c r="BB2303">
        <v>3.72</v>
      </c>
      <c r="BC2303">
        <v>3.38</v>
      </c>
      <c r="BD2303">
        <v>3.72</v>
      </c>
      <c r="BE2303"/>
      <c r="BF2303"/>
      <c r="BG2303"/>
      <c r="BH2303"/>
      <c r="BI2303"/>
      <c r="BJ2303" t="s">
        <v>79</v>
      </c>
      <c r="BK2303"/>
      <c r="BL2303" t="s">
        <v>301</v>
      </c>
      <c r="BM2303">
        <v>2255</v>
      </c>
      <c r="BN2303"/>
      <c r="BO2303"/>
    </row>
    <row r="2304" spans="1:67" s="8" customFormat="1" hidden="1" x14ac:dyDescent="0.2">
      <c r="A2304" t="s">
        <v>1312</v>
      </c>
      <c r="B2304"/>
      <c r="C2304" t="s">
        <v>1518</v>
      </c>
      <c r="D2304" t="s">
        <v>76</v>
      </c>
      <c r="E2304" t="s">
        <v>1303</v>
      </c>
      <c r="F2304" t="s">
        <v>1304</v>
      </c>
      <c r="G2304" t="s">
        <v>1303</v>
      </c>
      <c r="H2304" t="s">
        <v>1304</v>
      </c>
      <c r="I2304"/>
      <c r="J2304"/>
      <c r="K2304"/>
      <c r="L2304" t="s">
        <v>314</v>
      </c>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v>5.29</v>
      </c>
      <c r="BF2304">
        <v>3.47</v>
      </c>
      <c r="BG2304">
        <v>2.75</v>
      </c>
      <c r="BH2304">
        <v>3.47</v>
      </c>
      <c r="BI2304"/>
      <c r="BJ2304" t="s">
        <v>79</v>
      </c>
      <c r="BK2304"/>
      <c r="BL2304" t="s">
        <v>301</v>
      </c>
      <c r="BM2304">
        <v>2255</v>
      </c>
      <c r="BN2304"/>
      <c r="BO2304"/>
    </row>
    <row r="2305" spans="1:67" s="8" customFormat="1" hidden="1" x14ac:dyDescent="0.2">
      <c r="A2305" t="s">
        <v>1313</v>
      </c>
      <c r="B2305"/>
      <c r="C2305" t="s">
        <v>1518</v>
      </c>
      <c r="D2305" t="s">
        <v>76</v>
      </c>
      <c r="E2305" t="s">
        <v>1303</v>
      </c>
      <c r="F2305" t="s">
        <v>1304</v>
      </c>
      <c r="G2305" t="s">
        <v>1303</v>
      </c>
      <c r="H2305" t="s">
        <v>1304</v>
      </c>
      <c r="I2305"/>
      <c r="J2305"/>
      <c r="K2305"/>
      <c r="L2305" t="s">
        <v>1314</v>
      </c>
      <c r="M2305"/>
      <c r="N2305"/>
      <c r="O2305"/>
      <c r="P2305"/>
      <c r="Q2305"/>
      <c r="R2305"/>
      <c r="S2305"/>
      <c r="T2305"/>
      <c r="U2305"/>
      <c r="V2305"/>
      <c r="W2305"/>
      <c r="X2305"/>
      <c r="Y2305">
        <v>3.5</v>
      </c>
      <c r="Z2305">
        <v>4.72</v>
      </c>
      <c r="AA2305">
        <v>4.83</v>
      </c>
      <c r="AB2305">
        <v>4.83</v>
      </c>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t="s">
        <v>79</v>
      </c>
      <c r="BK2305"/>
      <c r="BL2305" t="s">
        <v>301</v>
      </c>
      <c r="BM2305">
        <v>2255</v>
      </c>
      <c r="BN2305"/>
      <c r="BO2305"/>
    </row>
    <row r="2306" spans="1:67" s="8" customFormat="1" hidden="1" x14ac:dyDescent="0.2">
      <c r="A2306" t="s">
        <v>1315</v>
      </c>
      <c r="B2306"/>
      <c r="C2306" t="s">
        <v>1518</v>
      </c>
      <c r="D2306" t="s">
        <v>76</v>
      </c>
      <c r="E2306" t="s">
        <v>1303</v>
      </c>
      <c r="F2306" t="s">
        <v>1304</v>
      </c>
      <c r="G2306" t="s">
        <v>1303</v>
      </c>
      <c r="H2306" t="s">
        <v>1304</v>
      </c>
      <c r="I2306"/>
      <c r="J2306"/>
      <c r="K2306"/>
      <c r="L2306" t="s">
        <v>1316</v>
      </c>
      <c r="M2306"/>
      <c r="N2306"/>
      <c r="O2306"/>
      <c r="P2306"/>
      <c r="Q2306"/>
      <c r="R2306"/>
      <c r="S2306"/>
      <c r="T2306"/>
      <c r="U2306"/>
      <c r="V2306"/>
      <c r="W2306"/>
      <c r="X2306"/>
      <c r="Y2306" t="s">
        <v>1928</v>
      </c>
      <c r="Z2306">
        <v>5.08</v>
      </c>
      <c r="AA2306">
        <v>5.3</v>
      </c>
      <c r="AB2306">
        <v>5.3</v>
      </c>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t="s">
        <v>1317</v>
      </c>
      <c r="BJ2306" t="s">
        <v>79</v>
      </c>
      <c r="BK2306"/>
      <c r="BL2306" t="s">
        <v>301</v>
      </c>
      <c r="BM2306">
        <v>2255</v>
      </c>
      <c r="BN2306"/>
      <c r="BO2306"/>
    </row>
    <row r="2307" spans="1:67" s="8" customFormat="1" hidden="1" x14ac:dyDescent="0.2">
      <c r="A2307" t="s">
        <v>1318</v>
      </c>
      <c r="B2307"/>
      <c r="C2307" t="s">
        <v>1518</v>
      </c>
      <c r="D2307" t="s">
        <v>76</v>
      </c>
      <c r="E2307" t="s">
        <v>1303</v>
      </c>
      <c r="F2307" t="s">
        <v>1304</v>
      </c>
      <c r="G2307" t="s">
        <v>1303</v>
      </c>
      <c r="H2307" t="s">
        <v>1304</v>
      </c>
      <c r="I2307"/>
      <c r="J2307"/>
      <c r="K2307"/>
      <c r="L2307" t="s">
        <v>1319</v>
      </c>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v>3.91</v>
      </c>
      <c r="BB2307">
        <v>2.92</v>
      </c>
      <c r="BC2307">
        <v>2.77</v>
      </c>
      <c r="BD2307">
        <v>2.92</v>
      </c>
      <c r="BE2307"/>
      <c r="BF2307"/>
      <c r="BG2307"/>
      <c r="BH2307"/>
      <c r="BI2307"/>
      <c r="BJ2307" t="s">
        <v>79</v>
      </c>
      <c r="BK2307"/>
      <c r="BL2307" t="s">
        <v>301</v>
      </c>
      <c r="BM2307">
        <v>2255</v>
      </c>
      <c r="BN2307"/>
      <c r="BO2307"/>
    </row>
    <row r="2308" spans="1:67" s="8" customFormat="1" hidden="1" x14ac:dyDescent="0.2">
      <c r="A2308" t="s">
        <v>1318</v>
      </c>
      <c r="B2308"/>
      <c r="C2308" t="s">
        <v>1518</v>
      </c>
      <c r="D2308" t="s">
        <v>76</v>
      </c>
      <c r="E2308" t="s">
        <v>1303</v>
      </c>
      <c r="F2308" t="s">
        <v>1304</v>
      </c>
      <c r="G2308" t="s">
        <v>1303</v>
      </c>
      <c r="H2308" t="s">
        <v>1304</v>
      </c>
      <c r="I2308"/>
      <c r="J2308"/>
      <c r="K2308"/>
      <c r="L2308" t="s">
        <v>1319</v>
      </c>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v>4.42</v>
      </c>
      <c r="BF2308">
        <v>2.67</v>
      </c>
      <c r="BG2308">
        <v>2.11</v>
      </c>
      <c r="BH2308">
        <v>2.67</v>
      </c>
      <c r="BI2308"/>
      <c r="BJ2308" t="s">
        <v>79</v>
      </c>
      <c r="BK2308"/>
      <c r="BL2308" t="s">
        <v>301</v>
      </c>
      <c r="BM2308">
        <v>2255</v>
      </c>
      <c r="BN2308"/>
      <c r="BO2308"/>
    </row>
    <row r="2309" spans="1:67" s="8" customFormat="1" hidden="1" x14ac:dyDescent="0.2">
      <c r="A2309" t="s">
        <v>1320</v>
      </c>
      <c r="B2309"/>
      <c r="C2309" t="s">
        <v>1518</v>
      </c>
      <c r="D2309" t="s">
        <v>76</v>
      </c>
      <c r="E2309" t="s">
        <v>1303</v>
      </c>
      <c r="F2309" t="s">
        <v>1304</v>
      </c>
      <c r="G2309" t="s">
        <v>1303</v>
      </c>
      <c r="H2309" t="s">
        <v>1304</v>
      </c>
      <c r="I2309"/>
      <c r="J2309"/>
      <c r="K2309"/>
      <c r="L2309" t="s">
        <v>1319</v>
      </c>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v>4.04</v>
      </c>
      <c r="AX2309">
        <v>3.15</v>
      </c>
      <c r="AY2309">
        <v>2.96</v>
      </c>
      <c r="AZ2309">
        <v>3.15</v>
      </c>
      <c r="BA2309"/>
      <c r="BB2309"/>
      <c r="BC2309"/>
      <c r="BD2309"/>
      <c r="BE2309"/>
      <c r="BF2309"/>
      <c r="BG2309"/>
      <c r="BH2309"/>
      <c r="BI2309"/>
      <c r="BJ2309" t="s">
        <v>79</v>
      </c>
      <c r="BK2309"/>
      <c r="BL2309" t="s">
        <v>301</v>
      </c>
      <c r="BM2309">
        <v>2255</v>
      </c>
      <c r="BN2309"/>
      <c r="BO2309"/>
    </row>
    <row r="2310" spans="1:67" s="8" customFormat="1" hidden="1" x14ac:dyDescent="0.2">
      <c r="A2310" t="s">
        <v>1320</v>
      </c>
      <c r="B2310"/>
      <c r="C2310" t="s">
        <v>1518</v>
      </c>
      <c r="D2310" t="s">
        <v>76</v>
      </c>
      <c r="E2310" t="s">
        <v>1303</v>
      </c>
      <c r="F2310" t="s">
        <v>1304</v>
      </c>
      <c r="G2310" t="s">
        <v>1303</v>
      </c>
      <c r="H2310" t="s">
        <v>1304</v>
      </c>
      <c r="I2310"/>
      <c r="J2310"/>
      <c r="K2310"/>
      <c r="L2310" t="s">
        <v>1319</v>
      </c>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v>4.47</v>
      </c>
      <c r="BB2310">
        <v>3.87</v>
      </c>
      <c r="BC2310">
        <v>3.49</v>
      </c>
      <c r="BD2310">
        <v>3.87</v>
      </c>
      <c r="BE2310"/>
      <c r="BF2310"/>
      <c r="BG2310"/>
      <c r="BH2310"/>
      <c r="BI2310"/>
      <c r="BJ2310" t="s">
        <v>79</v>
      </c>
      <c r="BK2310"/>
      <c r="BL2310" t="s">
        <v>301</v>
      </c>
      <c r="BM2310">
        <v>2255</v>
      </c>
      <c r="BN2310"/>
      <c r="BO2310"/>
    </row>
    <row r="2311" spans="1:67" s="8" customFormat="1" hidden="1" x14ac:dyDescent="0.2">
      <c r="A2311" t="s">
        <v>1321</v>
      </c>
      <c r="B2311"/>
      <c r="C2311" t="s">
        <v>1518</v>
      </c>
      <c r="D2311" t="s">
        <v>76</v>
      </c>
      <c r="E2311" t="s">
        <v>1303</v>
      </c>
      <c r="F2311" t="s">
        <v>1304</v>
      </c>
      <c r="G2311" t="s">
        <v>1303</v>
      </c>
      <c r="H2311" t="s">
        <v>1304</v>
      </c>
      <c r="I2311"/>
      <c r="J2311"/>
      <c r="K2311"/>
      <c r="L2311" t="s">
        <v>951</v>
      </c>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v>3.51</v>
      </c>
      <c r="AT2311">
        <v>2.27</v>
      </c>
      <c r="AU2311"/>
      <c r="AV2311">
        <v>2.27</v>
      </c>
      <c r="AW2311"/>
      <c r="AX2311"/>
      <c r="AY2311"/>
      <c r="AZ2311"/>
      <c r="BA2311"/>
      <c r="BB2311"/>
      <c r="BC2311"/>
      <c r="BD2311"/>
      <c r="BE2311"/>
      <c r="BF2311"/>
      <c r="BG2311"/>
      <c r="BH2311"/>
      <c r="BI2311"/>
      <c r="BJ2311" t="s">
        <v>79</v>
      </c>
      <c r="BK2311"/>
      <c r="BL2311" t="s">
        <v>301</v>
      </c>
      <c r="BM2311">
        <v>2255</v>
      </c>
      <c r="BN2311"/>
      <c r="BO2311"/>
    </row>
    <row r="2312" spans="1:67" s="8" customFormat="1" hidden="1" x14ac:dyDescent="0.2">
      <c r="A2312" t="s">
        <v>1321</v>
      </c>
      <c r="B2312"/>
      <c r="C2312" t="s">
        <v>1518</v>
      </c>
      <c r="D2312" t="s">
        <v>76</v>
      </c>
      <c r="E2312" t="s">
        <v>1303</v>
      </c>
      <c r="F2312" t="s">
        <v>1304</v>
      </c>
      <c r="G2312" t="s">
        <v>1303</v>
      </c>
      <c r="H2312" t="s">
        <v>1304</v>
      </c>
      <c r="I2312"/>
      <c r="J2312"/>
      <c r="K2312"/>
      <c r="L2312" t="s">
        <v>951</v>
      </c>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v>3.9</v>
      </c>
      <c r="AX2312">
        <v>2.78</v>
      </c>
      <c r="AY2312">
        <v>2.6</v>
      </c>
      <c r="AZ2312">
        <v>2.78</v>
      </c>
      <c r="BA2312"/>
      <c r="BB2312"/>
      <c r="BC2312"/>
      <c r="BD2312"/>
      <c r="BE2312"/>
      <c r="BF2312"/>
      <c r="BG2312"/>
      <c r="BH2312"/>
      <c r="BI2312"/>
      <c r="BJ2312" t="s">
        <v>79</v>
      </c>
      <c r="BK2312"/>
      <c r="BL2312" t="s">
        <v>301</v>
      </c>
      <c r="BM2312">
        <v>2255</v>
      </c>
      <c r="BN2312"/>
      <c r="BO2312"/>
    </row>
    <row r="2313" spans="1:67" s="8" customFormat="1" hidden="1" x14ac:dyDescent="0.2">
      <c r="A2313" t="s">
        <v>1322</v>
      </c>
      <c r="B2313"/>
      <c r="C2313" t="s">
        <v>1518</v>
      </c>
      <c r="D2313" t="s">
        <v>76</v>
      </c>
      <c r="E2313" t="s">
        <v>1303</v>
      </c>
      <c r="F2313" t="s">
        <v>1304</v>
      </c>
      <c r="G2313" t="s">
        <v>1303</v>
      </c>
      <c r="H2313" t="s">
        <v>1304</v>
      </c>
      <c r="I2313"/>
      <c r="J2313"/>
      <c r="K2313"/>
      <c r="L2313" t="s">
        <v>951</v>
      </c>
      <c r="M2313"/>
      <c r="N2313"/>
      <c r="O2313"/>
      <c r="P2313"/>
      <c r="Q2313"/>
      <c r="R2313"/>
      <c r="S2313"/>
      <c r="T2313"/>
      <c r="U2313"/>
      <c r="V2313"/>
      <c r="W2313"/>
      <c r="X2313"/>
      <c r="Y2313"/>
      <c r="Z2313"/>
      <c r="AA2313"/>
      <c r="AB2313"/>
      <c r="AC2313"/>
      <c r="AD2313"/>
      <c r="AE2313"/>
      <c r="AF2313"/>
      <c r="AG2313"/>
      <c r="AH2313"/>
      <c r="AI2313">
        <v>4.6399999999999997</v>
      </c>
      <c r="AJ2313">
        <v>4.6399999999999997</v>
      </c>
      <c r="AK2313"/>
      <c r="AL2313"/>
      <c r="AM2313"/>
      <c r="AN2313"/>
      <c r="AO2313"/>
      <c r="AP2313"/>
      <c r="AQ2313"/>
      <c r="AR2313"/>
      <c r="AS2313"/>
      <c r="AT2313"/>
      <c r="AU2313"/>
      <c r="AV2313"/>
      <c r="AW2313"/>
      <c r="AX2313"/>
      <c r="AY2313"/>
      <c r="AZ2313"/>
      <c r="BA2313"/>
      <c r="BB2313"/>
      <c r="BC2313"/>
      <c r="BD2313"/>
      <c r="BE2313"/>
      <c r="BF2313"/>
      <c r="BG2313"/>
      <c r="BH2313"/>
      <c r="BI2313"/>
      <c r="BJ2313" t="s">
        <v>79</v>
      </c>
      <c r="BK2313"/>
      <c r="BL2313" t="s">
        <v>301</v>
      </c>
      <c r="BM2313">
        <v>2255</v>
      </c>
      <c r="BN2313"/>
      <c r="BO2313"/>
    </row>
    <row r="2314" spans="1:67" s="8" customFormat="1" hidden="1" x14ac:dyDescent="0.2">
      <c r="A2314" t="s">
        <v>1323</v>
      </c>
      <c r="B2314"/>
      <c r="C2314" t="s">
        <v>1518</v>
      </c>
      <c r="D2314" t="s">
        <v>76</v>
      </c>
      <c r="E2314" t="s">
        <v>1303</v>
      </c>
      <c r="F2314" t="s">
        <v>1304</v>
      </c>
      <c r="G2314" t="s">
        <v>1303</v>
      </c>
      <c r="H2314" t="s">
        <v>1304</v>
      </c>
      <c r="I2314"/>
      <c r="J2314"/>
      <c r="K2314"/>
      <c r="L2314" t="s">
        <v>1324</v>
      </c>
      <c r="M2314"/>
      <c r="N2314"/>
      <c r="O2314"/>
      <c r="P2314"/>
      <c r="Q2314"/>
      <c r="R2314"/>
      <c r="S2314"/>
      <c r="T2314"/>
      <c r="U2314"/>
      <c r="V2314"/>
      <c r="W2314"/>
      <c r="X2314"/>
      <c r="Y2314"/>
      <c r="Z2314"/>
      <c r="AA2314"/>
      <c r="AB2314"/>
      <c r="AC2314">
        <v>3.69</v>
      </c>
      <c r="AD2314">
        <v>5.63</v>
      </c>
      <c r="AE2314">
        <v>5.82</v>
      </c>
      <c r="AF2314">
        <v>5.82</v>
      </c>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t="s">
        <v>79</v>
      </c>
      <c r="BK2314"/>
      <c r="BL2314" t="s">
        <v>301</v>
      </c>
      <c r="BM2314">
        <v>2255</v>
      </c>
      <c r="BN2314"/>
      <c r="BO2314"/>
    </row>
    <row r="2315" spans="1:67" s="12" customFormat="1" hidden="1" x14ac:dyDescent="0.2">
      <c r="A2315" t="s">
        <v>1325</v>
      </c>
      <c r="B2315"/>
      <c r="C2315" t="s">
        <v>1518</v>
      </c>
      <c r="D2315" t="s">
        <v>76</v>
      </c>
      <c r="E2315" t="s">
        <v>1303</v>
      </c>
      <c r="F2315" t="s">
        <v>1304</v>
      </c>
      <c r="G2315" t="s">
        <v>1303</v>
      </c>
      <c r="H2315" t="s">
        <v>1304</v>
      </c>
      <c r="I2315"/>
      <c r="J2315"/>
      <c r="K2315"/>
      <c r="L2315" t="s">
        <v>1101</v>
      </c>
      <c r="M2315"/>
      <c r="N2315"/>
      <c r="O2315"/>
      <c r="P2315"/>
      <c r="Q2315"/>
      <c r="R2315"/>
      <c r="S2315"/>
      <c r="T2315"/>
      <c r="U2315"/>
      <c r="V2315"/>
      <c r="W2315"/>
      <c r="X2315"/>
      <c r="Y2315">
        <v>3.75</v>
      </c>
      <c r="Z2315" t="s">
        <v>1926</v>
      </c>
      <c r="AA2315" t="s">
        <v>1972</v>
      </c>
      <c r="AB2315" t="s">
        <v>1972</v>
      </c>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t="s">
        <v>1326</v>
      </c>
      <c r="BJ2315" t="s">
        <v>79</v>
      </c>
      <c r="BK2315"/>
      <c r="BL2315" t="s">
        <v>301</v>
      </c>
      <c r="BM2315">
        <v>2255</v>
      </c>
      <c r="BN2315"/>
      <c r="BO2315"/>
    </row>
    <row r="2316" spans="1:67" s="12" customFormat="1" hidden="1" x14ac:dyDescent="0.2">
      <c r="A2316" s="8" t="s">
        <v>1327</v>
      </c>
      <c r="B2316" s="8"/>
      <c r="C2316" s="8" t="s">
        <v>1518</v>
      </c>
      <c r="D2316" s="8" t="s">
        <v>76</v>
      </c>
      <c r="E2316" s="8" t="s">
        <v>1303</v>
      </c>
      <c r="F2316" s="8" t="s">
        <v>1304</v>
      </c>
      <c r="G2316" s="8" t="s">
        <v>1303</v>
      </c>
      <c r="H2316" s="8" t="s">
        <v>1304</v>
      </c>
      <c r="I2316" s="8"/>
      <c r="J2316" s="8"/>
      <c r="K2316" s="8"/>
      <c r="L2316" s="8" t="s">
        <v>321</v>
      </c>
      <c r="M2316" s="8"/>
      <c r="N2316" s="8"/>
      <c r="O2316" s="8"/>
      <c r="P2316" s="8"/>
      <c r="Q2316" s="8"/>
      <c r="R2316" s="8"/>
      <c r="S2316" s="8"/>
      <c r="T2316" s="8"/>
      <c r="U2316" s="8"/>
      <c r="V2316" s="8"/>
      <c r="W2316" s="8"/>
      <c r="X2316" s="8"/>
      <c r="Y2316" s="8"/>
      <c r="Z2316" s="8"/>
      <c r="AA2316" s="8"/>
      <c r="AB2316" s="8"/>
      <c r="AC2316" s="8"/>
      <c r="AD2316" s="8"/>
      <c r="AE2316" s="8"/>
      <c r="AF2316" s="8"/>
      <c r="AG2316" s="8"/>
      <c r="AH2316" s="8"/>
      <c r="AI2316" s="8"/>
      <c r="AJ2316" s="8"/>
      <c r="AK2316" s="8"/>
      <c r="AL2316" s="8"/>
      <c r="AM2316" s="8"/>
      <c r="AN2316" s="8"/>
      <c r="AO2316" s="8"/>
      <c r="AP2316" s="8"/>
      <c r="AQ2316" s="8"/>
      <c r="AR2316" s="8"/>
      <c r="AS2316" s="8"/>
      <c r="AT2316" s="8"/>
      <c r="AU2316" s="8"/>
      <c r="AV2316" s="8"/>
      <c r="AW2316" s="8"/>
      <c r="AX2316" s="8"/>
      <c r="AY2316" s="8"/>
      <c r="AZ2316" s="8"/>
      <c r="BA2316" s="8">
        <v>3.68</v>
      </c>
      <c r="BB2316" s="8">
        <v>3.14</v>
      </c>
      <c r="BC2316" s="8">
        <v>2.89</v>
      </c>
      <c r="BD2316" s="8">
        <v>3.14</v>
      </c>
      <c r="BE2316" s="8"/>
      <c r="BF2316" s="8"/>
      <c r="BG2316" s="8"/>
      <c r="BH2316" s="8"/>
      <c r="BI2316" s="8"/>
      <c r="BJ2316" s="8" t="s">
        <v>79</v>
      </c>
      <c r="BK2316" s="8"/>
      <c r="BL2316" s="8" t="s">
        <v>301</v>
      </c>
      <c r="BM2316" s="8">
        <v>2255</v>
      </c>
      <c r="BN2316" s="8"/>
      <c r="BO2316" s="8"/>
    </row>
    <row r="2317" spans="1:67" hidden="1" x14ac:dyDescent="0.2">
      <c r="A2317" s="8" t="s">
        <v>1327</v>
      </c>
      <c r="B2317" s="8"/>
      <c r="C2317" s="8" t="s">
        <v>1518</v>
      </c>
      <c r="D2317" s="8" t="s">
        <v>76</v>
      </c>
      <c r="E2317" s="8" t="s">
        <v>1303</v>
      </c>
      <c r="F2317" s="8" t="s">
        <v>1304</v>
      </c>
      <c r="G2317" s="8" t="s">
        <v>1303</v>
      </c>
      <c r="H2317" s="8" t="s">
        <v>1304</v>
      </c>
      <c r="I2317" s="8"/>
      <c r="J2317" s="8"/>
      <c r="K2317" s="8"/>
      <c r="L2317" s="8" t="s">
        <v>321</v>
      </c>
      <c r="M2317" s="8"/>
      <c r="N2317" s="8"/>
      <c r="O2317" s="8"/>
      <c r="P2317" s="8"/>
      <c r="Q2317" s="8"/>
      <c r="R2317" s="8"/>
      <c r="S2317" s="8"/>
      <c r="T2317" s="8"/>
      <c r="U2317" s="8"/>
      <c r="V2317" s="8"/>
      <c r="W2317" s="8"/>
      <c r="X2317" s="8"/>
      <c r="Y2317" s="8"/>
      <c r="Z2317" s="8"/>
      <c r="AA2317" s="8"/>
      <c r="AB2317" s="8"/>
      <c r="AC2317" s="8"/>
      <c r="AD2317" s="8"/>
      <c r="AE2317" s="8"/>
      <c r="AF2317" s="8"/>
      <c r="AG2317" s="8"/>
      <c r="AH2317" s="8"/>
      <c r="AI2317" s="8"/>
      <c r="AJ2317" s="8"/>
      <c r="AK2317" s="8"/>
      <c r="AL2317" s="8"/>
      <c r="AM2317" s="8"/>
      <c r="AN2317" s="8"/>
      <c r="AO2317" s="8"/>
      <c r="AP2317" s="8"/>
      <c r="AQ2317" s="8"/>
      <c r="AR2317" s="8"/>
      <c r="AS2317" s="8"/>
      <c r="AT2317" s="8"/>
      <c r="AU2317" s="8"/>
      <c r="AV2317" s="8"/>
      <c r="AW2317" s="8"/>
      <c r="AX2317" s="8"/>
      <c r="AY2317" s="8"/>
      <c r="AZ2317" s="8"/>
      <c r="BA2317" s="8"/>
      <c r="BB2317" s="8"/>
      <c r="BC2317" s="8"/>
      <c r="BD2317" s="8"/>
      <c r="BE2317" s="8">
        <v>4.5599999999999996</v>
      </c>
      <c r="BF2317" s="8">
        <v>2.88</v>
      </c>
      <c r="BG2317" s="8">
        <v>2.23</v>
      </c>
      <c r="BH2317" s="8">
        <v>2.88</v>
      </c>
      <c r="BI2317" s="8"/>
      <c r="BJ2317" s="8" t="s">
        <v>79</v>
      </c>
      <c r="BK2317" s="8"/>
      <c r="BL2317" s="8" t="s">
        <v>301</v>
      </c>
      <c r="BM2317" s="8">
        <v>2255</v>
      </c>
      <c r="BN2317" s="8"/>
      <c r="BO2317" s="8"/>
    </row>
    <row r="2318" spans="1:67" hidden="1" x14ac:dyDescent="0.2">
      <c r="A2318" t="s">
        <v>1328</v>
      </c>
      <c r="C2318" t="s">
        <v>1518</v>
      </c>
      <c r="D2318" t="s">
        <v>76</v>
      </c>
      <c r="E2318" t="s">
        <v>1303</v>
      </c>
      <c r="F2318" t="s">
        <v>1304</v>
      </c>
      <c r="G2318" t="s">
        <v>1303</v>
      </c>
      <c r="H2318" t="s">
        <v>1304</v>
      </c>
      <c r="L2318" t="s">
        <v>958</v>
      </c>
      <c r="AA2318">
        <v>5.23</v>
      </c>
      <c r="AB2318">
        <v>5.23</v>
      </c>
      <c r="BJ2318" t="s">
        <v>79</v>
      </c>
      <c r="BL2318" t="s">
        <v>301</v>
      </c>
      <c r="BM2318">
        <v>2255</v>
      </c>
    </row>
    <row r="2319" spans="1:67" hidden="1" x14ac:dyDescent="0.2">
      <c r="A2319" t="s">
        <v>1328</v>
      </c>
      <c r="C2319" t="s">
        <v>1518</v>
      </c>
      <c r="D2319" t="s">
        <v>76</v>
      </c>
      <c r="E2319" t="s">
        <v>1303</v>
      </c>
      <c r="F2319" t="s">
        <v>1304</v>
      </c>
      <c r="G2319" t="s">
        <v>1303</v>
      </c>
      <c r="H2319" t="s">
        <v>1304</v>
      </c>
      <c r="L2319" t="s">
        <v>958</v>
      </c>
      <c r="AC2319">
        <v>4.78</v>
      </c>
      <c r="AD2319">
        <v>5.77</v>
      </c>
      <c r="AE2319">
        <v>6.12</v>
      </c>
      <c r="AF2319">
        <v>6.12</v>
      </c>
      <c r="BJ2319" t="s">
        <v>79</v>
      </c>
      <c r="BL2319" t="s">
        <v>301</v>
      </c>
      <c r="BM2319">
        <v>2255</v>
      </c>
    </row>
    <row r="2320" spans="1:67" hidden="1" x14ac:dyDescent="0.2">
      <c r="A2320" t="s">
        <v>1329</v>
      </c>
      <c r="C2320" t="s">
        <v>1518</v>
      </c>
      <c r="D2320" t="s">
        <v>76</v>
      </c>
      <c r="E2320" t="s">
        <v>1303</v>
      </c>
      <c r="F2320" t="s">
        <v>1304</v>
      </c>
      <c r="G2320" t="s">
        <v>1303</v>
      </c>
      <c r="H2320" t="s">
        <v>1304</v>
      </c>
      <c r="L2320" t="s">
        <v>956</v>
      </c>
      <c r="AY2320">
        <v>2.79</v>
      </c>
      <c r="AZ2320">
        <v>2.79</v>
      </c>
      <c r="BJ2320" t="s">
        <v>79</v>
      </c>
      <c r="BL2320" t="s">
        <v>301</v>
      </c>
      <c r="BM2320">
        <v>2255</v>
      </c>
    </row>
    <row r="2321" spans="1:67" hidden="1" x14ac:dyDescent="0.2">
      <c r="A2321" t="s">
        <v>1329</v>
      </c>
      <c r="C2321" t="s">
        <v>1518</v>
      </c>
      <c r="D2321" t="s">
        <v>76</v>
      </c>
      <c r="E2321" t="s">
        <v>1303</v>
      </c>
      <c r="F2321" t="s">
        <v>1304</v>
      </c>
      <c r="G2321" t="s">
        <v>1303</v>
      </c>
      <c r="H2321" t="s">
        <v>1304</v>
      </c>
      <c r="L2321" t="s">
        <v>956</v>
      </c>
      <c r="BA2321">
        <v>4.41</v>
      </c>
      <c r="BB2321">
        <v>3.55</v>
      </c>
      <c r="BC2321">
        <v>3.27</v>
      </c>
      <c r="BD2321">
        <v>3.55</v>
      </c>
      <c r="BJ2321" t="s">
        <v>79</v>
      </c>
      <c r="BL2321" t="s">
        <v>301</v>
      </c>
      <c r="BM2321">
        <v>2255</v>
      </c>
    </row>
    <row r="2322" spans="1:67" hidden="1" x14ac:dyDescent="0.2">
      <c r="A2322" t="s">
        <v>1329</v>
      </c>
      <c r="C2322" t="s">
        <v>1518</v>
      </c>
      <c r="D2322" t="s">
        <v>76</v>
      </c>
      <c r="E2322" t="s">
        <v>1303</v>
      </c>
      <c r="F2322" t="s">
        <v>1304</v>
      </c>
      <c r="G2322" t="s">
        <v>1303</v>
      </c>
      <c r="H2322" t="s">
        <v>1304</v>
      </c>
      <c r="L2322" t="s">
        <v>956</v>
      </c>
      <c r="BF2322">
        <v>3.28</v>
      </c>
      <c r="BH2322">
        <v>3.28</v>
      </c>
      <c r="BJ2322" t="s">
        <v>79</v>
      </c>
      <c r="BL2322" t="s">
        <v>301</v>
      </c>
      <c r="BM2322">
        <v>2255</v>
      </c>
    </row>
    <row r="2323" spans="1:67" hidden="1" x14ac:dyDescent="0.2">
      <c r="A2323" t="s">
        <v>1330</v>
      </c>
      <c r="C2323" t="s">
        <v>1518</v>
      </c>
      <c r="D2323" t="s">
        <v>76</v>
      </c>
      <c r="E2323" t="s">
        <v>1303</v>
      </c>
      <c r="F2323" t="s">
        <v>1304</v>
      </c>
      <c r="G2323" t="s">
        <v>1303</v>
      </c>
      <c r="H2323" t="s">
        <v>1304</v>
      </c>
      <c r="L2323" t="s">
        <v>321</v>
      </c>
      <c r="AC2323">
        <v>4.55</v>
      </c>
      <c r="AD2323">
        <v>6.29</v>
      </c>
      <c r="AE2323">
        <v>6.66</v>
      </c>
      <c r="AF2323">
        <v>6.66</v>
      </c>
      <c r="BJ2323" t="s">
        <v>79</v>
      </c>
      <c r="BL2323" t="s">
        <v>301</v>
      </c>
      <c r="BM2323">
        <v>2255</v>
      </c>
    </row>
    <row r="2324" spans="1:67" hidden="1" x14ac:dyDescent="0.2">
      <c r="A2324" t="s">
        <v>1330</v>
      </c>
      <c r="C2324" t="s">
        <v>1518</v>
      </c>
      <c r="D2324" t="s">
        <v>76</v>
      </c>
      <c r="E2324" t="s">
        <v>1303</v>
      </c>
      <c r="F2324" t="s">
        <v>1304</v>
      </c>
      <c r="G2324" t="s">
        <v>1303</v>
      </c>
      <c r="H2324" t="s">
        <v>1304</v>
      </c>
      <c r="L2324" t="s">
        <v>321</v>
      </c>
      <c r="AG2324">
        <v>4.3</v>
      </c>
      <c r="AH2324">
        <v>5.48</v>
      </c>
      <c r="AI2324">
        <v>4.88</v>
      </c>
      <c r="AJ2324">
        <v>5.48</v>
      </c>
      <c r="BJ2324" t="s">
        <v>79</v>
      </c>
      <c r="BL2324" t="s">
        <v>301</v>
      </c>
      <c r="BM2324">
        <v>2255</v>
      </c>
    </row>
    <row r="2325" spans="1:67" hidden="1" x14ac:dyDescent="0.2">
      <c r="A2325" t="s">
        <v>1331</v>
      </c>
      <c r="C2325" t="s">
        <v>1518</v>
      </c>
      <c r="D2325" t="s">
        <v>76</v>
      </c>
      <c r="E2325" t="s">
        <v>1303</v>
      </c>
      <c r="F2325" t="s">
        <v>1304</v>
      </c>
      <c r="G2325" t="s">
        <v>1303</v>
      </c>
      <c r="H2325" t="s">
        <v>1304</v>
      </c>
      <c r="L2325" t="s">
        <v>321</v>
      </c>
      <c r="AC2325">
        <v>4.0599999999999996</v>
      </c>
      <c r="AD2325">
        <v>5.63</v>
      </c>
      <c r="AE2325">
        <v>5.87</v>
      </c>
      <c r="AF2325">
        <v>5.87</v>
      </c>
      <c r="BJ2325" t="s">
        <v>79</v>
      </c>
      <c r="BL2325" t="s">
        <v>301</v>
      </c>
      <c r="BM2325">
        <v>2255</v>
      </c>
    </row>
    <row r="2326" spans="1:67" hidden="1" x14ac:dyDescent="0.2">
      <c r="A2326" s="8" t="s">
        <v>1499</v>
      </c>
      <c r="B2326" s="8"/>
      <c r="C2326" s="8" t="s">
        <v>1518</v>
      </c>
      <c r="D2326" s="8" t="s">
        <v>76</v>
      </c>
      <c r="E2326" s="8" t="s">
        <v>1303</v>
      </c>
      <c r="F2326" s="8" t="s">
        <v>1304</v>
      </c>
      <c r="G2326" s="8" t="s">
        <v>1303</v>
      </c>
      <c r="H2326" s="8" t="s">
        <v>1304</v>
      </c>
      <c r="I2326" s="8"/>
      <c r="J2326" s="8"/>
      <c r="K2326" s="8"/>
      <c r="L2326" s="8" t="s">
        <v>1514</v>
      </c>
      <c r="M2326" s="8"/>
      <c r="N2326" s="8"/>
      <c r="O2326" s="8"/>
      <c r="P2326" s="8"/>
      <c r="Q2326" s="8"/>
      <c r="R2326" s="8"/>
      <c r="S2326" s="8"/>
      <c r="T2326" s="8"/>
      <c r="U2326" s="8">
        <v>3.35</v>
      </c>
      <c r="V2326" s="8">
        <v>3.72</v>
      </c>
      <c r="W2326" s="8">
        <v>4.1100000000000003</v>
      </c>
      <c r="X2326" s="8">
        <v>4.1100000000000003</v>
      </c>
      <c r="Y2326" s="8"/>
      <c r="Z2326" s="8"/>
      <c r="AA2326" s="8"/>
      <c r="AB2326" s="8"/>
      <c r="AC2326" s="8"/>
      <c r="AD2326" s="8"/>
      <c r="AE2326" s="8"/>
      <c r="AF2326" s="8"/>
      <c r="AG2326" s="8"/>
      <c r="AH2326" s="8"/>
      <c r="AI2326" s="8"/>
      <c r="AJ2326" s="8"/>
      <c r="AK2326" s="8"/>
      <c r="AL2326" s="8"/>
      <c r="AM2326" s="8"/>
      <c r="AN2326" s="8"/>
      <c r="AO2326" s="8"/>
      <c r="AP2326" s="8"/>
      <c r="AQ2326" s="8"/>
      <c r="AR2326" s="8"/>
      <c r="AS2326" s="8"/>
      <c r="AT2326" s="8"/>
      <c r="AU2326" s="8"/>
      <c r="AV2326" s="8"/>
      <c r="AW2326" s="8"/>
      <c r="AX2326" s="8"/>
      <c r="AY2326" s="8"/>
      <c r="AZ2326" s="8"/>
      <c r="BA2326" s="8"/>
      <c r="BB2326" s="8"/>
      <c r="BC2326" s="8"/>
      <c r="BD2326" s="8"/>
      <c r="BE2326" s="8"/>
      <c r="BF2326" s="8"/>
      <c r="BG2326" s="8"/>
      <c r="BH2326" s="8"/>
      <c r="BI2326" s="8"/>
      <c r="BJ2326" s="8" t="s">
        <v>79</v>
      </c>
      <c r="BK2326" s="9">
        <v>44809</v>
      </c>
      <c r="BL2326" s="8" t="s">
        <v>1498</v>
      </c>
      <c r="BM2326" s="8">
        <v>36356</v>
      </c>
      <c r="BN2326" s="8"/>
      <c r="BO2326" s="8"/>
    </row>
    <row r="2327" spans="1:67" hidden="1" x14ac:dyDescent="0.2">
      <c r="A2327" s="8" t="s">
        <v>1500</v>
      </c>
      <c r="B2327" s="8"/>
      <c r="C2327" s="8" t="s">
        <v>1518</v>
      </c>
      <c r="D2327" s="8" t="s">
        <v>76</v>
      </c>
      <c r="E2327" s="8" t="s">
        <v>1303</v>
      </c>
      <c r="F2327" s="8" t="s">
        <v>1304</v>
      </c>
      <c r="G2327" s="8" t="s">
        <v>1303</v>
      </c>
      <c r="H2327" s="8" t="s">
        <v>1304</v>
      </c>
      <c r="I2327" s="8"/>
      <c r="J2327" s="8"/>
      <c r="K2327" s="8"/>
      <c r="L2327" s="8" t="s">
        <v>1514</v>
      </c>
      <c r="M2327" s="8"/>
      <c r="N2327" s="8"/>
      <c r="O2327" s="8"/>
      <c r="P2327" s="8"/>
      <c r="Q2327" s="8"/>
      <c r="R2327" s="8"/>
      <c r="S2327" s="8"/>
      <c r="T2327" s="8"/>
      <c r="U2327" s="8"/>
      <c r="V2327" s="8">
        <v>3.4</v>
      </c>
      <c r="W2327" s="8"/>
      <c r="X2327" s="8">
        <v>3.4</v>
      </c>
      <c r="Y2327" s="8"/>
      <c r="Z2327" s="8"/>
      <c r="AA2327" s="8"/>
      <c r="AB2327" s="8"/>
      <c r="AC2327" s="8"/>
      <c r="AD2327" s="8"/>
      <c r="AE2327" s="8"/>
      <c r="AF2327" s="8"/>
      <c r="AG2327" s="8"/>
      <c r="AH2327" s="8"/>
      <c r="AI2327" s="8"/>
      <c r="AJ2327" s="8"/>
      <c r="AK2327" s="8"/>
      <c r="AL2327" s="8"/>
      <c r="AM2327" s="8"/>
      <c r="AN2327" s="8"/>
      <c r="AO2327" s="8"/>
      <c r="AP2327" s="8"/>
      <c r="AQ2327" s="8"/>
      <c r="AR2327" s="8"/>
      <c r="AS2327" s="8"/>
      <c r="AT2327" s="8"/>
      <c r="AU2327" s="8"/>
      <c r="AV2327" s="8"/>
      <c r="AW2327" s="8"/>
      <c r="AX2327" s="8"/>
      <c r="AY2327" s="8"/>
      <c r="AZ2327" s="8"/>
      <c r="BA2327" s="8"/>
      <c r="BB2327" s="8"/>
      <c r="BC2327" s="8"/>
      <c r="BD2327" s="8"/>
      <c r="BE2327" s="8"/>
      <c r="BF2327" s="8"/>
      <c r="BG2327" s="8"/>
      <c r="BH2327" s="8"/>
      <c r="BI2327" s="8"/>
      <c r="BJ2327" s="8" t="s">
        <v>79</v>
      </c>
      <c r="BK2327" s="9">
        <v>44809</v>
      </c>
      <c r="BL2327" s="8" t="s">
        <v>1498</v>
      </c>
      <c r="BM2327" s="8">
        <v>36356</v>
      </c>
      <c r="BN2327" s="8"/>
      <c r="BO2327" s="8"/>
    </row>
    <row r="2328" spans="1:67" hidden="1" x14ac:dyDescent="0.2">
      <c r="A2328" s="8" t="s">
        <v>1501</v>
      </c>
      <c r="B2328" s="8"/>
      <c r="C2328" s="8" t="s">
        <v>1518</v>
      </c>
      <c r="D2328" s="8" t="s">
        <v>76</v>
      </c>
      <c r="E2328" s="8" t="s">
        <v>1303</v>
      </c>
      <c r="F2328" s="8" t="s">
        <v>1304</v>
      </c>
      <c r="G2328" s="8" t="s">
        <v>1303</v>
      </c>
      <c r="H2328" s="8" t="s">
        <v>1304</v>
      </c>
      <c r="I2328" s="8"/>
      <c r="J2328" s="8"/>
      <c r="K2328" s="8"/>
      <c r="L2328" s="8" t="s">
        <v>1514</v>
      </c>
      <c r="M2328" s="8"/>
      <c r="N2328" s="8"/>
      <c r="O2328" s="8"/>
      <c r="P2328" s="8"/>
      <c r="Q2328" s="8"/>
      <c r="R2328" s="8"/>
      <c r="S2328" s="8"/>
      <c r="T2328" s="8"/>
      <c r="U2328" s="8">
        <v>3.21</v>
      </c>
      <c r="V2328" s="8">
        <v>3.46</v>
      </c>
      <c r="W2328" s="8">
        <v>4.01</v>
      </c>
      <c r="X2328" s="8">
        <v>4.01</v>
      </c>
      <c r="Y2328" s="8"/>
      <c r="Z2328" s="8"/>
      <c r="AA2328" s="8"/>
      <c r="AB2328" s="8"/>
      <c r="AC2328" s="8"/>
      <c r="AD2328" s="8"/>
      <c r="AE2328" s="8"/>
      <c r="AF2328" s="8"/>
      <c r="AG2328" s="8"/>
      <c r="AH2328" s="8"/>
      <c r="AI2328" s="8"/>
      <c r="AJ2328" s="8"/>
      <c r="AK2328" s="8"/>
      <c r="AL2328" s="8"/>
      <c r="AM2328" s="8"/>
      <c r="AN2328" s="8"/>
      <c r="AO2328" s="8"/>
      <c r="AP2328" s="8"/>
      <c r="AQ2328" s="8"/>
      <c r="AR2328" s="8"/>
      <c r="AS2328" s="8"/>
      <c r="AT2328" s="8"/>
      <c r="AU2328" s="8"/>
      <c r="AV2328" s="8"/>
      <c r="AW2328" s="8"/>
      <c r="AX2328" s="8"/>
      <c r="AY2328" s="8"/>
      <c r="AZ2328" s="8"/>
      <c r="BA2328" s="8"/>
      <c r="BB2328" s="8"/>
      <c r="BC2328" s="8"/>
      <c r="BD2328" s="8"/>
      <c r="BE2328" s="8"/>
      <c r="BF2328" s="8"/>
      <c r="BG2328" s="8"/>
      <c r="BH2328" s="8"/>
      <c r="BI2328" s="8"/>
      <c r="BJ2328" s="8" t="s">
        <v>79</v>
      </c>
      <c r="BK2328" s="9">
        <v>44809</v>
      </c>
      <c r="BL2328" s="8" t="s">
        <v>1498</v>
      </c>
      <c r="BM2328" s="8">
        <v>36356</v>
      </c>
      <c r="BN2328" s="8"/>
      <c r="BO2328" s="8"/>
    </row>
    <row r="2329" spans="1:67" hidden="1" x14ac:dyDescent="0.2">
      <c r="A2329" s="8" t="s">
        <v>1502</v>
      </c>
      <c r="B2329" s="8"/>
      <c r="C2329" s="8" t="s">
        <v>1518</v>
      </c>
      <c r="D2329" s="8" t="s">
        <v>76</v>
      </c>
      <c r="E2329" s="8" t="s">
        <v>1303</v>
      </c>
      <c r="F2329" s="8" t="s">
        <v>1304</v>
      </c>
      <c r="G2329" s="8" t="s">
        <v>1303</v>
      </c>
      <c r="H2329" s="8" t="s">
        <v>1304</v>
      </c>
      <c r="I2329" s="8"/>
      <c r="J2329" s="8"/>
      <c r="K2329" s="8"/>
      <c r="L2329" s="8" t="s">
        <v>1514</v>
      </c>
      <c r="M2329" s="8"/>
      <c r="N2329" s="8"/>
      <c r="O2329" s="8"/>
      <c r="P2329" s="8"/>
      <c r="Q2329" s="8"/>
      <c r="R2329" s="8"/>
      <c r="S2329" s="8"/>
      <c r="T2329" s="8"/>
      <c r="U2329" s="8">
        <v>3.08</v>
      </c>
      <c r="V2329" s="8">
        <v>3.75</v>
      </c>
      <c r="W2329" s="8">
        <v>4.18</v>
      </c>
      <c r="X2329" s="8">
        <v>4.18</v>
      </c>
      <c r="Y2329" s="8"/>
      <c r="Z2329" s="8"/>
      <c r="AA2329" s="8"/>
      <c r="AB2329" s="8"/>
      <c r="AC2329" s="8"/>
      <c r="AD2329" s="8"/>
      <c r="AE2329" s="8"/>
      <c r="AF2329" s="8"/>
      <c r="AG2329" s="8"/>
      <c r="AH2329" s="8"/>
      <c r="AI2329" s="8"/>
      <c r="AJ2329" s="8"/>
      <c r="AK2329" s="8"/>
      <c r="AL2329" s="8"/>
      <c r="AM2329" s="8"/>
      <c r="AN2329" s="8"/>
      <c r="AO2329" s="8"/>
      <c r="AP2329" s="8"/>
      <c r="AQ2329" s="8"/>
      <c r="AR2329" s="8"/>
      <c r="AS2329" s="8"/>
      <c r="AT2329" s="8"/>
      <c r="AU2329" s="8"/>
      <c r="AV2329" s="8"/>
      <c r="AW2329" s="8"/>
      <c r="AX2329" s="8"/>
      <c r="AY2329" s="8"/>
      <c r="AZ2329" s="8"/>
      <c r="BA2329" s="8"/>
      <c r="BB2329" s="8"/>
      <c r="BC2329" s="8"/>
      <c r="BD2329" s="8"/>
      <c r="BE2329" s="8"/>
      <c r="BF2329" s="8"/>
      <c r="BG2329" s="8"/>
      <c r="BH2329" s="8"/>
      <c r="BI2329" s="8"/>
      <c r="BJ2329" s="8" t="s">
        <v>79</v>
      </c>
      <c r="BK2329" s="9">
        <v>44809</v>
      </c>
      <c r="BL2329" s="8" t="s">
        <v>1498</v>
      </c>
      <c r="BM2329" s="8">
        <v>36356</v>
      </c>
      <c r="BN2329" s="8"/>
      <c r="BO2329" s="8"/>
    </row>
    <row r="2330" spans="1:67" hidden="1" x14ac:dyDescent="0.2">
      <c r="A2330" s="8" t="s">
        <v>1503</v>
      </c>
      <c r="B2330" s="8"/>
      <c r="C2330" s="8" t="s">
        <v>1518</v>
      </c>
      <c r="D2330" s="8" t="s">
        <v>76</v>
      </c>
      <c r="E2330" s="8" t="s">
        <v>1303</v>
      </c>
      <c r="F2330" s="8" t="s">
        <v>1304</v>
      </c>
      <c r="G2330" s="8" t="s">
        <v>1303</v>
      </c>
      <c r="H2330" s="8" t="s">
        <v>1304</v>
      </c>
      <c r="I2330" s="8"/>
      <c r="J2330" s="8"/>
      <c r="K2330" s="8"/>
      <c r="L2330" s="8" t="s">
        <v>1514</v>
      </c>
      <c r="M2330" s="8"/>
      <c r="N2330" s="8"/>
      <c r="O2330" s="8"/>
      <c r="P2330" s="8"/>
      <c r="Q2330" s="8"/>
      <c r="R2330" s="8"/>
      <c r="S2330" s="8"/>
      <c r="T2330" s="8"/>
      <c r="U2330" s="8">
        <v>2.93</v>
      </c>
      <c r="V2330" s="8">
        <v>3.45</v>
      </c>
      <c r="W2330" s="8">
        <v>3.97</v>
      </c>
      <c r="X2330" s="8">
        <v>3.97</v>
      </c>
      <c r="Y2330" s="8"/>
      <c r="Z2330" s="8"/>
      <c r="AA2330" s="8"/>
      <c r="AB2330" s="8"/>
      <c r="AC2330" s="8"/>
      <c r="AD2330" s="8"/>
      <c r="AE2330" s="8"/>
      <c r="AF2330" s="8"/>
      <c r="AG2330" s="8"/>
      <c r="AH2330" s="8"/>
      <c r="AI2330" s="8"/>
      <c r="AJ2330" s="8"/>
      <c r="AK2330" s="8"/>
      <c r="AL2330" s="8"/>
      <c r="AM2330" s="8"/>
      <c r="AN2330" s="8"/>
      <c r="AO2330" s="8"/>
      <c r="AP2330" s="8"/>
      <c r="AQ2330" s="8"/>
      <c r="AR2330" s="8"/>
      <c r="AS2330" s="8"/>
      <c r="AT2330" s="8"/>
      <c r="AU2330" s="8"/>
      <c r="AV2330" s="8"/>
      <c r="AW2330" s="8"/>
      <c r="AX2330" s="8"/>
      <c r="AY2330" s="8"/>
      <c r="AZ2330" s="8"/>
      <c r="BA2330" s="8"/>
      <c r="BB2330" s="8"/>
      <c r="BC2330" s="8"/>
      <c r="BD2330" s="8"/>
      <c r="BE2330" s="8"/>
      <c r="BF2330" s="8"/>
      <c r="BG2330" s="8"/>
      <c r="BH2330" s="8"/>
      <c r="BI2330" s="8"/>
      <c r="BJ2330" s="8" t="s">
        <v>79</v>
      </c>
      <c r="BK2330" s="9">
        <v>44809</v>
      </c>
      <c r="BL2330" s="8" t="s">
        <v>1498</v>
      </c>
      <c r="BM2330" s="8">
        <v>36356</v>
      </c>
      <c r="BN2330" s="8"/>
      <c r="BO2330" s="8"/>
    </row>
    <row r="2331" spans="1:67" hidden="1" x14ac:dyDescent="0.2">
      <c r="A2331" s="8" t="s">
        <v>1504</v>
      </c>
      <c r="B2331" s="8"/>
      <c r="C2331" s="8" t="s">
        <v>1518</v>
      </c>
      <c r="D2331" s="8" t="s">
        <v>76</v>
      </c>
      <c r="E2331" s="8" t="s">
        <v>1303</v>
      </c>
      <c r="F2331" s="8" t="s">
        <v>1304</v>
      </c>
      <c r="G2331" s="8" t="s">
        <v>1303</v>
      </c>
      <c r="H2331" s="8" t="s">
        <v>1304</v>
      </c>
      <c r="I2331" s="8"/>
      <c r="J2331" s="8"/>
      <c r="K2331" s="8"/>
      <c r="L2331" s="8" t="s">
        <v>1515</v>
      </c>
      <c r="M2331" s="8"/>
      <c r="N2331" s="8"/>
      <c r="O2331" s="8"/>
      <c r="P2331" s="8"/>
      <c r="Q2331" s="8"/>
      <c r="R2331" s="8"/>
      <c r="S2331" s="8"/>
      <c r="T2331" s="8"/>
      <c r="U2331" s="8">
        <v>2.83</v>
      </c>
      <c r="V2331" s="8">
        <v>3.32</v>
      </c>
      <c r="W2331" s="8">
        <v>3.81</v>
      </c>
      <c r="X2331" s="8">
        <v>3.81</v>
      </c>
      <c r="Y2331" s="8"/>
      <c r="Z2331" s="8"/>
      <c r="AA2331" s="8"/>
      <c r="AB2331" s="8"/>
      <c r="AC2331" s="8"/>
      <c r="AD2331" s="8"/>
      <c r="AE2331" s="8"/>
      <c r="AF2331" s="8"/>
      <c r="AG2331" s="8"/>
      <c r="AH2331" s="8"/>
      <c r="AI2331" s="8"/>
      <c r="AJ2331" s="8"/>
      <c r="AK2331" s="8"/>
      <c r="AL2331" s="8"/>
      <c r="AM2331" s="8"/>
      <c r="AN2331" s="8"/>
      <c r="AO2331" s="8"/>
      <c r="AP2331" s="8"/>
      <c r="AQ2331" s="8"/>
      <c r="AR2331" s="8"/>
      <c r="AS2331" s="8"/>
      <c r="AT2331" s="8"/>
      <c r="AU2331" s="8"/>
      <c r="AV2331" s="8"/>
      <c r="AW2331" s="8"/>
      <c r="AX2331" s="8"/>
      <c r="AY2331" s="8"/>
      <c r="AZ2331" s="8"/>
      <c r="BA2331" s="8"/>
      <c r="BB2331" s="8"/>
      <c r="BC2331" s="8"/>
      <c r="BD2331" s="8"/>
      <c r="BE2331" s="8"/>
      <c r="BF2331" s="8"/>
      <c r="BG2331" s="8"/>
      <c r="BH2331" s="8"/>
      <c r="BI2331" s="8"/>
      <c r="BJ2331" s="8" t="s">
        <v>79</v>
      </c>
      <c r="BK2331" s="9">
        <v>44809</v>
      </c>
      <c r="BL2331" s="8" t="s">
        <v>1498</v>
      </c>
      <c r="BM2331" s="8">
        <v>36356</v>
      </c>
      <c r="BN2331" s="8"/>
      <c r="BO2331" s="8"/>
    </row>
    <row r="2332" spans="1:67" hidden="1" x14ac:dyDescent="0.2">
      <c r="A2332" s="8" t="s">
        <v>1505</v>
      </c>
      <c r="B2332" s="8"/>
      <c r="C2332" s="8" t="s">
        <v>1518</v>
      </c>
      <c r="D2332" s="8" t="s">
        <v>76</v>
      </c>
      <c r="E2332" s="8" t="s">
        <v>1303</v>
      </c>
      <c r="F2332" s="8" t="s">
        <v>1304</v>
      </c>
      <c r="G2332" s="8" t="s">
        <v>1303</v>
      </c>
      <c r="H2332" s="8" t="s">
        <v>1304</v>
      </c>
      <c r="I2332" s="8"/>
      <c r="J2332" s="8"/>
      <c r="K2332" s="8"/>
      <c r="L2332" s="8" t="s">
        <v>1515</v>
      </c>
      <c r="M2332" s="8"/>
      <c r="N2332" s="8"/>
      <c r="O2332" s="8"/>
      <c r="P2332" s="8"/>
      <c r="Q2332" s="8"/>
      <c r="R2332" s="8"/>
      <c r="S2332" s="8"/>
      <c r="T2332" s="8"/>
      <c r="U2332" s="8">
        <v>2.89</v>
      </c>
      <c r="V2332" s="8">
        <v>3.3</v>
      </c>
      <c r="W2332" s="8">
        <v>3.91</v>
      </c>
      <c r="X2332" s="8">
        <v>3.91</v>
      </c>
      <c r="Y2332" s="8"/>
      <c r="Z2332" s="8"/>
      <c r="AA2332" s="8"/>
      <c r="AB2332" s="8"/>
      <c r="AC2332" s="8"/>
      <c r="AD2332" s="8"/>
      <c r="AE2332" s="8"/>
      <c r="AF2332" s="8"/>
      <c r="AG2332" s="8"/>
      <c r="AH2332" s="8"/>
      <c r="AI2332" s="8"/>
      <c r="AJ2332" s="8"/>
      <c r="AK2332" s="8"/>
      <c r="AL2332" s="8"/>
      <c r="AM2332" s="8"/>
      <c r="AN2332" s="8"/>
      <c r="AO2332" s="8"/>
      <c r="AP2332" s="8"/>
      <c r="AQ2332" s="8"/>
      <c r="AR2332" s="8"/>
      <c r="AS2332" s="8"/>
      <c r="AT2332" s="8"/>
      <c r="AU2332" s="8"/>
      <c r="AV2332" s="8"/>
      <c r="AW2332" s="8"/>
      <c r="AX2332" s="8"/>
      <c r="AY2332" s="8"/>
      <c r="AZ2332" s="8"/>
      <c r="BA2332" s="8"/>
      <c r="BB2332" s="8"/>
      <c r="BC2332" s="8"/>
      <c r="BD2332" s="8"/>
      <c r="BE2332" s="8"/>
      <c r="BF2332" s="8"/>
      <c r="BG2332" s="8"/>
      <c r="BH2332" s="8"/>
      <c r="BI2332" s="8"/>
      <c r="BJ2332" s="8" t="s">
        <v>79</v>
      </c>
      <c r="BK2332" s="9">
        <v>44809</v>
      </c>
      <c r="BL2332" s="8" t="s">
        <v>1498</v>
      </c>
      <c r="BM2332" s="8">
        <v>36356</v>
      </c>
      <c r="BN2332" s="8"/>
      <c r="BO2332" s="8"/>
    </row>
    <row r="2333" spans="1:67" hidden="1" x14ac:dyDescent="0.2">
      <c r="A2333" s="8" t="s">
        <v>1747</v>
      </c>
      <c r="B2333" s="8"/>
      <c r="C2333" s="8" t="s">
        <v>1518</v>
      </c>
      <c r="D2333" s="8" t="s">
        <v>76</v>
      </c>
      <c r="E2333" s="8" t="s">
        <v>1303</v>
      </c>
      <c r="F2333" s="8" t="s">
        <v>1304</v>
      </c>
      <c r="G2333" s="8" t="s">
        <v>1303</v>
      </c>
      <c r="H2333" s="8" t="s">
        <v>1304</v>
      </c>
      <c r="I2333" s="8"/>
      <c r="J2333" s="8"/>
      <c r="K2333" s="8"/>
      <c r="L2333" s="8" t="s">
        <v>1752</v>
      </c>
      <c r="M2333" s="8"/>
      <c r="N2333" s="8"/>
      <c r="O2333" s="8"/>
      <c r="P2333" s="8"/>
      <c r="Q2333" s="8"/>
      <c r="R2333" s="8"/>
      <c r="S2333" s="8"/>
      <c r="T2333" s="8"/>
      <c r="U2333" s="8"/>
      <c r="V2333" s="8"/>
      <c r="W2333" s="8"/>
      <c r="X2333" s="8"/>
      <c r="Y2333" s="8"/>
      <c r="Z2333" s="8"/>
      <c r="AA2333" s="8"/>
      <c r="AB2333" s="8"/>
      <c r="AC2333" s="8">
        <v>3.91</v>
      </c>
      <c r="AD2333" s="8"/>
      <c r="AE2333" s="8"/>
      <c r="AF2333" s="8">
        <v>5.6449999999999996</v>
      </c>
      <c r="AG2333" s="8"/>
      <c r="AH2333" s="8"/>
      <c r="AI2333" s="8"/>
      <c r="AJ2333" s="8"/>
      <c r="AK2333" s="8"/>
      <c r="AL2333" s="8"/>
      <c r="AM2333" s="8"/>
      <c r="AN2333" s="8"/>
      <c r="AO2333" s="8"/>
      <c r="AP2333" s="8"/>
      <c r="AQ2333" s="8"/>
      <c r="AR2333" s="8"/>
      <c r="AS2333" s="8"/>
      <c r="AT2333" s="8"/>
      <c r="AU2333" s="8"/>
      <c r="AV2333" s="8"/>
      <c r="AW2333" s="8"/>
      <c r="AX2333" s="8"/>
      <c r="AY2333" s="8"/>
      <c r="AZ2333" s="8"/>
      <c r="BA2333" s="8"/>
      <c r="BB2333" s="8"/>
      <c r="BC2333" s="8"/>
      <c r="BD2333" s="8"/>
      <c r="BE2333" s="8"/>
      <c r="BF2333" s="8"/>
      <c r="BG2333" s="8"/>
      <c r="BH2333" s="8"/>
      <c r="BI2333" s="8"/>
      <c r="BJ2333" s="8" t="s">
        <v>79</v>
      </c>
      <c r="BK2333" s="9">
        <v>44812</v>
      </c>
      <c r="BL2333" s="8" t="s">
        <v>1738</v>
      </c>
      <c r="BM2333" s="8">
        <v>1420</v>
      </c>
      <c r="BN2333" s="8" t="s">
        <v>72</v>
      </c>
      <c r="BO2333" s="8" t="s">
        <v>1738</v>
      </c>
    </row>
    <row r="2334" spans="1:67" hidden="1" x14ac:dyDescent="0.2">
      <c r="A2334" s="8" t="s">
        <v>1750</v>
      </c>
      <c r="B2334" s="8"/>
      <c r="C2334" s="8" t="s">
        <v>1518</v>
      </c>
      <c r="D2334" s="8" t="s">
        <v>76</v>
      </c>
      <c r="E2334" s="8" t="s">
        <v>1303</v>
      </c>
      <c r="F2334" s="8" t="s">
        <v>1304</v>
      </c>
      <c r="G2334" s="8" t="s">
        <v>1303</v>
      </c>
      <c r="H2334" s="8" t="s">
        <v>1304</v>
      </c>
      <c r="I2334" s="8"/>
      <c r="J2334" s="8"/>
      <c r="K2334" s="8"/>
      <c r="L2334" s="8" t="s">
        <v>1752</v>
      </c>
      <c r="M2334" s="8"/>
      <c r="N2334" s="8"/>
      <c r="O2334" s="8"/>
      <c r="P2334" s="8"/>
      <c r="Q2334" s="8"/>
      <c r="R2334" s="8"/>
      <c r="S2334" s="8"/>
      <c r="T2334" s="8"/>
      <c r="U2334" s="8"/>
      <c r="V2334" s="8"/>
      <c r="W2334" s="8"/>
      <c r="X2334" s="8"/>
      <c r="Y2334" s="8"/>
      <c r="Z2334" s="8"/>
      <c r="AA2334" s="8"/>
      <c r="AB2334" s="8"/>
      <c r="AC2334" s="8"/>
      <c r="AD2334" s="8"/>
      <c r="AE2334" s="8"/>
      <c r="AF2334" s="8"/>
      <c r="AG2334" s="8">
        <v>3.7789999999999999</v>
      </c>
      <c r="AH2334" s="8"/>
      <c r="AI2334" s="8"/>
      <c r="AJ2334" s="8"/>
      <c r="AK2334" s="8"/>
      <c r="AL2334" s="8"/>
      <c r="AM2334" s="8"/>
      <c r="AN2334" s="8"/>
      <c r="AO2334" s="8"/>
      <c r="AP2334" s="8"/>
      <c r="AQ2334" s="8"/>
      <c r="AR2334" s="8"/>
      <c r="AS2334" s="8"/>
      <c r="AT2334" s="8"/>
      <c r="AU2334" s="8"/>
      <c r="AV2334" s="8"/>
      <c r="AW2334" s="8"/>
      <c r="AX2334" s="8"/>
      <c r="AY2334" s="8"/>
      <c r="AZ2334" s="8"/>
      <c r="BA2334" s="8"/>
      <c r="BB2334" s="8"/>
      <c r="BC2334" s="8"/>
      <c r="BD2334" s="8"/>
      <c r="BE2334" s="8"/>
      <c r="BF2334" s="8"/>
      <c r="BG2334" s="8"/>
      <c r="BH2334" s="8"/>
      <c r="BI2334" s="8" t="s">
        <v>1755</v>
      </c>
      <c r="BJ2334" s="8" t="s">
        <v>79</v>
      </c>
      <c r="BK2334" s="9">
        <v>44812</v>
      </c>
      <c r="BL2334" s="8" t="s">
        <v>1738</v>
      </c>
      <c r="BM2334" s="8">
        <v>1420</v>
      </c>
      <c r="BN2334" s="8"/>
      <c r="BO2334" s="8"/>
    </row>
    <row r="2335" spans="1:67" hidden="1" x14ac:dyDescent="0.2">
      <c r="A2335" s="8" t="s">
        <v>1749</v>
      </c>
      <c r="B2335" s="8"/>
      <c r="C2335" s="8" t="s">
        <v>1518</v>
      </c>
      <c r="D2335" s="8" t="s">
        <v>76</v>
      </c>
      <c r="E2335" s="8" t="s">
        <v>1303</v>
      </c>
      <c r="F2335" s="8" t="s">
        <v>1304</v>
      </c>
      <c r="G2335" s="8" t="s">
        <v>1303</v>
      </c>
      <c r="H2335" s="8" t="s">
        <v>1304</v>
      </c>
      <c r="I2335" s="8"/>
      <c r="J2335" s="8"/>
      <c r="K2335" s="8"/>
      <c r="L2335" s="8" t="s">
        <v>1752</v>
      </c>
      <c r="M2335" s="8"/>
      <c r="N2335" s="8"/>
      <c r="O2335" s="8"/>
      <c r="P2335" s="8"/>
      <c r="Q2335" s="8"/>
      <c r="R2335" s="8"/>
      <c r="S2335" s="8"/>
      <c r="T2335" s="8"/>
      <c r="U2335" s="8"/>
      <c r="V2335" s="8"/>
      <c r="W2335" s="8"/>
      <c r="X2335" s="8"/>
      <c r="Y2335" s="8"/>
      <c r="Z2335" s="8"/>
      <c r="AA2335" s="8"/>
      <c r="AB2335" s="8"/>
      <c r="AC2335" s="8"/>
      <c r="AD2335" s="8"/>
      <c r="AE2335" s="8"/>
      <c r="AF2335" s="8"/>
      <c r="AG2335" s="8">
        <v>2.9940000000000002</v>
      </c>
      <c r="AH2335" s="8"/>
      <c r="AI2335" s="8"/>
      <c r="AJ2335" s="8">
        <v>4.6550000000000002</v>
      </c>
      <c r="AK2335" s="8"/>
      <c r="AL2335" s="8"/>
      <c r="AM2335" s="8"/>
      <c r="AN2335" s="8"/>
      <c r="AO2335" s="8"/>
      <c r="AP2335" s="8"/>
      <c r="AQ2335" s="8"/>
      <c r="AR2335" s="8"/>
      <c r="AS2335" s="8"/>
      <c r="AT2335" s="8"/>
      <c r="AU2335" s="8"/>
      <c r="AV2335" s="8"/>
      <c r="AW2335" s="8"/>
      <c r="AX2335" s="8"/>
      <c r="AY2335" s="8"/>
      <c r="AZ2335" s="8"/>
      <c r="BA2335" s="8"/>
      <c r="BB2335" s="8"/>
      <c r="BC2335" s="8"/>
      <c r="BD2335" s="8"/>
      <c r="BE2335" s="8"/>
      <c r="BF2335" s="8"/>
      <c r="BG2335" s="8"/>
      <c r="BH2335" s="8"/>
      <c r="BI2335" s="8"/>
      <c r="BJ2335" s="8" t="s">
        <v>79</v>
      </c>
      <c r="BK2335" s="9">
        <v>44812</v>
      </c>
      <c r="BL2335" s="8" t="s">
        <v>1738</v>
      </c>
      <c r="BM2335" s="8">
        <v>1420</v>
      </c>
      <c r="BN2335" s="8"/>
      <c r="BO2335" s="8"/>
    </row>
    <row r="2336" spans="1:67" hidden="1" x14ac:dyDescent="0.2">
      <c r="A2336" s="8" t="s">
        <v>1748</v>
      </c>
      <c r="B2336" s="8"/>
      <c r="C2336" s="8" t="s">
        <v>1518</v>
      </c>
      <c r="D2336" s="8" t="s">
        <v>76</v>
      </c>
      <c r="E2336" s="8" t="s">
        <v>1303</v>
      </c>
      <c r="F2336" s="8" t="s">
        <v>1304</v>
      </c>
      <c r="G2336" s="8" t="s">
        <v>1303</v>
      </c>
      <c r="H2336" s="8" t="s">
        <v>1304</v>
      </c>
      <c r="I2336" s="8"/>
      <c r="J2336" s="8"/>
      <c r="K2336" s="8"/>
      <c r="L2336" s="8" t="s">
        <v>1752</v>
      </c>
      <c r="M2336" s="8"/>
      <c r="N2336" s="8"/>
      <c r="O2336" s="8"/>
      <c r="P2336" s="8"/>
      <c r="Q2336" s="8"/>
      <c r="R2336" s="8"/>
      <c r="S2336" s="8"/>
      <c r="T2336" s="8"/>
      <c r="U2336" s="8"/>
      <c r="V2336" s="8"/>
      <c r="W2336" s="8"/>
      <c r="X2336" s="8"/>
      <c r="Y2336" s="8">
        <v>4.0220000000000002</v>
      </c>
      <c r="Z2336" s="8"/>
      <c r="AA2336" s="8"/>
      <c r="AB2336" s="8"/>
      <c r="AC2336" s="8"/>
      <c r="AD2336" s="8"/>
      <c r="AE2336" s="8"/>
      <c r="AF2336" s="8"/>
      <c r="AG2336" s="8"/>
      <c r="AH2336" s="8"/>
      <c r="AI2336" s="8"/>
      <c r="AJ2336" s="8"/>
      <c r="AK2336" s="8"/>
      <c r="AL2336" s="8"/>
      <c r="AM2336" s="8"/>
      <c r="AN2336" s="8"/>
      <c r="AO2336" s="8"/>
      <c r="AP2336" s="8"/>
      <c r="AQ2336" s="8"/>
      <c r="AR2336" s="8"/>
      <c r="AS2336" s="8"/>
      <c r="AT2336" s="8"/>
      <c r="AU2336" s="8"/>
      <c r="AV2336" s="8"/>
      <c r="AW2336" s="8"/>
      <c r="AX2336" s="8"/>
      <c r="AY2336" s="8"/>
      <c r="AZ2336" s="8"/>
      <c r="BA2336" s="8"/>
      <c r="BB2336" s="8"/>
      <c r="BC2336" s="8"/>
      <c r="BD2336" s="8"/>
      <c r="BE2336" s="8"/>
      <c r="BF2336" s="8"/>
      <c r="BG2336" s="8"/>
      <c r="BH2336" s="8"/>
      <c r="BI2336" s="8" t="s">
        <v>1754</v>
      </c>
      <c r="BJ2336" s="8" t="s">
        <v>79</v>
      </c>
      <c r="BK2336" s="9">
        <v>44812</v>
      </c>
      <c r="BL2336" s="8" t="s">
        <v>1738</v>
      </c>
      <c r="BM2336" s="8">
        <v>1420</v>
      </c>
      <c r="BN2336" s="8"/>
      <c r="BO2336" s="8"/>
    </row>
    <row r="2337" spans="1:67" hidden="1" x14ac:dyDescent="0.2">
      <c r="A2337" s="8" t="s">
        <v>1758</v>
      </c>
      <c r="B2337" s="8"/>
      <c r="C2337" s="8" t="s">
        <v>1518</v>
      </c>
      <c r="D2337" s="8" t="s">
        <v>76</v>
      </c>
      <c r="E2337" s="8" t="s">
        <v>1303</v>
      </c>
      <c r="F2337" s="8" t="s">
        <v>1304</v>
      </c>
      <c r="G2337" s="8" t="s">
        <v>1303</v>
      </c>
      <c r="H2337" s="8" t="s">
        <v>1759</v>
      </c>
      <c r="I2337" s="8"/>
      <c r="J2337" s="8"/>
      <c r="K2337" s="8"/>
      <c r="L2337" s="8"/>
      <c r="M2337" s="8"/>
      <c r="N2337" s="8"/>
      <c r="O2337" s="8"/>
      <c r="P2337" s="8"/>
      <c r="Q2337" s="8"/>
      <c r="R2337" s="8"/>
      <c r="S2337" s="8"/>
      <c r="T2337" s="8"/>
      <c r="U2337" s="8"/>
      <c r="V2337" s="8"/>
      <c r="W2337" s="8"/>
      <c r="X2337" s="8"/>
      <c r="Y2337" s="8">
        <v>3.778</v>
      </c>
      <c r="Z2337" s="8"/>
      <c r="AA2337" s="8"/>
      <c r="AB2337" s="8">
        <v>4.8849999999999998</v>
      </c>
      <c r="AC2337" s="8"/>
      <c r="AD2337" s="8"/>
      <c r="AE2337" s="8"/>
      <c r="AF2337" s="8"/>
      <c r="AG2337" s="8"/>
      <c r="AH2337" s="8"/>
      <c r="AI2337" s="8"/>
      <c r="AJ2337" s="8"/>
      <c r="AK2337" s="8"/>
      <c r="AL2337" s="8"/>
      <c r="AM2337" s="8"/>
      <c r="AN2337" s="8"/>
      <c r="AO2337" s="8"/>
      <c r="AP2337" s="8"/>
      <c r="AQ2337" s="8"/>
      <c r="AR2337" s="8"/>
      <c r="AS2337" s="8"/>
      <c r="AT2337" s="8"/>
      <c r="AU2337" s="8"/>
      <c r="AV2337" s="8"/>
      <c r="AW2337" s="8"/>
      <c r="AX2337" s="8"/>
      <c r="AY2337" s="8"/>
      <c r="AZ2337" s="8"/>
      <c r="BA2337" s="8"/>
      <c r="BB2337" s="8"/>
      <c r="BC2337" s="8"/>
      <c r="BD2337" s="8"/>
      <c r="BE2337" s="8"/>
      <c r="BF2337" s="8"/>
      <c r="BG2337" s="8"/>
      <c r="BH2337" s="8"/>
      <c r="BI2337" s="8" t="s">
        <v>1784</v>
      </c>
      <c r="BJ2337" s="8" t="s">
        <v>79</v>
      </c>
      <c r="BK2337" s="9">
        <v>44812</v>
      </c>
      <c r="BL2337" s="8" t="s">
        <v>1738</v>
      </c>
      <c r="BM2337" s="8">
        <v>1420</v>
      </c>
      <c r="BN2337" s="8" t="s">
        <v>72</v>
      </c>
      <c r="BO2337" s="8" t="s">
        <v>1738</v>
      </c>
    </row>
    <row r="2338" spans="1:67" hidden="1" x14ac:dyDescent="0.2">
      <c r="A2338" s="8" t="s">
        <v>1756</v>
      </c>
      <c r="B2338" s="8"/>
      <c r="C2338" s="8" t="s">
        <v>1518</v>
      </c>
      <c r="D2338" s="8" t="s">
        <v>76</v>
      </c>
      <c r="E2338" s="8" t="s">
        <v>1303</v>
      </c>
      <c r="F2338" s="8" t="s">
        <v>1304</v>
      </c>
      <c r="G2338" s="8" t="s">
        <v>1303</v>
      </c>
      <c r="H2338" s="8" t="s">
        <v>1304</v>
      </c>
      <c r="I2338" s="8"/>
      <c r="J2338" s="8"/>
      <c r="K2338" s="8"/>
      <c r="L2338" s="8" t="s">
        <v>1757</v>
      </c>
      <c r="M2338" s="8"/>
      <c r="N2338" s="8"/>
      <c r="O2338" s="8"/>
      <c r="P2338" s="8"/>
      <c r="Q2338" s="8"/>
      <c r="R2338" s="8"/>
      <c r="S2338" s="8"/>
      <c r="T2338" s="8"/>
      <c r="U2338" s="8"/>
      <c r="V2338" s="8"/>
      <c r="W2338" s="8"/>
      <c r="X2338" s="8"/>
      <c r="Y2338" s="8"/>
      <c r="Z2338" s="8"/>
      <c r="AA2338" s="8"/>
      <c r="AB2338" s="8"/>
      <c r="AC2338" s="8"/>
      <c r="AD2338" s="8"/>
      <c r="AE2338" s="8"/>
      <c r="AF2338" s="8"/>
      <c r="AG2338" s="8"/>
      <c r="AH2338" s="8"/>
      <c r="AI2338" s="8"/>
      <c r="AJ2338" s="8"/>
      <c r="AK2338" s="8"/>
      <c r="AL2338" s="8"/>
      <c r="AM2338" s="8"/>
      <c r="AN2338" s="8"/>
      <c r="AO2338" s="8"/>
      <c r="AP2338" s="8"/>
      <c r="AQ2338" s="8"/>
      <c r="AR2338" s="8"/>
      <c r="AS2338" s="8"/>
      <c r="AT2338" s="8"/>
      <c r="AU2338" s="8"/>
      <c r="AV2338" s="8"/>
      <c r="AW2338" s="8">
        <v>4.1660000000000004</v>
      </c>
      <c r="AX2338" s="8">
        <v>3.0920000000000001</v>
      </c>
      <c r="AY2338" s="8">
        <v>3.1059999999999999</v>
      </c>
      <c r="AZ2338" s="8">
        <v>3.1059999999999999</v>
      </c>
      <c r="BA2338" s="8"/>
      <c r="BB2338" s="8"/>
      <c r="BC2338" s="8"/>
      <c r="BD2338" s="8"/>
      <c r="BE2338" s="8"/>
      <c r="BF2338" s="8"/>
      <c r="BG2338" s="8"/>
      <c r="BH2338" s="8"/>
      <c r="BI2338" s="8"/>
      <c r="BJ2338" s="8" t="s">
        <v>79</v>
      </c>
      <c r="BK2338" s="9">
        <v>44812</v>
      </c>
      <c r="BL2338" s="8" t="s">
        <v>1738</v>
      </c>
      <c r="BM2338" s="8">
        <v>1420</v>
      </c>
      <c r="BN2338" s="8" t="s">
        <v>72</v>
      </c>
      <c r="BO2338" s="8" t="s">
        <v>1738</v>
      </c>
    </row>
    <row r="2339" spans="1:67" hidden="1" x14ac:dyDescent="0.2">
      <c r="A2339" s="8" t="s">
        <v>1746</v>
      </c>
      <c r="B2339" s="8"/>
      <c r="C2339" s="8" t="s">
        <v>1518</v>
      </c>
      <c r="D2339" s="8" t="s">
        <v>76</v>
      </c>
      <c r="E2339" s="8" t="s">
        <v>1303</v>
      </c>
      <c r="F2339" s="8" t="s">
        <v>1304</v>
      </c>
      <c r="G2339" s="8" t="s">
        <v>1303</v>
      </c>
      <c r="H2339" s="8" t="s">
        <v>1304</v>
      </c>
      <c r="I2339" s="8"/>
      <c r="J2339" s="8"/>
      <c r="K2339" s="8"/>
      <c r="L2339" s="8" t="s">
        <v>1751</v>
      </c>
      <c r="M2339" s="8"/>
      <c r="N2339" s="8"/>
      <c r="O2339" s="8"/>
      <c r="P2339" s="8"/>
      <c r="Q2339" s="8"/>
      <c r="R2339" s="8"/>
      <c r="S2339" s="8"/>
      <c r="T2339" s="8"/>
      <c r="U2339" s="8"/>
      <c r="V2339" s="8"/>
      <c r="W2339" s="8"/>
      <c r="X2339" s="8"/>
      <c r="Y2339" s="8" t="s">
        <v>1965</v>
      </c>
      <c r="Z2339" s="8"/>
      <c r="AA2339" s="8"/>
      <c r="AB2339" s="8" t="s">
        <v>1966</v>
      </c>
      <c r="AC2339" s="8"/>
      <c r="AD2339" s="8"/>
      <c r="AE2339" s="8"/>
      <c r="AF2339" s="8"/>
      <c r="AG2339" s="8"/>
      <c r="AH2339" s="8"/>
      <c r="AI2339" s="8"/>
      <c r="AJ2339" s="8"/>
      <c r="AK2339" s="8"/>
      <c r="AL2339" s="8"/>
      <c r="AM2339" s="8"/>
      <c r="AN2339" s="8"/>
      <c r="AO2339" s="8"/>
      <c r="AP2339" s="8"/>
      <c r="AQ2339" s="8"/>
      <c r="AR2339" s="8"/>
      <c r="AS2339" s="8"/>
      <c r="AT2339" s="8"/>
      <c r="AU2339" s="8"/>
      <c r="AV2339" s="8"/>
      <c r="AW2339" s="8"/>
      <c r="AX2339" s="8"/>
      <c r="AY2339" s="8"/>
      <c r="AZ2339" s="8"/>
      <c r="BA2339" s="8"/>
      <c r="BB2339" s="8"/>
      <c r="BC2339" s="8"/>
      <c r="BD2339" s="8"/>
      <c r="BE2339" s="8"/>
      <c r="BF2339" s="8"/>
      <c r="BG2339" s="8"/>
      <c r="BH2339" s="8"/>
      <c r="BI2339" s="8" t="s">
        <v>1753</v>
      </c>
      <c r="BJ2339" s="8" t="s">
        <v>79</v>
      </c>
      <c r="BK2339" s="9">
        <v>44812</v>
      </c>
      <c r="BL2339" s="8" t="s">
        <v>1738</v>
      </c>
      <c r="BM2339" s="8">
        <v>1420</v>
      </c>
      <c r="BN2339" s="8"/>
      <c r="BO2339" s="8"/>
    </row>
    <row r="2340" spans="1:67" hidden="1" x14ac:dyDescent="0.2">
      <c r="A2340" s="13" t="s">
        <v>1737</v>
      </c>
      <c r="B2340" s="13"/>
      <c r="C2340" s="13" t="s">
        <v>1518</v>
      </c>
      <c r="D2340" s="13" t="s">
        <v>76</v>
      </c>
      <c r="E2340" s="13" t="s">
        <v>1303</v>
      </c>
      <c r="F2340" s="13" t="s">
        <v>1357</v>
      </c>
      <c r="G2340" s="13" t="s">
        <v>1303</v>
      </c>
      <c r="H2340" s="13" t="s">
        <v>1357</v>
      </c>
      <c r="I2340" s="13"/>
      <c r="J2340" s="13"/>
      <c r="K2340" s="13"/>
      <c r="L2340" s="13"/>
      <c r="M2340" s="13"/>
      <c r="N2340" s="13"/>
      <c r="O2340" s="13"/>
      <c r="P2340" s="13"/>
      <c r="Q2340" s="13"/>
      <c r="R2340" s="13"/>
      <c r="S2340" s="13"/>
      <c r="T2340" s="13"/>
      <c r="U2340" s="13"/>
      <c r="V2340" s="13"/>
      <c r="W2340" s="13"/>
      <c r="X2340" s="13"/>
      <c r="Y2340" s="13"/>
      <c r="Z2340" s="13"/>
      <c r="AA2340" s="13"/>
      <c r="AB2340" s="13"/>
      <c r="AC2340" s="13"/>
      <c r="AD2340" s="13"/>
      <c r="AE2340" s="13"/>
      <c r="AF2340" s="13"/>
      <c r="AG2340" s="13"/>
      <c r="AH2340" s="13"/>
      <c r="AI2340" s="13"/>
      <c r="AJ2340" s="13"/>
      <c r="AK2340" s="13"/>
      <c r="AL2340" s="13"/>
      <c r="AM2340" s="13"/>
      <c r="AN2340" s="13"/>
      <c r="AO2340" s="13"/>
      <c r="AP2340" s="13"/>
      <c r="AQ2340" s="13"/>
      <c r="AR2340" s="13"/>
      <c r="AS2340" s="13"/>
      <c r="AT2340" s="13"/>
      <c r="AU2340" s="13"/>
      <c r="AV2340" s="13"/>
      <c r="AW2340" s="13"/>
      <c r="AX2340" s="13"/>
      <c r="AY2340" s="13"/>
      <c r="AZ2340" s="13"/>
      <c r="BA2340" s="13"/>
      <c r="BB2340" s="13"/>
      <c r="BC2340" s="13"/>
      <c r="BD2340" s="13"/>
      <c r="BE2340" s="13"/>
      <c r="BF2340" s="13"/>
      <c r="BG2340" s="13"/>
      <c r="BH2340" s="13"/>
      <c r="BI2340" s="13"/>
      <c r="BJ2340" s="13"/>
      <c r="BK2340" s="13"/>
      <c r="BL2340" s="13"/>
      <c r="BM2340" s="13"/>
      <c r="BN2340" s="13"/>
      <c r="BO2340" s="13"/>
    </row>
    <row r="2341" spans="1:67" hidden="1" x14ac:dyDescent="0.2">
      <c r="A2341" s="8" t="s">
        <v>1332</v>
      </c>
      <c r="B2341" s="8"/>
      <c r="C2341" s="8" t="s">
        <v>1518</v>
      </c>
      <c r="D2341" s="8" t="s">
        <v>76</v>
      </c>
      <c r="E2341" s="8" t="s">
        <v>1303</v>
      </c>
      <c r="F2341" s="8" t="s">
        <v>1357</v>
      </c>
      <c r="G2341" s="8" t="s">
        <v>1303</v>
      </c>
      <c r="H2341" s="8" t="s">
        <v>1357</v>
      </c>
      <c r="I2341" s="8"/>
      <c r="J2341" s="8"/>
      <c r="K2341" s="8"/>
      <c r="L2341" s="8" t="s">
        <v>967</v>
      </c>
      <c r="M2341" s="8"/>
      <c r="N2341" s="8"/>
      <c r="O2341" s="8"/>
      <c r="P2341" s="8"/>
      <c r="Q2341" s="8"/>
      <c r="R2341" s="8"/>
      <c r="S2341" s="8"/>
      <c r="T2341" s="8"/>
      <c r="U2341" s="8"/>
      <c r="V2341" s="8"/>
      <c r="W2341" s="8"/>
      <c r="X2341" s="8"/>
      <c r="Y2341" s="8"/>
      <c r="Z2341" s="8"/>
      <c r="AA2341" s="8"/>
      <c r="AB2341" s="8"/>
      <c r="AC2341" s="8"/>
      <c r="AD2341" s="8"/>
      <c r="AE2341" s="8"/>
      <c r="AF2341" s="8"/>
      <c r="AG2341" s="8"/>
      <c r="AH2341" s="8"/>
      <c r="AI2341" s="8"/>
      <c r="AJ2341" s="8"/>
      <c r="AK2341" s="8"/>
      <c r="AL2341" s="8"/>
      <c r="AM2341" s="8"/>
      <c r="AN2341" s="8"/>
      <c r="AO2341" s="8"/>
      <c r="AP2341" s="8"/>
      <c r="AQ2341" s="8"/>
      <c r="AR2341" s="8"/>
      <c r="AS2341" s="8"/>
      <c r="AT2341" s="8"/>
      <c r="AU2341" s="8"/>
      <c r="AV2341" s="8"/>
      <c r="AW2341" s="8"/>
      <c r="AX2341" s="8"/>
      <c r="AY2341" s="8"/>
      <c r="AZ2341" s="8"/>
      <c r="BA2341" s="8">
        <v>5.28</v>
      </c>
      <c r="BB2341" s="8">
        <v>4.01</v>
      </c>
      <c r="BC2341" s="8">
        <v>3.7</v>
      </c>
      <c r="BD2341" s="8">
        <v>4.01</v>
      </c>
      <c r="BE2341" s="8"/>
      <c r="BF2341" s="8"/>
      <c r="BG2341" s="8"/>
      <c r="BH2341" s="8"/>
      <c r="BI2341" s="8"/>
      <c r="BJ2341" s="8" t="s">
        <v>79</v>
      </c>
      <c r="BK2341" s="8"/>
      <c r="BL2341" s="8" t="s">
        <v>301</v>
      </c>
      <c r="BM2341" s="8">
        <v>2255</v>
      </c>
      <c r="BN2341" s="8"/>
      <c r="BO2341" s="8"/>
    </row>
    <row r="2342" spans="1:67" hidden="1" x14ac:dyDescent="0.2">
      <c r="A2342" s="8" t="s">
        <v>1332</v>
      </c>
      <c r="B2342" s="8" t="s">
        <v>2312</v>
      </c>
      <c r="C2342" s="8" t="s">
        <v>1518</v>
      </c>
      <c r="D2342" s="8" t="s">
        <v>76</v>
      </c>
      <c r="E2342" s="8" t="s">
        <v>1303</v>
      </c>
      <c r="F2342" s="8" t="s">
        <v>1357</v>
      </c>
      <c r="G2342" s="8" t="s">
        <v>1303</v>
      </c>
      <c r="H2342" s="8" t="s">
        <v>1357</v>
      </c>
      <c r="I2342" s="8"/>
      <c r="J2342" s="8"/>
      <c r="K2342" s="8"/>
      <c r="L2342" s="8"/>
      <c r="M2342" s="8"/>
      <c r="N2342" s="8"/>
      <c r="O2342" s="8"/>
      <c r="P2342" s="8"/>
      <c r="Q2342" s="8"/>
      <c r="R2342" s="8"/>
      <c r="S2342" s="8"/>
      <c r="T2342" s="8"/>
      <c r="U2342" s="8"/>
      <c r="V2342" s="8"/>
      <c r="W2342" s="8"/>
      <c r="X2342" s="8"/>
      <c r="Y2342" s="8"/>
      <c r="Z2342" s="8"/>
      <c r="AA2342" s="8"/>
      <c r="AB2342" s="8"/>
      <c r="AC2342" s="8"/>
      <c r="AD2342" s="8"/>
      <c r="AE2342" s="8"/>
      <c r="AF2342" s="8"/>
      <c r="AG2342" s="8"/>
      <c r="AH2342" s="8"/>
      <c r="AI2342" s="8"/>
      <c r="AJ2342" s="8"/>
      <c r="AK2342" s="8"/>
      <c r="AL2342" s="8"/>
      <c r="AM2342" s="8"/>
      <c r="AN2342" s="8"/>
      <c r="AO2342" s="8"/>
      <c r="AP2342" s="8"/>
      <c r="AQ2342" s="8"/>
      <c r="AR2342" s="8"/>
      <c r="AS2342" s="8"/>
      <c r="AT2342" s="8"/>
      <c r="AU2342" s="8"/>
      <c r="AV2342" s="8"/>
      <c r="AW2342" s="8"/>
      <c r="AX2342" s="8"/>
      <c r="AY2342" s="8"/>
      <c r="AZ2342" s="8"/>
      <c r="BA2342" s="8">
        <v>5.5</v>
      </c>
      <c r="BB2342" s="8">
        <v>3.8</v>
      </c>
      <c r="BC2342" s="8">
        <v>3.7</v>
      </c>
      <c r="BD2342" s="8">
        <v>3.8</v>
      </c>
      <c r="BE2342" s="8"/>
      <c r="BF2342" s="8"/>
      <c r="BG2342" s="8"/>
      <c r="BH2342" s="8"/>
      <c r="BI2342" s="8"/>
      <c r="BJ2342" s="8" t="s">
        <v>79</v>
      </c>
      <c r="BK2342" s="9">
        <v>44819</v>
      </c>
      <c r="BL2342" s="8" t="s">
        <v>71</v>
      </c>
      <c r="BM2342" s="8">
        <v>3485</v>
      </c>
      <c r="BN2342" s="8" t="s">
        <v>72</v>
      </c>
      <c r="BO2342" s="8" t="s">
        <v>71</v>
      </c>
    </row>
    <row r="2343" spans="1:67" hidden="1" x14ac:dyDescent="0.2">
      <c r="A2343" s="4" t="s">
        <v>1332</v>
      </c>
      <c r="B2343" s="4" t="s">
        <v>2312</v>
      </c>
      <c r="C2343" s="4" t="s">
        <v>1518</v>
      </c>
      <c r="D2343" s="4" t="s">
        <v>76</v>
      </c>
      <c r="E2343" s="4" t="s">
        <v>1303</v>
      </c>
      <c r="F2343" s="4" t="s">
        <v>1357</v>
      </c>
      <c r="G2343" s="4" t="s">
        <v>1303</v>
      </c>
      <c r="H2343" s="4" t="s">
        <v>1357</v>
      </c>
      <c r="I2343" s="4"/>
      <c r="J2343" s="4"/>
      <c r="K2343" s="4"/>
      <c r="L2343" s="4"/>
      <c r="M2343" s="4"/>
      <c r="N2343" s="4"/>
      <c r="O2343" s="4"/>
      <c r="P2343" s="4"/>
      <c r="Q2343" s="4"/>
      <c r="R2343" s="4"/>
      <c r="S2343" s="4"/>
      <c r="T2343" s="4"/>
      <c r="U2343" s="4"/>
      <c r="V2343" s="4"/>
      <c r="W2343" s="4"/>
      <c r="X2343" s="4"/>
      <c r="Y2343" s="4"/>
      <c r="Z2343" s="4"/>
      <c r="AA2343" s="4"/>
      <c r="AB2343" s="4"/>
      <c r="AC2343" s="4"/>
      <c r="AD2343" s="4"/>
      <c r="AE2343" s="4"/>
      <c r="AF2343" s="4"/>
      <c r="AG2343" s="4"/>
      <c r="AH2343" s="4"/>
      <c r="AI2343" s="4"/>
      <c r="AJ2343" s="4"/>
      <c r="AK2343" s="4"/>
      <c r="AL2343" s="4"/>
      <c r="AM2343" s="4"/>
      <c r="AN2343" s="4"/>
      <c r="AO2343" s="4"/>
      <c r="AP2343" s="4"/>
      <c r="AQ2343" s="4"/>
      <c r="AR2343" s="4"/>
      <c r="AS2343" s="4"/>
      <c r="AT2343" s="4"/>
      <c r="AU2343" s="4"/>
      <c r="AV2343" s="4"/>
      <c r="AW2343" s="4"/>
      <c r="AX2343" s="4"/>
      <c r="AY2343" s="4"/>
      <c r="AZ2343" s="4"/>
      <c r="BA2343" s="4">
        <v>5.5</v>
      </c>
      <c r="BB2343" s="4"/>
      <c r="BC2343" s="4"/>
      <c r="BD2343" s="4">
        <v>3.8</v>
      </c>
      <c r="BE2343" s="4"/>
      <c r="BF2343" s="4"/>
      <c r="BG2343" s="4"/>
      <c r="BH2343" s="4"/>
      <c r="BI2343" s="4"/>
      <c r="BJ2343" s="4" t="s">
        <v>70</v>
      </c>
      <c r="BK2343" s="4"/>
      <c r="BL2343" s="4"/>
      <c r="BM2343" s="4">
        <v>3485</v>
      </c>
      <c r="BN2343" s="4" t="s">
        <v>72</v>
      </c>
      <c r="BO2343" s="4" t="s">
        <v>71</v>
      </c>
    </row>
    <row r="2344" spans="1:67" hidden="1" x14ac:dyDescent="0.2">
      <c r="A2344" t="s">
        <v>108</v>
      </c>
      <c r="C2344" t="s">
        <v>1518</v>
      </c>
      <c r="D2344" t="s">
        <v>76</v>
      </c>
      <c r="E2344" t="s">
        <v>1303</v>
      </c>
      <c r="F2344" s="8" t="s">
        <v>1357</v>
      </c>
      <c r="G2344" t="s">
        <v>1303</v>
      </c>
      <c r="H2344" t="s">
        <v>1357</v>
      </c>
      <c r="AW2344">
        <v>4.3600000000000003</v>
      </c>
      <c r="AX2344">
        <v>3.1</v>
      </c>
      <c r="AY2344">
        <v>3.22</v>
      </c>
      <c r="AZ2344">
        <v>3.22</v>
      </c>
      <c r="BA2344">
        <v>5.08</v>
      </c>
      <c r="BB2344">
        <v>3.91</v>
      </c>
      <c r="BC2344">
        <v>3.65</v>
      </c>
      <c r="BD2344">
        <v>3.91</v>
      </c>
      <c r="BE2344">
        <v>5.72</v>
      </c>
      <c r="BF2344">
        <v>3.58</v>
      </c>
      <c r="BG2344">
        <v>2.92</v>
      </c>
      <c r="BH2344">
        <v>3.58</v>
      </c>
      <c r="BJ2344" t="s">
        <v>79</v>
      </c>
      <c r="BL2344" t="s">
        <v>301</v>
      </c>
      <c r="BM2344">
        <v>2255</v>
      </c>
    </row>
    <row r="2345" spans="1:67" hidden="1" x14ac:dyDescent="0.2">
      <c r="A2345" s="8" t="s">
        <v>1333</v>
      </c>
      <c r="B2345" s="8"/>
      <c r="C2345" s="8" t="s">
        <v>1518</v>
      </c>
      <c r="D2345" s="8" t="s">
        <v>76</v>
      </c>
      <c r="E2345" s="8" t="s">
        <v>1303</v>
      </c>
      <c r="F2345" s="8" t="s">
        <v>1357</v>
      </c>
      <c r="G2345" s="8" t="s">
        <v>1303</v>
      </c>
      <c r="H2345" s="8" t="s">
        <v>1357</v>
      </c>
      <c r="I2345" s="8"/>
      <c r="J2345" s="8"/>
      <c r="K2345" s="8"/>
      <c r="L2345" s="8" t="s">
        <v>1101</v>
      </c>
      <c r="M2345" s="8"/>
      <c r="N2345" s="8"/>
      <c r="O2345" s="8"/>
      <c r="P2345" s="8"/>
      <c r="Q2345" s="8"/>
      <c r="R2345" s="8"/>
      <c r="S2345" s="8"/>
      <c r="T2345" s="8"/>
      <c r="U2345" s="8"/>
      <c r="V2345" s="8"/>
      <c r="W2345" s="8"/>
      <c r="X2345" s="8"/>
      <c r="Y2345" s="8"/>
      <c r="Z2345" s="8"/>
      <c r="AA2345" s="8"/>
      <c r="AB2345" s="8"/>
      <c r="AC2345" s="8">
        <v>4.78</v>
      </c>
      <c r="AD2345" s="8">
        <v>6.2</v>
      </c>
      <c r="AE2345" s="8">
        <v>6.49</v>
      </c>
      <c r="AF2345" s="8">
        <v>6.49</v>
      </c>
      <c r="AG2345" s="8"/>
      <c r="AH2345" s="8"/>
      <c r="AI2345" s="8"/>
      <c r="AJ2345" s="8"/>
      <c r="AK2345" s="8"/>
      <c r="AL2345" s="8"/>
      <c r="AM2345" s="8"/>
      <c r="AN2345" s="8"/>
      <c r="AO2345" s="8"/>
      <c r="AP2345" s="8"/>
      <c r="AQ2345" s="8"/>
      <c r="AR2345" s="8"/>
      <c r="AS2345" s="8"/>
      <c r="AT2345" s="8"/>
      <c r="AU2345" s="8"/>
      <c r="AV2345" s="8"/>
      <c r="AW2345" s="8"/>
      <c r="AX2345" s="8"/>
      <c r="AY2345" s="8"/>
      <c r="AZ2345" s="8"/>
      <c r="BA2345" s="8"/>
      <c r="BB2345" s="8"/>
      <c r="BC2345" s="8"/>
      <c r="BD2345" s="8"/>
      <c r="BE2345" s="8"/>
      <c r="BF2345" s="8"/>
      <c r="BG2345" s="8"/>
      <c r="BH2345" s="8"/>
      <c r="BI2345" s="8"/>
      <c r="BJ2345" s="8" t="s">
        <v>79</v>
      </c>
      <c r="BK2345" s="8"/>
      <c r="BL2345" s="8" t="s">
        <v>301</v>
      </c>
      <c r="BM2345" s="8">
        <v>2255</v>
      </c>
      <c r="BN2345" s="8"/>
      <c r="BO2345" s="8"/>
    </row>
    <row r="2346" spans="1:67" hidden="1" x14ac:dyDescent="0.2">
      <c r="A2346" t="s">
        <v>1334</v>
      </c>
      <c r="C2346" t="s">
        <v>1518</v>
      </c>
      <c r="D2346" t="s">
        <v>76</v>
      </c>
      <c r="E2346" t="s">
        <v>1303</v>
      </c>
      <c r="F2346" s="8" t="s">
        <v>1357</v>
      </c>
      <c r="G2346" t="s">
        <v>1303</v>
      </c>
      <c r="H2346" t="s">
        <v>1357</v>
      </c>
      <c r="L2346" t="s">
        <v>953</v>
      </c>
      <c r="AG2346">
        <v>4.7</v>
      </c>
      <c r="AH2346">
        <v>5.73</v>
      </c>
      <c r="AI2346">
        <v>5.29</v>
      </c>
      <c r="AJ2346">
        <v>5.73</v>
      </c>
      <c r="BJ2346" t="s">
        <v>79</v>
      </c>
      <c r="BL2346" t="s">
        <v>301</v>
      </c>
      <c r="BM2346">
        <v>2255</v>
      </c>
      <c r="BN2346" t="s">
        <v>72</v>
      </c>
      <c r="BO2346" t="s">
        <v>301</v>
      </c>
    </row>
    <row r="2347" spans="1:67" hidden="1" x14ac:dyDescent="0.2">
      <c r="A2347" s="8" t="s">
        <v>1335</v>
      </c>
      <c r="B2347" s="8"/>
      <c r="C2347" s="8" t="s">
        <v>1518</v>
      </c>
      <c r="D2347" s="8" t="s">
        <v>76</v>
      </c>
      <c r="E2347" s="8" t="s">
        <v>1303</v>
      </c>
      <c r="F2347" s="8" t="s">
        <v>1357</v>
      </c>
      <c r="G2347" s="8" t="s">
        <v>1303</v>
      </c>
      <c r="H2347" s="8" t="s">
        <v>1357</v>
      </c>
      <c r="I2347" s="8"/>
      <c r="J2347" s="8"/>
      <c r="K2347" s="8"/>
      <c r="L2347" s="8" t="s">
        <v>948</v>
      </c>
      <c r="M2347" s="8"/>
      <c r="N2347" s="8"/>
      <c r="O2347" s="8"/>
      <c r="P2347" s="8"/>
      <c r="Q2347" s="8"/>
      <c r="R2347" s="8"/>
      <c r="S2347" s="8"/>
      <c r="T2347" s="8"/>
      <c r="U2347" s="8"/>
      <c r="V2347" s="8"/>
      <c r="W2347" s="8"/>
      <c r="X2347" s="8"/>
      <c r="Y2347" s="8"/>
      <c r="Z2347" s="8"/>
      <c r="AA2347" s="8">
        <v>6.3</v>
      </c>
      <c r="AB2347" s="8">
        <v>6.3</v>
      </c>
      <c r="AC2347" s="8"/>
      <c r="AD2347" s="8"/>
      <c r="AE2347" s="8"/>
      <c r="AF2347" s="8"/>
      <c r="AG2347" s="8"/>
      <c r="AH2347" s="8"/>
      <c r="AI2347" s="8"/>
      <c r="AJ2347" s="8"/>
      <c r="AK2347" s="8"/>
      <c r="AL2347" s="8"/>
      <c r="AM2347" s="8"/>
      <c r="AN2347" s="8"/>
      <c r="AO2347" s="8"/>
      <c r="AP2347" s="8"/>
      <c r="AQ2347" s="8"/>
      <c r="AR2347" s="8"/>
      <c r="AS2347" s="8"/>
      <c r="AT2347" s="8"/>
      <c r="AU2347" s="8"/>
      <c r="AV2347" s="8"/>
      <c r="AW2347" s="8"/>
      <c r="AX2347" s="8"/>
      <c r="AY2347" s="8"/>
      <c r="AZ2347" s="8"/>
      <c r="BA2347" s="8"/>
      <c r="BB2347" s="8"/>
      <c r="BC2347" s="8"/>
      <c r="BD2347" s="8"/>
      <c r="BE2347" s="8"/>
      <c r="BF2347" s="8"/>
      <c r="BG2347" s="8"/>
      <c r="BH2347" s="8"/>
      <c r="BI2347" s="8"/>
      <c r="BJ2347" s="8" t="s">
        <v>79</v>
      </c>
      <c r="BK2347" s="8"/>
      <c r="BL2347" s="8" t="s">
        <v>301</v>
      </c>
      <c r="BM2347" s="8">
        <v>2255</v>
      </c>
      <c r="BN2347" s="8" t="s">
        <v>72</v>
      </c>
      <c r="BO2347" s="8" t="s">
        <v>301</v>
      </c>
    </row>
    <row r="2348" spans="1:67" hidden="1" x14ac:dyDescent="0.2">
      <c r="A2348" t="s">
        <v>1336</v>
      </c>
      <c r="C2348" t="s">
        <v>1518</v>
      </c>
      <c r="D2348" t="s">
        <v>76</v>
      </c>
      <c r="E2348" t="s">
        <v>1303</v>
      </c>
      <c r="F2348" s="8" t="s">
        <v>1357</v>
      </c>
      <c r="G2348" t="s">
        <v>1303</v>
      </c>
      <c r="H2348" t="s">
        <v>1357</v>
      </c>
      <c r="L2348" t="s">
        <v>1337</v>
      </c>
      <c r="BA2348">
        <v>5.05</v>
      </c>
      <c r="BB2348">
        <v>3.85</v>
      </c>
      <c r="BC2348">
        <v>3.69</v>
      </c>
      <c r="BD2348">
        <v>3.85</v>
      </c>
      <c r="BJ2348" t="s">
        <v>79</v>
      </c>
      <c r="BL2348" t="s">
        <v>301</v>
      </c>
      <c r="BM2348">
        <v>2255</v>
      </c>
    </row>
    <row r="2349" spans="1:67" hidden="1" x14ac:dyDescent="0.2">
      <c r="A2349" t="s">
        <v>1336</v>
      </c>
      <c r="C2349" t="s">
        <v>1518</v>
      </c>
      <c r="D2349" t="s">
        <v>76</v>
      </c>
      <c r="E2349" t="s">
        <v>1303</v>
      </c>
      <c r="F2349" s="8" t="s">
        <v>1357</v>
      </c>
      <c r="G2349" t="s">
        <v>1303</v>
      </c>
      <c r="H2349" t="s">
        <v>1357</v>
      </c>
      <c r="L2349" t="s">
        <v>1337</v>
      </c>
      <c r="BE2349">
        <v>5.57</v>
      </c>
      <c r="BF2349">
        <v>3.57</v>
      </c>
      <c r="BG2349">
        <v>2.92</v>
      </c>
      <c r="BH2349">
        <v>3.57</v>
      </c>
      <c r="BJ2349" t="s">
        <v>79</v>
      </c>
      <c r="BL2349" t="s">
        <v>301</v>
      </c>
      <c r="BM2349">
        <v>2255</v>
      </c>
    </row>
    <row r="2350" spans="1:67" hidden="1" x14ac:dyDescent="0.2">
      <c r="A2350" s="8" t="s">
        <v>1338</v>
      </c>
      <c r="B2350" s="8"/>
      <c r="C2350" s="8" t="s">
        <v>1518</v>
      </c>
      <c r="D2350" s="8" t="s">
        <v>76</v>
      </c>
      <c r="E2350" s="8" t="s">
        <v>1303</v>
      </c>
      <c r="F2350" s="8" t="s">
        <v>1357</v>
      </c>
      <c r="G2350" s="8" t="s">
        <v>1303</v>
      </c>
      <c r="H2350" s="8" t="s">
        <v>1357</v>
      </c>
      <c r="I2350" s="8"/>
      <c r="J2350" s="8"/>
      <c r="K2350" s="8"/>
      <c r="L2350" s="8" t="s">
        <v>1339</v>
      </c>
      <c r="M2350" s="8"/>
      <c r="N2350" s="8"/>
      <c r="O2350" s="8"/>
      <c r="P2350" s="8"/>
      <c r="Q2350" s="8"/>
      <c r="R2350" s="8"/>
      <c r="S2350" s="8"/>
      <c r="T2350" s="8"/>
      <c r="U2350" s="8"/>
      <c r="V2350" s="8"/>
      <c r="W2350" s="8"/>
      <c r="X2350" s="8"/>
      <c r="Y2350" s="8"/>
      <c r="Z2350" s="8"/>
      <c r="AA2350" s="8"/>
      <c r="AB2350" s="8"/>
      <c r="AC2350" s="8"/>
      <c r="AD2350" s="8">
        <v>6.52</v>
      </c>
      <c r="AE2350" s="8">
        <v>6.93</v>
      </c>
      <c r="AF2350" s="8">
        <v>6.93</v>
      </c>
      <c r="AG2350" s="8"/>
      <c r="AH2350" s="8"/>
      <c r="AI2350" s="8"/>
      <c r="AJ2350" s="8"/>
      <c r="AK2350" s="8"/>
      <c r="AL2350" s="8"/>
      <c r="AM2350" s="8"/>
      <c r="AN2350" s="8"/>
      <c r="AO2350" s="8"/>
      <c r="AP2350" s="8"/>
      <c r="AQ2350" s="8"/>
      <c r="AR2350" s="8"/>
      <c r="AS2350" s="8"/>
      <c r="AT2350" s="8"/>
      <c r="AU2350" s="8"/>
      <c r="AV2350" s="8"/>
      <c r="AW2350" s="8"/>
      <c r="AX2350" s="8"/>
      <c r="AY2350" s="8"/>
      <c r="AZ2350" s="8"/>
      <c r="BA2350" s="8"/>
      <c r="BB2350" s="8"/>
      <c r="BC2350" s="8"/>
      <c r="BD2350" s="8"/>
      <c r="BE2350" s="8"/>
      <c r="BF2350" s="8"/>
      <c r="BG2350" s="8"/>
      <c r="BH2350" s="8"/>
      <c r="BI2350" s="8"/>
      <c r="BJ2350" s="8" t="s">
        <v>79</v>
      </c>
      <c r="BK2350" s="8"/>
      <c r="BL2350" s="8" t="s">
        <v>301</v>
      </c>
      <c r="BM2350" s="8">
        <v>2255</v>
      </c>
      <c r="BN2350" s="8"/>
      <c r="BO2350" s="8"/>
    </row>
    <row r="2351" spans="1:67" hidden="1" x14ac:dyDescent="0.2">
      <c r="A2351" s="8" t="s">
        <v>1340</v>
      </c>
      <c r="B2351" s="8"/>
      <c r="C2351" s="8" t="s">
        <v>1518</v>
      </c>
      <c r="D2351" s="8" t="s">
        <v>76</v>
      </c>
      <c r="E2351" s="8" t="s">
        <v>1303</v>
      </c>
      <c r="F2351" s="8" t="s">
        <v>1357</v>
      </c>
      <c r="G2351" s="8" t="s">
        <v>1303</v>
      </c>
      <c r="H2351" s="8" t="s">
        <v>1357</v>
      </c>
      <c r="I2351" s="8"/>
      <c r="J2351" s="8"/>
      <c r="K2351" s="8"/>
      <c r="L2351" s="8" t="s">
        <v>1319</v>
      </c>
      <c r="M2351" s="8"/>
      <c r="N2351" s="8"/>
      <c r="O2351" s="8"/>
      <c r="P2351" s="8"/>
      <c r="Q2351" s="8"/>
      <c r="R2351" s="8"/>
      <c r="S2351" s="8"/>
      <c r="T2351" s="8"/>
      <c r="U2351" s="8"/>
      <c r="V2351" s="8"/>
      <c r="W2351" s="8"/>
      <c r="X2351" s="8"/>
      <c r="Y2351" s="8"/>
      <c r="Z2351" s="8"/>
      <c r="AA2351" s="8"/>
      <c r="AB2351" s="8"/>
      <c r="AC2351" s="8">
        <v>5.09</v>
      </c>
      <c r="AD2351" s="8" t="s">
        <v>1971</v>
      </c>
      <c r="AE2351" s="8">
        <v>6.52</v>
      </c>
      <c r="AF2351" s="8">
        <v>6.52</v>
      </c>
      <c r="AG2351" s="8"/>
      <c r="AH2351" s="8"/>
      <c r="AI2351" s="8"/>
      <c r="AJ2351" s="8"/>
      <c r="AK2351" s="8"/>
      <c r="AL2351" s="8"/>
      <c r="AM2351" s="8"/>
      <c r="AN2351" s="8"/>
      <c r="AO2351" s="8"/>
      <c r="AP2351" s="8"/>
      <c r="AQ2351" s="8"/>
      <c r="AR2351" s="8"/>
      <c r="AS2351" s="8"/>
      <c r="AT2351" s="8"/>
      <c r="AU2351" s="8"/>
      <c r="AV2351" s="8"/>
      <c r="AW2351" s="8"/>
      <c r="AX2351" s="8"/>
      <c r="AY2351" s="8"/>
      <c r="AZ2351" s="8"/>
      <c r="BA2351" s="8"/>
      <c r="BB2351" s="8"/>
      <c r="BC2351" s="8"/>
      <c r="BD2351" s="8"/>
      <c r="BE2351" s="8"/>
      <c r="BF2351" s="8"/>
      <c r="BG2351" s="8"/>
      <c r="BH2351" s="8"/>
      <c r="BI2351" s="8" t="s">
        <v>1341</v>
      </c>
      <c r="BJ2351" s="8" t="s">
        <v>79</v>
      </c>
      <c r="BK2351" s="8"/>
      <c r="BL2351" s="8" t="s">
        <v>301</v>
      </c>
      <c r="BM2351" s="8">
        <v>2255</v>
      </c>
      <c r="BN2351" s="8"/>
      <c r="BO2351" s="8"/>
    </row>
    <row r="2352" spans="1:67" hidden="1" x14ac:dyDescent="0.2">
      <c r="A2352" s="8" t="s">
        <v>1342</v>
      </c>
      <c r="B2352" s="8"/>
      <c r="C2352" s="8" t="s">
        <v>1518</v>
      </c>
      <c r="D2352" s="8" t="s">
        <v>76</v>
      </c>
      <c r="E2352" s="8" t="s">
        <v>1303</v>
      </c>
      <c r="F2352" s="8" t="s">
        <v>1357</v>
      </c>
      <c r="G2352" s="8" t="s">
        <v>1303</v>
      </c>
      <c r="H2352" s="8" t="s">
        <v>1357</v>
      </c>
      <c r="I2352" s="8"/>
      <c r="J2352" s="8"/>
      <c r="K2352" s="8"/>
      <c r="L2352" s="8" t="s">
        <v>1319</v>
      </c>
      <c r="M2352" s="8"/>
      <c r="N2352" s="8"/>
      <c r="O2352" s="8"/>
      <c r="P2352" s="8"/>
      <c r="Q2352" s="8"/>
      <c r="R2352" s="8"/>
      <c r="S2352" s="8"/>
      <c r="T2352" s="8"/>
      <c r="U2352" s="8"/>
      <c r="V2352" s="8"/>
      <c r="W2352" s="8"/>
      <c r="X2352" s="8"/>
      <c r="Y2352" s="8"/>
      <c r="Z2352" s="8"/>
      <c r="AA2352" s="8">
        <v>6.03</v>
      </c>
      <c r="AB2352" s="8">
        <v>6.03</v>
      </c>
      <c r="AC2352" s="8"/>
      <c r="AD2352" s="8"/>
      <c r="AE2352" s="8"/>
      <c r="AF2352" s="8"/>
      <c r="AG2352" s="8"/>
      <c r="AH2352" s="8"/>
      <c r="AI2352" s="8"/>
      <c r="AJ2352" s="8"/>
      <c r="AK2352" s="8"/>
      <c r="AL2352" s="8"/>
      <c r="AM2352" s="8"/>
      <c r="AN2352" s="8"/>
      <c r="AO2352" s="8"/>
      <c r="AP2352" s="8"/>
      <c r="AQ2352" s="8"/>
      <c r="AR2352" s="8"/>
      <c r="AS2352" s="8"/>
      <c r="AT2352" s="8"/>
      <c r="AU2352" s="8"/>
      <c r="AV2352" s="8"/>
      <c r="AW2352" s="8"/>
      <c r="AX2352" s="8"/>
      <c r="AY2352" s="8"/>
      <c r="AZ2352" s="8"/>
      <c r="BA2352" s="8"/>
      <c r="BB2352" s="8"/>
      <c r="BC2352" s="8"/>
      <c r="BD2352" s="8"/>
      <c r="BE2352" s="8"/>
      <c r="BF2352" s="8"/>
      <c r="BG2352" s="8"/>
      <c r="BH2352" s="8"/>
      <c r="BI2352" s="8"/>
      <c r="BJ2352" s="8" t="s">
        <v>79</v>
      </c>
      <c r="BK2352" s="8"/>
      <c r="BL2352" s="8" t="s">
        <v>301</v>
      </c>
      <c r="BM2352" s="8">
        <v>2255</v>
      </c>
      <c r="BN2352" s="8"/>
      <c r="BO2352" s="8"/>
    </row>
    <row r="2353" spans="1:67" hidden="1" x14ac:dyDescent="0.2">
      <c r="A2353" s="8" t="s">
        <v>1343</v>
      </c>
      <c r="B2353" s="8"/>
      <c r="C2353" s="8" t="s">
        <v>1518</v>
      </c>
      <c r="D2353" s="8" t="s">
        <v>76</v>
      </c>
      <c r="E2353" s="8" t="s">
        <v>1303</v>
      </c>
      <c r="F2353" s="8" t="s">
        <v>1357</v>
      </c>
      <c r="G2353" s="8" t="s">
        <v>1303</v>
      </c>
      <c r="H2353" s="8" t="s">
        <v>1357</v>
      </c>
      <c r="I2353" s="8"/>
      <c r="J2353" s="8"/>
      <c r="K2353" s="8"/>
      <c r="L2353" s="8" t="s">
        <v>1319</v>
      </c>
      <c r="M2353" s="8"/>
      <c r="N2353" s="8"/>
      <c r="O2353" s="8"/>
      <c r="P2353" s="8"/>
      <c r="Q2353" s="8"/>
      <c r="R2353" s="8"/>
      <c r="S2353" s="8"/>
      <c r="T2353" s="8"/>
      <c r="U2353" s="8"/>
      <c r="V2353" s="8"/>
      <c r="W2353" s="8"/>
      <c r="X2353" s="8"/>
      <c r="Y2353" s="8"/>
      <c r="Z2353" s="8"/>
      <c r="AA2353" s="8"/>
      <c r="AB2353" s="8"/>
      <c r="AC2353" s="8">
        <v>5.66</v>
      </c>
      <c r="AD2353" s="8">
        <v>6.45</v>
      </c>
      <c r="AE2353" s="8">
        <v>7.06</v>
      </c>
      <c r="AF2353" s="8">
        <v>7.06</v>
      </c>
      <c r="AG2353" s="8"/>
      <c r="AH2353" s="8"/>
      <c r="AI2353" s="8"/>
      <c r="AJ2353" s="8"/>
      <c r="AK2353" s="8"/>
      <c r="AL2353" s="8"/>
      <c r="AM2353" s="8"/>
      <c r="AN2353" s="8"/>
      <c r="AO2353" s="8"/>
      <c r="AP2353" s="8"/>
      <c r="AQ2353" s="8"/>
      <c r="AR2353" s="8"/>
      <c r="AS2353" s="8"/>
      <c r="AT2353" s="8"/>
      <c r="AU2353" s="8"/>
      <c r="AV2353" s="8"/>
      <c r="AW2353" s="8"/>
      <c r="AX2353" s="8"/>
      <c r="AY2353" s="8"/>
      <c r="AZ2353" s="8"/>
      <c r="BA2353" s="8"/>
      <c r="BB2353" s="8"/>
      <c r="BC2353" s="8"/>
      <c r="BD2353" s="8"/>
      <c r="BE2353" s="8"/>
      <c r="BF2353" s="8"/>
      <c r="BG2353" s="8"/>
      <c r="BH2353" s="8"/>
      <c r="BI2353" s="8"/>
      <c r="BJ2353" s="8" t="s">
        <v>79</v>
      </c>
      <c r="BK2353" s="8"/>
      <c r="BL2353" s="8" t="s">
        <v>301</v>
      </c>
      <c r="BM2353" s="8">
        <v>2255</v>
      </c>
      <c r="BN2353" s="8" t="s">
        <v>72</v>
      </c>
      <c r="BO2353" s="8" t="s">
        <v>301</v>
      </c>
    </row>
    <row r="2354" spans="1:67" hidden="1" x14ac:dyDescent="0.2">
      <c r="A2354" s="8" t="s">
        <v>1517</v>
      </c>
      <c r="B2354" s="8"/>
      <c r="C2354" s="8" t="s">
        <v>1518</v>
      </c>
      <c r="D2354" s="8" t="s">
        <v>76</v>
      </c>
      <c r="E2354" s="8" t="s">
        <v>1303</v>
      </c>
      <c r="F2354" s="8" t="s">
        <v>1357</v>
      </c>
      <c r="G2354" s="8" t="s">
        <v>1303</v>
      </c>
      <c r="H2354" s="8" t="s">
        <v>1357</v>
      </c>
      <c r="I2354" s="8"/>
      <c r="J2354" s="8"/>
      <c r="K2354" s="8"/>
      <c r="L2354" s="8" t="s">
        <v>953</v>
      </c>
      <c r="M2354" s="8"/>
      <c r="N2354" s="8"/>
      <c r="O2354" s="8"/>
      <c r="P2354" s="8"/>
      <c r="Q2354" s="8"/>
      <c r="R2354" s="8"/>
      <c r="S2354" s="8"/>
      <c r="T2354" s="8"/>
      <c r="U2354" s="8"/>
      <c r="V2354" s="8"/>
      <c r="W2354" s="8"/>
      <c r="X2354" s="8"/>
      <c r="Y2354" s="8"/>
      <c r="Z2354" s="8"/>
      <c r="AA2354" s="8"/>
      <c r="AB2354" s="8"/>
      <c r="AC2354" s="8"/>
      <c r="AD2354" s="8"/>
      <c r="AE2354" s="8"/>
      <c r="AF2354" s="8"/>
      <c r="AG2354" s="8">
        <v>4.7</v>
      </c>
      <c r="AH2354" s="8">
        <v>5.73</v>
      </c>
      <c r="AI2354" s="8">
        <v>5.29</v>
      </c>
      <c r="AJ2354" s="8">
        <v>5.73</v>
      </c>
      <c r="AK2354" s="8"/>
      <c r="AL2354" s="8"/>
      <c r="AM2354" s="8"/>
      <c r="AN2354" s="8"/>
      <c r="AO2354" s="8"/>
      <c r="AP2354" s="8"/>
      <c r="AQ2354" s="8"/>
      <c r="AR2354" s="8"/>
      <c r="AS2354" s="8"/>
      <c r="AT2354" s="8"/>
      <c r="AU2354" s="8"/>
      <c r="AV2354" s="8"/>
      <c r="AW2354" s="8"/>
      <c r="AX2354" s="8"/>
      <c r="AY2354" s="8"/>
      <c r="AZ2354" s="8"/>
      <c r="BA2354" s="8"/>
      <c r="BB2354" s="8"/>
      <c r="BC2354" s="8"/>
      <c r="BD2354" s="8"/>
      <c r="BE2354" s="8"/>
      <c r="BF2354" s="8"/>
      <c r="BG2354" s="8"/>
      <c r="BH2354" s="8"/>
      <c r="BI2354" s="8"/>
      <c r="BJ2354" s="8" t="s">
        <v>79</v>
      </c>
      <c r="BK2354" s="9">
        <v>44810</v>
      </c>
      <c r="BL2354" s="8" t="s">
        <v>301</v>
      </c>
      <c r="BM2354" s="8">
        <v>3485</v>
      </c>
      <c r="BN2354" s="8" t="s">
        <v>72</v>
      </c>
      <c r="BO2354" s="11" t="s">
        <v>301</v>
      </c>
    </row>
    <row r="2355" spans="1:67" hidden="1" x14ac:dyDescent="0.2">
      <c r="A2355" s="8" t="s">
        <v>1346</v>
      </c>
      <c r="B2355" s="8"/>
      <c r="C2355" s="8" t="s">
        <v>1518</v>
      </c>
      <c r="D2355" s="8" t="s">
        <v>76</v>
      </c>
      <c r="E2355" s="8" t="s">
        <v>1303</v>
      </c>
      <c r="F2355" s="8" t="s">
        <v>1357</v>
      </c>
      <c r="G2355" s="8" t="s">
        <v>1303</v>
      </c>
      <c r="H2355" s="8" t="s">
        <v>1357</v>
      </c>
      <c r="I2355" s="8"/>
      <c r="J2355" s="8"/>
      <c r="K2355" s="8"/>
      <c r="L2355" s="8" t="s">
        <v>1347</v>
      </c>
      <c r="M2355" s="8"/>
      <c r="N2355" s="8"/>
      <c r="O2355" s="8"/>
      <c r="P2355" s="8"/>
      <c r="Q2355" s="8"/>
      <c r="R2355" s="8"/>
      <c r="S2355" s="8"/>
      <c r="T2355" s="8"/>
      <c r="U2355" s="8"/>
      <c r="V2355" s="8"/>
      <c r="W2355" s="8"/>
      <c r="X2355" s="8"/>
      <c r="Y2355" s="8"/>
      <c r="Z2355" s="8"/>
      <c r="AA2355" s="8"/>
      <c r="AB2355" s="8"/>
      <c r="AC2355" s="8"/>
      <c r="AD2355" s="8"/>
      <c r="AE2355" s="8">
        <v>6.91</v>
      </c>
      <c r="AF2355" s="8">
        <v>6.91</v>
      </c>
      <c r="AG2355" s="8"/>
      <c r="AH2355" s="8"/>
      <c r="AI2355" s="8"/>
      <c r="AJ2355" s="8"/>
      <c r="AK2355" s="8"/>
      <c r="AL2355" s="8"/>
      <c r="AM2355" s="8"/>
      <c r="AN2355" s="8"/>
      <c r="AO2355" s="8"/>
      <c r="AP2355" s="8"/>
      <c r="AQ2355" s="8"/>
      <c r="AR2355" s="8"/>
      <c r="AS2355" s="8"/>
      <c r="AT2355" s="8"/>
      <c r="AU2355" s="8"/>
      <c r="AV2355" s="8"/>
      <c r="AW2355" s="8"/>
      <c r="AX2355" s="8"/>
      <c r="AY2355" s="8"/>
      <c r="AZ2355" s="8"/>
      <c r="BA2355" s="8"/>
      <c r="BB2355" s="8"/>
      <c r="BC2355" s="8"/>
      <c r="BD2355" s="8"/>
      <c r="BE2355" s="8"/>
      <c r="BF2355" s="8"/>
      <c r="BG2355" s="8"/>
      <c r="BH2355" s="8"/>
      <c r="BI2355" s="8"/>
      <c r="BJ2355" s="8" t="s">
        <v>79</v>
      </c>
      <c r="BK2355" s="8"/>
      <c r="BL2355" s="8" t="s">
        <v>301</v>
      </c>
      <c r="BM2355" s="8">
        <v>2255</v>
      </c>
      <c r="BN2355" s="8"/>
      <c r="BO2355" s="8"/>
    </row>
    <row r="2356" spans="1:67" hidden="1" x14ac:dyDescent="0.2">
      <c r="A2356" s="8" t="s">
        <v>1516</v>
      </c>
      <c r="B2356" s="8"/>
      <c r="C2356" s="8" t="s">
        <v>1518</v>
      </c>
      <c r="D2356" s="8" t="s">
        <v>76</v>
      </c>
      <c r="E2356" s="8" t="s">
        <v>1303</v>
      </c>
      <c r="F2356" s="8" t="s">
        <v>1357</v>
      </c>
      <c r="G2356" s="8" t="s">
        <v>1303</v>
      </c>
      <c r="H2356" s="8" t="s">
        <v>1357</v>
      </c>
      <c r="I2356" s="8"/>
      <c r="J2356" s="8"/>
      <c r="K2356" s="8"/>
      <c r="L2356" s="8" t="s">
        <v>1344</v>
      </c>
      <c r="M2356" s="8"/>
      <c r="N2356" s="8"/>
      <c r="O2356" s="8"/>
      <c r="P2356" s="8"/>
      <c r="Q2356" s="8"/>
      <c r="R2356" s="8"/>
      <c r="S2356" s="8"/>
      <c r="T2356" s="8"/>
      <c r="U2356" s="8"/>
      <c r="V2356" s="8"/>
      <c r="W2356" s="8"/>
      <c r="X2356" s="8"/>
      <c r="Y2356" s="8"/>
      <c r="Z2356" s="8"/>
      <c r="AA2356" s="8"/>
      <c r="AB2356" s="8"/>
      <c r="AC2356" s="8" t="s">
        <v>1969</v>
      </c>
      <c r="AD2356" s="8" t="s">
        <v>1970</v>
      </c>
      <c r="AE2356" s="8">
        <v>7.08</v>
      </c>
      <c r="AF2356" s="8">
        <v>7.08</v>
      </c>
      <c r="AG2356" s="8"/>
      <c r="AH2356" s="8"/>
      <c r="AI2356" s="8"/>
      <c r="AJ2356" s="8"/>
      <c r="AK2356" s="8"/>
      <c r="AL2356" s="8"/>
      <c r="AM2356" s="8"/>
      <c r="AN2356" s="8"/>
      <c r="AO2356" s="8"/>
      <c r="AP2356" s="8"/>
      <c r="AQ2356" s="8"/>
      <c r="AR2356" s="8"/>
      <c r="AS2356" s="8"/>
      <c r="AT2356" s="8"/>
      <c r="AU2356" s="8"/>
      <c r="AV2356" s="8"/>
      <c r="AW2356" s="8"/>
      <c r="AX2356" s="8"/>
      <c r="AY2356" s="8"/>
      <c r="AZ2356" s="8"/>
      <c r="BA2356" s="8"/>
      <c r="BB2356" s="8"/>
      <c r="BC2356" s="8"/>
      <c r="BD2356" s="8"/>
      <c r="BE2356" s="8"/>
      <c r="BF2356" s="8"/>
      <c r="BG2356" s="8"/>
      <c r="BH2356" s="8"/>
      <c r="BI2356" s="8" t="s">
        <v>1345</v>
      </c>
      <c r="BJ2356" s="8" t="s">
        <v>79</v>
      </c>
      <c r="BK2356" s="8"/>
      <c r="BL2356" s="8" t="s">
        <v>301</v>
      </c>
      <c r="BM2356" s="8">
        <v>2255</v>
      </c>
      <c r="BN2356" s="8"/>
      <c r="BO2356" s="8"/>
    </row>
    <row r="2357" spans="1:67" hidden="1" x14ac:dyDescent="0.2">
      <c r="A2357" t="s">
        <v>1348</v>
      </c>
      <c r="C2357" t="s">
        <v>1518</v>
      </c>
      <c r="D2357" t="s">
        <v>76</v>
      </c>
      <c r="E2357" t="s">
        <v>1303</v>
      </c>
      <c r="F2357" s="8" t="s">
        <v>1357</v>
      </c>
      <c r="G2357" t="s">
        <v>1303</v>
      </c>
      <c r="H2357" t="s">
        <v>1357</v>
      </c>
      <c r="L2357" t="s">
        <v>1349</v>
      </c>
      <c r="BB2357">
        <v>3.93</v>
      </c>
      <c r="BC2357">
        <v>3.8</v>
      </c>
      <c r="BD2357">
        <v>3.93</v>
      </c>
      <c r="BJ2357" t="s">
        <v>79</v>
      </c>
      <c r="BL2357" t="s">
        <v>301</v>
      </c>
      <c r="BM2357">
        <v>2255</v>
      </c>
    </row>
    <row r="2358" spans="1:67" hidden="1" x14ac:dyDescent="0.2">
      <c r="A2358" t="s">
        <v>1348</v>
      </c>
      <c r="C2358" t="s">
        <v>1518</v>
      </c>
      <c r="D2358" t="s">
        <v>76</v>
      </c>
      <c r="E2358" t="s">
        <v>1303</v>
      </c>
      <c r="F2358" s="8" t="s">
        <v>1357</v>
      </c>
      <c r="G2358" t="s">
        <v>1303</v>
      </c>
      <c r="H2358" t="s">
        <v>1357</v>
      </c>
      <c r="L2358" t="s">
        <v>1349</v>
      </c>
      <c r="BE2358">
        <v>6.16</v>
      </c>
      <c r="BF2358">
        <v>3.5</v>
      </c>
      <c r="BG2358">
        <v>2.83</v>
      </c>
      <c r="BH2358">
        <v>3.5</v>
      </c>
      <c r="BJ2358" t="s">
        <v>79</v>
      </c>
      <c r="BL2358" t="s">
        <v>301</v>
      </c>
      <c r="BM2358">
        <v>2255</v>
      </c>
    </row>
    <row r="2359" spans="1:67" hidden="1" x14ac:dyDescent="0.2">
      <c r="A2359" t="s">
        <v>1350</v>
      </c>
      <c r="C2359" t="s">
        <v>1518</v>
      </c>
      <c r="D2359" t="s">
        <v>76</v>
      </c>
      <c r="E2359" t="s">
        <v>1303</v>
      </c>
      <c r="F2359" s="8" t="s">
        <v>1357</v>
      </c>
      <c r="G2359" t="s">
        <v>1303</v>
      </c>
      <c r="H2359" t="s">
        <v>1357</v>
      </c>
      <c r="L2359" t="s">
        <v>1351</v>
      </c>
      <c r="AW2359">
        <v>4.09</v>
      </c>
      <c r="AX2359">
        <v>2.9</v>
      </c>
      <c r="AY2359">
        <v>2.95</v>
      </c>
      <c r="AZ2359">
        <v>2.95</v>
      </c>
      <c r="BJ2359" t="s">
        <v>79</v>
      </c>
      <c r="BL2359" t="s">
        <v>301</v>
      </c>
      <c r="BM2359">
        <v>2255</v>
      </c>
    </row>
    <row r="2360" spans="1:67" hidden="1" x14ac:dyDescent="0.2">
      <c r="A2360" t="s">
        <v>1350</v>
      </c>
      <c r="C2360" t="s">
        <v>1518</v>
      </c>
      <c r="D2360" t="s">
        <v>76</v>
      </c>
      <c r="E2360" t="s">
        <v>1303</v>
      </c>
      <c r="F2360" s="8" t="s">
        <v>1357</v>
      </c>
      <c r="G2360" t="s">
        <v>1303</v>
      </c>
      <c r="H2360" t="s">
        <v>1357</v>
      </c>
      <c r="L2360" t="s">
        <v>1351</v>
      </c>
      <c r="BA2360">
        <v>5</v>
      </c>
      <c r="BB2360">
        <v>3.8</v>
      </c>
      <c r="BC2360">
        <v>3.5</v>
      </c>
      <c r="BD2360">
        <v>3.8</v>
      </c>
      <c r="BJ2360" t="s">
        <v>79</v>
      </c>
      <c r="BL2360" t="s">
        <v>301</v>
      </c>
      <c r="BM2360">
        <v>2255</v>
      </c>
    </row>
    <row r="2361" spans="1:67" hidden="1" x14ac:dyDescent="0.2">
      <c r="A2361" t="s">
        <v>1352</v>
      </c>
      <c r="C2361" t="s">
        <v>1518</v>
      </c>
      <c r="D2361" t="s">
        <v>76</v>
      </c>
      <c r="E2361" t="s">
        <v>1303</v>
      </c>
      <c r="F2361" s="8" t="s">
        <v>1357</v>
      </c>
      <c r="G2361" t="s">
        <v>1303</v>
      </c>
      <c r="H2361" t="s">
        <v>1357</v>
      </c>
      <c r="L2361" t="s">
        <v>951</v>
      </c>
      <c r="AK2361">
        <v>2.97</v>
      </c>
      <c r="AL2361">
        <v>1.42</v>
      </c>
      <c r="AN2361">
        <v>1.42</v>
      </c>
      <c r="BJ2361" t="s">
        <v>79</v>
      </c>
      <c r="BL2361" t="s">
        <v>301</v>
      </c>
      <c r="BM2361">
        <v>2255</v>
      </c>
      <c r="BN2361" t="s">
        <v>1353</v>
      </c>
      <c r="BO2361" t="s">
        <v>301</v>
      </c>
    </row>
    <row r="2362" spans="1:67" hidden="1" x14ac:dyDescent="0.2">
      <c r="A2362" t="s">
        <v>1352</v>
      </c>
      <c r="C2362" t="s">
        <v>1518</v>
      </c>
      <c r="D2362" t="s">
        <v>76</v>
      </c>
      <c r="E2362" t="s">
        <v>1303</v>
      </c>
      <c r="F2362" s="8" t="s">
        <v>1357</v>
      </c>
      <c r="G2362" t="s">
        <v>1303</v>
      </c>
      <c r="H2362" t="s">
        <v>1357</v>
      </c>
      <c r="L2362" t="s">
        <v>951</v>
      </c>
      <c r="AO2362" t="s">
        <v>1968</v>
      </c>
      <c r="AR2362">
        <v>1.76</v>
      </c>
      <c r="BI2362" t="s">
        <v>1354</v>
      </c>
      <c r="BJ2362" t="s">
        <v>79</v>
      </c>
      <c r="BL2362" t="s">
        <v>301</v>
      </c>
      <c r="BM2362">
        <v>2255</v>
      </c>
    </row>
    <row r="2363" spans="1:67" hidden="1" x14ac:dyDescent="0.2">
      <c r="A2363" t="s">
        <v>1352</v>
      </c>
      <c r="C2363" t="s">
        <v>1518</v>
      </c>
      <c r="D2363" t="s">
        <v>76</v>
      </c>
      <c r="E2363" t="s">
        <v>1303</v>
      </c>
      <c r="F2363" s="8" t="s">
        <v>1357</v>
      </c>
      <c r="G2363" t="s">
        <v>1303</v>
      </c>
      <c r="H2363" t="s">
        <v>1357</v>
      </c>
      <c r="L2363" t="s">
        <v>951</v>
      </c>
      <c r="AW2363">
        <v>4.6399999999999997</v>
      </c>
      <c r="AX2363">
        <v>3.17</v>
      </c>
      <c r="AY2363">
        <v>3.32</v>
      </c>
      <c r="AZ2363">
        <v>3.32</v>
      </c>
      <c r="BJ2363" t="s">
        <v>79</v>
      </c>
      <c r="BL2363" t="s">
        <v>301</v>
      </c>
      <c r="BM2363">
        <v>2255</v>
      </c>
    </row>
    <row r="2364" spans="1:67" hidden="1" x14ac:dyDescent="0.2">
      <c r="A2364" t="s">
        <v>1352</v>
      </c>
      <c r="C2364" t="s">
        <v>1518</v>
      </c>
      <c r="D2364" t="s">
        <v>76</v>
      </c>
      <c r="E2364" t="s">
        <v>1303</v>
      </c>
      <c r="F2364" s="8" t="s">
        <v>1357</v>
      </c>
      <c r="G2364" t="s">
        <v>1303</v>
      </c>
      <c r="H2364" t="s">
        <v>1357</v>
      </c>
      <c r="L2364" t="s">
        <v>951</v>
      </c>
      <c r="BA2364">
        <v>4.96</v>
      </c>
      <c r="BB2364">
        <v>3.9</v>
      </c>
      <c r="BC2364">
        <v>3.65</v>
      </c>
      <c r="BD2364">
        <v>3.9</v>
      </c>
      <c r="BJ2364" t="s">
        <v>79</v>
      </c>
      <c r="BL2364" t="s">
        <v>301</v>
      </c>
      <c r="BM2364">
        <v>2255</v>
      </c>
      <c r="BN2364" t="s">
        <v>72</v>
      </c>
      <c r="BO2364" t="s">
        <v>301</v>
      </c>
    </row>
    <row r="2365" spans="1:67" hidden="1" x14ac:dyDescent="0.2">
      <c r="A2365" t="s">
        <v>1355</v>
      </c>
      <c r="C2365" t="s">
        <v>1518</v>
      </c>
      <c r="D2365" t="s">
        <v>76</v>
      </c>
      <c r="E2365" t="s">
        <v>1303</v>
      </c>
      <c r="F2365" s="8" t="s">
        <v>1357</v>
      </c>
      <c r="G2365" t="s">
        <v>1303</v>
      </c>
      <c r="H2365" t="s">
        <v>1357</v>
      </c>
      <c r="L2365" t="s">
        <v>1356</v>
      </c>
      <c r="AS2365">
        <v>4.38</v>
      </c>
      <c r="AV2365">
        <v>2.6</v>
      </c>
      <c r="BJ2365" t="s">
        <v>79</v>
      </c>
      <c r="BL2365" t="s">
        <v>301</v>
      </c>
      <c r="BM2365">
        <v>2255</v>
      </c>
    </row>
    <row r="2366" spans="1:67" hidden="1" x14ac:dyDescent="0.2">
      <c r="A2366" t="s">
        <v>1355</v>
      </c>
      <c r="C2366" t="s">
        <v>1518</v>
      </c>
      <c r="D2366" t="s">
        <v>76</v>
      </c>
      <c r="E2366" t="s">
        <v>1303</v>
      </c>
      <c r="F2366" s="8" t="s">
        <v>1357</v>
      </c>
      <c r="G2366" t="s">
        <v>1303</v>
      </c>
      <c r="H2366" t="s">
        <v>1357</v>
      </c>
      <c r="L2366" t="s">
        <v>1356</v>
      </c>
      <c r="AW2366">
        <v>4.43</v>
      </c>
      <c r="AX2366">
        <v>3.08</v>
      </c>
      <c r="AY2366">
        <v>3.06</v>
      </c>
      <c r="AZ2366">
        <v>3.08</v>
      </c>
      <c r="BJ2366" t="s">
        <v>79</v>
      </c>
      <c r="BL2366" t="s">
        <v>301</v>
      </c>
      <c r="BM2366">
        <v>2255</v>
      </c>
    </row>
    <row r="2367" spans="1:67" hidden="1" x14ac:dyDescent="0.2">
      <c r="A2367" t="s">
        <v>1355</v>
      </c>
      <c r="C2367" t="s">
        <v>1518</v>
      </c>
      <c r="D2367" t="s">
        <v>76</v>
      </c>
      <c r="E2367" t="s">
        <v>1303</v>
      </c>
      <c r="F2367" s="8" t="s">
        <v>1357</v>
      </c>
      <c r="G2367" t="s">
        <v>1303</v>
      </c>
      <c r="H2367" t="s">
        <v>1357</v>
      </c>
      <c r="L2367" t="s">
        <v>1356</v>
      </c>
      <c r="BA2367">
        <v>4.62</v>
      </c>
      <c r="BB2367">
        <v>3.8</v>
      </c>
      <c r="BC2367">
        <v>3.43</v>
      </c>
      <c r="BD2367">
        <v>3.8</v>
      </c>
      <c r="BJ2367" t="s">
        <v>79</v>
      </c>
      <c r="BL2367" t="s">
        <v>301</v>
      </c>
      <c r="BM2367">
        <v>2255</v>
      </c>
      <c r="BN2367" t="s">
        <v>72</v>
      </c>
      <c r="BO2367" s="11" t="s">
        <v>301</v>
      </c>
    </row>
    <row r="2368" spans="1:67" hidden="1" x14ac:dyDescent="0.2">
      <c r="A2368" t="s">
        <v>1355</v>
      </c>
      <c r="C2368" t="s">
        <v>1518</v>
      </c>
      <c r="D2368" t="s">
        <v>76</v>
      </c>
      <c r="E2368" t="s">
        <v>1303</v>
      </c>
      <c r="F2368" s="8" t="s">
        <v>1357</v>
      </c>
      <c r="G2368" t="s">
        <v>1303</v>
      </c>
      <c r="H2368" t="s">
        <v>1357</v>
      </c>
      <c r="L2368" t="s">
        <v>1356</v>
      </c>
      <c r="BE2368">
        <v>5.82</v>
      </c>
      <c r="BF2368">
        <v>3.6</v>
      </c>
      <c r="BG2368">
        <v>2.88</v>
      </c>
      <c r="BH2368">
        <v>3.6</v>
      </c>
      <c r="BJ2368" t="s">
        <v>79</v>
      </c>
      <c r="BL2368" t="s">
        <v>301</v>
      </c>
      <c r="BM2368">
        <v>2255</v>
      </c>
      <c r="BN2368" t="s">
        <v>72</v>
      </c>
      <c r="BO2368" s="11" t="s">
        <v>301</v>
      </c>
    </row>
    <row r="2369" spans="1:67" hidden="1" x14ac:dyDescent="0.2">
      <c r="A2369" s="12" t="s">
        <v>1764</v>
      </c>
      <c r="B2369" s="12"/>
      <c r="C2369" s="12" t="s">
        <v>1518</v>
      </c>
      <c r="D2369" s="12" t="s">
        <v>76</v>
      </c>
      <c r="E2369" s="12" t="s">
        <v>1303</v>
      </c>
      <c r="F2369" s="12" t="s">
        <v>1357</v>
      </c>
      <c r="G2369" s="12" t="s">
        <v>1303</v>
      </c>
      <c r="H2369" s="12" t="s">
        <v>1357</v>
      </c>
      <c r="I2369" s="12"/>
      <c r="J2369" s="12"/>
      <c r="K2369" s="12"/>
      <c r="L2369" s="12"/>
      <c r="M2369" s="12"/>
      <c r="N2369" s="12"/>
      <c r="O2369" s="12"/>
      <c r="P2369" s="12"/>
      <c r="Q2369" s="12"/>
      <c r="R2369" s="12"/>
      <c r="S2369" s="12"/>
      <c r="T2369" s="12"/>
      <c r="U2369" s="12"/>
      <c r="V2369" s="12"/>
      <c r="W2369" s="12"/>
      <c r="X2369" s="12"/>
      <c r="Y2369" s="12"/>
      <c r="Z2369" s="12"/>
      <c r="AA2369" s="12"/>
      <c r="AB2369" s="12"/>
      <c r="AC2369" s="12"/>
      <c r="AD2369" s="12"/>
      <c r="AE2369" s="12"/>
      <c r="AF2369" s="12"/>
      <c r="AG2369" s="12"/>
      <c r="AH2369" s="12"/>
      <c r="AI2369" s="12"/>
      <c r="AJ2369" s="12"/>
      <c r="AK2369" s="12"/>
      <c r="AL2369" s="12"/>
      <c r="AM2369" s="12"/>
      <c r="AN2369" s="12"/>
      <c r="AO2369" s="12"/>
      <c r="AP2369" s="12"/>
      <c r="AQ2369" s="12"/>
      <c r="AR2369" s="12"/>
      <c r="AS2369" s="12"/>
      <c r="AT2369" s="12"/>
      <c r="AU2369" s="12"/>
      <c r="AV2369" s="12"/>
      <c r="AW2369" s="12"/>
      <c r="AX2369" s="12"/>
      <c r="AY2369" s="12"/>
      <c r="AZ2369" s="12"/>
      <c r="BA2369" s="12"/>
      <c r="BB2369" s="12"/>
      <c r="BC2369" s="12"/>
      <c r="BD2369" s="12"/>
      <c r="BE2369" s="12"/>
      <c r="BF2369" s="12"/>
      <c r="BG2369" s="12"/>
      <c r="BH2369" s="12"/>
      <c r="BI2369" s="12"/>
      <c r="BJ2369" s="12" t="s">
        <v>79</v>
      </c>
      <c r="BK2369" s="14">
        <v>44812</v>
      </c>
      <c r="BL2369" s="12" t="s">
        <v>1738</v>
      </c>
      <c r="BM2369" s="12">
        <v>1420</v>
      </c>
      <c r="BN2369" s="12" t="s">
        <v>72</v>
      </c>
      <c r="BO2369" s="12" t="s">
        <v>1738</v>
      </c>
    </row>
    <row r="2370" spans="1:67" hidden="1" x14ac:dyDescent="0.2">
      <c r="A2370" s="8" t="s">
        <v>1760</v>
      </c>
      <c r="B2370" s="8"/>
      <c r="C2370" s="8" t="s">
        <v>1518</v>
      </c>
      <c r="D2370" s="8" t="s">
        <v>76</v>
      </c>
      <c r="E2370" s="8" t="s">
        <v>1303</v>
      </c>
      <c r="F2370" s="8" t="s">
        <v>1357</v>
      </c>
      <c r="G2370" s="8" t="s">
        <v>1303</v>
      </c>
      <c r="H2370" s="8" t="s">
        <v>1357</v>
      </c>
      <c r="I2370" s="8"/>
      <c r="J2370" s="8"/>
      <c r="K2370" s="8"/>
      <c r="L2370" s="8" t="s">
        <v>1741</v>
      </c>
      <c r="M2370" s="8"/>
      <c r="N2370" s="8"/>
      <c r="O2370" s="8"/>
      <c r="P2370" s="8"/>
      <c r="Q2370" s="8"/>
      <c r="R2370" s="8"/>
      <c r="S2370" s="8"/>
      <c r="T2370" s="8"/>
      <c r="U2370" s="8"/>
      <c r="V2370" s="8"/>
      <c r="W2370" s="8"/>
      <c r="X2370" s="8"/>
      <c r="Y2370" s="8"/>
      <c r="Z2370" s="8"/>
      <c r="AA2370" s="8"/>
      <c r="AB2370" s="8"/>
      <c r="AC2370" s="8"/>
      <c r="AD2370" s="8"/>
      <c r="AE2370" s="8"/>
      <c r="AF2370" s="8"/>
      <c r="AG2370" s="8"/>
      <c r="AH2370" s="8"/>
      <c r="AI2370" s="8"/>
      <c r="AJ2370" s="8"/>
      <c r="AK2370" s="8"/>
      <c r="AL2370" s="8"/>
      <c r="AM2370" s="8"/>
      <c r="AN2370" s="8"/>
      <c r="AO2370" s="8"/>
      <c r="AP2370" s="8"/>
      <c r="AQ2370" s="8"/>
      <c r="AR2370" s="8"/>
      <c r="AS2370" s="8"/>
      <c r="AT2370" s="8"/>
      <c r="AU2370" s="8"/>
      <c r="AV2370" s="8"/>
      <c r="AW2370" s="8"/>
      <c r="AX2370" s="8"/>
      <c r="AY2370" s="8"/>
      <c r="AZ2370" s="8"/>
      <c r="BA2370" s="8">
        <v>5.55</v>
      </c>
      <c r="BB2370" s="8">
        <v>3.9529999999999998</v>
      </c>
      <c r="BC2370" s="8" t="s">
        <v>1918</v>
      </c>
      <c r="BD2370" s="8" t="s">
        <v>1918</v>
      </c>
      <c r="BE2370" s="8"/>
      <c r="BF2370" s="8"/>
      <c r="BG2370" s="8"/>
      <c r="BH2370" s="8"/>
      <c r="BI2370" s="8" t="s">
        <v>1761</v>
      </c>
      <c r="BJ2370" s="9" t="s">
        <v>79</v>
      </c>
      <c r="BK2370" s="9">
        <v>44812</v>
      </c>
      <c r="BL2370" s="8" t="s">
        <v>1738</v>
      </c>
      <c r="BM2370" s="8">
        <v>1420</v>
      </c>
      <c r="BN2370" s="8" t="s">
        <v>72</v>
      </c>
      <c r="BO2370" s="8" t="s">
        <v>1738</v>
      </c>
    </row>
    <row r="2371" spans="1:67" hidden="1" x14ac:dyDescent="0.2">
      <c r="A2371" s="13" t="s">
        <v>1737</v>
      </c>
      <c r="B2371" s="13"/>
      <c r="C2371" s="13" t="s">
        <v>1518</v>
      </c>
      <c r="D2371" s="13" t="s">
        <v>76</v>
      </c>
      <c r="E2371" s="13" t="s">
        <v>1303</v>
      </c>
      <c r="F2371" s="13" t="s">
        <v>1358</v>
      </c>
      <c r="G2371" s="13" t="s">
        <v>1303</v>
      </c>
      <c r="H2371" s="13" t="s">
        <v>1358</v>
      </c>
      <c r="I2371" s="13"/>
      <c r="J2371" s="13"/>
      <c r="K2371" s="13"/>
      <c r="L2371" s="13"/>
      <c r="M2371" s="13"/>
      <c r="N2371" s="13"/>
      <c r="O2371" s="13"/>
      <c r="P2371" s="13"/>
      <c r="Q2371" s="13"/>
      <c r="R2371" s="13"/>
      <c r="S2371" s="13"/>
      <c r="T2371" s="13"/>
      <c r="U2371" s="13"/>
      <c r="V2371" s="13"/>
      <c r="W2371" s="13"/>
      <c r="X2371" s="13"/>
      <c r="Y2371" s="13"/>
      <c r="Z2371" s="13"/>
      <c r="AA2371" s="13"/>
      <c r="AB2371" s="13"/>
      <c r="AC2371" s="13"/>
      <c r="AD2371" s="13"/>
      <c r="AE2371" s="13"/>
      <c r="AF2371" s="13"/>
      <c r="AG2371" s="13"/>
      <c r="AH2371" s="13"/>
      <c r="AI2371" s="13"/>
      <c r="AJ2371" s="13"/>
      <c r="AK2371" s="13"/>
      <c r="AL2371" s="13"/>
      <c r="AM2371" s="13"/>
      <c r="AN2371" s="13"/>
      <c r="AO2371" s="13"/>
      <c r="AP2371" s="13"/>
      <c r="AQ2371" s="13"/>
      <c r="AR2371" s="13"/>
      <c r="AS2371" s="13"/>
      <c r="AT2371" s="13"/>
      <c r="AU2371" s="13"/>
      <c r="AV2371" s="13"/>
      <c r="AW2371" s="13"/>
      <c r="AX2371" s="13"/>
      <c r="AY2371" s="13"/>
      <c r="AZ2371" s="13"/>
      <c r="BA2371" s="13"/>
      <c r="BB2371" s="13"/>
      <c r="BC2371" s="13"/>
      <c r="BD2371" s="13"/>
      <c r="BE2371" s="13"/>
      <c r="BF2371" s="13"/>
      <c r="BG2371" s="13"/>
      <c r="BH2371" s="13"/>
      <c r="BI2371" s="13"/>
      <c r="BJ2371" s="13"/>
      <c r="BK2371" s="13"/>
      <c r="BL2371" s="13"/>
      <c r="BM2371" s="13"/>
      <c r="BN2371" s="13"/>
      <c r="BO2371" s="13"/>
    </row>
    <row r="2372" spans="1:67" hidden="1" x14ac:dyDescent="0.2">
      <c r="A2372" t="s">
        <v>1359</v>
      </c>
      <c r="B2372" s="8" t="s">
        <v>2312</v>
      </c>
      <c r="C2372" t="s">
        <v>1518</v>
      </c>
      <c r="D2372" t="s">
        <v>76</v>
      </c>
      <c r="E2372" t="s">
        <v>1303</v>
      </c>
      <c r="F2372" t="s">
        <v>1358</v>
      </c>
      <c r="G2372" t="s">
        <v>1303</v>
      </c>
      <c r="H2372" t="s">
        <v>1358</v>
      </c>
      <c r="BA2372">
        <v>3.6</v>
      </c>
      <c r="BB2372">
        <v>2.8</v>
      </c>
      <c r="BC2372">
        <v>2.8</v>
      </c>
      <c r="BD2372">
        <v>2.8</v>
      </c>
      <c r="BI2372" t="s">
        <v>1361</v>
      </c>
      <c r="BJ2372" t="s">
        <v>79</v>
      </c>
      <c r="BK2372" s="1">
        <v>44819</v>
      </c>
      <c r="BL2372" t="s">
        <v>71</v>
      </c>
      <c r="BM2372">
        <v>3485</v>
      </c>
      <c r="BN2372" t="s">
        <v>81</v>
      </c>
      <c r="BO2372" t="s">
        <v>71</v>
      </c>
    </row>
    <row r="2373" spans="1:67" hidden="1" x14ac:dyDescent="0.2">
      <c r="A2373" s="4" t="s">
        <v>1359</v>
      </c>
      <c r="B2373" s="4" t="s">
        <v>2312</v>
      </c>
      <c r="C2373" s="4" t="s">
        <v>1518</v>
      </c>
      <c r="D2373" s="4" t="s">
        <v>76</v>
      </c>
      <c r="E2373" s="4" t="s">
        <v>1303</v>
      </c>
      <c r="F2373" s="4" t="s">
        <v>1358</v>
      </c>
      <c r="G2373" s="4" t="s">
        <v>1303</v>
      </c>
      <c r="H2373" s="4" t="s">
        <v>1358</v>
      </c>
      <c r="I2373" s="4"/>
      <c r="J2373" s="4"/>
      <c r="K2373" s="4"/>
      <c r="L2373" s="4"/>
      <c r="M2373" s="4"/>
      <c r="N2373" s="4"/>
      <c r="O2373" s="4"/>
      <c r="P2373" s="4"/>
      <c r="Q2373" s="4"/>
      <c r="R2373" s="4"/>
      <c r="S2373" s="4"/>
      <c r="T2373" s="4"/>
      <c r="U2373" s="4"/>
      <c r="V2373" s="4"/>
      <c r="W2373" s="4"/>
      <c r="X2373" s="4"/>
      <c r="Y2373" s="4"/>
      <c r="Z2373" s="4"/>
      <c r="AA2373" s="4"/>
      <c r="AB2373" s="4"/>
      <c r="AC2373" s="4"/>
      <c r="AD2373" s="4"/>
      <c r="AE2373" s="4"/>
      <c r="AF2373" s="4"/>
      <c r="AG2373" s="4"/>
      <c r="AH2373" s="4"/>
      <c r="AI2373" s="4"/>
      <c r="AJ2373" s="4"/>
      <c r="AK2373" s="4"/>
      <c r="AL2373" s="4"/>
      <c r="AM2373" s="4"/>
      <c r="AN2373" s="4"/>
      <c r="AO2373" s="4"/>
      <c r="AP2373" s="4"/>
      <c r="AQ2373" s="4"/>
      <c r="AR2373" s="4"/>
      <c r="AS2373" s="4"/>
      <c r="AT2373" s="4"/>
      <c r="AU2373" s="4"/>
      <c r="AV2373" s="4"/>
      <c r="AW2373" s="4"/>
      <c r="AX2373" s="4"/>
      <c r="AY2373" s="4"/>
      <c r="AZ2373" s="4"/>
      <c r="BA2373" s="4">
        <v>3.6</v>
      </c>
      <c r="BB2373" s="4"/>
      <c r="BC2373" s="4"/>
      <c r="BD2373" s="4">
        <v>2.8</v>
      </c>
      <c r="BE2373" s="4"/>
      <c r="BF2373" s="4"/>
      <c r="BG2373" s="4"/>
      <c r="BH2373" s="4"/>
      <c r="BI2373" s="4" t="s">
        <v>1360</v>
      </c>
      <c r="BJ2373" s="4" t="s">
        <v>70</v>
      </c>
      <c r="BK2373" s="4"/>
      <c r="BL2373" s="4"/>
      <c r="BM2373" s="4">
        <v>3485</v>
      </c>
      <c r="BN2373" s="4" t="s">
        <v>72</v>
      </c>
      <c r="BO2373" s="4" t="s">
        <v>71</v>
      </c>
    </row>
    <row r="2374" spans="1:67" hidden="1" x14ac:dyDescent="0.2">
      <c r="A2374" s="8" t="s">
        <v>1762</v>
      </c>
      <c r="B2374" s="8"/>
      <c r="C2374" s="8" t="s">
        <v>1518</v>
      </c>
      <c r="D2374" s="8" t="s">
        <v>76</v>
      </c>
      <c r="E2374" s="8" t="s">
        <v>1303</v>
      </c>
      <c r="F2374" s="8" t="s">
        <v>1358</v>
      </c>
      <c r="G2374" s="8" t="s">
        <v>1303</v>
      </c>
      <c r="H2374" s="8" t="s">
        <v>1358</v>
      </c>
      <c r="I2374" s="8"/>
      <c r="J2374" s="8"/>
      <c r="K2374" s="8"/>
      <c r="L2374" s="8" t="s">
        <v>1752</v>
      </c>
      <c r="M2374" s="8"/>
      <c r="N2374" s="8"/>
      <c r="O2374" s="8"/>
      <c r="P2374" s="8"/>
      <c r="Q2374" s="8"/>
      <c r="R2374" s="8"/>
      <c r="S2374" s="8"/>
      <c r="T2374" s="8"/>
      <c r="U2374" s="8"/>
      <c r="V2374" s="8"/>
      <c r="W2374" s="8"/>
      <c r="X2374" s="8"/>
      <c r="Y2374" s="8"/>
      <c r="Z2374" s="8"/>
      <c r="AA2374" s="8"/>
      <c r="AB2374" s="8"/>
      <c r="AC2374" s="8"/>
      <c r="AD2374" s="8"/>
      <c r="AE2374" s="8"/>
      <c r="AF2374" s="8"/>
      <c r="AG2374" s="8"/>
      <c r="AH2374" s="8"/>
      <c r="AI2374" s="8"/>
      <c r="AJ2374" s="8"/>
      <c r="AK2374" s="8"/>
      <c r="AL2374" s="8"/>
      <c r="AM2374" s="8"/>
      <c r="AN2374" s="8"/>
      <c r="AO2374" s="8"/>
      <c r="AP2374" s="8"/>
      <c r="AQ2374" s="8"/>
      <c r="AR2374" s="8"/>
      <c r="AS2374" s="8"/>
      <c r="AT2374" s="8"/>
      <c r="AU2374" s="8"/>
      <c r="AV2374" s="8"/>
      <c r="AW2374" s="8"/>
      <c r="AX2374" s="8"/>
      <c r="AY2374" s="8"/>
      <c r="AZ2374" s="8"/>
      <c r="BA2374" s="8">
        <v>3.6619999999999999</v>
      </c>
      <c r="BB2374" s="8">
        <v>2.66</v>
      </c>
      <c r="BC2374" s="8">
        <v>2.73</v>
      </c>
      <c r="BD2374" s="8">
        <v>2.73</v>
      </c>
      <c r="BE2374" s="8"/>
      <c r="BF2374" s="8"/>
      <c r="BG2374" s="8"/>
      <c r="BH2374" s="8"/>
      <c r="BI2374" s="8"/>
      <c r="BJ2374" s="8" t="s">
        <v>79</v>
      </c>
      <c r="BK2374" s="9">
        <v>44812</v>
      </c>
      <c r="BL2374" s="8" t="s">
        <v>1738</v>
      </c>
      <c r="BM2374" s="8">
        <v>1420</v>
      </c>
      <c r="BN2374" s="8" t="s">
        <v>72</v>
      </c>
      <c r="BO2374" s="8" t="s">
        <v>1738</v>
      </c>
    </row>
    <row r="2375" spans="1:67" hidden="1" x14ac:dyDescent="0.2">
      <c r="A2375" s="13" t="s">
        <v>1737</v>
      </c>
      <c r="B2375" s="13"/>
      <c r="C2375" s="13" t="s">
        <v>1518</v>
      </c>
      <c r="D2375" s="13" t="s">
        <v>76</v>
      </c>
      <c r="E2375" s="13" t="s">
        <v>1303</v>
      </c>
      <c r="F2375" s="13"/>
      <c r="G2375" s="13" t="s">
        <v>1303</v>
      </c>
      <c r="H2375" s="13"/>
      <c r="I2375" s="13"/>
      <c r="J2375" s="13"/>
      <c r="K2375" s="13"/>
      <c r="L2375" s="13"/>
      <c r="M2375" s="13"/>
      <c r="N2375" s="13"/>
      <c r="O2375" s="13"/>
      <c r="P2375" s="13"/>
      <c r="Q2375" s="13"/>
      <c r="R2375" s="13"/>
      <c r="S2375" s="13"/>
      <c r="T2375" s="13"/>
      <c r="U2375" s="13"/>
      <c r="V2375" s="13"/>
      <c r="W2375" s="13"/>
      <c r="X2375" s="13"/>
      <c r="Y2375" s="13"/>
      <c r="Z2375" s="13"/>
      <c r="AA2375" s="13"/>
      <c r="AB2375" s="13"/>
      <c r="AC2375" s="13"/>
      <c r="AD2375" s="13"/>
      <c r="AE2375" s="13"/>
      <c r="AF2375" s="13"/>
      <c r="AG2375" s="13"/>
      <c r="AH2375" s="13"/>
      <c r="AI2375" s="13"/>
      <c r="AJ2375" s="13"/>
      <c r="AK2375" s="13"/>
      <c r="AL2375" s="13"/>
      <c r="AM2375" s="13"/>
      <c r="AN2375" s="13"/>
      <c r="AO2375" s="13"/>
      <c r="AP2375" s="13"/>
      <c r="AQ2375" s="13"/>
      <c r="AR2375" s="13"/>
      <c r="AS2375" s="13"/>
      <c r="AT2375" s="13"/>
      <c r="AU2375" s="13"/>
      <c r="AV2375" s="13"/>
      <c r="AW2375" s="13"/>
      <c r="AX2375" s="13"/>
      <c r="AY2375" s="13"/>
      <c r="AZ2375" s="13"/>
      <c r="BA2375" s="13"/>
      <c r="BB2375" s="13"/>
      <c r="BC2375" s="13"/>
      <c r="BD2375" s="13"/>
      <c r="BE2375" s="13"/>
      <c r="BF2375" s="13"/>
      <c r="BG2375" s="13"/>
      <c r="BH2375" s="13"/>
      <c r="BI2375" s="13"/>
      <c r="BJ2375" s="13"/>
      <c r="BK2375" s="13"/>
      <c r="BL2375" s="13"/>
      <c r="BM2375" s="13"/>
      <c r="BN2375" s="13"/>
      <c r="BO2375" s="13"/>
    </row>
    <row r="2376" spans="1:67" hidden="1" x14ac:dyDescent="0.2">
      <c r="A2376" s="23" t="s">
        <v>1737</v>
      </c>
      <c r="B2376" s="23"/>
      <c r="C2376" s="23" t="s">
        <v>1519</v>
      </c>
      <c r="D2376" s="23" t="s">
        <v>73</v>
      </c>
      <c r="E2376" s="23" t="s">
        <v>1717</v>
      </c>
      <c r="F2376" s="23" t="s">
        <v>1718</v>
      </c>
      <c r="G2376" s="23" t="s">
        <v>1717</v>
      </c>
      <c r="H2376" s="23" t="s">
        <v>1718</v>
      </c>
      <c r="I2376" s="23"/>
      <c r="J2376" s="23"/>
      <c r="K2376" s="23"/>
      <c r="L2376" s="23"/>
      <c r="M2376" s="23"/>
      <c r="N2376" s="23"/>
      <c r="O2376" s="23"/>
      <c r="P2376" s="23"/>
      <c r="Q2376" s="23"/>
      <c r="R2376" s="23"/>
      <c r="S2376" s="23"/>
      <c r="T2376" s="23"/>
      <c r="U2376" s="23"/>
      <c r="V2376" s="23"/>
      <c r="W2376" s="23"/>
      <c r="X2376" s="23"/>
      <c r="Y2376" s="23"/>
      <c r="Z2376" s="23"/>
      <c r="AA2376" s="23"/>
      <c r="AB2376" s="23"/>
      <c r="AC2376" s="23"/>
      <c r="AD2376" s="23"/>
      <c r="AE2376" s="23"/>
      <c r="AF2376" s="23"/>
      <c r="AG2376" s="23"/>
      <c r="AH2376" s="23"/>
      <c r="AI2376" s="23"/>
      <c r="AJ2376" s="23"/>
      <c r="AK2376" s="23"/>
      <c r="AL2376" s="23"/>
      <c r="AM2376" s="23"/>
      <c r="AN2376" s="23"/>
      <c r="AO2376" s="23"/>
      <c r="AP2376" s="23"/>
      <c r="AQ2376" s="23"/>
      <c r="AR2376" s="23"/>
      <c r="AS2376" s="23"/>
      <c r="AT2376" s="23"/>
      <c r="AU2376" s="23"/>
      <c r="AV2376" s="23"/>
      <c r="AW2376" s="23"/>
      <c r="AX2376" s="23"/>
      <c r="AY2376" s="23"/>
      <c r="AZ2376" s="23"/>
      <c r="BA2376" s="23"/>
      <c r="BB2376" s="23"/>
      <c r="BC2376" s="23"/>
      <c r="BD2376" s="23"/>
      <c r="BE2376" s="23"/>
      <c r="BF2376" s="23"/>
      <c r="BG2376" s="23"/>
      <c r="BH2376" s="23"/>
      <c r="BI2376" s="23"/>
      <c r="BJ2376" s="23"/>
      <c r="BK2376" s="23"/>
      <c r="BL2376" s="23"/>
      <c r="BM2376" s="23"/>
      <c r="BN2376" s="23"/>
      <c r="BO2376" s="23"/>
    </row>
    <row r="2377" spans="1:67" hidden="1" x14ac:dyDescent="0.2">
      <c r="A2377" s="23" t="s">
        <v>1737</v>
      </c>
      <c r="B2377" s="23"/>
      <c r="C2377" s="23" t="s">
        <v>1519</v>
      </c>
      <c r="D2377" s="23" t="s">
        <v>73</v>
      </c>
      <c r="E2377" s="23" t="s">
        <v>1717</v>
      </c>
      <c r="F2377" s="23"/>
      <c r="G2377" s="23" t="s">
        <v>1717</v>
      </c>
      <c r="H2377" s="23"/>
      <c r="I2377" s="23"/>
      <c r="J2377" s="23"/>
      <c r="K2377" s="23"/>
      <c r="L2377" s="23"/>
      <c r="M2377" s="23"/>
      <c r="N2377" s="23"/>
      <c r="O2377" s="23"/>
      <c r="P2377" s="23"/>
      <c r="Q2377" s="23"/>
      <c r="R2377" s="23"/>
      <c r="S2377" s="23"/>
      <c r="T2377" s="23"/>
      <c r="U2377" s="23"/>
      <c r="V2377" s="23"/>
      <c r="W2377" s="23"/>
      <c r="X2377" s="23"/>
      <c r="Y2377" s="23"/>
      <c r="Z2377" s="23"/>
      <c r="AA2377" s="23"/>
      <c r="AB2377" s="23"/>
      <c r="AC2377" s="23"/>
      <c r="AD2377" s="23"/>
      <c r="AE2377" s="23"/>
      <c r="AF2377" s="23"/>
      <c r="AG2377" s="23"/>
      <c r="AH2377" s="23"/>
      <c r="AI2377" s="23"/>
      <c r="AJ2377" s="23"/>
      <c r="AK2377" s="23"/>
      <c r="AL2377" s="23"/>
      <c r="AM2377" s="23"/>
      <c r="AN2377" s="23"/>
      <c r="AO2377" s="23"/>
      <c r="AP2377" s="23"/>
      <c r="AQ2377" s="23"/>
      <c r="AR2377" s="23"/>
      <c r="AS2377" s="23"/>
      <c r="AT2377" s="23"/>
      <c r="AU2377" s="23"/>
      <c r="AV2377" s="23"/>
      <c r="AW2377" s="23"/>
      <c r="AX2377" s="23"/>
      <c r="AY2377" s="23"/>
      <c r="AZ2377" s="23"/>
      <c r="BA2377" s="23"/>
      <c r="BB2377" s="23"/>
      <c r="BC2377" s="23"/>
      <c r="BD2377" s="23"/>
      <c r="BE2377" s="23"/>
      <c r="BF2377" s="23"/>
      <c r="BG2377" s="23"/>
      <c r="BH2377" s="23"/>
      <c r="BI2377" s="23"/>
      <c r="BJ2377" s="23"/>
      <c r="BK2377" s="23"/>
      <c r="BL2377" s="23"/>
      <c r="BM2377" s="23"/>
      <c r="BN2377" s="23"/>
      <c r="BO2377" s="23"/>
    </row>
    <row r="2378" spans="1:67" hidden="1" x14ac:dyDescent="0.2">
      <c r="A2378" s="23" t="s">
        <v>1737</v>
      </c>
      <c r="B2378" s="23"/>
      <c r="C2378" s="23" t="s">
        <v>1524</v>
      </c>
      <c r="D2378" s="23" t="s">
        <v>140</v>
      </c>
      <c r="E2378" s="23" t="s">
        <v>1612</v>
      </c>
      <c r="F2378" s="23" t="s">
        <v>1613</v>
      </c>
      <c r="G2378" s="23" t="s">
        <v>1612</v>
      </c>
      <c r="H2378" s="23" t="s">
        <v>1613</v>
      </c>
      <c r="I2378" s="23"/>
      <c r="J2378" s="23"/>
      <c r="K2378" s="23"/>
      <c r="L2378" s="23"/>
      <c r="M2378" s="23"/>
      <c r="N2378" s="23"/>
      <c r="O2378" s="23"/>
      <c r="P2378" s="23"/>
      <c r="Q2378" s="23"/>
      <c r="R2378" s="23"/>
      <c r="S2378" s="23"/>
      <c r="T2378" s="23"/>
      <c r="U2378" s="23"/>
      <c r="V2378" s="23"/>
      <c r="W2378" s="23"/>
      <c r="X2378" s="23"/>
      <c r="Y2378" s="23"/>
      <c r="Z2378" s="23"/>
      <c r="AA2378" s="23"/>
      <c r="AB2378" s="23"/>
      <c r="AC2378" s="23"/>
      <c r="AD2378" s="23"/>
      <c r="AE2378" s="23"/>
      <c r="AF2378" s="23"/>
      <c r="AG2378" s="23"/>
      <c r="AH2378" s="23"/>
      <c r="AI2378" s="23"/>
      <c r="AJ2378" s="23"/>
      <c r="AK2378" s="23"/>
      <c r="AL2378" s="23"/>
      <c r="AM2378" s="23"/>
      <c r="AN2378" s="23"/>
      <c r="AO2378" s="23"/>
      <c r="AP2378" s="23"/>
      <c r="AQ2378" s="23"/>
      <c r="AR2378" s="23"/>
      <c r="AS2378" s="23"/>
      <c r="AT2378" s="23"/>
      <c r="AU2378" s="23"/>
      <c r="AV2378" s="23"/>
      <c r="AW2378" s="23"/>
      <c r="AX2378" s="23"/>
      <c r="AY2378" s="23"/>
      <c r="AZ2378" s="23"/>
      <c r="BA2378" s="23"/>
      <c r="BB2378" s="23"/>
      <c r="BC2378" s="23"/>
      <c r="BD2378" s="23"/>
      <c r="BE2378" s="23"/>
      <c r="BF2378" s="23"/>
      <c r="BG2378" s="23"/>
      <c r="BH2378" s="23"/>
      <c r="BI2378" s="23"/>
      <c r="BJ2378" s="23"/>
      <c r="BK2378" s="23"/>
      <c r="BL2378" s="23"/>
      <c r="BM2378" s="23"/>
      <c r="BN2378" s="23"/>
      <c r="BO2378" s="23"/>
    </row>
    <row r="2379" spans="1:67" hidden="1" x14ac:dyDescent="0.2">
      <c r="A2379" s="23" t="s">
        <v>1737</v>
      </c>
      <c r="B2379" s="23"/>
      <c r="C2379" s="23" t="s">
        <v>1524</v>
      </c>
      <c r="D2379" s="23" t="s">
        <v>140</v>
      </c>
      <c r="E2379" s="23" t="s">
        <v>1612</v>
      </c>
      <c r="F2379" s="23"/>
      <c r="G2379" s="23" t="s">
        <v>1612</v>
      </c>
      <c r="H2379" s="23"/>
      <c r="I2379" s="23"/>
      <c r="J2379" s="23"/>
      <c r="K2379" s="23"/>
      <c r="L2379" s="23"/>
      <c r="M2379" s="23"/>
      <c r="N2379" s="23"/>
      <c r="O2379" s="23"/>
      <c r="P2379" s="23"/>
      <c r="Q2379" s="23"/>
      <c r="R2379" s="23"/>
      <c r="S2379" s="23"/>
      <c r="T2379" s="23"/>
      <c r="U2379" s="23"/>
      <c r="V2379" s="23"/>
      <c r="W2379" s="23"/>
      <c r="X2379" s="23"/>
      <c r="Y2379" s="23"/>
      <c r="Z2379" s="23"/>
      <c r="AA2379" s="23"/>
      <c r="AB2379" s="23"/>
      <c r="AC2379" s="23"/>
      <c r="AD2379" s="23"/>
      <c r="AE2379" s="23"/>
      <c r="AF2379" s="23"/>
      <c r="AG2379" s="23"/>
      <c r="AH2379" s="23"/>
      <c r="AI2379" s="23"/>
      <c r="AJ2379" s="23"/>
      <c r="AK2379" s="23"/>
      <c r="AL2379" s="23"/>
      <c r="AM2379" s="23"/>
      <c r="AN2379" s="23"/>
      <c r="AO2379" s="23"/>
      <c r="AP2379" s="23"/>
      <c r="AQ2379" s="23"/>
      <c r="AR2379" s="23"/>
      <c r="AS2379" s="23"/>
      <c r="AT2379" s="23"/>
      <c r="AU2379" s="23"/>
      <c r="AV2379" s="23"/>
      <c r="AW2379" s="23"/>
      <c r="AX2379" s="23"/>
      <c r="AY2379" s="23"/>
      <c r="AZ2379" s="23"/>
      <c r="BA2379" s="23"/>
      <c r="BB2379" s="23"/>
      <c r="BC2379" s="23"/>
      <c r="BD2379" s="23"/>
      <c r="BE2379" s="23"/>
      <c r="BF2379" s="23"/>
      <c r="BG2379" s="23"/>
      <c r="BH2379" s="23"/>
      <c r="BI2379" s="23"/>
      <c r="BJ2379" s="23"/>
      <c r="BK2379" s="23"/>
      <c r="BL2379" s="23"/>
      <c r="BM2379" s="23"/>
      <c r="BN2379" s="23"/>
      <c r="BO2379" s="23"/>
    </row>
    <row r="2380" spans="1:67" hidden="1" x14ac:dyDescent="0.2">
      <c r="A2380" s="13" t="s">
        <v>1737</v>
      </c>
      <c r="B2380" s="13"/>
      <c r="C2380" s="13" t="s">
        <v>1518</v>
      </c>
      <c r="D2380" s="13" t="s">
        <v>76</v>
      </c>
      <c r="E2380" s="13" t="s">
        <v>1362</v>
      </c>
      <c r="F2380" s="13" t="s">
        <v>1363</v>
      </c>
      <c r="G2380" s="13" t="s">
        <v>1362</v>
      </c>
      <c r="H2380" s="13" t="s">
        <v>1363</v>
      </c>
      <c r="I2380" s="13"/>
      <c r="J2380" s="13"/>
      <c r="K2380" s="13"/>
      <c r="L2380" s="13"/>
      <c r="M2380" s="13"/>
      <c r="N2380" s="13"/>
      <c r="O2380" s="13"/>
      <c r="P2380" s="13"/>
      <c r="Q2380" s="13"/>
      <c r="R2380" s="13"/>
      <c r="S2380" s="13"/>
      <c r="T2380" s="13"/>
      <c r="U2380" s="13"/>
      <c r="V2380" s="13"/>
      <c r="W2380" s="13"/>
      <c r="X2380" s="13"/>
      <c r="Y2380" s="13"/>
      <c r="Z2380" s="13"/>
      <c r="AA2380" s="13"/>
      <c r="AB2380" s="13"/>
      <c r="AC2380" s="13"/>
      <c r="AD2380" s="13"/>
      <c r="AE2380" s="13"/>
      <c r="AF2380" s="13"/>
      <c r="AG2380" s="13"/>
      <c r="AH2380" s="13"/>
      <c r="AI2380" s="13"/>
      <c r="AJ2380" s="13"/>
      <c r="AK2380" s="13"/>
      <c r="AL2380" s="13"/>
      <c r="AM2380" s="13"/>
      <c r="AN2380" s="13"/>
      <c r="AO2380" s="13"/>
      <c r="AP2380" s="13"/>
      <c r="AQ2380" s="13"/>
      <c r="AR2380" s="13"/>
      <c r="AS2380" s="13"/>
      <c r="AT2380" s="13"/>
      <c r="AU2380" s="13"/>
      <c r="AV2380" s="13"/>
      <c r="AW2380" s="13"/>
      <c r="AX2380" s="13"/>
      <c r="AY2380" s="13"/>
      <c r="AZ2380" s="13"/>
      <c r="BA2380" s="13"/>
      <c r="BB2380" s="13"/>
      <c r="BC2380" s="13"/>
      <c r="BD2380" s="13"/>
      <c r="BE2380" s="13"/>
      <c r="BF2380" s="13"/>
      <c r="BG2380" s="13"/>
      <c r="BH2380" s="13"/>
      <c r="BI2380" s="13"/>
      <c r="BJ2380" s="13"/>
      <c r="BK2380" s="13"/>
      <c r="BL2380" s="13"/>
      <c r="BM2380" s="13"/>
      <c r="BN2380" s="13"/>
      <c r="BO2380" s="13"/>
    </row>
    <row r="2381" spans="1:67" hidden="1" x14ac:dyDescent="0.2">
      <c r="A2381" t="s">
        <v>108</v>
      </c>
      <c r="C2381" t="s">
        <v>1518</v>
      </c>
      <c r="D2381" t="s">
        <v>76</v>
      </c>
      <c r="E2381" t="s">
        <v>1362</v>
      </c>
      <c r="F2381" t="s">
        <v>1363</v>
      </c>
      <c r="G2381" t="s">
        <v>1362</v>
      </c>
      <c r="H2381" t="s">
        <v>1363</v>
      </c>
      <c r="AS2381">
        <v>2.56</v>
      </c>
      <c r="AV2381">
        <v>1.78</v>
      </c>
      <c r="AW2381">
        <v>3</v>
      </c>
      <c r="AX2381">
        <v>2.21</v>
      </c>
      <c r="AY2381">
        <v>2.3199999999999998</v>
      </c>
      <c r="AZ2381">
        <v>2.3199999999999998</v>
      </c>
      <c r="BA2381">
        <v>3.31</v>
      </c>
      <c r="BB2381">
        <v>2.64</v>
      </c>
      <c r="BC2381">
        <v>2.56</v>
      </c>
      <c r="BD2381">
        <v>2.64</v>
      </c>
      <c r="BE2381">
        <v>4</v>
      </c>
      <c r="BF2381">
        <v>2.31</v>
      </c>
      <c r="BG2381">
        <v>2</v>
      </c>
      <c r="BH2381">
        <v>2.31</v>
      </c>
      <c r="BJ2381" t="s">
        <v>79</v>
      </c>
      <c r="BK2381" s="1">
        <v>44799</v>
      </c>
      <c r="BL2381" t="s">
        <v>1096</v>
      </c>
      <c r="BM2381">
        <v>56876</v>
      </c>
    </row>
    <row r="2382" spans="1:67" hidden="1" x14ac:dyDescent="0.2">
      <c r="A2382" t="s">
        <v>1364</v>
      </c>
      <c r="C2382" t="s">
        <v>1518</v>
      </c>
      <c r="D2382" t="s">
        <v>76</v>
      </c>
      <c r="E2382" t="s">
        <v>1362</v>
      </c>
      <c r="F2382" t="s">
        <v>1363</v>
      </c>
      <c r="G2382" t="s">
        <v>1362</v>
      </c>
      <c r="H2382" t="s">
        <v>1363</v>
      </c>
      <c r="BA2382">
        <v>3.26</v>
      </c>
      <c r="BB2382">
        <v>2.64</v>
      </c>
      <c r="BC2382">
        <v>2.6</v>
      </c>
      <c r="BD2382">
        <v>2.64</v>
      </c>
      <c r="BE2382">
        <v>3.69</v>
      </c>
      <c r="BF2382">
        <v>2.15</v>
      </c>
      <c r="BG2382">
        <v>1.72</v>
      </c>
      <c r="BH2382">
        <v>2.15</v>
      </c>
      <c r="BJ2382" t="s">
        <v>79</v>
      </c>
      <c r="BK2382" s="1">
        <v>44799</v>
      </c>
      <c r="BL2382" t="s">
        <v>1096</v>
      </c>
      <c r="BM2382">
        <v>56876</v>
      </c>
    </row>
    <row r="2383" spans="1:67" hidden="1" x14ac:dyDescent="0.2">
      <c r="A2383" t="s">
        <v>1365</v>
      </c>
      <c r="C2383" t="s">
        <v>1518</v>
      </c>
      <c r="D2383" t="s">
        <v>76</v>
      </c>
      <c r="E2383" t="s">
        <v>1362</v>
      </c>
      <c r="F2383" t="s">
        <v>1363</v>
      </c>
      <c r="G2383" t="s">
        <v>1362</v>
      </c>
      <c r="H2383" t="s">
        <v>1363</v>
      </c>
      <c r="BA2383">
        <v>3.56</v>
      </c>
      <c r="BB2383">
        <v>2.59</v>
      </c>
      <c r="BC2383">
        <v>2.41</v>
      </c>
      <c r="BD2383">
        <v>2.59</v>
      </c>
      <c r="BJ2383" t="s">
        <v>79</v>
      </c>
      <c r="BK2383" s="1">
        <v>44799</v>
      </c>
      <c r="BL2383" t="s">
        <v>1096</v>
      </c>
      <c r="BM2383">
        <v>56876</v>
      </c>
    </row>
    <row r="2384" spans="1:67" hidden="1" x14ac:dyDescent="0.2">
      <c r="A2384" t="s">
        <v>1366</v>
      </c>
      <c r="C2384" t="s">
        <v>1518</v>
      </c>
      <c r="D2384" t="s">
        <v>76</v>
      </c>
      <c r="E2384" t="s">
        <v>1362</v>
      </c>
      <c r="F2384" t="s">
        <v>1363</v>
      </c>
      <c r="G2384" t="s">
        <v>1362</v>
      </c>
      <c r="H2384" t="s">
        <v>1363</v>
      </c>
      <c r="AW2384">
        <v>3.02</v>
      </c>
      <c r="AX2384">
        <v>2.1800000000000002</v>
      </c>
      <c r="AY2384">
        <v>2.4</v>
      </c>
      <c r="AZ2384">
        <v>2.4</v>
      </c>
      <c r="BA2384">
        <v>3.14</v>
      </c>
      <c r="BB2384">
        <v>2.54</v>
      </c>
      <c r="BC2384">
        <v>2.57</v>
      </c>
      <c r="BD2384">
        <v>2.57</v>
      </c>
      <c r="BE2384">
        <v>3.92</v>
      </c>
      <c r="BF2384">
        <v>2.29</v>
      </c>
      <c r="BG2384">
        <v>1.94</v>
      </c>
      <c r="BH2384">
        <v>2.29</v>
      </c>
      <c r="BJ2384" t="s">
        <v>79</v>
      </c>
      <c r="BK2384" s="1">
        <v>44799</v>
      </c>
      <c r="BL2384" t="s">
        <v>1096</v>
      </c>
      <c r="BM2384">
        <v>56876</v>
      </c>
    </row>
    <row r="2385" spans="1:67" hidden="1" x14ac:dyDescent="0.2">
      <c r="A2385" t="s">
        <v>1367</v>
      </c>
      <c r="C2385" t="s">
        <v>1518</v>
      </c>
      <c r="D2385" t="s">
        <v>76</v>
      </c>
      <c r="E2385" t="s">
        <v>1362</v>
      </c>
      <c r="F2385" t="s">
        <v>1363</v>
      </c>
      <c r="G2385" t="s">
        <v>1362</v>
      </c>
      <c r="H2385" t="s">
        <v>1363</v>
      </c>
      <c r="AS2385">
        <v>2.52</v>
      </c>
      <c r="AV2385">
        <v>1.86</v>
      </c>
      <c r="AW2385">
        <v>3.1</v>
      </c>
      <c r="AX2385">
        <v>2.12</v>
      </c>
      <c r="AY2385">
        <v>2.19</v>
      </c>
      <c r="AZ2385">
        <v>2.19</v>
      </c>
      <c r="BA2385">
        <v>3.21</v>
      </c>
      <c r="BB2385">
        <v>2.64</v>
      </c>
      <c r="BC2385">
        <v>2.6</v>
      </c>
      <c r="BD2385">
        <v>2.64</v>
      </c>
      <c r="BJ2385" t="s">
        <v>79</v>
      </c>
      <c r="BK2385" s="1">
        <v>44799</v>
      </c>
      <c r="BL2385" t="s">
        <v>1096</v>
      </c>
      <c r="BM2385">
        <v>56876</v>
      </c>
    </row>
    <row r="2386" spans="1:67" hidden="1" x14ac:dyDescent="0.2">
      <c r="A2386" t="s">
        <v>1368</v>
      </c>
      <c r="C2386" t="s">
        <v>1518</v>
      </c>
      <c r="D2386" t="s">
        <v>76</v>
      </c>
      <c r="E2386" t="s">
        <v>1362</v>
      </c>
      <c r="F2386" t="s">
        <v>1363</v>
      </c>
      <c r="G2386" t="s">
        <v>1362</v>
      </c>
      <c r="H2386" t="s">
        <v>1363</v>
      </c>
      <c r="BA2386">
        <v>3.3</v>
      </c>
      <c r="BB2386">
        <v>2.5099999999999998</v>
      </c>
      <c r="BC2386">
        <v>2.4500000000000002</v>
      </c>
      <c r="BD2386">
        <v>2.5099999999999998</v>
      </c>
      <c r="BE2386">
        <v>3.54</v>
      </c>
      <c r="BF2386">
        <v>2.2200000000000002</v>
      </c>
      <c r="BG2386">
        <v>1.96</v>
      </c>
      <c r="BH2386">
        <v>2.2200000000000002</v>
      </c>
      <c r="BJ2386" t="s">
        <v>79</v>
      </c>
      <c r="BK2386" s="1">
        <v>44799</v>
      </c>
      <c r="BL2386" t="s">
        <v>1096</v>
      </c>
      <c r="BM2386">
        <v>56876</v>
      </c>
    </row>
    <row r="2387" spans="1:67" hidden="1" x14ac:dyDescent="0.2">
      <c r="A2387" t="s">
        <v>1369</v>
      </c>
      <c r="B2387" t="s">
        <v>338</v>
      </c>
      <c r="C2387" t="s">
        <v>1518</v>
      </c>
      <c r="D2387" t="s">
        <v>76</v>
      </c>
      <c r="E2387" t="s">
        <v>1362</v>
      </c>
      <c r="F2387" t="s">
        <v>1363</v>
      </c>
      <c r="G2387" t="s">
        <v>1362</v>
      </c>
      <c r="H2387" t="s">
        <v>1363</v>
      </c>
      <c r="AS2387">
        <v>2.61</v>
      </c>
      <c r="AV2387">
        <v>1.75</v>
      </c>
      <c r="AW2387">
        <v>3.08</v>
      </c>
      <c r="AX2387">
        <v>2.1800000000000002</v>
      </c>
      <c r="AY2387">
        <v>2.23</v>
      </c>
      <c r="AZ2387">
        <v>2.23</v>
      </c>
      <c r="BA2387">
        <v>3.31</v>
      </c>
      <c r="BB2387">
        <v>2.6</v>
      </c>
      <c r="BC2387">
        <v>2.56</v>
      </c>
      <c r="BD2387">
        <v>2.6</v>
      </c>
      <c r="BE2387">
        <v>4.0999999999999996</v>
      </c>
      <c r="BF2387">
        <v>2.2999999999999998</v>
      </c>
      <c r="BG2387">
        <v>2.0299999999999998</v>
      </c>
      <c r="BH2387">
        <v>2.2999999999999998</v>
      </c>
      <c r="BJ2387" t="s">
        <v>79</v>
      </c>
      <c r="BK2387" s="1">
        <v>44798</v>
      </c>
      <c r="BL2387" t="s">
        <v>1096</v>
      </c>
      <c r="BM2387">
        <v>56876</v>
      </c>
      <c r="BN2387" t="s">
        <v>72</v>
      </c>
      <c r="BO2387" t="s">
        <v>1096</v>
      </c>
    </row>
    <row r="2388" spans="1:67" hidden="1" x14ac:dyDescent="0.2">
      <c r="A2388" t="s">
        <v>1370</v>
      </c>
      <c r="C2388" t="s">
        <v>1518</v>
      </c>
      <c r="D2388" t="s">
        <v>76</v>
      </c>
      <c r="E2388" t="s">
        <v>1362</v>
      </c>
      <c r="F2388" t="s">
        <v>1363</v>
      </c>
      <c r="G2388" t="s">
        <v>1362</v>
      </c>
      <c r="H2388" t="s">
        <v>1363</v>
      </c>
      <c r="AS2388">
        <v>2.7</v>
      </c>
      <c r="AV2388">
        <v>1.76</v>
      </c>
      <c r="AW2388">
        <v>3.01</v>
      </c>
      <c r="AX2388">
        <v>2.33</v>
      </c>
      <c r="AY2388">
        <v>2.38</v>
      </c>
      <c r="AZ2388">
        <v>2.38</v>
      </c>
      <c r="BA2388">
        <v>3.33</v>
      </c>
      <c r="BB2388">
        <v>2.73</v>
      </c>
      <c r="BC2388">
        <v>2.7</v>
      </c>
      <c r="BD2388">
        <v>2.73</v>
      </c>
      <c r="BE2388">
        <v>4.3099999999999996</v>
      </c>
      <c r="BF2388">
        <v>2.39</v>
      </c>
      <c r="BG2388">
        <v>2.0299999999999998</v>
      </c>
      <c r="BH2388">
        <v>2.39</v>
      </c>
      <c r="BJ2388" t="s">
        <v>79</v>
      </c>
      <c r="BK2388" s="1">
        <v>44799</v>
      </c>
      <c r="BL2388" t="s">
        <v>1096</v>
      </c>
      <c r="BM2388">
        <v>56876</v>
      </c>
    </row>
    <row r="2389" spans="1:67" hidden="1" x14ac:dyDescent="0.2">
      <c r="A2389" t="s">
        <v>1371</v>
      </c>
      <c r="C2389" t="s">
        <v>1518</v>
      </c>
      <c r="D2389" t="s">
        <v>76</v>
      </c>
      <c r="E2389" t="s">
        <v>1362</v>
      </c>
      <c r="F2389" t="s">
        <v>1363</v>
      </c>
      <c r="G2389" t="s">
        <v>1362</v>
      </c>
      <c r="H2389" t="s">
        <v>1363</v>
      </c>
      <c r="BJ2389" t="s">
        <v>79</v>
      </c>
      <c r="BK2389" s="1">
        <v>44799</v>
      </c>
      <c r="BL2389" t="s">
        <v>1096</v>
      </c>
      <c r="BM2389">
        <v>56876</v>
      </c>
    </row>
    <row r="2390" spans="1:67" hidden="1" x14ac:dyDescent="0.2">
      <c r="A2390" t="s">
        <v>1372</v>
      </c>
      <c r="C2390" t="s">
        <v>1518</v>
      </c>
      <c r="D2390" t="s">
        <v>76</v>
      </c>
      <c r="E2390" t="s">
        <v>1362</v>
      </c>
      <c r="F2390" t="s">
        <v>1363</v>
      </c>
      <c r="G2390" t="s">
        <v>1362</v>
      </c>
      <c r="H2390" t="s">
        <v>1373</v>
      </c>
      <c r="AS2390">
        <v>2.76</v>
      </c>
      <c r="AV2390">
        <v>2.02</v>
      </c>
      <c r="AW2390">
        <v>3.07</v>
      </c>
      <c r="AX2390">
        <v>2.27</v>
      </c>
      <c r="AY2390">
        <v>2.41</v>
      </c>
      <c r="AZ2390">
        <v>2.41</v>
      </c>
      <c r="BA2390">
        <v>3.51</v>
      </c>
      <c r="BB2390">
        <v>2.8</v>
      </c>
      <c r="BC2390">
        <v>2.71</v>
      </c>
      <c r="BD2390">
        <v>2.8</v>
      </c>
      <c r="BE2390">
        <v>4.3600000000000003</v>
      </c>
      <c r="BF2390">
        <v>2.4700000000000002</v>
      </c>
      <c r="BG2390">
        <v>2.15</v>
      </c>
      <c r="BH2390">
        <v>2.4700000000000002</v>
      </c>
      <c r="BJ2390" t="s">
        <v>79</v>
      </c>
      <c r="BK2390" s="1">
        <v>44799</v>
      </c>
      <c r="BL2390" t="s">
        <v>1096</v>
      </c>
      <c r="BM2390">
        <v>56876</v>
      </c>
      <c r="BN2390" t="s">
        <v>72</v>
      </c>
    </row>
    <row r="2391" spans="1:67" hidden="1" x14ac:dyDescent="0.2">
      <c r="A2391" t="s">
        <v>1374</v>
      </c>
      <c r="C2391" t="s">
        <v>1518</v>
      </c>
      <c r="D2391" t="s">
        <v>76</v>
      </c>
      <c r="E2391" t="s">
        <v>1362</v>
      </c>
      <c r="F2391" t="s">
        <v>1363</v>
      </c>
      <c r="G2391" t="s">
        <v>1362</v>
      </c>
      <c r="H2391" t="s">
        <v>1363</v>
      </c>
      <c r="AS2391">
        <v>2.35</v>
      </c>
      <c r="AV2391">
        <v>1.82</v>
      </c>
      <c r="BA2391">
        <v>3.28</v>
      </c>
      <c r="BB2391">
        <v>2.61</v>
      </c>
      <c r="BC2391">
        <v>2.57</v>
      </c>
      <c r="BD2391">
        <v>2.61</v>
      </c>
      <c r="BJ2391" t="s">
        <v>79</v>
      </c>
      <c r="BK2391" s="1">
        <v>44799</v>
      </c>
      <c r="BL2391" t="s">
        <v>1096</v>
      </c>
      <c r="BM2391">
        <v>56876</v>
      </c>
    </row>
    <row r="2392" spans="1:67" hidden="1" x14ac:dyDescent="0.2">
      <c r="A2392" t="s">
        <v>1375</v>
      </c>
      <c r="C2392" t="s">
        <v>1518</v>
      </c>
      <c r="D2392" t="s">
        <v>76</v>
      </c>
      <c r="E2392" t="s">
        <v>1362</v>
      </c>
      <c r="F2392" t="s">
        <v>1363</v>
      </c>
      <c r="G2392" t="s">
        <v>1362</v>
      </c>
      <c r="H2392" t="s">
        <v>1363</v>
      </c>
      <c r="AS2392">
        <v>2.65</v>
      </c>
      <c r="AV2392">
        <v>1.81</v>
      </c>
      <c r="BA2392">
        <v>3.17</v>
      </c>
      <c r="BB2392">
        <v>2.6</v>
      </c>
      <c r="BC2392">
        <v>2.58</v>
      </c>
      <c r="BD2392">
        <v>2.6</v>
      </c>
      <c r="BE2392">
        <v>4.1399999999999997</v>
      </c>
      <c r="BF2392">
        <v>2.2799999999999998</v>
      </c>
      <c r="BG2392">
        <v>2</v>
      </c>
      <c r="BH2392">
        <v>2.2799999999999998</v>
      </c>
      <c r="BJ2392" t="s">
        <v>79</v>
      </c>
      <c r="BK2392" s="1">
        <v>44799</v>
      </c>
      <c r="BL2392" t="s">
        <v>1096</v>
      </c>
      <c r="BM2392">
        <v>56876</v>
      </c>
    </row>
    <row r="2393" spans="1:67" hidden="1" x14ac:dyDescent="0.2">
      <c r="A2393" t="s">
        <v>1376</v>
      </c>
      <c r="B2393" t="s">
        <v>336</v>
      </c>
      <c r="C2393" t="s">
        <v>1518</v>
      </c>
      <c r="D2393" t="s">
        <v>76</v>
      </c>
      <c r="E2393" t="s">
        <v>1362</v>
      </c>
      <c r="F2393" t="s">
        <v>1363</v>
      </c>
      <c r="G2393" t="s">
        <v>1362</v>
      </c>
      <c r="H2393" t="s">
        <v>1363</v>
      </c>
      <c r="AK2393">
        <v>1.95</v>
      </c>
      <c r="AN2393">
        <v>1.41</v>
      </c>
      <c r="AS2393">
        <v>2.56</v>
      </c>
      <c r="AV2393">
        <v>1.8</v>
      </c>
      <c r="AW2393">
        <v>3.01</v>
      </c>
      <c r="AX2393">
        <v>2.13</v>
      </c>
      <c r="AY2393">
        <v>2.23</v>
      </c>
      <c r="AZ2393">
        <v>2.23</v>
      </c>
      <c r="BA2393">
        <v>3.3</v>
      </c>
      <c r="BB2393">
        <v>2.7</v>
      </c>
      <c r="BC2393">
        <v>2.4700000000000002</v>
      </c>
      <c r="BD2393">
        <v>2.7</v>
      </c>
      <c r="BE2393">
        <v>4</v>
      </c>
      <c r="BF2393">
        <v>2.31</v>
      </c>
      <c r="BG2393">
        <v>2.02</v>
      </c>
      <c r="BH2393">
        <v>2.31</v>
      </c>
      <c r="BJ2393" t="s">
        <v>79</v>
      </c>
      <c r="BK2393" s="1">
        <v>44798</v>
      </c>
      <c r="BL2393" t="s">
        <v>1096</v>
      </c>
      <c r="BM2393">
        <v>56876</v>
      </c>
      <c r="BN2393" t="s">
        <v>72</v>
      </c>
      <c r="BO2393" t="s">
        <v>1096</v>
      </c>
    </row>
    <row r="2394" spans="1:67" hidden="1" x14ac:dyDescent="0.2">
      <c r="A2394" t="s">
        <v>1376</v>
      </c>
      <c r="C2394" t="s">
        <v>1518</v>
      </c>
      <c r="D2394" t="s">
        <v>76</v>
      </c>
      <c r="E2394" t="s">
        <v>1362</v>
      </c>
      <c r="F2394" t="s">
        <v>1363</v>
      </c>
      <c r="G2394" t="s">
        <v>1362</v>
      </c>
      <c r="H2394" t="s">
        <v>1363</v>
      </c>
      <c r="I2394" t="b">
        <v>0</v>
      </c>
      <c r="AW2394">
        <v>3.01</v>
      </c>
      <c r="AX2394">
        <v>2.13</v>
      </c>
      <c r="AY2394">
        <v>2.23</v>
      </c>
      <c r="AZ2394">
        <v>2.23</v>
      </c>
      <c r="BJ2394" t="s">
        <v>79</v>
      </c>
      <c r="BK2394" s="1">
        <v>44799</v>
      </c>
      <c r="BL2394" t="s">
        <v>1096</v>
      </c>
      <c r="BM2394">
        <v>56876</v>
      </c>
    </row>
    <row r="2395" spans="1:67" hidden="1" x14ac:dyDescent="0.2">
      <c r="A2395" t="s">
        <v>1377</v>
      </c>
      <c r="C2395" t="s">
        <v>1518</v>
      </c>
      <c r="D2395" t="s">
        <v>76</v>
      </c>
      <c r="E2395" t="s">
        <v>1362</v>
      </c>
      <c r="F2395" t="s">
        <v>1363</v>
      </c>
      <c r="G2395" t="s">
        <v>1362</v>
      </c>
      <c r="H2395" t="s">
        <v>1363</v>
      </c>
      <c r="AS2395">
        <v>2.62</v>
      </c>
      <c r="AV2395">
        <v>1.78</v>
      </c>
      <c r="AW2395">
        <v>3.1</v>
      </c>
      <c r="AX2395">
        <v>2.35</v>
      </c>
      <c r="AY2395">
        <v>2.4300000000000002</v>
      </c>
      <c r="AZ2395">
        <v>2.4300000000000002</v>
      </c>
      <c r="BA2395">
        <v>3.57</v>
      </c>
      <c r="BB2395">
        <v>2.86</v>
      </c>
      <c r="BC2395">
        <v>2.61</v>
      </c>
      <c r="BD2395">
        <v>2.86</v>
      </c>
      <c r="BJ2395" t="s">
        <v>79</v>
      </c>
      <c r="BK2395" s="1">
        <v>44799</v>
      </c>
      <c r="BL2395" t="s">
        <v>1096</v>
      </c>
      <c r="BM2395">
        <v>56876</v>
      </c>
    </row>
    <row r="2396" spans="1:67" hidden="1" x14ac:dyDescent="0.2">
      <c r="A2396" t="s">
        <v>1378</v>
      </c>
      <c r="C2396" t="s">
        <v>1518</v>
      </c>
      <c r="D2396" t="s">
        <v>76</v>
      </c>
      <c r="E2396" t="s">
        <v>1362</v>
      </c>
      <c r="F2396" t="s">
        <v>1363</v>
      </c>
      <c r="G2396" t="s">
        <v>1362</v>
      </c>
      <c r="H2396" t="s">
        <v>1363</v>
      </c>
      <c r="AS2396">
        <v>2.5</v>
      </c>
      <c r="AV2396">
        <v>1.66</v>
      </c>
      <c r="BJ2396" t="s">
        <v>79</v>
      </c>
      <c r="BK2396" s="1">
        <v>44799</v>
      </c>
      <c r="BL2396" t="s">
        <v>1096</v>
      </c>
      <c r="BM2396">
        <v>56876</v>
      </c>
    </row>
    <row r="2397" spans="1:67" s="2" customFormat="1" hidden="1" x14ac:dyDescent="0.2">
      <c r="A2397" t="s">
        <v>1379</v>
      </c>
      <c r="B2397"/>
      <c r="C2397" t="s">
        <v>1518</v>
      </c>
      <c r="D2397" t="s">
        <v>76</v>
      </c>
      <c r="E2397" t="s">
        <v>1362</v>
      </c>
      <c r="F2397" t="s">
        <v>1363</v>
      </c>
      <c r="G2397" t="s">
        <v>1362</v>
      </c>
      <c r="H2397" t="s">
        <v>1363</v>
      </c>
      <c r="I2397"/>
      <c r="J2397"/>
      <c r="K2397"/>
      <c r="L2397"/>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v>3.34</v>
      </c>
      <c r="BB2397">
        <v>2.58</v>
      </c>
      <c r="BC2397">
        <v>2.5299999999999998</v>
      </c>
      <c r="BD2397">
        <v>2.58</v>
      </c>
      <c r="BE2397"/>
      <c r="BF2397"/>
      <c r="BG2397"/>
      <c r="BH2397"/>
      <c r="BI2397"/>
      <c r="BJ2397" t="s">
        <v>79</v>
      </c>
      <c r="BK2397" s="1">
        <v>44799</v>
      </c>
      <c r="BL2397" t="s">
        <v>1096</v>
      </c>
      <c r="BM2397">
        <v>56876</v>
      </c>
      <c r="BN2397"/>
      <c r="BO2397"/>
    </row>
    <row r="2398" spans="1:67" hidden="1" x14ac:dyDescent="0.2">
      <c r="A2398" t="s">
        <v>1380</v>
      </c>
      <c r="C2398" t="s">
        <v>1518</v>
      </c>
      <c r="D2398" t="s">
        <v>76</v>
      </c>
      <c r="E2398" t="s">
        <v>1362</v>
      </c>
      <c r="F2398" t="s">
        <v>1363</v>
      </c>
      <c r="G2398" t="s">
        <v>1362</v>
      </c>
      <c r="H2398" t="s">
        <v>1363</v>
      </c>
      <c r="BE2398">
        <v>4.0199999999999996</v>
      </c>
      <c r="BF2398">
        <v>2.19</v>
      </c>
      <c r="BG2398">
        <v>2.0099999999999998</v>
      </c>
      <c r="BH2398">
        <v>2.19</v>
      </c>
      <c r="BJ2398" t="s">
        <v>79</v>
      </c>
      <c r="BK2398" s="1">
        <v>44799</v>
      </c>
      <c r="BL2398" t="s">
        <v>1096</v>
      </c>
      <c r="BM2398">
        <v>56876</v>
      </c>
    </row>
    <row r="2399" spans="1:67" hidden="1" x14ac:dyDescent="0.2">
      <c r="A2399" t="s">
        <v>1381</v>
      </c>
      <c r="C2399" t="s">
        <v>1518</v>
      </c>
      <c r="D2399" t="s">
        <v>76</v>
      </c>
      <c r="E2399" t="s">
        <v>1362</v>
      </c>
      <c r="F2399" t="s">
        <v>1363</v>
      </c>
      <c r="G2399" t="s">
        <v>1362</v>
      </c>
      <c r="H2399" t="s">
        <v>1363</v>
      </c>
      <c r="BA2399">
        <v>3.25</v>
      </c>
      <c r="BB2399">
        <v>2.76</v>
      </c>
      <c r="BC2399">
        <v>2.59</v>
      </c>
      <c r="BD2399">
        <v>2.76</v>
      </c>
      <c r="BE2399">
        <v>3.9</v>
      </c>
      <c r="BF2399">
        <v>2.41</v>
      </c>
      <c r="BG2399">
        <v>2.08</v>
      </c>
      <c r="BH2399">
        <v>2.41</v>
      </c>
      <c r="BJ2399" t="s">
        <v>79</v>
      </c>
      <c r="BK2399" s="1">
        <v>44799</v>
      </c>
      <c r="BL2399" t="s">
        <v>1096</v>
      </c>
      <c r="BM2399">
        <v>56876</v>
      </c>
    </row>
    <row r="2400" spans="1:67" hidden="1" x14ac:dyDescent="0.2">
      <c r="A2400" t="s">
        <v>1382</v>
      </c>
      <c r="C2400" t="s">
        <v>1518</v>
      </c>
      <c r="D2400" t="s">
        <v>76</v>
      </c>
      <c r="E2400" t="s">
        <v>1362</v>
      </c>
      <c r="F2400" t="s">
        <v>1363</v>
      </c>
      <c r="G2400" t="s">
        <v>1362</v>
      </c>
      <c r="H2400" t="s">
        <v>1363</v>
      </c>
      <c r="BE2400">
        <v>4.3099999999999996</v>
      </c>
      <c r="BF2400">
        <v>2.5</v>
      </c>
      <c r="BG2400">
        <v>2.14</v>
      </c>
      <c r="BH2400">
        <v>2.5</v>
      </c>
      <c r="BJ2400" t="s">
        <v>79</v>
      </c>
      <c r="BK2400" s="1">
        <v>44799</v>
      </c>
      <c r="BL2400" t="s">
        <v>1096</v>
      </c>
      <c r="BM2400">
        <v>56876</v>
      </c>
    </row>
    <row r="2401" spans="1:67" hidden="1" x14ac:dyDescent="0.2">
      <c r="A2401" t="s">
        <v>1383</v>
      </c>
      <c r="C2401" t="s">
        <v>1518</v>
      </c>
      <c r="D2401" t="s">
        <v>76</v>
      </c>
      <c r="E2401" t="s">
        <v>1362</v>
      </c>
      <c r="F2401" t="s">
        <v>1363</v>
      </c>
      <c r="G2401" t="s">
        <v>1362</v>
      </c>
      <c r="H2401" t="s">
        <v>1363</v>
      </c>
      <c r="BE2401">
        <v>4.0599999999999996</v>
      </c>
      <c r="BF2401">
        <v>2.36</v>
      </c>
      <c r="BG2401">
        <v>2.04</v>
      </c>
      <c r="BH2401">
        <v>2.36</v>
      </c>
      <c r="BJ2401" t="s">
        <v>79</v>
      </c>
      <c r="BK2401" s="1">
        <v>44799</v>
      </c>
      <c r="BL2401" t="s">
        <v>1096</v>
      </c>
      <c r="BM2401">
        <v>56876</v>
      </c>
    </row>
    <row r="2402" spans="1:67" hidden="1" x14ac:dyDescent="0.2">
      <c r="A2402" s="13" t="s">
        <v>1737</v>
      </c>
      <c r="B2402" s="13"/>
      <c r="C2402" s="13" t="s">
        <v>1518</v>
      </c>
      <c r="D2402" s="13" t="s">
        <v>76</v>
      </c>
      <c r="E2402" s="13" t="s">
        <v>1362</v>
      </c>
      <c r="F2402" s="13"/>
      <c r="G2402" s="13" t="s">
        <v>1362</v>
      </c>
      <c r="H2402" s="13"/>
      <c r="I2402" s="13"/>
      <c r="J2402" s="13"/>
      <c r="K2402" s="13"/>
      <c r="L2402" s="13"/>
      <c r="M2402" s="13"/>
      <c r="N2402" s="13"/>
      <c r="O2402" s="13"/>
      <c r="P2402" s="13"/>
      <c r="Q2402" s="13"/>
      <c r="R2402" s="13"/>
      <c r="S2402" s="13"/>
      <c r="T2402" s="13"/>
      <c r="U2402" s="13"/>
      <c r="V2402" s="13"/>
      <c r="W2402" s="13"/>
      <c r="X2402" s="13"/>
      <c r="Y2402" s="13"/>
      <c r="Z2402" s="13"/>
      <c r="AA2402" s="13"/>
      <c r="AB2402" s="13"/>
      <c r="AC2402" s="13"/>
      <c r="AD2402" s="13"/>
      <c r="AE2402" s="13"/>
      <c r="AF2402" s="13"/>
      <c r="AG2402" s="13"/>
      <c r="AH2402" s="13"/>
      <c r="AI2402" s="13"/>
      <c r="AJ2402" s="13"/>
      <c r="AK2402" s="13"/>
      <c r="AL2402" s="13"/>
      <c r="AM2402" s="13"/>
      <c r="AN2402" s="13"/>
      <c r="AO2402" s="13"/>
      <c r="AP2402" s="13"/>
      <c r="AQ2402" s="13"/>
      <c r="AR2402" s="13"/>
      <c r="AS2402" s="13"/>
      <c r="AT2402" s="13"/>
      <c r="AU2402" s="13"/>
      <c r="AV2402" s="13"/>
      <c r="AW2402" s="13"/>
      <c r="AX2402" s="13"/>
      <c r="AY2402" s="13"/>
      <c r="AZ2402" s="13"/>
      <c r="BA2402" s="13"/>
      <c r="BB2402" s="13"/>
      <c r="BC2402" s="13"/>
      <c r="BD2402" s="13"/>
      <c r="BE2402" s="13"/>
      <c r="BF2402" s="13"/>
      <c r="BG2402" s="13"/>
      <c r="BH2402" s="13"/>
      <c r="BI2402" s="13"/>
      <c r="BJ2402" s="13"/>
      <c r="BK2402" s="13"/>
      <c r="BL2402" s="13"/>
      <c r="BM2402" s="13"/>
      <c r="BN2402" s="13"/>
      <c r="BO2402" s="13"/>
    </row>
    <row r="2403" spans="1:67" hidden="1" x14ac:dyDescent="0.2">
      <c r="A2403" s="23" t="s">
        <v>1737</v>
      </c>
      <c r="B2403" s="23"/>
      <c r="C2403" s="23" t="s">
        <v>1524</v>
      </c>
      <c r="D2403" s="23" t="s">
        <v>140</v>
      </c>
      <c r="E2403" s="23" t="s">
        <v>1621</v>
      </c>
      <c r="F2403" s="23" t="s">
        <v>1622</v>
      </c>
      <c r="G2403" s="23" t="s">
        <v>1621</v>
      </c>
      <c r="H2403" s="23" t="s">
        <v>1622</v>
      </c>
      <c r="I2403" s="23"/>
      <c r="J2403" s="23"/>
      <c r="K2403" s="23"/>
      <c r="L2403" s="23"/>
      <c r="M2403" s="23"/>
      <c r="N2403" s="23"/>
      <c r="O2403" s="23"/>
      <c r="P2403" s="23"/>
      <c r="Q2403" s="23"/>
      <c r="R2403" s="23"/>
      <c r="S2403" s="23"/>
      <c r="T2403" s="23"/>
      <c r="U2403" s="23"/>
      <c r="V2403" s="23"/>
      <c r="W2403" s="23"/>
      <c r="X2403" s="23"/>
      <c r="Y2403" s="23"/>
      <c r="Z2403" s="23"/>
      <c r="AA2403" s="23"/>
      <c r="AB2403" s="23"/>
      <c r="AC2403" s="23"/>
      <c r="AD2403" s="23"/>
      <c r="AE2403" s="23"/>
      <c r="AF2403" s="23"/>
      <c r="AG2403" s="23"/>
      <c r="AH2403" s="23"/>
      <c r="AI2403" s="23"/>
      <c r="AJ2403" s="23"/>
      <c r="AK2403" s="23"/>
      <c r="AL2403" s="23"/>
      <c r="AM2403" s="23"/>
      <c r="AN2403" s="23"/>
      <c r="AO2403" s="23"/>
      <c r="AP2403" s="23"/>
      <c r="AQ2403" s="23"/>
      <c r="AR2403" s="23"/>
      <c r="AS2403" s="23"/>
      <c r="AT2403" s="23"/>
      <c r="AU2403" s="23"/>
      <c r="AV2403" s="23"/>
      <c r="AW2403" s="23"/>
      <c r="AX2403" s="23"/>
      <c r="AY2403" s="23"/>
      <c r="AZ2403" s="23"/>
      <c r="BA2403" s="23"/>
      <c r="BB2403" s="23"/>
      <c r="BC2403" s="23"/>
      <c r="BD2403" s="23"/>
      <c r="BE2403" s="23"/>
      <c r="BF2403" s="23"/>
      <c r="BG2403" s="23"/>
      <c r="BH2403" s="23"/>
      <c r="BI2403" s="23"/>
      <c r="BJ2403" s="23"/>
      <c r="BK2403" s="23"/>
      <c r="BL2403" s="23"/>
      <c r="BM2403" s="23"/>
      <c r="BN2403" s="23"/>
      <c r="BO2403" s="23"/>
    </row>
    <row r="2404" spans="1:67" hidden="1" x14ac:dyDescent="0.2">
      <c r="A2404" s="23" t="s">
        <v>1737</v>
      </c>
      <c r="B2404" s="23"/>
      <c r="C2404" s="23" t="s">
        <v>1524</v>
      </c>
      <c r="D2404" s="23" t="s">
        <v>140</v>
      </c>
      <c r="E2404" s="23" t="s">
        <v>1621</v>
      </c>
      <c r="F2404" s="23"/>
      <c r="G2404" s="23" t="s">
        <v>1621</v>
      </c>
      <c r="H2404" s="23"/>
      <c r="I2404" s="23"/>
      <c r="J2404" s="23"/>
      <c r="K2404" s="23"/>
      <c r="L2404" s="23"/>
      <c r="M2404" s="23"/>
      <c r="N2404" s="23"/>
      <c r="O2404" s="23"/>
      <c r="P2404" s="23"/>
      <c r="Q2404" s="23"/>
      <c r="R2404" s="23"/>
      <c r="S2404" s="23"/>
      <c r="T2404" s="23"/>
      <c r="U2404" s="23"/>
      <c r="V2404" s="23"/>
      <c r="W2404" s="23"/>
      <c r="X2404" s="23"/>
      <c r="Y2404" s="23"/>
      <c r="Z2404" s="23"/>
      <c r="AA2404" s="23"/>
      <c r="AB2404" s="23"/>
      <c r="AC2404" s="23"/>
      <c r="AD2404" s="23"/>
      <c r="AE2404" s="23"/>
      <c r="AF2404" s="23"/>
      <c r="AG2404" s="23"/>
      <c r="AH2404" s="23"/>
      <c r="AI2404" s="23"/>
      <c r="AJ2404" s="23"/>
      <c r="AK2404" s="23"/>
      <c r="AL2404" s="23"/>
      <c r="AM2404" s="23"/>
      <c r="AN2404" s="23"/>
      <c r="AO2404" s="23"/>
      <c r="AP2404" s="23"/>
      <c r="AQ2404" s="23"/>
      <c r="AR2404" s="23"/>
      <c r="AS2404" s="23"/>
      <c r="AT2404" s="23"/>
      <c r="AU2404" s="23"/>
      <c r="AV2404" s="23"/>
      <c r="AW2404" s="23"/>
      <c r="AX2404" s="23"/>
      <c r="AY2404" s="23"/>
      <c r="AZ2404" s="23"/>
      <c r="BA2404" s="23"/>
      <c r="BB2404" s="23"/>
      <c r="BC2404" s="23"/>
      <c r="BD2404" s="23"/>
      <c r="BE2404" s="23"/>
      <c r="BF2404" s="23"/>
      <c r="BG2404" s="23"/>
      <c r="BH2404" s="23"/>
      <c r="BI2404" s="23"/>
      <c r="BJ2404" s="23"/>
      <c r="BK2404" s="23"/>
      <c r="BL2404" s="23"/>
      <c r="BM2404" s="23"/>
      <c r="BN2404" s="23"/>
      <c r="BO2404" s="23"/>
    </row>
    <row r="2405" spans="1:67" hidden="1" x14ac:dyDescent="0.2">
      <c r="A2405" s="13" t="s">
        <v>1737</v>
      </c>
      <c r="B2405" s="13"/>
      <c r="C2405" s="13" t="s">
        <v>1519</v>
      </c>
      <c r="D2405" s="13" t="s">
        <v>123</v>
      </c>
      <c r="E2405" s="13" t="s">
        <v>532</v>
      </c>
      <c r="F2405" s="13" t="s">
        <v>1385</v>
      </c>
      <c r="G2405" s="13" t="s">
        <v>1720</v>
      </c>
      <c r="H2405" s="13" t="s">
        <v>1668</v>
      </c>
      <c r="I2405" s="13"/>
      <c r="J2405" s="13"/>
      <c r="K2405" s="13"/>
      <c r="L2405" s="13"/>
      <c r="M2405" s="13"/>
      <c r="N2405" s="13"/>
      <c r="O2405" s="13"/>
      <c r="P2405" s="13"/>
      <c r="Q2405" s="13"/>
      <c r="R2405" s="13"/>
      <c r="S2405" s="13"/>
      <c r="T2405" s="13"/>
      <c r="U2405" s="13"/>
      <c r="V2405" s="13"/>
      <c r="W2405" s="13"/>
      <c r="X2405" s="13"/>
      <c r="Y2405" s="13"/>
      <c r="Z2405" s="13"/>
      <c r="AA2405" s="13"/>
      <c r="AB2405" s="13"/>
      <c r="AC2405" s="13"/>
      <c r="AD2405" s="13"/>
      <c r="AE2405" s="13"/>
      <c r="AF2405" s="13"/>
      <c r="AG2405" s="13"/>
      <c r="AH2405" s="13"/>
      <c r="AI2405" s="13"/>
      <c r="AJ2405" s="13"/>
      <c r="AK2405" s="13"/>
      <c r="AL2405" s="13"/>
      <c r="AM2405" s="13"/>
      <c r="AN2405" s="13"/>
      <c r="AO2405" s="13"/>
      <c r="AP2405" s="13"/>
      <c r="AQ2405" s="13"/>
      <c r="AR2405" s="13"/>
      <c r="AS2405" s="13"/>
      <c r="AT2405" s="13"/>
      <c r="AU2405" s="13"/>
      <c r="AV2405" s="13"/>
      <c r="AW2405" s="13"/>
      <c r="AX2405" s="13"/>
      <c r="AY2405" s="13"/>
      <c r="AZ2405" s="13"/>
      <c r="BA2405" s="13"/>
      <c r="BB2405" s="13"/>
      <c r="BC2405" s="13"/>
      <c r="BD2405" s="13"/>
      <c r="BE2405" s="13"/>
      <c r="BF2405" s="13"/>
      <c r="BG2405" s="13"/>
      <c r="BH2405" s="13"/>
      <c r="BI2405" s="13"/>
      <c r="BJ2405" s="13"/>
      <c r="BK2405" s="13"/>
      <c r="BL2405" s="13"/>
      <c r="BM2405" s="13"/>
      <c r="BN2405" s="13"/>
      <c r="BO2405" s="13"/>
    </row>
    <row r="2406" spans="1:67" hidden="1" x14ac:dyDescent="0.2">
      <c r="A2406" s="13" t="s">
        <v>1737</v>
      </c>
      <c r="B2406" s="13"/>
      <c r="C2406" s="13" t="s">
        <v>1519</v>
      </c>
      <c r="D2406" s="13" t="s">
        <v>123</v>
      </c>
      <c r="E2406" s="13" t="s">
        <v>532</v>
      </c>
      <c r="F2406" s="13" t="s">
        <v>1385</v>
      </c>
      <c r="G2406" s="13" t="s">
        <v>141</v>
      </c>
      <c r="H2406" s="13" t="s">
        <v>1721</v>
      </c>
      <c r="I2406" s="13"/>
      <c r="J2406" s="13"/>
      <c r="K2406" s="13"/>
      <c r="L2406" s="13"/>
      <c r="M2406" s="13"/>
      <c r="N2406" s="13"/>
      <c r="O2406" s="13"/>
      <c r="P2406" s="13"/>
      <c r="Q2406" s="13"/>
      <c r="R2406" s="13"/>
      <c r="S2406" s="13"/>
      <c r="T2406" s="13"/>
      <c r="U2406" s="13"/>
      <c r="V2406" s="13"/>
      <c r="W2406" s="13"/>
      <c r="X2406" s="13"/>
      <c r="Y2406" s="13"/>
      <c r="Z2406" s="13"/>
      <c r="AA2406" s="13"/>
      <c r="AB2406" s="13"/>
      <c r="AC2406" s="13"/>
      <c r="AD2406" s="13"/>
      <c r="AE2406" s="13"/>
      <c r="AF2406" s="13"/>
      <c r="AG2406" s="13"/>
      <c r="AH2406" s="13"/>
      <c r="AI2406" s="13"/>
      <c r="AJ2406" s="13"/>
      <c r="AK2406" s="13"/>
      <c r="AL2406" s="13"/>
      <c r="AM2406" s="13"/>
      <c r="AN2406" s="13"/>
      <c r="AO2406" s="13"/>
      <c r="AP2406" s="13"/>
      <c r="AQ2406" s="13"/>
      <c r="AR2406" s="13"/>
      <c r="AS2406" s="13"/>
      <c r="AT2406" s="13"/>
      <c r="AU2406" s="13"/>
      <c r="AV2406" s="13"/>
      <c r="AW2406" s="13"/>
      <c r="AX2406" s="13"/>
      <c r="AY2406" s="13"/>
      <c r="AZ2406" s="13"/>
      <c r="BA2406" s="13"/>
      <c r="BB2406" s="13"/>
      <c r="BC2406" s="13"/>
      <c r="BD2406" s="13"/>
      <c r="BE2406" s="13"/>
      <c r="BF2406" s="13"/>
      <c r="BG2406" s="13"/>
      <c r="BH2406" s="13"/>
      <c r="BI2406" s="13"/>
      <c r="BJ2406" s="13"/>
      <c r="BK2406" s="13"/>
      <c r="BL2406" s="13"/>
      <c r="BM2406" s="13"/>
      <c r="BN2406" s="13"/>
      <c r="BO2406" s="13"/>
    </row>
    <row r="2407" spans="1:67" hidden="1" x14ac:dyDescent="0.2">
      <c r="A2407" s="13" t="s">
        <v>1737</v>
      </c>
      <c r="B2407" s="13"/>
      <c r="C2407" s="13" t="s">
        <v>1519</v>
      </c>
      <c r="D2407" s="13" t="s">
        <v>123</v>
      </c>
      <c r="E2407" s="13" t="s">
        <v>532</v>
      </c>
      <c r="F2407" s="13" t="s">
        <v>1385</v>
      </c>
      <c r="G2407" s="13" t="s">
        <v>351</v>
      </c>
      <c r="H2407" s="13" t="s">
        <v>1402</v>
      </c>
      <c r="I2407" s="13"/>
      <c r="J2407" s="13"/>
      <c r="K2407" s="13"/>
      <c r="L2407" s="13"/>
      <c r="M2407" s="13"/>
      <c r="N2407" s="13"/>
      <c r="O2407" s="13"/>
      <c r="P2407" s="13"/>
      <c r="Q2407" s="13"/>
      <c r="R2407" s="13"/>
      <c r="S2407" s="13"/>
      <c r="T2407" s="13"/>
      <c r="U2407" s="13"/>
      <c r="V2407" s="13"/>
      <c r="W2407" s="13"/>
      <c r="X2407" s="13"/>
      <c r="Y2407" s="13"/>
      <c r="Z2407" s="13"/>
      <c r="AA2407" s="13"/>
      <c r="AB2407" s="13"/>
      <c r="AC2407" s="13"/>
      <c r="AD2407" s="13"/>
      <c r="AE2407" s="13"/>
      <c r="AF2407" s="13"/>
      <c r="AG2407" s="13"/>
      <c r="AH2407" s="13"/>
      <c r="AI2407" s="13"/>
      <c r="AJ2407" s="13"/>
      <c r="AK2407" s="13"/>
      <c r="AL2407" s="13"/>
      <c r="AM2407" s="13"/>
      <c r="AN2407" s="13"/>
      <c r="AO2407" s="13"/>
      <c r="AP2407" s="13"/>
      <c r="AQ2407" s="13"/>
      <c r="AR2407" s="13"/>
      <c r="AS2407" s="13"/>
      <c r="AT2407" s="13"/>
      <c r="AU2407" s="13"/>
      <c r="AV2407" s="13"/>
      <c r="AW2407" s="13"/>
      <c r="AX2407" s="13"/>
      <c r="AY2407" s="13"/>
      <c r="AZ2407" s="13"/>
      <c r="BA2407" s="13"/>
      <c r="BB2407" s="13"/>
      <c r="BC2407" s="13"/>
      <c r="BD2407" s="13"/>
      <c r="BE2407" s="13"/>
      <c r="BF2407" s="13"/>
      <c r="BG2407" s="13"/>
      <c r="BH2407" s="13"/>
      <c r="BI2407" s="13"/>
      <c r="BJ2407" s="13"/>
      <c r="BK2407" s="13"/>
      <c r="BL2407" s="13"/>
      <c r="BM2407" s="13"/>
      <c r="BN2407" s="13"/>
      <c r="BO2407" s="13"/>
    </row>
    <row r="2408" spans="1:67" hidden="1" x14ac:dyDescent="0.2">
      <c r="A2408" s="13" t="s">
        <v>1737</v>
      </c>
      <c r="B2408" s="13"/>
      <c r="C2408" s="13" t="s">
        <v>1519</v>
      </c>
      <c r="D2408" s="13" t="s">
        <v>123</v>
      </c>
      <c r="E2408" s="13" t="s">
        <v>532</v>
      </c>
      <c r="F2408" s="13" t="s">
        <v>1385</v>
      </c>
      <c r="G2408" s="13" t="s">
        <v>1392</v>
      </c>
      <c r="H2408" s="13" t="s">
        <v>1401</v>
      </c>
      <c r="I2408" s="13"/>
      <c r="J2408" s="13"/>
      <c r="K2408" s="13"/>
      <c r="L2408" s="13"/>
      <c r="M2408" s="13"/>
      <c r="N2408" s="13"/>
      <c r="O2408" s="13"/>
      <c r="P2408" s="13"/>
      <c r="Q2408" s="13"/>
      <c r="R2408" s="13"/>
      <c r="S2408" s="13"/>
      <c r="T2408" s="13"/>
      <c r="U2408" s="13"/>
      <c r="V2408" s="13"/>
      <c r="W2408" s="13"/>
      <c r="X2408" s="13"/>
      <c r="Y2408" s="13"/>
      <c r="Z2408" s="13"/>
      <c r="AA2408" s="13"/>
      <c r="AB2408" s="13"/>
      <c r="AC2408" s="13"/>
      <c r="AD2408" s="13"/>
      <c r="AE2408" s="13"/>
      <c r="AF2408" s="13"/>
      <c r="AG2408" s="13"/>
      <c r="AH2408" s="13"/>
      <c r="AI2408" s="13"/>
      <c r="AJ2408" s="13"/>
      <c r="AK2408" s="13"/>
      <c r="AL2408" s="13"/>
      <c r="AM2408" s="13"/>
      <c r="AN2408" s="13"/>
      <c r="AO2408" s="13"/>
      <c r="AP2408" s="13"/>
      <c r="AQ2408" s="13"/>
      <c r="AR2408" s="13"/>
      <c r="AS2408" s="13"/>
      <c r="AT2408" s="13"/>
      <c r="AU2408" s="13"/>
      <c r="AV2408" s="13"/>
      <c r="AW2408" s="13"/>
      <c r="AX2408" s="13"/>
      <c r="AY2408" s="13"/>
      <c r="AZ2408" s="13"/>
      <c r="BA2408" s="13"/>
      <c r="BB2408" s="13"/>
      <c r="BC2408" s="13"/>
      <c r="BD2408" s="13"/>
      <c r="BE2408" s="13"/>
      <c r="BF2408" s="13"/>
      <c r="BG2408" s="13"/>
      <c r="BH2408" s="13"/>
      <c r="BI2408" s="13"/>
      <c r="BJ2408" s="13"/>
      <c r="BK2408" s="13"/>
      <c r="BL2408" s="13"/>
      <c r="BM2408" s="13"/>
      <c r="BN2408" s="13"/>
      <c r="BO2408" s="13"/>
    </row>
    <row r="2409" spans="1:67" hidden="1" x14ac:dyDescent="0.2">
      <c r="A2409" s="13" t="s">
        <v>1737</v>
      </c>
      <c r="B2409" s="13"/>
      <c r="C2409" s="13" t="s">
        <v>1519</v>
      </c>
      <c r="D2409" s="13" t="s">
        <v>123</v>
      </c>
      <c r="E2409" s="13" t="s">
        <v>532</v>
      </c>
      <c r="F2409" s="13" t="s">
        <v>1385</v>
      </c>
      <c r="G2409" s="13" t="s">
        <v>1392</v>
      </c>
      <c r="H2409" s="13" t="s">
        <v>1393</v>
      </c>
      <c r="I2409" s="13"/>
      <c r="J2409" s="13"/>
      <c r="K2409" s="13"/>
      <c r="L2409" s="13"/>
      <c r="M2409" s="13"/>
      <c r="N2409" s="13"/>
      <c r="O2409" s="13"/>
      <c r="P2409" s="13"/>
      <c r="Q2409" s="13"/>
      <c r="R2409" s="13"/>
      <c r="S2409" s="13"/>
      <c r="T2409" s="13"/>
      <c r="U2409" s="13"/>
      <c r="V2409" s="13"/>
      <c r="W2409" s="13"/>
      <c r="X2409" s="13"/>
      <c r="Y2409" s="13"/>
      <c r="Z2409" s="13"/>
      <c r="AA2409" s="13"/>
      <c r="AB2409" s="13"/>
      <c r="AC2409" s="13"/>
      <c r="AD2409" s="13"/>
      <c r="AE2409" s="13"/>
      <c r="AF2409" s="13"/>
      <c r="AG2409" s="13"/>
      <c r="AH2409" s="13"/>
      <c r="AI2409" s="13"/>
      <c r="AJ2409" s="13"/>
      <c r="AK2409" s="13"/>
      <c r="AL2409" s="13"/>
      <c r="AM2409" s="13"/>
      <c r="AN2409" s="13"/>
      <c r="AO2409" s="13"/>
      <c r="AP2409" s="13"/>
      <c r="AQ2409" s="13"/>
      <c r="AR2409" s="13"/>
      <c r="AS2409" s="13"/>
      <c r="AT2409" s="13"/>
      <c r="AU2409" s="13"/>
      <c r="AV2409" s="13"/>
      <c r="AW2409" s="13"/>
      <c r="AX2409" s="13"/>
      <c r="AY2409" s="13"/>
      <c r="AZ2409" s="13"/>
      <c r="BA2409" s="13"/>
      <c r="BB2409" s="13"/>
      <c r="BC2409" s="13"/>
      <c r="BD2409" s="13"/>
      <c r="BE2409" s="13"/>
      <c r="BF2409" s="13"/>
      <c r="BG2409" s="13"/>
      <c r="BH2409" s="13"/>
      <c r="BI2409" s="13"/>
      <c r="BJ2409" s="13"/>
      <c r="BK2409" s="13"/>
      <c r="BL2409" s="13"/>
      <c r="BM2409" s="13"/>
      <c r="BN2409" s="13"/>
      <c r="BO2409" s="13"/>
    </row>
    <row r="2410" spans="1:67" hidden="1" x14ac:dyDescent="0.2">
      <c r="A2410" s="13" t="s">
        <v>1737</v>
      </c>
      <c r="B2410" s="13"/>
      <c r="C2410" s="13" t="s">
        <v>1519</v>
      </c>
      <c r="D2410" s="13" t="s">
        <v>123</v>
      </c>
      <c r="E2410" s="13" t="s">
        <v>532</v>
      </c>
      <c r="F2410" s="13" t="s">
        <v>1385</v>
      </c>
      <c r="G2410" s="13" t="s">
        <v>1392</v>
      </c>
      <c r="H2410" s="13" t="s">
        <v>1216</v>
      </c>
      <c r="I2410" s="13"/>
      <c r="J2410" s="13"/>
      <c r="K2410" s="13"/>
      <c r="L2410" s="13"/>
      <c r="M2410" s="13"/>
      <c r="N2410" s="13"/>
      <c r="O2410" s="13"/>
      <c r="P2410" s="13"/>
      <c r="Q2410" s="13"/>
      <c r="R2410" s="13"/>
      <c r="S2410" s="13"/>
      <c r="T2410" s="13"/>
      <c r="U2410" s="13"/>
      <c r="V2410" s="13"/>
      <c r="W2410" s="13"/>
      <c r="X2410" s="13"/>
      <c r="Y2410" s="13"/>
      <c r="Z2410" s="13"/>
      <c r="AA2410" s="13"/>
      <c r="AB2410" s="13"/>
      <c r="AC2410" s="13"/>
      <c r="AD2410" s="13"/>
      <c r="AE2410" s="13"/>
      <c r="AF2410" s="13"/>
      <c r="AG2410" s="13"/>
      <c r="AH2410" s="13"/>
      <c r="AI2410" s="13"/>
      <c r="AJ2410" s="13"/>
      <c r="AK2410" s="13"/>
      <c r="AL2410" s="13"/>
      <c r="AM2410" s="13"/>
      <c r="AN2410" s="13"/>
      <c r="AO2410" s="13"/>
      <c r="AP2410" s="13"/>
      <c r="AQ2410" s="13"/>
      <c r="AR2410" s="13"/>
      <c r="AS2410" s="13"/>
      <c r="AT2410" s="13"/>
      <c r="AU2410" s="13"/>
      <c r="AV2410" s="13"/>
      <c r="AW2410" s="13"/>
      <c r="AX2410" s="13"/>
      <c r="AY2410" s="13"/>
      <c r="AZ2410" s="13"/>
      <c r="BA2410" s="13"/>
      <c r="BB2410" s="13"/>
      <c r="BC2410" s="13"/>
      <c r="BD2410" s="13"/>
      <c r="BE2410" s="13"/>
      <c r="BF2410" s="13"/>
      <c r="BG2410" s="13"/>
      <c r="BH2410" s="13"/>
      <c r="BI2410" s="13"/>
      <c r="BJ2410" s="13"/>
      <c r="BK2410" s="13"/>
      <c r="BL2410" s="13"/>
      <c r="BM2410" s="13"/>
      <c r="BN2410" s="13"/>
      <c r="BO2410" s="13"/>
    </row>
    <row r="2411" spans="1:67" hidden="1" x14ac:dyDescent="0.2">
      <c r="A2411" s="13" t="s">
        <v>1737</v>
      </c>
      <c r="B2411" s="13"/>
      <c r="C2411" s="13" t="s">
        <v>1519</v>
      </c>
      <c r="D2411" s="13" t="s">
        <v>123</v>
      </c>
      <c r="E2411" s="13" t="s">
        <v>532</v>
      </c>
      <c r="F2411" s="13" t="s">
        <v>1385</v>
      </c>
      <c r="G2411" s="13" t="s">
        <v>532</v>
      </c>
      <c r="H2411" s="13" t="s">
        <v>1385</v>
      </c>
      <c r="I2411" s="13"/>
      <c r="J2411" s="13"/>
      <c r="K2411" s="13"/>
      <c r="L2411" s="13"/>
      <c r="M2411" s="13"/>
      <c r="N2411" s="13"/>
      <c r="O2411" s="13"/>
      <c r="P2411" s="13"/>
      <c r="Q2411" s="13"/>
      <c r="R2411" s="13"/>
      <c r="S2411" s="13"/>
      <c r="T2411" s="13"/>
      <c r="U2411" s="13"/>
      <c r="V2411" s="13"/>
      <c r="W2411" s="13"/>
      <c r="X2411" s="13"/>
      <c r="Y2411" s="13"/>
      <c r="Z2411" s="13"/>
      <c r="AA2411" s="13"/>
      <c r="AB2411" s="13"/>
      <c r="AC2411" s="13"/>
      <c r="AD2411" s="13"/>
      <c r="AE2411" s="13"/>
      <c r="AF2411" s="13"/>
      <c r="AG2411" s="13"/>
      <c r="AH2411" s="13"/>
      <c r="AI2411" s="13"/>
      <c r="AJ2411" s="13"/>
      <c r="AK2411" s="13"/>
      <c r="AL2411" s="13"/>
      <c r="AM2411" s="13"/>
      <c r="AN2411" s="13"/>
      <c r="AO2411" s="13"/>
      <c r="AP2411" s="13"/>
      <c r="AQ2411" s="13"/>
      <c r="AR2411" s="13"/>
      <c r="AS2411" s="13"/>
      <c r="AT2411" s="13"/>
      <c r="AU2411" s="13"/>
      <c r="AV2411" s="13"/>
      <c r="AW2411" s="13"/>
      <c r="AX2411" s="13"/>
      <c r="AY2411" s="13"/>
      <c r="AZ2411" s="13"/>
      <c r="BA2411" s="13"/>
      <c r="BB2411" s="13"/>
      <c r="BC2411" s="13"/>
      <c r="BD2411" s="13"/>
      <c r="BE2411" s="13"/>
      <c r="BF2411" s="13"/>
      <c r="BG2411" s="13"/>
      <c r="BH2411" s="13"/>
      <c r="BI2411" s="13"/>
      <c r="BJ2411" s="13"/>
      <c r="BK2411" s="13"/>
      <c r="BL2411" s="13"/>
      <c r="BM2411" s="13"/>
      <c r="BN2411" s="13"/>
      <c r="BO2411" s="13"/>
    </row>
    <row r="2412" spans="1:67" hidden="1" x14ac:dyDescent="0.2">
      <c r="A2412" s="13" t="s">
        <v>1737</v>
      </c>
      <c r="B2412" s="13"/>
      <c r="C2412" s="13" t="s">
        <v>1519</v>
      </c>
      <c r="D2412" s="13" t="s">
        <v>123</v>
      </c>
      <c r="E2412" s="13" t="s">
        <v>532</v>
      </c>
      <c r="F2412" s="13" t="s">
        <v>1385</v>
      </c>
      <c r="G2412" s="13" t="s">
        <v>532</v>
      </c>
      <c r="H2412" s="13" t="s">
        <v>1394</v>
      </c>
      <c r="I2412" s="13"/>
      <c r="J2412" s="13"/>
      <c r="K2412" s="13"/>
      <c r="L2412" s="13"/>
      <c r="M2412" s="13"/>
      <c r="N2412" s="13"/>
      <c r="O2412" s="13"/>
      <c r="P2412" s="13"/>
      <c r="Q2412" s="13"/>
      <c r="R2412" s="13"/>
      <c r="S2412" s="13"/>
      <c r="T2412" s="13"/>
      <c r="U2412" s="13"/>
      <c r="V2412" s="13"/>
      <c r="W2412" s="13"/>
      <c r="X2412" s="13"/>
      <c r="Y2412" s="13"/>
      <c r="Z2412" s="13"/>
      <c r="AA2412" s="13"/>
      <c r="AB2412" s="13"/>
      <c r="AC2412" s="13"/>
      <c r="AD2412" s="13"/>
      <c r="AE2412" s="13"/>
      <c r="AF2412" s="13"/>
      <c r="AG2412" s="13"/>
      <c r="AH2412" s="13"/>
      <c r="AI2412" s="13"/>
      <c r="AJ2412" s="13"/>
      <c r="AK2412" s="13"/>
      <c r="AL2412" s="13"/>
      <c r="AM2412" s="13"/>
      <c r="AN2412" s="13"/>
      <c r="AO2412" s="13"/>
      <c r="AP2412" s="13"/>
      <c r="AQ2412" s="13"/>
      <c r="AR2412" s="13"/>
      <c r="AS2412" s="13"/>
      <c r="AT2412" s="13"/>
      <c r="AU2412" s="13"/>
      <c r="AV2412" s="13"/>
      <c r="AW2412" s="13"/>
      <c r="AX2412" s="13"/>
      <c r="AY2412" s="13"/>
      <c r="AZ2412" s="13"/>
      <c r="BA2412" s="13"/>
      <c r="BB2412" s="13"/>
      <c r="BC2412" s="13"/>
      <c r="BD2412" s="13"/>
      <c r="BE2412" s="13"/>
      <c r="BF2412" s="13"/>
      <c r="BG2412" s="13"/>
      <c r="BH2412" s="13"/>
      <c r="BI2412" s="13"/>
      <c r="BJ2412" s="13"/>
      <c r="BK2412" s="13"/>
      <c r="BL2412" s="13"/>
      <c r="BM2412" s="13"/>
      <c r="BN2412" s="13"/>
      <c r="BO2412" s="13"/>
    </row>
    <row r="2413" spans="1:67" hidden="1" x14ac:dyDescent="0.2">
      <c r="A2413" s="8" t="s">
        <v>2378</v>
      </c>
      <c r="C2413" t="s">
        <v>1519</v>
      </c>
      <c r="D2413" t="s">
        <v>123</v>
      </c>
      <c r="E2413" t="s">
        <v>532</v>
      </c>
      <c r="F2413" t="s">
        <v>1385</v>
      </c>
      <c r="G2413" s="8" t="s">
        <v>532</v>
      </c>
      <c r="H2413" s="8" t="s">
        <v>1385</v>
      </c>
      <c r="I2413" s="8"/>
      <c r="AG2413">
        <v>5.85</v>
      </c>
      <c r="AJ2413">
        <v>7.95</v>
      </c>
      <c r="BJ2413" s="8" t="s">
        <v>79</v>
      </c>
      <c r="BK2413" s="9">
        <v>44820</v>
      </c>
      <c r="BL2413" s="8" t="s">
        <v>2353</v>
      </c>
      <c r="BM2413" s="8">
        <v>2905</v>
      </c>
    </row>
    <row r="2414" spans="1:67" hidden="1" x14ac:dyDescent="0.2">
      <c r="A2414" s="8" t="s">
        <v>2379</v>
      </c>
      <c r="C2414" t="s">
        <v>1519</v>
      </c>
      <c r="D2414" t="s">
        <v>123</v>
      </c>
      <c r="E2414" t="s">
        <v>532</v>
      </c>
      <c r="F2414" t="s">
        <v>1385</v>
      </c>
      <c r="G2414" s="8" t="s">
        <v>532</v>
      </c>
      <c r="H2414" s="8" t="s">
        <v>1385</v>
      </c>
      <c r="I2414" s="8"/>
      <c r="AG2414">
        <v>5.7</v>
      </c>
      <c r="AJ2414">
        <v>8.25</v>
      </c>
      <c r="BJ2414" s="8" t="s">
        <v>79</v>
      </c>
      <c r="BK2414" s="9">
        <v>44820</v>
      </c>
      <c r="BL2414" s="8" t="s">
        <v>2353</v>
      </c>
      <c r="BM2414" s="8">
        <v>2905</v>
      </c>
    </row>
    <row r="2415" spans="1:67" hidden="1" x14ac:dyDescent="0.2">
      <c r="A2415" s="8" t="s">
        <v>2376</v>
      </c>
      <c r="C2415" t="s">
        <v>1519</v>
      </c>
      <c r="D2415" t="s">
        <v>123</v>
      </c>
      <c r="E2415" t="s">
        <v>532</v>
      </c>
      <c r="F2415" t="s">
        <v>1385</v>
      </c>
      <c r="G2415" s="8" t="s">
        <v>532</v>
      </c>
      <c r="H2415" s="8" t="s">
        <v>1385</v>
      </c>
      <c r="I2415" s="8"/>
      <c r="AC2415">
        <v>7.65</v>
      </c>
      <c r="AF2415">
        <v>9.9</v>
      </c>
      <c r="BJ2415" s="8" t="s">
        <v>79</v>
      </c>
      <c r="BK2415" s="9">
        <v>44820</v>
      </c>
      <c r="BL2415" s="8" t="s">
        <v>2353</v>
      </c>
      <c r="BM2415" s="8">
        <v>2905</v>
      </c>
    </row>
    <row r="2416" spans="1:67" hidden="1" x14ac:dyDescent="0.2">
      <c r="A2416" t="s">
        <v>1384</v>
      </c>
      <c r="C2416" t="s">
        <v>1519</v>
      </c>
      <c r="D2416" t="s">
        <v>123</v>
      </c>
      <c r="E2416" t="s">
        <v>532</v>
      </c>
      <c r="F2416" t="s">
        <v>1385</v>
      </c>
      <c r="G2416" t="s">
        <v>532</v>
      </c>
      <c r="H2416" t="s">
        <v>1385</v>
      </c>
      <c r="AW2416">
        <v>8.17</v>
      </c>
      <c r="AX2416">
        <v>6.42</v>
      </c>
      <c r="AY2416">
        <v>6.47</v>
      </c>
      <c r="BA2416">
        <v>8.6</v>
      </c>
      <c r="BB2416">
        <v>7.35</v>
      </c>
      <c r="BC2416">
        <v>7</v>
      </c>
      <c r="BJ2416" t="s">
        <v>79</v>
      </c>
      <c r="BL2416" t="s">
        <v>305</v>
      </c>
      <c r="BM2416">
        <v>7306</v>
      </c>
    </row>
    <row r="2417" spans="1:67" ht="18" hidden="1" x14ac:dyDescent="0.2">
      <c r="A2417" t="s">
        <v>2425</v>
      </c>
      <c r="C2417" t="s">
        <v>1519</v>
      </c>
      <c r="D2417" t="s">
        <v>123</v>
      </c>
      <c r="E2417" t="s">
        <v>532</v>
      </c>
      <c r="F2417" t="s">
        <v>1385</v>
      </c>
      <c r="G2417" t="s">
        <v>1720</v>
      </c>
      <c r="H2417" t="s">
        <v>1385</v>
      </c>
      <c r="AS2417">
        <f>0.01*1000</f>
        <v>10</v>
      </c>
      <c r="AT2417">
        <f>0.0057*1000</f>
        <v>5.7</v>
      </c>
      <c r="AU2417">
        <f>0.0063*1000</f>
        <v>6.3</v>
      </c>
      <c r="AV2417">
        <v>6.3</v>
      </c>
      <c r="BJ2417" t="s">
        <v>79</v>
      </c>
      <c r="BK2417" s="1">
        <v>44820</v>
      </c>
      <c r="BL2417" t="s">
        <v>2413</v>
      </c>
      <c r="BM2417" s="33">
        <v>82637</v>
      </c>
    </row>
    <row r="2418" spans="1:67" hidden="1" x14ac:dyDescent="0.2">
      <c r="A2418" t="s">
        <v>1386</v>
      </c>
      <c r="C2418" t="s">
        <v>1519</v>
      </c>
      <c r="D2418" t="s">
        <v>123</v>
      </c>
      <c r="E2418" t="s">
        <v>532</v>
      </c>
      <c r="F2418" t="s">
        <v>1385</v>
      </c>
      <c r="G2418" t="s">
        <v>532</v>
      </c>
      <c r="H2418" t="s">
        <v>1385</v>
      </c>
      <c r="AW2418">
        <v>7.84</v>
      </c>
      <c r="AX2418">
        <v>7.04</v>
      </c>
      <c r="AY2418">
        <v>6.88</v>
      </c>
      <c r="BA2418">
        <v>8.58</v>
      </c>
      <c r="BB2418">
        <v>7.51</v>
      </c>
      <c r="BC2418">
        <v>7.37</v>
      </c>
      <c r="BJ2418" t="s">
        <v>79</v>
      </c>
      <c r="BL2418" t="s">
        <v>305</v>
      </c>
      <c r="BM2418">
        <v>7306</v>
      </c>
    </row>
    <row r="2419" spans="1:67" ht="18" hidden="1" x14ac:dyDescent="0.2">
      <c r="A2419" s="12" t="s">
        <v>2424</v>
      </c>
      <c r="B2419" s="12"/>
      <c r="C2419" s="12" t="s">
        <v>1519</v>
      </c>
      <c r="D2419" s="12" t="s">
        <v>123</v>
      </c>
      <c r="E2419" s="12" t="s">
        <v>532</v>
      </c>
      <c r="F2419" s="12" t="s">
        <v>1385</v>
      </c>
      <c r="G2419" s="12" t="s">
        <v>1720</v>
      </c>
      <c r="H2419" s="12" t="s">
        <v>1668</v>
      </c>
      <c r="I2419" s="12"/>
      <c r="J2419" s="12"/>
      <c r="K2419" s="12"/>
      <c r="L2419" s="12"/>
      <c r="M2419" s="12"/>
      <c r="N2419" s="12"/>
      <c r="O2419" s="12"/>
      <c r="P2419" s="12"/>
      <c r="Q2419" s="12"/>
      <c r="R2419" s="12"/>
      <c r="S2419" s="12"/>
      <c r="T2419" s="12"/>
      <c r="U2419" s="12"/>
      <c r="V2419" s="12"/>
      <c r="W2419" s="12"/>
      <c r="X2419" s="12"/>
      <c r="Y2419" s="12"/>
      <c r="Z2419" s="12"/>
      <c r="AA2419" s="12"/>
      <c r="AB2419" s="12"/>
      <c r="AC2419" s="12"/>
      <c r="AD2419" s="12"/>
      <c r="AE2419" s="12"/>
      <c r="AF2419" s="12"/>
      <c r="AG2419" s="12"/>
      <c r="AH2419" s="12"/>
      <c r="AI2419" s="12"/>
      <c r="AJ2419" s="12"/>
      <c r="AK2419" s="12"/>
      <c r="AL2419" s="12"/>
      <c r="AM2419" s="12"/>
      <c r="AN2419" s="12"/>
      <c r="AO2419" s="12"/>
      <c r="AP2419" s="12"/>
      <c r="AQ2419" s="12"/>
      <c r="AR2419" s="12"/>
      <c r="AS2419" s="12"/>
      <c r="AT2419" s="12"/>
      <c r="AU2419" s="12"/>
      <c r="AV2419" s="12"/>
      <c r="AW2419" s="12"/>
      <c r="AX2419" s="12"/>
      <c r="AY2419" s="12"/>
      <c r="AZ2419" s="12"/>
      <c r="BA2419" s="12"/>
      <c r="BB2419" s="12"/>
      <c r="BC2419" s="12"/>
      <c r="BD2419" s="12"/>
      <c r="BE2419" s="12"/>
      <c r="BF2419" s="12"/>
      <c r="BG2419" s="12"/>
      <c r="BH2419" s="12"/>
      <c r="BI2419" s="12"/>
      <c r="BJ2419" s="12" t="s">
        <v>79</v>
      </c>
      <c r="BK2419" s="14">
        <v>44820</v>
      </c>
      <c r="BL2419" s="12" t="s">
        <v>2413</v>
      </c>
      <c r="BM2419" s="34">
        <v>82637</v>
      </c>
      <c r="BN2419" s="12" t="s">
        <v>72</v>
      </c>
      <c r="BO2419" s="12" t="s">
        <v>2413</v>
      </c>
    </row>
    <row r="2420" spans="1:67" ht="18" hidden="1" x14ac:dyDescent="0.2">
      <c r="A2420" s="12" t="s">
        <v>1387</v>
      </c>
      <c r="B2420" s="12"/>
      <c r="C2420" s="12" t="s">
        <v>1519</v>
      </c>
      <c r="D2420" s="12" t="s">
        <v>123</v>
      </c>
      <c r="E2420" s="12" t="s">
        <v>532</v>
      </c>
      <c r="F2420" s="12" t="s">
        <v>1385</v>
      </c>
      <c r="G2420" s="12" t="s">
        <v>1720</v>
      </c>
      <c r="H2420" s="12" t="s">
        <v>1668</v>
      </c>
      <c r="I2420" s="12"/>
      <c r="J2420" s="12"/>
      <c r="K2420" s="12"/>
      <c r="L2420" s="12"/>
      <c r="M2420" s="12"/>
      <c r="N2420" s="12"/>
      <c r="O2420" s="12"/>
      <c r="P2420" s="12"/>
      <c r="Q2420" s="12"/>
      <c r="R2420" s="12"/>
      <c r="S2420" s="12"/>
      <c r="T2420" s="12"/>
      <c r="U2420" s="12"/>
      <c r="V2420" s="12"/>
      <c r="W2420" s="12"/>
      <c r="X2420" s="12"/>
      <c r="Y2420" s="12"/>
      <c r="Z2420" s="12"/>
      <c r="AA2420" s="12"/>
      <c r="AB2420" s="12"/>
      <c r="AC2420" s="12"/>
      <c r="AD2420" s="12"/>
      <c r="AE2420" s="12"/>
      <c r="AF2420" s="12"/>
      <c r="AG2420" s="12"/>
      <c r="AH2420" s="12"/>
      <c r="AI2420" s="12"/>
      <c r="AJ2420" s="12"/>
      <c r="AK2420" s="12"/>
      <c r="AL2420" s="12"/>
      <c r="AM2420" s="12"/>
      <c r="AN2420" s="12"/>
      <c r="AO2420" s="12"/>
      <c r="AP2420" s="12"/>
      <c r="AQ2420" s="12"/>
      <c r="AR2420" s="12"/>
      <c r="AS2420" s="12"/>
      <c r="AT2420" s="12"/>
      <c r="AU2420" s="12"/>
      <c r="AV2420" s="12"/>
      <c r="AW2420" s="12"/>
      <c r="AX2420" s="12"/>
      <c r="AY2420" s="12"/>
      <c r="AZ2420" s="12"/>
      <c r="BA2420" s="12"/>
      <c r="BB2420" s="12"/>
      <c r="BC2420" s="12"/>
      <c r="BD2420" s="12"/>
      <c r="BE2420" s="12"/>
      <c r="BF2420" s="12"/>
      <c r="BG2420" s="12"/>
      <c r="BH2420" s="12"/>
      <c r="BI2420" s="12"/>
      <c r="BJ2420" s="12" t="s">
        <v>79</v>
      </c>
      <c r="BK2420" s="14">
        <v>44820</v>
      </c>
      <c r="BL2420" s="12" t="s">
        <v>2413</v>
      </c>
      <c r="BM2420" s="34">
        <v>82637</v>
      </c>
      <c r="BN2420" s="12" t="s">
        <v>72</v>
      </c>
      <c r="BO2420" s="12" t="s">
        <v>2413</v>
      </c>
    </row>
    <row r="2421" spans="1:67" hidden="1" x14ac:dyDescent="0.2">
      <c r="A2421" t="s">
        <v>1387</v>
      </c>
      <c r="C2421" t="s">
        <v>1519</v>
      </c>
      <c r="D2421" t="s">
        <v>123</v>
      </c>
      <c r="E2421" t="s">
        <v>532</v>
      </c>
      <c r="F2421" t="s">
        <v>1385</v>
      </c>
      <c r="G2421" t="s">
        <v>532</v>
      </c>
      <c r="H2421" t="s">
        <v>1388</v>
      </c>
      <c r="AW2421">
        <v>6.8</v>
      </c>
      <c r="AZ2421">
        <v>5.6</v>
      </c>
      <c r="BA2421">
        <v>7</v>
      </c>
      <c r="BD2421">
        <v>6.2</v>
      </c>
      <c r="BJ2421" t="s">
        <v>79</v>
      </c>
      <c r="BL2421" t="s">
        <v>109</v>
      </c>
      <c r="BM2421">
        <v>3144</v>
      </c>
    </row>
    <row r="2422" spans="1:67" hidden="1" x14ac:dyDescent="0.2">
      <c r="A2422" s="8" t="s">
        <v>2371</v>
      </c>
      <c r="C2422" t="s">
        <v>1519</v>
      </c>
      <c r="D2422" t="s">
        <v>123</v>
      </c>
      <c r="E2422" t="s">
        <v>532</v>
      </c>
      <c r="F2422" t="s">
        <v>1385</v>
      </c>
      <c r="G2422" s="8" t="s">
        <v>532</v>
      </c>
      <c r="H2422" s="8" t="s">
        <v>1385</v>
      </c>
      <c r="I2422" s="8"/>
      <c r="Y2422">
        <v>8.5500000000000007</v>
      </c>
      <c r="AB2422">
        <v>11.4</v>
      </c>
      <c r="AC2422">
        <v>8.5500000000000007</v>
      </c>
      <c r="AF2422">
        <v>12.3</v>
      </c>
      <c r="BJ2422" s="8" t="s">
        <v>79</v>
      </c>
      <c r="BK2422" s="9">
        <v>44820</v>
      </c>
      <c r="BL2422" s="8" t="s">
        <v>2353</v>
      </c>
      <c r="BM2422" s="8">
        <v>2905</v>
      </c>
      <c r="BN2422" t="s">
        <v>72</v>
      </c>
      <c r="BO2422" s="8" t="s">
        <v>2353</v>
      </c>
    </row>
    <row r="2423" spans="1:67" hidden="1" x14ac:dyDescent="0.2">
      <c r="A2423" s="8" t="s">
        <v>2372</v>
      </c>
      <c r="C2423" t="s">
        <v>1519</v>
      </c>
      <c r="D2423" t="s">
        <v>123</v>
      </c>
      <c r="E2423" t="s">
        <v>532</v>
      </c>
      <c r="F2423" t="s">
        <v>1385</v>
      </c>
      <c r="G2423" s="8" t="s">
        <v>532</v>
      </c>
      <c r="H2423" s="8" t="s">
        <v>1385</v>
      </c>
      <c r="I2423" s="8"/>
      <c r="Y2423">
        <v>7.95</v>
      </c>
      <c r="AB2423">
        <v>9.4499999999999993</v>
      </c>
      <c r="AC2423">
        <v>7.8</v>
      </c>
      <c r="AF2423">
        <v>10.35</v>
      </c>
      <c r="BJ2423" s="8" t="s">
        <v>79</v>
      </c>
      <c r="BK2423" s="9">
        <v>44820</v>
      </c>
      <c r="BL2423" s="8" t="s">
        <v>2353</v>
      </c>
      <c r="BM2423" s="8">
        <v>2905</v>
      </c>
      <c r="BN2423" t="s">
        <v>72</v>
      </c>
      <c r="BO2423" s="8" t="s">
        <v>2353</v>
      </c>
    </row>
    <row r="2424" spans="1:67" hidden="1" x14ac:dyDescent="0.2">
      <c r="A2424" s="26" t="s">
        <v>2386</v>
      </c>
      <c r="B2424" s="26"/>
      <c r="C2424" s="26" t="s">
        <v>1519</v>
      </c>
      <c r="D2424" s="26" t="s">
        <v>123</v>
      </c>
      <c r="E2424" s="26" t="s">
        <v>532</v>
      </c>
      <c r="F2424" s="26" t="s">
        <v>1385</v>
      </c>
      <c r="G2424" s="26" t="s">
        <v>532</v>
      </c>
      <c r="H2424" s="26" t="s">
        <v>1385</v>
      </c>
      <c r="I2424" s="26"/>
      <c r="J2424" s="26"/>
      <c r="K2424" s="26"/>
      <c r="L2424" s="26"/>
      <c r="M2424" s="26"/>
      <c r="N2424" s="26"/>
      <c r="O2424" s="26"/>
      <c r="P2424" s="26"/>
      <c r="Q2424" s="26"/>
      <c r="R2424" s="26"/>
      <c r="S2424" s="26"/>
      <c r="T2424" s="26"/>
      <c r="U2424" s="26"/>
      <c r="V2424" s="26"/>
      <c r="W2424" s="26"/>
      <c r="X2424" s="26"/>
      <c r="Y2424" s="26"/>
      <c r="Z2424" s="26"/>
      <c r="AA2424" s="26"/>
      <c r="AB2424" s="26"/>
      <c r="AC2424" s="26"/>
      <c r="AD2424" s="26"/>
      <c r="AE2424" s="26"/>
      <c r="AF2424" s="26"/>
      <c r="AG2424" s="26"/>
      <c r="AH2424" s="26"/>
      <c r="AI2424" s="26"/>
      <c r="AJ2424" s="26"/>
      <c r="AK2424" s="26"/>
      <c r="AL2424" s="26"/>
      <c r="AM2424" s="26"/>
      <c r="AN2424" s="26"/>
      <c r="AO2424" s="26"/>
      <c r="AP2424" s="26"/>
      <c r="AQ2424" s="26"/>
      <c r="AR2424" s="26"/>
      <c r="AS2424" s="26"/>
      <c r="AT2424" s="26"/>
      <c r="AU2424" s="26"/>
      <c r="AV2424" s="26"/>
      <c r="AW2424" s="26"/>
      <c r="AX2424" s="26"/>
      <c r="AY2424" s="26"/>
      <c r="AZ2424" s="26"/>
      <c r="BA2424" s="26"/>
      <c r="BB2424" s="26"/>
      <c r="BC2424" s="26"/>
      <c r="BD2424" s="26"/>
      <c r="BE2424" s="26"/>
      <c r="BF2424" s="26"/>
      <c r="BG2424" s="26"/>
      <c r="BH2424" s="26"/>
      <c r="BI2424" s="26" t="s">
        <v>2389</v>
      </c>
      <c r="BJ2424" s="8" t="s">
        <v>79</v>
      </c>
      <c r="BK2424" s="9">
        <v>44820</v>
      </c>
      <c r="BL2424" s="8" t="s">
        <v>2353</v>
      </c>
      <c r="BM2424" s="8">
        <v>2905</v>
      </c>
      <c r="BN2424" s="26"/>
      <c r="BO2424" s="26"/>
    </row>
    <row r="2425" spans="1:67" hidden="1" x14ac:dyDescent="0.2">
      <c r="A2425" s="8" t="s">
        <v>2383</v>
      </c>
      <c r="C2425" t="s">
        <v>1519</v>
      </c>
      <c r="D2425" t="s">
        <v>123</v>
      </c>
      <c r="E2425" t="s">
        <v>532</v>
      </c>
      <c r="F2425" t="s">
        <v>1385</v>
      </c>
      <c r="G2425" s="8" t="s">
        <v>532</v>
      </c>
      <c r="H2425" s="8" t="s">
        <v>1385</v>
      </c>
      <c r="I2425" s="8"/>
      <c r="BE2425">
        <v>9.15</v>
      </c>
      <c r="BH2425">
        <v>7.8</v>
      </c>
      <c r="BJ2425" s="8" t="s">
        <v>79</v>
      </c>
      <c r="BK2425" s="9">
        <v>44820</v>
      </c>
      <c r="BL2425" s="8" t="s">
        <v>2353</v>
      </c>
      <c r="BM2425" s="8">
        <v>2905</v>
      </c>
    </row>
    <row r="2426" spans="1:67" hidden="1" x14ac:dyDescent="0.2">
      <c r="A2426" s="8" t="s">
        <v>2381</v>
      </c>
      <c r="C2426" t="s">
        <v>1519</v>
      </c>
      <c r="D2426" t="s">
        <v>123</v>
      </c>
      <c r="E2426" t="s">
        <v>532</v>
      </c>
      <c r="F2426" t="s">
        <v>1385</v>
      </c>
      <c r="G2426" s="8" t="s">
        <v>532</v>
      </c>
      <c r="H2426" s="8" t="s">
        <v>1385</v>
      </c>
      <c r="I2426" s="8"/>
      <c r="BA2426">
        <v>9.75</v>
      </c>
      <c r="BB2426">
        <v>8.5500000000000007</v>
      </c>
      <c r="BC2426">
        <v>7.95</v>
      </c>
      <c r="BD2426">
        <v>8.5500000000000007</v>
      </c>
      <c r="BJ2426" s="8" t="s">
        <v>79</v>
      </c>
      <c r="BK2426" s="9">
        <v>44820</v>
      </c>
      <c r="BL2426" s="8" t="s">
        <v>2353</v>
      </c>
      <c r="BM2426" s="8">
        <v>2905</v>
      </c>
    </row>
    <row r="2427" spans="1:67" hidden="1" x14ac:dyDescent="0.2">
      <c r="A2427" s="8" t="s">
        <v>2374</v>
      </c>
      <c r="C2427" t="s">
        <v>1519</v>
      </c>
      <c r="D2427" t="s">
        <v>123</v>
      </c>
      <c r="E2427" t="s">
        <v>532</v>
      </c>
      <c r="F2427" t="s">
        <v>1385</v>
      </c>
      <c r="G2427" s="8" t="s">
        <v>532</v>
      </c>
      <c r="H2427" s="8" t="s">
        <v>1385</v>
      </c>
      <c r="I2427" s="8"/>
      <c r="AC2427">
        <v>8.85</v>
      </c>
      <c r="AF2427">
        <v>10.199999999999999</v>
      </c>
      <c r="BJ2427" s="8" t="s">
        <v>79</v>
      </c>
      <c r="BK2427" s="9">
        <v>44820</v>
      </c>
      <c r="BL2427" s="8" t="s">
        <v>2353</v>
      </c>
      <c r="BM2427" s="8">
        <v>2905</v>
      </c>
    </row>
    <row r="2428" spans="1:67" hidden="1" x14ac:dyDescent="0.2">
      <c r="A2428" s="26" t="s">
        <v>2388</v>
      </c>
      <c r="B2428" s="26"/>
      <c r="C2428" s="26" t="s">
        <v>1519</v>
      </c>
      <c r="D2428" s="26" t="s">
        <v>123</v>
      </c>
      <c r="E2428" s="26" t="s">
        <v>532</v>
      </c>
      <c r="F2428" s="26" t="s">
        <v>1385</v>
      </c>
      <c r="G2428" s="26" t="s">
        <v>532</v>
      </c>
      <c r="H2428" s="26" t="s">
        <v>1385</v>
      </c>
      <c r="I2428" s="26"/>
      <c r="J2428" s="26"/>
      <c r="K2428" s="26"/>
      <c r="L2428" s="26"/>
      <c r="M2428" s="26"/>
      <c r="N2428" s="26"/>
      <c r="O2428" s="26"/>
      <c r="P2428" s="26"/>
      <c r="Q2428" s="26"/>
      <c r="R2428" s="26"/>
      <c r="S2428" s="26"/>
      <c r="T2428" s="26"/>
      <c r="U2428" s="26"/>
      <c r="V2428" s="26"/>
      <c r="W2428" s="26"/>
      <c r="X2428" s="26"/>
      <c r="Y2428" s="26"/>
      <c r="Z2428" s="26"/>
      <c r="AA2428" s="26"/>
      <c r="AB2428" s="26"/>
      <c r="AC2428" s="26"/>
      <c r="AD2428" s="26"/>
      <c r="AE2428" s="26"/>
      <c r="AF2428" s="26"/>
      <c r="AG2428" s="26"/>
      <c r="AH2428" s="26"/>
      <c r="AI2428" s="26"/>
      <c r="AJ2428" s="26"/>
      <c r="AK2428" s="26"/>
      <c r="AL2428" s="26"/>
      <c r="AM2428" s="26"/>
      <c r="AN2428" s="26"/>
      <c r="AO2428" s="26"/>
      <c r="AP2428" s="26"/>
      <c r="AQ2428" s="26"/>
      <c r="AR2428" s="26"/>
      <c r="AS2428" s="26"/>
      <c r="AT2428" s="26"/>
      <c r="AU2428" s="26"/>
      <c r="AV2428" s="26"/>
      <c r="AW2428" s="26"/>
      <c r="AX2428" s="26"/>
      <c r="AY2428" s="26"/>
      <c r="AZ2428" s="26"/>
      <c r="BA2428" s="26"/>
      <c r="BB2428" s="26"/>
      <c r="BC2428" s="26"/>
      <c r="BD2428" s="26"/>
      <c r="BE2428" s="26"/>
      <c r="BF2428" s="26"/>
      <c r="BG2428" s="26"/>
      <c r="BH2428" s="26"/>
      <c r="BI2428" s="26" t="s">
        <v>2389</v>
      </c>
      <c r="BJ2428" s="8" t="s">
        <v>79</v>
      </c>
      <c r="BK2428" s="9">
        <v>44820</v>
      </c>
      <c r="BL2428" s="8" t="s">
        <v>2353</v>
      </c>
      <c r="BM2428" s="8">
        <v>2905</v>
      </c>
      <c r="BN2428" s="26"/>
      <c r="BO2428" s="26"/>
    </row>
    <row r="2429" spans="1:67" hidden="1" x14ac:dyDescent="0.2">
      <c r="A2429" s="8" t="s">
        <v>2375</v>
      </c>
      <c r="C2429" t="s">
        <v>1519</v>
      </c>
      <c r="D2429" t="s">
        <v>123</v>
      </c>
      <c r="E2429" t="s">
        <v>532</v>
      </c>
      <c r="F2429" t="s">
        <v>1385</v>
      </c>
      <c r="G2429" s="8" t="s">
        <v>532</v>
      </c>
      <c r="H2429" s="8" t="s">
        <v>1385</v>
      </c>
      <c r="I2429" s="8"/>
      <c r="AC2429">
        <v>8.85</v>
      </c>
      <c r="AF2429">
        <v>10.199999999999999</v>
      </c>
      <c r="BJ2429" s="8" t="s">
        <v>79</v>
      </c>
      <c r="BK2429" s="9">
        <v>44820</v>
      </c>
      <c r="BL2429" s="8" t="s">
        <v>2353</v>
      </c>
      <c r="BM2429" s="8">
        <v>2905</v>
      </c>
    </row>
    <row r="2430" spans="1:67" hidden="1" x14ac:dyDescent="0.2">
      <c r="A2430" s="8" t="s">
        <v>2380</v>
      </c>
      <c r="C2430" t="s">
        <v>1519</v>
      </c>
      <c r="D2430" t="s">
        <v>123</v>
      </c>
      <c r="E2430" t="s">
        <v>532</v>
      </c>
      <c r="F2430" t="s">
        <v>1385</v>
      </c>
      <c r="G2430" s="8" t="s">
        <v>532</v>
      </c>
      <c r="H2430" s="8" t="s">
        <v>1385</v>
      </c>
      <c r="I2430" s="8"/>
      <c r="AW2430">
        <v>9.3000000000000007</v>
      </c>
      <c r="AX2430">
        <v>7.35</v>
      </c>
      <c r="AY2430">
        <v>7.35</v>
      </c>
      <c r="AZ2430">
        <v>7.35</v>
      </c>
      <c r="BJ2430" s="8" t="s">
        <v>79</v>
      </c>
      <c r="BK2430" s="9">
        <v>44820</v>
      </c>
      <c r="BL2430" s="8" t="s">
        <v>2353</v>
      </c>
      <c r="BM2430" s="8">
        <v>2905</v>
      </c>
    </row>
    <row r="2431" spans="1:67" hidden="1" x14ac:dyDescent="0.2">
      <c r="A2431" s="8" t="s">
        <v>2373</v>
      </c>
      <c r="C2431" t="s">
        <v>1519</v>
      </c>
      <c r="D2431" t="s">
        <v>123</v>
      </c>
      <c r="E2431" t="s">
        <v>532</v>
      </c>
      <c r="F2431" t="s">
        <v>1385</v>
      </c>
      <c r="G2431" s="8" t="s">
        <v>532</v>
      </c>
      <c r="H2431" s="8" t="s">
        <v>1385</v>
      </c>
      <c r="I2431" s="8"/>
      <c r="Y2431">
        <v>8.4</v>
      </c>
      <c r="AB2431">
        <v>9.9</v>
      </c>
      <c r="BJ2431" s="8" t="s">
        <v>79</v>
      </c>
      <c r="BK2431" s="9">
        <v>44820</v>
      </c>
      <c r="BL2431" s="8" t="s">
        <v>2353</v>
      </c>
      <c r="BM2431" s="8">
        <v>2905</v>
      </c>
    </row>
    <row r="2432" spans="1:67" hidden="1" x14ac:dyDescent="0.2">
      <c r="A2432" s="26" t="s">
        <v>2387</v>
      </c>
      <c r="B2432" s="26"/>
      <c r="C2432" s="26" t="s">
        <v>1519</v>
      </c>
      <c r="D2432" s="26" t="s">
        <v>123</v>
      </c>
      <c r="E2432" s="26" t="s">
        <v>532</v>
      </c>
      <c r="F2432" s="26" t="s">
        <v>1385</v>
      </c>
      <c r="G2432" s="26" t="s">
        <v>532</v>
      </c>
      <c r="H2432" s="26" t="s">
        <v>1385</v>
      </c>
      <c r="I2432" s="26"/>
      <c r="J2432" s="26"/>
      <c r="K2432" s="26"/>
      <c r="L2432" s="26"/>
      <c r="M2432" s="26"/>
      <c r="N2432" s="26"/>
      <c r="O2432" s="26"/>
      <c r="P2432" s="26"/>
      <c r="Q2432" s="26"/>
      <c r="R2432" s="26"/>
      <c r="S2432" s="26"/>
      <c r="T2432" s="26"/>
      <c r="U2432" s="26"/>
      <c r="V2432" s="26"/>
      <c r="W2432" s="26"/>
      <c r="X2432" s="26"/>
      <c r="Y2432" s="26"/>
      <c r="Z2432" s="26"/>
      <c r="AA2432" s="26"/>
      <c r="AB2432" s="26"/>
      <c r="AC2432" s="26"/>
      <c r="AD2432" s="26"/>
      <c r="AE2432" s="26"/>
      <c r="AF2432" s="26"/>
      <c r="AG2432" s="26"/>
      <c r="AH2432" s="26"/>
      <c r="AI2432" s="26"/>
      <c r="AJ2432" s="26"/>
      <c r="AK2432" s="26"/>
      <c r="AL2432" s="26"/>
      <c r="AM2432" s="26"/>
      <c r="AN2432" s="26"/>
      <c r="AO2432" s="26"/>
      <c r="AP2432" s="26"/>
      <c r="AQ2432" s="26"/>
      <c r="AR2432" s="26"/>
      <c r="AS2432" s="26"/>
      <c r="AT2432" s="26"/>
      <c r="AU2432" s="26"/>
      <c r="AV2432" s="26"/>
      <c r="AW2432" s="26"/>
      <c r="AX2432" s="26"/>
      <c r="AY2432" s="26"/>
      <c r="AZ2432" s="26"/>
      <c r="BA2432" s="26"/>
      <c r="BB2432" s="26"/>
      <c r="BC2432" s="26"/>
      <c r="BD2432" s="26"/>
      <c r="BE2432" s="26"/>
      <c r="BF2432" s="26"/>
      <c r="BG2432" s="26"/>
      <c r="BH2432" s="26"/>
      <c r="BI2432" s="26" t="s">
        <v>2389</v>
      </c>
      <c r="BJ2432" s="8" t="s">
        <v>79</v>
      </c>
      <c r="BK2432" s="9">
        <v>44820</v>
      </c>
      <c r="BL2432" s="8" t="s">
        <v>2353</v>
      </c>
      <c r="BM2432" s="8">
        <v>2905</v>
      </c>
      <c r="BN2432" s="26"/>
      <c r="BO2432" s="26"/>
    </row>
    <row r="2433" spans="1:67" hidden="1" x14ac:dyDescent="0.2">
      <c r="A2433" s="8" t="s">
        <v>2384</v>
      </c>
      <c r="C2433" t="s">
        <v>1519</v>
      </c>
      <c r="D2433" t="s">
        <v>123</v>
      </c>
      <c r="E2433" t="s">
        <v>532</v>
      </c>
      <c r="F2433" t="s">
        <v>1385</v>
      </c>
      <c r="G2433" s="8" t="s">
        <v>532</v>
      </c>
      <c r="H2433" s="8" t="s">
        <v>1385</v>
      </c>
      <c r="I2433" s="8"/>
      <c r="BE2433">
        <v>9.75</v>
      </c>
      <c r="BH2433">
        <v>6.6</v>
      </c>
      <c r="BJ2433" s="8" t="s">
        <v>79</v>
      </c>
      <c r="BK2433" s="9">
        <v>44820</v>
      </c>
      <c r="BL2433" s="8" t="s">
        <v>2353</v>
      </c>
      <c r="BM2433" s="8">
        <v>2905</v>
      </c>
    </row>
    <row r="2434" spans="1:67" hidden="1" x14ac:dyDescent="0.2">
      <c r="A2434" s="8" t="s">
        <v>2377</v>
      </c>
      <c r="C2434" t="s">
        <v>1519</v>
      </c>
      <c r="D2434" t="s">
        <v>123</v>
      </c>
      <c r="E2434" t="s">
        <v>532</v>
      </c>
      <c r="F2434" t="s">
        <v>1385</v>
      </c>
      <c r="G2434" s="8" t="s">
        <v>532</v>
      </c>
      <c r="H2434" s="8" t="s">
        <v>1385</v>
      </c>
      <c r="I2434" s="8"/>
      <c r="AG2434">
        <v>6.75</v>
      </c>
      <c r="AJ2434">
        <v>9.4499999999999993</v>
      </c>
      <c r="BJ2434" s="8" t="s">
        <v>79</v>
      </c>
      <c r="BK2434" s="9">
        <v>44820</v>
      </c>
      <c r="BL2434" s="8" t="s">
        <v>2353</v>
      </c>
      <c r="BM2434" s="8">
        <v>2905</v>
      </c>
    </row>
    <row r="2435" spans="1:67" hidden="1" x14ac:dyDescent="0.2">
      <c r="A2435" s="26" t="s">
        <v>2385</v>
      </c>
      <c r="B2435" s="26"/>
      <c r="C2435" s="26" t="s">
        <v>1519</v>
      </c>
      <c r="D2435" s="26" t="s">
        <v>123</v>
      </c>
      <c r="E2435" s="26" t="s">
        <v>532</v>
      </c>
      <c r="F2435" s="26" t="s">
        <v>1385</v>
      </c>
      <c r="G2435" s="26" t="s">
        <v>532</v>
      </c>
      <c r="H2435" s="26" t="s">
        <v>1385</v>
      </c>
      <c r="I2435" s="26"/>
      <c r="J2435" s="26"/>
      <c r="K2435" s="26"/>
      <c r="L2435" s="26"/>
      <c r="M2435" s="26"/>
      <c r="N2435" s="26"/>
      <c r="O2435" s="26"/>
      <c r="P2435" s="26"/>
      <c r="Q2435" s="26"/>
      <c r="R2435" s="26"/>
      <c r="S2435" s="26"/>
      <c r="T2435" s="26"/>
      <c r="U2435" s="26"/>
      <c r="V2435" s="26"/>
      <c r="W2435" s="26"/>
      <c r="X2435" s="26"/>
      <c r="Y2435" s="26"/>
      <c r="Z2435" s="26"/>
      <c r="AA2435" s="26"/>
      <c r="AB2435" s="26"/>
      <c r="AC2435" s="26"/>
      <c r="AD2435" s="26"/>
      <c r="AE2435" s="26"/>
      <c r="AF2435" s="26"/>
      <c r="AG2435" s="26"/>
      <c r="AH2435" s="26"/>
      <c r="AI2435" s="26"/>
      <c r="AJ2435" s="26"/>
      <c r="AK2435" s="26"/>
      <c r="AL2435" s="26"/>
      <c r="AM2435" s="26"/>
      <c r="AN2435" s="26"/>
      <c r="AO2435" s="26"/>
      <c r="AP2435" s="26"/>
      <c r="AQ2435" s="26"/>
      <c r="AR2435" s="26"/>
      <c r="AS2435" s="26"/>
      <c r="AT2435" s="26"/>
      <c r="AU2435" s="26"/>
      <c r="AV2435" s="26"/>
      <c r="AW2435" s="26"/>
      <c r="AX2435" s="26"/>
      <c r="AY2435" s="26"/>
      <c r="AZ2435" s="26"/>
      <c r="BA2435" s="26"/>
      <c r="BB2435" s="26"/>
      <c r="BC2435" s="26"/>
      <c r="BD2435" s="26"/>
      <c r="BE2435" s="26"/>
      <c r="BF2435" s="26"/>
      <c r="BG2435" s="26"/>
      <c r="BH2435" s="26"/>
      <c r="BI2435" s="26" t="s">
        <v>2389</v>
      </c>
      <c r="BJ2435" s="8" t="s">
        <v>79</v>
      </c>
      <c r="BK2435" s="9">
        <v>44820</v>
      </c>
      <c r="BL2435" s="8" t="s">
        <v>2353</v>
      </c>
      <c r="BM2435" s="8">
        <v>2905</v>
      </c>
      <c r="BN2435" s="26"/>
      <c r="BO2435" s="26"/>
    </row>
    <row r="2436" spans="1:67" hidden="1" x14ac:dyDescent="0.2">
      <c r="A2436" s="8" t="s">
        <v>2382</v>
      </c>
      <c r="C2436" t="s">
        <v>1519</v>
      </c>
      <c r="D2436" t="s">
        <v>123</v>
      </c>
      <c r="E2436" t="s">
        <v>532</v>
      </c>
      <c r="F2436" t="s">
        <v>1385</v>
      </c>
      <c r="G2436" s="8" t="s">
        <v>532</v>
      </c>
      <c r="H2436" s="8" t="s">
        <v>1385</v>
      </c>
      <c r="I2436" s="8"/>
      <c r="BA2436">
        <v>9</v>
      </c>
      <c r="BB2436">
        <v>8.6999999999999993</v>
      </c>
      <c r="BC2436">
        <v>8.85</v>
      </c>
      <c r="BD2436">
        <v>8.85</v>
      </c>
      <c r="BJ2436" s="8" t="s">
        <v>79</v>
      </c>
      <c r="BK2436" s="9">
        <v>44820</v>
      </c>
      <c r="BL2436" s="8" t="s">
        <v>2353</v>
      </c>
      <c r="BM2436" s="8">
        <v>2905</v>
      </c>
    </row>
    <row r="2437" spans="1:67" s="12" customFormat="1" hidden="1" x14ac:dyDescent="0.2">
      <c r="A2437" s="8" t="s">
        <v>2823</v>
      </c>
      <c r="B2437"/>
      <c r="C2437" t="s">
        <v>1519</v>
      </c>
      <c r="D2437" t="s">
        <v>123</v>
      </c>
      <c r="E2437" t="s">
        <v>532</v>
      </c>
      <c r="F2437" t="s">
        <v>1385</v>
      </c>
      <c r="G2437" t="s">
        <v>532</v>
      </c>
      <c r="H2437" t="s">
        <v>1385</v>
      </c>
      <c r="I2437"/>
      <c r="J2437"/>
      <c r="K2437"/>
      <c r="L2437" t="s">
        <v>1395</v>
      </c>
      <c r="M2437"/>
      <c r="N2437"/>
      <c r="O2437"/>
      <c r="P2437"/>
      <c r="Q2437">
        <v>7</v>
      </c>
      <c r="R2437"/>
      <c r="S2437"/>
      <c r="T2437">
        <v>6.25</v>
      </c>
      <c r="U2437">
        <v>6.97</v>
      </c>
      <c r="V2437"/>
      <c r="W2437"/>
      <c r="X2437">
        <v>7.87</v>
      </c>
      <c r="Y2437">
        <v>7.69</v>
      </c>
      <c r="Z2437"/>
      <c r="AA2437"/>
      <c r="AB2437">
        <v>9.64</v>
      </c>
      <c r="AC2437">
        <v>8.06</v>
      </c>
      <c r="AD2437"/>
      <c r="AE2437"/>
      <c r="AF2437">
        <v>9.9</v>
      </c>
      <c r="AG2437">
        <v>7.12</v>
      </c>
      <c r="AH2437"/>
      <c r="AI2437"/>
      <c r="AJ2437">
        <v>7.19</v>
      </c>
      <c r="AK2437"/>
      <c r="AL2437"/>
      <c r="AM2437"/>
      <c r="AN2437"/>
      <c r="AO2437">
        <v>7.45</v>
      </c>
      <c r="AP2437"/>
      <c r="AQ2437"/>
      <c r="AR2437">
        <v>4.42</v>
      </c>
      <c r="AS2437">
        <v>7.69</v>
      </c>
      <c r="AT2437"/>
      <c r="AU2437"/>
      <c r="AV2437">
        <v>5.34</v>
      </c>
      <c r="AW2437">
        <v>7.81</v>
      </c>
      <c r="AX2437"/>
      <c r="AY2437"/>
      <c r="AZ2437">
        <v>6.38</v>
      </c>
      <c r="BA2437">
        <v>7.9</v>
      </c>
      <c r="BB2437"/>
      <c r="BC2437"/>
      <c r="BD2437">
        <v>6.79</v>
      </c>
      <c r="BE2437">
        <v>8.08</v>
      </c>
      <c r="BF2437"/>
      <c r="BG2437"/>
      <c r="BH2437">
        <v>5.74</v>
      </c>
      <c r="BI2437" t="s">
        <v>472</v>
      </c>
      <c r="BJ2437" t="s">
        <v>79</v>
      </c>
      <c r="BK2437"/>
      <c r="BL2437" t="s">
        <v>473</v>
      </c>
      <c r="BM2437">
        <v>3401</v>
      </c>
      <c r="BN2437"/>
      <c r="BO2437"/>
    </row>
    <row r="2438" spans="1:67" s="12" customFormat="1" hidden="1" x14ac:dyDescent="0.2">
      <c r="A2438" s="8" t="s">
        <v>2823</v>
      </c>
      <c r="B2438"/>
      <c r="C2438" t="s">
        <v>1519</v>
      </c>
      <c r="D2438" t="s">
        <v>123</v>
      </c>
      <c r="E2438" t="s">
        <v>532</v>
      </c>
      <c r="F2438" t="s">
        <v>1385</v>
      </c>
      <c r="G2438" t="s">
        <v>532</v>
      </c>
      <c r="H2438" t="s">
        <v>1385</v>
      </c>
      <c r="I2438"/>
      <c r="J2438"/>
      <c r="K2438"/>
      <c r="L2438" t="s">
        <v>1396</v>
      </c>
      <c r="M2438"/>
      <c r="N2438"/>
      <c r="O2438"/>
      <c r="P2438"/>
      <c r="Q2438">
        <v>7.07</v>
      </c>
      <c r="R2438"/>
      <c r="S2438"/>
      <c r="T2438">
        <v>6.13</v>
      </c>
      <c r="U2438">
        <v>7.27</v>
      </c>
      <c r="V2438"/>
      <c r="W2438"/>
      <c r="X2438">
        <v>7.88</v>
      </c>
      <c r="Y2438">
        <v>7.88</v>
      </c>
      <c r="Z2438"/>
      <c r="AA2438"/>
      <c r="AB2438">
        <v>9.3800000000000008</v>
      </c>
      <c r="AC2438">
        <v>8.27</v>
      </c>
      <c r="AD2438"/>
      <c r="AE2438"/>
      <c r="AF2438">
        <v>9.6</v>
      </c>
      <c r="AG2438">
        <v>7.02</v>
      </c>
      <c r="AH2438"/>
      <c r="AI2438"/>
      <c r="AJ2438">
        <v>6.91</v>
      </c>
      <c r="AK2438"/>
      <c r="AL2438"/>
      <c r="AM2438"/>
      <c r="AN2438"/>
      <c r="AO2438">
        <v>7.03</v>
      </c>
      <c r="AP2438"/>
      <c r="AQ2438"/>
      <c r="AR2438">
        <v>4.28</v>
      </c>
      <c r="AS2438">
        <v>7.39</v>
      </c>
      <c r="AT2438"/>
      <c r="AU2438"/>
      <c r="AV2438">
        <v>5.12</v>
      </c>
      <c r="AW2438">
        <v>7.68</v>
      </c>
      <c r="AX2438"/>
      <c r="AY2438"/>
      <c r="AZ2438">
        <v>6.36</v>
      </c>
      <c r="BA2438">
        <v>7.76</v>
      </c>
      <c r="BB2438"/>
      <c r="BC2438"/>
      <c r="BD2438">
        <v>6.93</v>
      </c>
      <c r="BE2438">
        <v>7.93</v>
      </c>
      <c r="BF2438"/>
      <c r="BG2438"/>
      <c r="BH2438">
        <v>5.81</v>
      </c>
      <c r="BI2438" t="s">
        <v>472</v>
      </c>
      <c r="BJ2438" t="s">
        <v>79</v>
      </c>
      <c r="BK2438"/>
      <c r="BL2438" t="s">
        <v>473</v>
      </c>
      <c r="BM2438">
        <v>3401</v>
      </c>
      <c r="BN2438"/>
      <c r="BO2438"/>
    </row>
    <row r="2439" spans="1:67" s="12" customFormat="1" hidden="1" x14ac:dyDescent="0.2">
      <c r="A2439" s="8" t="s">
        <v>2823</v>
      </c>
      <c r="B2439"/>
      <c r="C2439" t="s">
        <v>1519</v>
      </c>
      <c r="D2439" t="s">
        <v>123</v>
      </c>
      <c r="E2439" t="s">
        <v>532</v>
      </c>
      <c r="F2439" t="s">
        <v>1385</v>
      </c>
      <c r="G2439" s="8" t="s">
        <v>532</v>
      </c>
      <c r="H2439" s="8" t="s">
        <v>1385</v>
      </c>
      <c r="I2439" s="8"/>
      <c r="J2439"/>
      <c r="K2439"/>
      <c r="L2439" t="s">
        <v>2821</v>
      </c>
      <c r="M2439"/>
      <c r="N2439"/>
      <c r="O2439"/>
      <c r="P2439"/>
      <c r="Q2439"/>
      <c r="R2439"/>
      <c r="S2439"/>
      <c r="T2439"/>
      <c r="U2439">
        <v>7.34</v>
      </c>
      <c r="V2439"/>
      <c r="W2439"/>
      <c r="X2439">
        <v>8.43</v>
      </c>
      <c r="Y2439">
        <v>7.62</v>
      </c>
      <c r="Z2439">
        <v>9.25</v>
      </c>
      <c r="AA2439">
        <v>8.6999999999999993</v>
      </c>
      <c r="AB2439">
        <v>9.25</v>
      </c>
      <c r="AC2439">
        <v>7.49</v>
      </c>
      <c r="AD2439">
        <v>10.1</v>
      </c>
      <c r="AE2439">
        <v>8.85</v>
      </c>
      <c r="AF2439">
        <v>10.1</v>
      </c>
      <c r="AG2439">
        <v>6.15</v>
      </c>
      <c r="AH2439"/>
      <c r="AI2439"/>
      <c r="AJ2439">
        <v>8.49</v>
      </c>
      <c r="AK2439"/>
      <c r="AL2439"/>
      <c r="AM2439"/>
      <c r="AN2439"/>
      <c r="AO2439"/>
      <c r="AP2439"/>
      <c r="AQ2439"/>
      <c r="AR2439"/>
      <c r="AS2439">
        <v>8.34</v>
      </c>
      <c r="AT2439">
        <v>5.64</v>
      </c>
      <c r="AU2439">
        <v>5.72</v>
      </c>
      <c r="AV2439">
        <v>5.72</v>
      </c>
      <c r="AW2439">
        <v>8.2799999999999994</v>
      </c>
      <c r="AX2439">
        <v>6.76</v>
      </c>
      <c r="AY2439">
        <v>6.68</v>
      </c>
      <c r="AZ2439">
        <v>6.76</v>
      </c>
      <c r="BA2439">
        <v>8.61</v>
      </c>
      <c r="BB2439">
        <v>7.34</v>
      </c>
      <c r="BC2439">
        <v>7.05</v>
      </c>
      <c r="BD2439">
        <v>7.34</v>
      </c>
      <c r="BE2439">
        <v>8.92</v>
      </c>
      <c r="BF2439" s="8">
        <v>6.41</v>
      </c>
      <c r="BG2439" s="8">
        <v>5.49</v>
      </c>
      <c r="BH2439" s="8">
        <v>6.41</v>
      </c>
      <c r="BI2439"/>
      <c r="BJ2439" s="8" t="s">
        <v>79</v>
      </c>
      <c r="BK2439" s="9">
        <v>44827</v>
      </c>
      <c r="BL2439" s="8" t="s">
        <v>2819</v>
      </c>
      <c r="BM2439" s="5">
        <v>3601</v>
      </c>
      <c r="BN2439"/>
      <c r="BO2439"/>
    </row>
    <row r="2440" spans="1:67" s="12" customFormat="1" hidden="1" x14ac:dyDescent="0.2">
      <c r="A2440" s="8" t="s">
        <v>2823</v>
      </c>
      <c r="B2440"/>
      <c r="C2440" t="s">
        <v>1519</v>
      </c>
      <c r="D2440" t="s">
        <v>123</v>
      </c>
      <c r="E2440" t="s">
        <v>532</v>
      </c>
      <c r="F2440" t="s">
        <v>1385</v>
      </c>
      <c r="G2440" s="8" t="s">
        <v>532</v>
      </c>
      <c r="H2440" s="8" t="s">
        <v>1385</v>
      </c>
      <c r="I2440" s="8"/>
      <c r="J2440"/>
      <c r="K2440"/>
      <c r="L2440" t="s">
        <v>2820</v>
      </c>
      <c r="M2440"/>
      <c r="N2440"/>
      <c r="O2440"/>
      <c r="P2440"/>
      <c r="Q2440"/>
      <c r="R2440"/>
      <c r="S2440"/>
      <c r="T2440"/>
      <c r="U2440">
        <v>6.75</v>
      </c>
      <c r="V2440"/>
      <c r="W2440"/>
      <c r="X2440">
        <v>7.94</v>
      </c>
      <c r="Y2440">
        <v>7.56</v>
      </c>
      <c r="Z2440">
        <v>9.84</v>
      </c>
      <c r="AA2440">
        <v>8.9700000000000006</v>
      </c>
      <c r="AB2440">
        <v>9.84</v>
      </c>
      <c r="AC2440">
        <v>7.43</v>
      </c>
      <c r="AD2440">
        <v>10.34</v>
      </c>
      <c r="AE2440">
        <v>8.8800000000000008</v>
      </c>
      <c r="AF2440">
        <v>10.34</v>
      </c>
      <c r="AG2440">
        <v>5.98</v>
      </c>
      <c r="AH2440"/>
      <c r="AI2440"/>
      <c r="AJ2440">
        <v>8.41</v>
      </c>
      <c r="AK2440"/>
      <c r="AL2440"/>
      <c r="AM2440"/>
      <c r="AN2440"/>
      <c r="AO2440"/>
      <c r="AP2440"/>
      <c r="AQ2440"/>
      <c r="AR2440"/>
      <c r="AS2440">
        <v>7.7</v>
      </c>
      <c r="AT2440">
        <v>4.9000000000000004</v>
      </c>
      <c r="AU2440">
        <v>5.22</v>
      </c>
      <c r="AV2440">
        <v>5.22</v>
      </c>
      <c r="AW2440">
        <v>7.96</v>
      </c>
      <c r="AX2440">
        <v>6.35</v>
      </c>
      <c r="AY2440">
        <v>6.48</v>
      </c>
      <c r="AZ2440">
        <v>6.48</v>
      </c>
      <c r="BA2440">
        <v>8.0399999999999991</v>
      </c>
      <c r="BB2440">
        <v>6.98</v>
      </c>
      <c r="BC2440">
        <v>6.68</v>
      </c>
      <c r="BD2440">
        <v>6.98</v>
      </c>
      <c r="BE2440">
        <v>8.09</v>
      </c>
      <c r="BF2440" s="8">
        <v>6.2</v>
      </c>
      <c r="BG2440" s="8">
        <v>5.22</v>
      </c>
      <c r="BH2440" s="8">
        <v>6.2</v>
      </c>
      <c r="BI2440"/>
      <c r="BJ2440" s="8" t="s">
        <v>79</v>
      </c>
      <c r="BK2440" s="9">
        <v>44827</v>
      </c>
      <c r="BL2440" s="8" t="s">
        <v>2819</v>
      </c>
      <c r="BM2440" s="5">
        <v>3601</v>
      </c>
      <c r="BN2440"/>
      <c r="BO2440"/>
    </row>
    <row r="2441" spans="1:67" s="8" customFormat="1" hidden="1" x14ac:dyDescent="0.2">
      <c r="A2441" s="8" t="s">
        <v>2823</v>
      </c>
      <c r="B2441"/>
      <c r="C2441" t="s">
        <v>1519</v>
      </c>
      <c r="D2441" t="s">
        <v>123</v>
      </c>
      <c r="E2441" t="s">
        <v>532</v>
      </c>
      <c r="F2441" t="s">
        <v>1385</v>
      </c>
      <c r="G2441" s="8" t="s">
        <v>532</v>
      </c>
      <c r="H2441" s="8" t="s">
        <v>1385</v>
      </c>
      <c r="J2441"/>
      <c r="K2441"/>
      <c r="L2441" t="s">
        <v>2824</v>
      </c>
      <c r="M2441"/>
      <c r="N2441"/>
      <c r="O2441"/>
      <c r="P2441"/>
      <c r="Q2441"/>
      <c r="R2441"/>
      <c r="S2441"/>
      <c r="T2441"/>
      <c r="U2441">
        <v>7.73</v>
      </c>
      <c r="V2441"/>
      <c r="W2441"/>
      <c r="X2441">
        <v>8.94</v>
      </c>
      <c r="Y2441">
        <v>8.26</v>
      </c>
      <c r="Z2441">
        <v>10.19</v>
      </c>
      <c r="AA2441">
        <v>9.61</v>
      </c>
      <c r="AB2441">
        <v>10.19</v>
      </c>
      <c r="AC2441">
        <v>8.2200000000000006</v>
      </c>
      <c r="AD2441">
        <v>11.2</v>
      </c>
      <c r="AE2441">
        <v>9.83</v>
      </c>
      <c r="AF2441">
        <v>11.2</v>
      </c>
      <c r="AG2441">
        <v>6.53</v>
      </c>
      <c r="AH2441"/>
      <c r="AI2441"/>
      <c r="AJ2441">
        <v>9.09</v>
      </c>
      <c r="AK2441"/>
      <c r="AL2441"/>
      <c r="AM2441"/>
      <c r="AN2441"/>
      <c r="AO2441"/>
      <c r="AP2441"/>
      <c r="AQ2441"/>
      <c r="AR2441"/>
      <c r="AS2441">
        <v>8.5500000000000007</v>
      </c>
      <c r="AT2441">
        <v>6.09</v>
      </c>
      <c r="AU2441">
        <v>5.79</v>
      </c>
      <c r="AV2441">
        <v>6.09</v>
      </c>
      <c r="AW2441">
        <v>8.6300000000000008</v>
      </c>
      <c r="AX2441">
        <v>7.15</v>
      </c>
      <c r="AY2441">
        <v>7.13</v>
      </c>
      <c r="AZ2441">
        <v>7.15</v>
      </c>
      <c r="BA2441">
        <v>8.82</v>
      </c>
      <c r="BB2441">
        <v>7.79</v>
      </c>
      <c r="BC2441">
        <v>7.34</v>
      </c>
      <c r="BD2441">
        <v>7.79</v>
      </c>
      <c r="BE2441">
        <v>9.02</v>
      </c>
      <c r="BF2441" s="8">
        <v>6.75</v>
      </c>
      <c r="BG2441" s="8">
        <v>5.69</v>
      </c>
      <c r="BH2441" s="8">
        <v>6.75</v>
      </c>
      <c r="BI2441"/>
      <c r="BJ2441" s="8" t="s">
        <v>79</v>
      </c>
      <c r="BK2441" s="9">
        <v>44827</v>
      </c>
      <c r="BL2441" s="8" t="s">
        <v>2819</v>
      </c>
      <c r="BM2441" s="5">
        <v>3601</v>
      </c>
      <c r="BN2441"/>
      <c r="BO2441"/>
    </row>
    <row r="2442" spans="1:67" s="8" customFormat="1" hidden="1" x14ac:dyDescent="0.2">
      <c r="A2442" t="s">
        <v>1389</v>
      </c>
      <c r="B2442"/>
      <c r="C2442" t="s">
        <v>1519</v>
      </c>
      <c r="D2442" t="s">
        <v>123</v>
      </c>
      <c r="E2442" t="s">
        <v>532</v>
      </c>
      <c r="F2442" t="s">
        <v>1385</v>
      </c>
      <c r="G2442" t="s">
        <v>532</v>
      </c>
      <c r="H2442" t="s">
        <v>1385</v>
      </c>
      <c r="I2442"/>
      <c r="J2442"/>
      <c r="K2442"/>
      <c r="L2442"/>
      <c r="M2442">
        <v>6</v>
      </c>
      <c r="N2442"/>
      <c r="O2442"/>
      <c r="P2442">
        <v>4.8</v>
      </c>
      <c r="Q2442">
        <v>6</v>
      </c>
      <c r="R2442"/>
      <c r="S2442"/>
      <c r="T2442">
        <v>5.95</v>
      </c>
      <c r="U2442">
        <v>6.05</v>
      </c>
      <c r="V2442"/>
      <c r="W2442"/>
      <c r="X2442">
        <v>7.65</v>
      </c>
      <c r="Y2442">
        <v>6.75</v>
      </c>
      <c r="Z2442"/>
      <c r="AA2442"/>
      <c r="AB2442">
        <v>8.6999999999999993</v>
      </c>
      <c r="AC2442">
        <v>7.1</v>
      </c>
      <c r="AD2442"/>
      <c r="AE2442"/>
      <c r="AF2442">
        <v>9.25</v>
      </c>
      <c r="AG2442">
        <v>5.6</v>
      </c>
      <c r="AH2442"/>
      <c r="AI2442"/>
      <c r="AJ2442">
        <v>7.65</v>
      </c>
      <c r="AK2442">
        <v>5.7</v>
      </c>
      <c r="AL2442">
        <v>3.05</v>
      </c>
      <c r="AM2442"/>
      <c r="AN2442">
        <v>3.05</v>
      </c>
      <c r="AO2442">
        <v>6.1</v>
      </c>
      <c r="AP2442">
        <v>4.3</v>
      </c>
      <c r="AQ2442"/>
      <c r="AR2442">
        <v>4.3</v>
      </c>
      <c r="AS2442"/>
      <c r="AT2442"/>
      <c r="AU2442"/>
      <c r="AV2442"/>
      <c r="AW2442">
        <v>7.5</v>
      </c>
      <c r="AX2442">
        <v>6.35</v>
      </c>
      <c r="AY2442">
        <v>6.4</v>
      </c>
      <c r="AZ2442">
        <v>6.4</v>
      </c>
      <c r="BA2442">
        <v>7.95</v>
      </c>
      <c r="BB2442">
        <v>7</v>
      </c>
      <c r="BC2442"/>
      <c r="BD2442">
        <v>7</v>
      </c>
      <c r="BE2442">
        <v>7.75</v>
      </c>
      <c r="BF2442">
        <v>5.4</v>
      </c>
      <c r="BG2442">
        <v>4.55</v>
      </c>
      <c r="BH2442">
        <v>5.4</v>
      </c>
      <c r="BI2442" t="s">
        <v>1390</v>
      </c>
      <c r="BJ2442" t="s">
        <v>79</v>
      </c>
      <c r="BK2442"/>
      <c r="BL2442" t="s">
        <v>1391</v>
      </c>
      <c r="BM2442">
        <v>45973</v>
      </c>
      <c r="BN2442" t="s">
        <v>81</v>
      </c>
      <c r="BO2442" t="s">
        <v>1391</v>
      </c>
    </row>
    <row r="2443" spans="1:67" s="8" customFormat="1" hidden="1" x14ac:dyDescent="0.2">
      <c r="A2443" t="s">
        <v>766</v>
      </c>
      <c r="B2443"/>
      <c r="C2443" t="s">
        <v>1519</v>
      </c>
      <c r="D2443" t="s">
        <v>123</v>
      </c>
      <c r="E2443" t="s">
        <v>532</v>
      </c>
      <c r="F2443" t="s">
        <v>1385</v>
      </c>
      <c r="G2443" t="s">
        <v>1392</v>
      </c>
      <c r="H2443" t="s">
        <v>1393</v>
      </c>
      <c r="I2443"/>
      <c r="J2443"/>
      <c r="K2443"/>
      <c r="L2443"/>
      <c r="M2443"/>
      <c r="N2443"/>
      <c r="O2443"/>
      <c r="P2443"/>
      <c r="Q2443"/>
      <c r="R2443"/>
      <c r="S2443"/>
      <c r="T2443"/>
      <c r="U2443">
        <v>6.6</v>
      </c>
      <c r="V2443"/>
      <c r="W2443"/>
      <c r="X2443">
        <v>8.6</v>
      </c>
      <c r="Y2443">
        <v>8.5</v>
      </c>
      <c r="Z2443"/>
      <c r="AA2443"/>
      <c r="AB2443">
        <v>11</v>
      </c>
      <c r="AC2443">
        <v>9</v>
      </c>
      <c r="AD2443"/>
      <c r="AE2443"/>
      <c r="AF2443">
        <v>11</v>
      </c>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t="s">
        <v>79</v>
      </c>
      <c r="BK2443" s="1">
        <v>44797</v>
      </c>
      <c r="BL2443" t="s">
        <v>87</v>
      </c>
      <c r="BM2443">
        <v>36083</v>
      </c>
      <c r="BN2443" t="s">
        <v>72</v>
      </c>
      <c r="BO2443" t="s">
        <v>87</v>
      </c>
    </row>
    <row r="2444" spans="1:67" hidden="1" x14ac:dyDescent="0.2">
      <c r="A2444" t="s">
        <v>770</v>
      </c>
      <c r="C2444" t="s">
        <v>1519</v>
      </c>
      <c r="D2444" t="s">
        <v>123</v>
      </c>
      <c r="E2444" t="s">
        <v>532</v>
      </c>
      <c r="F2444" t="s">
        <v>1385</v>
      </c>
      <c r="G2444" t="s">
        <v>1392</v>
      </c>
      <c r="H2444" t="s">
        <v>1393</v>
      </c>
      <c r="BA2444">
        <v>11.2</v>
      </c>
      <c r="BD2444">
        <v>8</v>
      </c>
      <c r="BE2444">
        <v>11.4</v>
      </c>
      <c r="BH2444">
        <v>6.6</v>
      </c>
      <c r="BJ2444" t="s">
        <v>79</v>
      </c>
      <c r="BK2444" s="1">
        <v>44797</v>
      </c>
      <c r="BL2444" t="s">
        <v>87</v>
      </c>
      <c r="BM2444">
        <v>36083</v>
      </c>
      <c r="BN2444" t="s">
        <v>72</v>
      </c>
      <c r="BO2444" t="s">
        <v>87</v>
      </c>
    </row>
    <row r="2445" spans="1:67" s="12" customFormat="1" ht="18" hidden="1" x14ac:dyDescent="0.2">
      <c r="A2445" s="6" t="s">
        <v>108</v>
      </c>
      <c r="B2445" s="6"/>
      <c r="C2445" s="6" t="s">
        <v>1519</v>
      </c>
      <c r="D2445" s="6" t="s">
        <v>123</v>
      </c>
      <c r="E2445" s="6" t="s">
        <v>532</v>
      </c>
      <c r="F2445" s="6" t="s">
        <v>1385</v>
      </c>
      <c r="G2445" s="6" t="s">
        <v>1720</v>
      </c>
      <c r="H2445" s="6" t="s">
        <v>1385</v>
      </c>
      <c r="I2445" s="6"/>
      <c r="J2445" s="6"/>
      <c r="K2445" s="6"/>
      <c r="L2445" s="6"/>
      <c r="M2445" s="6"/>
      <c r="N2445" s="6"/>
      <c r="O2445" s="6"/>
      <c r="P2445" s="6"/>
      <c r="Q2445" s="6"/>
      <c r="R2445" s="6"/>
      <c r="S2445" s="6"/>
      <c r="T2445" s="6"/>
      <c r="U2445" s="6"/>
      <c r="V2445" s="6"/>
      <c r="W2445" s="6"/>
      <c r="X2445" s="6"/>
      <c r="Y2445" s="6"/>
      <c r="Z2445" s="6"/>
      <c r="AA2445" s="6"/>
      <c r="AB2445" s="6"/>
      <c r="AC2445" s="6"/>
      <c r="AD2445" s="6"/>
      <c r="AE2445" s="6"/>
      <c r="AF2445" s="6"/>
      <c r="AG2445" s="6"/>
      <c r="AH2445" s="6"/>
      <c r="AI2445" s="6"/>
      <c r="AJ2445" s="6"/>
      <c r="AK2445" s="6"/>
      <c r="AL2445" s="6"/>
      <c r="AM2445" s="6"/>
      <c r="AN2445" s="6"/>
      <c r="AO2445" s="6"/>
      <c r="AP2445" s="6"/>
      <c r="AQ2445" s="6"/>
      <c r="AR2445" s="6"/>
      <c r="AS2445" s="6"/>
      <c r="AT2445" s="6"/>
      <c r="AU2445" s="6"/>
      <c r="AV2445" s="6"/>
      <c r="AW2445" s="6"/>
      <c r="AX2445" s="6"/>
      <c r="AY2445" s="6"/>
      <c r="AZ2445" s="6"/>
      <c r="BA2445" s="6"/>
      <c r="BB2445" s="6"/>
      <c r="BC2445" s="6"/>
      <c r="BD2445" s="6"/>
      <c r="BE2445" s="6"/>
      <c r="BF2445" s="6"/>
      <c r="BG2445" s="6"/>
      <c r="BH2445" s="6"/>
      <c r="BI2445" s="6"/>
      <c r="BJ2445" s="6" t="s">
        <v>79</v>
      </c>
      <c r="BK2445" s="7">
        <v>44820</v>
      </c>
      <c r="BL2445" s="6" t="s">
        <v>2413</v>
      </c>
      <c r="BM2445" s="35">
        <v>82637</v>
      </c>
      <c r="BN2445" s="6"/>
      <c r="BO2445" s="6"/>
    </row>
    <row r="2446" spans="1:67" s="12" customFormat="1" hidden="1" x14ac:dyDescent="0.2">
      <c r="A2446" t="s">
        <v>108</v>
      </c>
      <c r="B2446" t="s">
        <v>169</v>
      </c>
      <c r="C2446" t="s">
        <v>1519</v>
      </c>
      <c r="D2446" t="s">
        <v>123</v>
      </c>
      <c r="E2446" t="s">
        <v>532</v>
      </c>
      <c r="F2446" t="s">
        <v>1385</v>
      </c>
      <c r="G2446" t="s">
        <v>532</v>
      </c>
      <c r="H2446" t="s">
        <v>1394</v>
      </c>
      <c r="I2446"/>
      <c r="J2446"/>
      <c r="K2446"/>
      <c r="L2446"/>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v>7.7</v>
      </c>
      <c r="AX2446"/>
      <c r="AY2446"/>
      <c r="AZ2446">
        <v>6.35</v>
      </c>
      <c r="BA2446">
        <v>8</v>
      </c>
      <c r="BB2446"/>
      <c r="BC2446"/>
      <c r="BD2446">
        <v>7</v>
      </c>
      <c r="BE2446"/>
      <c r="BF2446"/>
      <c r="BG2446"/>
      <c r="BH2446"/>
      <c r="BI2446" t="s">
        <v>108</v>
      </c>
      <c r="BJ2446" t="s">
        <v>79</v>
      </c>
      <c r="BK2446"/>
      <c r="BL2446" t="s">
        <v>388</v>
      </c>
      <c r="BM2446">
        <v>3140</v>
      </c>
      <c r="BN2446"/>
      <c r="BO2446"/>
    </row>
    <row r="2447" spans="1:67" s="12" customFormat="1" hidden="1" x14ac:dyDescent="0.2">
      <c r="A2447" t="s">
        <v>108</v>
      </c>
      <c r="B2447"/>
      <c r="C2447" t="s">
        <v>1519</v>
      </c>
      <c r="D2447" t="s">
        <v>123</v>
      </c>
      <c r="E2447" t="s">
        <v>532</v>
      </c>
      <c r="F2447" t="s">
        <v>1385</v>
      </c>
      <c r="G2447" t="s">
        <v>532</v>
      </c>
      <c r="H2447" t="s">
        <v>1394</v>
      </c>
      <c r="I2447"/>
      <c r="J2447"/>
      <c r="K2447"/>
      <c r="L2447"/>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v>7.63</v>
      </c>
      <c r="AX2447"/>
      <c r="AY2447"/>
      <c r="AZ2447">
        <v>6.23</v>
      </c>
      <c r="BA2447">
        <v>7.77</v>
      </c>
      <c r="BB2447"/>
      <c r="BC2447"/>
      <c r="BD2447">
        <v>6.75</v>
      </c>
      <c r="BE2447">
        <v>7.7</v>
      </c>
      <c r="BF2447"/>
      <c r="BG2447"/>
      <c r="BH2447">
        <v>5.37</v>
      </c>
      <c r="BI2447"/>
      <c r="BJ2447" t="s">
        <v>79</v>
      </c>
      <c r="BK2447"/>
      <c r="BL2447" t="s">
        <v>109</v>
      </c>
      <c r="BM2447">
        <v>3144</v>
      </c>
      <c r="BN2447" t="s">
        <v>81</v>
      </c>
      <c r="BO2447" t="s">
        <v>109</v>
      </c>
    </row>
    <row r="2448" spans="1:67" s="12" customFormat="1" ht="18" hidden="1" x14ac:dyDescent="0.2">
      <c r="A2448" t="s">
        <v>443</v>
      </c>
      <c r="B2448"/>
      <c r="C2448" t="s">
        <v>1519</v>
      </c>
      <c r="D2448" t="s">
        <v>123</v>
      </c>
      <c r="E2448" t="s">
        <v>532</v>
      </c>
      <c r="F2448" t="s">
        <v>1385</v>
      </c>
      <c r="G2448" t="s">
        <v>1720</v>
      </c>
      <c r="H2448" t="s">
        <v>1668</v>
      </c>
      <c r="I2448"/>
      <c r="J2448"/>
      <c r="K2448"/>
      <c r="L2448"/>
      <c r="M2448"/>
      <c r="N2448"/>
      <c r="O2448"/>
      <c r="P2448"/>
      <c r="Q2448"/>
      <c r="R2448"/>
      <c r="S2448"/>
      <c r="T2448"/>
      <c r="U2448"/>
      <c r="V2448"/>
      <c r="W2448"/>
      <c r="X2448"/>
      <c r="Y2448"/>
      <c r="Z2448"/>
      <c r="AA2448"/>
      <c r="AB2448"/>
      <c r="AC2448"/>
      <c r="AD2448"/>
      <c r="AE2448"/>
      <c r="AF2448"/>
      <c r="AG2448">
        <f>0.0048*1000</f>
        <v>4.8</v>
      </c>
      <c r="AH2448"/>
      <c r="AI2448"/>
      <c r="AJ2448">
        <f>0.0062*1000</f>
        <v>6.2</v>
      </c>
      <c r="AK2448"/>
      <c r="AL2448"/>
      <c r="AM2448"/>
      <c r="AN2448"/>
      <c r="AO2448"/>
      <c r="AP2448"/>
      <c r="AQ2448"/>
      <c r="AR2448"/>
      <c r="AS2448"/>
      <c r="AT2448"/>
      <c r="AU2448"/>
      <c r="AV2448"/>
      <c r="AW2448"/>
      <c r="AX2448"/>
      <c r="AY2448"/>
      <c r="AZ2448"/>
      <c r="BA2448"/>
      <c r="BB2448"/>
      <c r="BC2448"/>
      <c r="BD2448"/>
      <c r="BE2448"/>
      <c r="BF2448"/>
      <c r="BG2448"/>
      <c r="BH2448"/>
      <c r="BI2448"/>
      <c r="BJ2448" t="s">
        <v>79</v>
      </c>
      <c r="BK2448" s="1">
        <v>44820</v>
      </c>
      <c r="BL2448" t="s">
        <v>2413</v>
      </c>
      <c r="BM2448" s="33">
        <v>82637</v>
      </c>
      <c r="BN2448"/>
      <c r="BO2448"/>
    </row>
    <row r="2449" spans="1:67" s="12" customFormat="1" hidden="1" x14ac:dyDescent="0.2">
      <c r="A2449" t="s">
        <v>1397</v>
      </c>
      <c r="B2449"/>
      <c r="C2449" t="s">
        <v>1519</v>
      </c>
      <c r="D2449" t="s">
        <v>123</v>
      </c>
      <c r="E2449" t="s">
        <v>532</v>
      </c>
      <c r="F2449" t="s">
        <v>1385</v>
      </c>
      <c r="G2449" t="s">
        <v>532</v>
      </c>
      <c r="H2449" t="s">
        <v>1385</v>
      </c>
      <c r="I2449"/>
      <c r="J2449"/>
      <c r="K2449"/>
      <c r="L2449"/>
      <c r="M2449"/>
      <c r="N2449"/>
      <c r="O2449"/>
      <c r="P2449"/>
      <c r="Q2449"/>
      <c r="R2449"/>
      <c r="S2449"/>
      <c r="T2449"/>
      <c r="U2449">
        <v>8.3000000000000007</v>
      </c>
      <c r="V2449"/>
      <c r="W2449"/>
      <c r="X2449">
        <v>8.4</v>
      </c>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t="s">
        <v>79</v>
      </c>
      <c r="BK2449"/>
      <c r="BL2449" t="s">
        <v>218</v>
      </c>
      <c r="BM2449">
        <v>46399</v>
      </c>
      <c r="BN2449"/>
      <c r="BO2449"/>
    </row>
    <row r="2450" spans="1:67" s="12" customFormat="1" hidden="1" x14ac:dyDescent="0.2">
      <c r="A2450" t="s">
        <v>1398</v>
      </c>
      <c r="B2450" t="s">
        <v>169</v>
      </c>
      <c r="C2450" t="s">
        <v>1519</v>
      </c>
      <c r="D2450" t="s">
        <v>123</v>
      </c>
      <c r="E2450" t="s">
        <v>532</v>
      </c>
      <c r="F2450" t="s">
        <v>1385</v>
      </c>
      <c r="G2450" t="s">
        <v>532</v>
      </c>
      <c r="H2450" t="s">
        <v>1394</v>
      </c>
      <c r="I2450"/>
      <c r="J2450"/>
      <c r="K2450"/>
      <c r="L2450"/>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v>7.9</v>
      </c>
      <c r="AX2450"/>
      <c r="AY2450"/>
      <c r="AZ2450">
        <v>6.3</v>
      </c>
      <c r="BA2450"/>
      <c r="BB2450"/>
      <c r="BC2450"/>
      <c r="BD2450"/>
      <c r="BE2450"/>
      <c r="BF2450"/>
      <c r="BG2450"/>
      <c r="BH2450"/>
      <c r="BI2450"/>
      <c r="BJ2450" t="s">
        <v>79</v>
      </c>
      <c r="BK2450"/>
      <c r="BL2450" t="s">
        <v>109</v>
      </c>
      <c r="BM2450">
        <v>3144</v>
      </c>
      <c r="BN2450"/>
      <c r="BO2450"/>
    </row>
    <row r="2451" spans="1:67" s="12" customFormat="1" hidden="1" x14ac:dyDescent="0.2">
      <c r="A2451" t="s">
        <v>1399</v>
      </c>
      <c r="B2451"/>
      <c r="C2451" t="s">
        <v>1519</v>
      </c>
      <c r="D2451" t="s">
        <v>123</v>
      </c>
      <c r="E2451" t="s">
        <v>532</v>
      </c>
      <c r="F2451" t="s">
        <v>1385</v>
      </c>
      <c r="G2451" t="s">
        <v>532</v>
      </c>
      <c r="H2451" t="s">
        <v>1394</v>
      </c>
      <c r="I2451"/>
      <c r="J2451"/>
      <c r="K2451"/>
      <c r="L2451"/>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v>7.5</v>
      </c>
      <c r="AX2451"/>
      <c r="AY2451"/>
      <c r="AZ2451">
        <v>6.6</v>
      </c>
      <c r="BA2451"/>
      <c r="BB2451"/>
      <c r="BC2451"/>
      <c r="BD2451"/>
      <c r="BE2451">
        <v>7.9</v>
      </c>
      <c r="BF2451"/>
      <c r="BG2451"/>
      <c r="BH2451">
        <v>5.7</v>
      </c>
      <c r="BI2451"/>
      <c r="BJ2451" t="s">
        <v>79</v>
      </c>
      <c r="BK2451"/>
      <c r="BL2451" t="s">
        <v>109</v>
      </c>
      <c r="BM2451">
        <v>3144</v>
      </c>
      <c r="BN2451"/>
      <c r="BO2451"/>
    </row>
    <row r="2452" spans="1:67" s="12" customFormat="1" hidden="1" x14ac:dyDescent="0.2">
      <c r="A2452" t="s">
        <v>1400</v>
      </c>
      <c r="B2452"/>
      <c r="C2452" t="s">
        <v>1519</v>
      </c>
      <c r="D2452" t="s">
        <v>123</v>
      </c>
      <c r="E2452" t="s">
        <v>532</v>
      </c>
      <c r="F2452" t="s">
        <v>1385</v>
      </c>
      <c r="G2452" t="s">
        <v>532</v>
      </c>
      <c r="H2452" t="s">
        <v>1385</v>
      </c>
      <c r="I2452"/>
      <c r="J2452"/>
      <c r="K2452"/>
      <c r="L2452"/>
      <c r="M2452"/>
      <c r="N2452"/>
      <c r="O2452"/>
      <c r="P2452"/>
      <c r="Q2452"/>
      <c r="R2452"/>
      <c r="S2452"/>
      <c r="T2452"/>
      <c r="U2452"/>
      <c r="V2452"/>
      <c r="W2452"/>
      <c r="X2452"/>
      <c r="Y2452"/>
      <c r="Z2452"/>
      <c r="AA2452"/>
      <c r="AB2452"/>
      <c r="AC2452"/>
      <c r="AD2452"/>
      <c r="AE2452"/>
      <c r="AF2452"/>
      <c r="AG2452"/>
      <c r="AH2452"/>
      <c r="AI2452"/>
      <c r="AJ2452"/>
      <c r="AK2452">
        <v>6</v>
      </c>
      <c r="AL2452"/>
      <c r="AM2452"/>
      <c r="AN2452">
        <v>3.2</v>
      </c>
      <c r="AO2452">
        <v>7.1</v>
      </c>
      <c r="AP2452"/>
      <c r="AQ2452"/>
      <c r="AR2452">
        <v>4.2</v>
      </c>
      <c r="AS2452">
        <v>7.8</v>
      </c>
      <c r="AT2452"/>
      <c r="AU2452"/>
      <c r="AV2452">
        <v>5.3</v>
      </c>
      <c r="AW2452">
        <v>8</v>
      </c>
      <c r="AX2452">
        <v>6.4</v>
      </c>
      <c r="AY2452">
        <v>6.6</v>
      </c>
      <c r="AZ2452">
        <v>6.6</v>
      </c>
      <c r="BA2452">
        <v>8.4</v>
      </c>
      <c r="BB2452">
        <v>7.1</v>
      </c>
      <c r="BC2452">
        <v>6.7</v>
      </c>
      <c r="BD2452">
        <v>7.1</v>
      </c>
      <c r="BE2452">
        <v>9</v>
      </c>
      <c r="BF2452">
        <v>6.1</v>
      </c>
      <c r="BG2452">
        <v>5.3</v>
      </c>
      <c r="BH2452">
        <v>6.1</v>
      </c>
      <c r="BI2452"/>
      <c r="BJ2452" t="s">
        <v>79</v>
      </c>
      <c r="BK2452"/>
      <c r="BL2452" t="s">
        <v>130</v>
      </c>
      <c r="BM2452">
        <v>3096</v>
      </c>
      <c r="BN2452"/>
      <c r="BO2452"/>
    </row>
    <row r="2453" spans="1:67" s="12" customFormat="1" hidden="1" x14ac:dyDescent="0.2">
      <c r="A2453"/>
      <c r="B2453"/>
      <c r="C2453" t="s">
        <v>1519</v>
      </c>
      <c r="D2453" t="s">
        <v>123</v>
      </c>
      <c r="E2453" t="s">
        <v>532</v>
      </c>
      <c r="F2453" t="s">
        <v>1385</v>
      </c>
      <c r="G2453" t="s">
        <v>351</v>
      </c>
      <c r="H2453" t="s">
        <v>1402</v>
      </c>
      <c r="I2453"/>
      <c r="J2453"/>
      <c r="K2453"/>
      <c r="L2453"/>
      <c r="M2453"/>
      <c r="N2453"/>
      <c r="O2453"/>
      <c r="P2453"/>
      <c r="Q2453"/>
      <c r="R2453"/>
      <c r="S2453"/>
      <c r="T2453"/>
      <c r="U2453"/>
      <c r="V2453"/>
      <c r="W2453"/>
      <c r="X2453"/>
      <c r="Y2453"/>
      <c r="Z2453"/>
      <c r="AA2453"/>
      <c r="AB2453"/>
      <c r="AC2453">
        <v>8</v>
      </c>
      <c r="AD2453"/>
      <c r="AE2453"/>
      <c r="AF2453">
        <v>10</v>
      </c>
      <c r="AG2453">
        <v>6.7</v>
      </c>
      <c r="AH2453"/>
      <c r="AI2453"/>
      <c r="AJ2453">
        <v>8.5</v>
      </c>
      <c r="AK2453"/>
      <c r="AL2453"/>
      <c r="AM2453"/>
      <c r="AN2453"/>
      <c r="AO2453">
        <v>8</v>
      </c>
      <c r="AP2453"/>
      <c r="AQ2453"/>
      <c r="AR2453">
        <v>5</v>
      </c>
      <c r="AS2453"/>
      <c r="AT2453"/>
      <c r="AU2453"/>
      <c r="AV2453"/>
      <c r="AW2453"/>
      <c r="AX2453"/>
      <c r="AY2453"/>
      <c r="AZ2453"/>
      <c r="BA2453">
        <v>9</v>
      </c>
      <c r="BB2453"/>
      <c r="BC2453"/>
      <c r="BD2453">
        <v>8</v>
      </c>
      <c r="BE2453">
        <v>8.5</v>
      </c>
      <c r="BF2453"/>
      <c r="BG2453"/>
      <c r="BH2453">
        <v>6.8</v>
      </c>
      <c r="BI2453"/>
      <c r="BJ2453" t="s">
        <v>79</v>
      </c>
      <c r="BK2453" s="1">
        <v>44797</v>
      </c>
      <c r="BL2453" t="s">
        <v>87</v>
      </c>
      <c r="BM2453">
        <v>36083</v>
      </c>
      <c r="BN2453" t="s">
        <v>72</v>
      </c>
      <c r="BO2453" t="s">
        <v>87</v>
      </c>
    </row>
    <row r="2454" spans="1:67" s="12" customFormat="1" hidden="1" x14ac:dyDescent="0.2">
      <c r="A2454"/>
      <c r="B2454"/>
      <c r="C2454" t="s">
        <v>1519</v>
      </c>
      <c r="D2454" t="s">
        <v>123</v>
      </c>
      <c r="E2454" t="s">
        <v>532</v>
      </c>
      <c r="F2454" t="s">
        <v>1385</v>
      </c>
      <c r="G2454" t="s">
        <v>351</v>
      </c>
      <c r="H2454" t="s">
        <v>1385</v>
      </c>
      <c r="I2454"/>
      <c r="J2454"/>
      <c r="K2454"/>
      <c r="L2454"/>
      <c r="M2454"/>
      <c r="N2454"/>
      <c r="O2454"/>
      <c r="P2454"/>
      <c r="Q2454"/>
      <c r="R2454"/>
      <c r="S2454"/>
      <c r="T2454"/>
      <c r="U2454"/>
      <c r="V2454"/>
      <c r="W2454"/>
      <c r="X2454"/>
      <c r="Y2454">
        <v>8</v>
      </c>
      <c r="Z2454"/>
      <c r="AA2454"/>
      <c r="AB2454">
        <v>8</v>
      </c>
      <c r="AC2454"/>
      <c r="AD2454"/>
      <c r="AE2454"/>
      <c r="AF2454"/>
      <c r="AG2454">
        <v>6</v>
      </c>
      <c r="AH2454"/>
      <c r="AI2454"/>
      <c r="AJ2454"/>
      <c r="AK2454"/>
      <c r="AL2454"/>
      <c r="AM2454"/>
      <c r="AN2454"/>
      <c r="AO2454"/>
      <c r="AP2454"/>
      <c r="AQ2454"/>
      <c r="AR2454"/>
      <c r="AS2454"/>
      <c r="AT2454"/>
      <c r="AU2454"/>
      <c r="AV2454"/>
      <c r="AW2454"/>
      <c r="AX2454"/>
      <c r="AY2454"/>
      <c r="AZ2454"/>
      <c r="BA2454"/>
      <c r="BB2454"/>
      <c r="BC2454"/>
      <c r="BD2454"/>
      <c r="BE2454">
        <v>8.5</v>
      </c>
      <c r="BF2454">
        <v>6</v>
      </c>
      <c r="BG2454"/>
      <c r="BH2454">
        <v>6</v>
      </c>
      <c r="BI2454"/>
      <c r="BJ2454" t="s">
        <v>79</v>
      </c>
      <c r="BK2454" s="1">
        <v>44797</v>
      </c>
      <c r="BL2454" t="s">
        <v>87</v>
      </c>
      <c r="BM2454">
        <v>36083</v>
      </c>
      <c r="BN2454" t="s">
        <v>72</v>
      </c>
      <c r="BO2454" t="s">
        <v>87</v>
      </c>
    </row>
    <row r="2455" spans="1:67" s="12" customFormat="1" hidden="1" x14ac:dyDescent="0.2">
      <c r="A2455"/>
      <c r="B2455"/>
      <c r="C2455" t="s">
        <v>1519</v>
      </c>
      <c r="D2455" t="s">
        <v>123</v>
      </c>
      <c r="E2455" t="s">
        <v>532</v>
      </c>
      <c r="F2455" t="s">
        <v>1385</v>
      </c>
      <c r="G2455" t="s">
        <v>351</v>
      </c>
      <c r="H2455" t="s">
        <v>1385</v>
      </c>
      <c r="I2455"/>
      <c r="J2455"/>
      <c r="K2455"/>
      <c r="L2455"/>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v>8.1999999999999993</v>
      </c>
      <c r="BF2455"/>
      <c r="BG2455"/>
      <c r="BH2455"/>
      <c r="BI2455"/>
      <c r="BJ2455" t="s">
        <v>79</v>
      </c>
      <c r="BK2455" s="1">
        <v>44797</v>
      </c>
      <c r="BL2455" t="s">
        <v>87</v>
      </c>
      <c r="BM2455">
        <v>36083</v>
      </c>
      <c r="BN2455" t="s">
        <v>72</v>
      </c>
      <c r="BO2455" t="s">
        <v>87</v>
      </c>
    </row>
    <row r="2456" spans="1:67" s="12" customFormat="1" hidden="1" x14ac:dyDescent="0.2">
      <c r="A2456"/>
      <c r="B2456"/>
      <c r="C2456" t="s">
        <v>1519</v>
      </c>
      <c r="D2456" t="s">
        <v>123</v>
      </c>
      <c r="E2456" t="s">
        <v>532</v>
      </c>
      <c r="F2456" t="s">
        <v>1385</v>
      </c>
      <c r="G2456" t="s">
        <v>1392</v>
      </c>
      <c r="H2456" t="s">
        <v>1401</v>
      </c>
      <c r="I2456"/>
      <c r="J2456"/>
      <c r="K2456"/>
      <c r="L2456"/>
      <c r="M2456"/>
      <c r="N2456"/>
      <c r="O2456"/>
      <c r="P2456"/>
      <c r="Q2456"/>
      <c r="R2456"/>
      <c r="S2456"/>
      <c r="T2456"/>
      <c r="U2456">
        <v>6</v>
      </c>
      <c r="V2456"/>
      <c r="W2456"/>
      <c r="X2456">
        <v>7</v>
      </c>
      <c r="Y2456"/>
      <c r="Z2456"/>
      <c r="AA2456"/>
      <c r="AB2456"/>
      <c r="AC2456">
        <v>7</v>
      </c>
      <c r="AD2456"/>
      <c r="AE2456"/>
      <c r="AF2456">
        <v>9.5</v>
      </c>
      <c r="AG2456"/>
      <c r="AH2456"/>
      <c r="AI2456"/>
      <c r="AJ2456"/>
      <c r="AK2456"/>
      <c r="AL2456"/>
      <c r="AM2456"/>
      <c r="AN2456"/>
      <c r="AO2456"/>
      <c r="AP2456"/>
      <c r="AQ2456"/>
      <c r="AR2456"/>
      <c r="AS2456">
        <v>7</v>
      </c>
      <c r="AT2456"/>
      <c r="AU2456"/>
      <c r="AV2456">
        <v>4.5999999999999996</v>
      </c>
      <c r="AW2456">
        <v>7.5</v>
      </c>
      <c r="AX2456"/>
      <c r="AY2456"/>
      <c r="AZ2456">
        <v>6</v>
      </c>
      <c r="BA2456"/>
      <c r="BB2456"/>
      <c r="BC2456"/>
      <c r="BD2456"/>
      <c r="BE2456"/>
      <c r="BF2456"/>
      <c r="BG2456"/>
      <c r="BH2456"/>
      <c r="BI2456"/>
      <c r="BJ2456" t="s">
        <v>79</v>
      </c>
      <c r="BK2456" s="1">
        <v>44797</v>
      </c>
      <c r="BL2456" t="s">
        <v>87</v>
      </c>
      <c r="BM2456">
        <v>36083</v>
      </c>
      <c r="BN2456" t="s">
        <v>72</v>
      </c>
      <c r="BO2456" t="s">
        <v>87</v>
      </c>
    </row>
    <row r="2457" spans="1:67" s="12" customFormat="1" hidden="1" x14ac:dyDescent="0.2">
      <c r="A2457" s="13" t="s">
        <v>1737</v>
      </c>
      <c r="B2457" s="13"/>
      <c r="C2457" s="13" t="s">
        <v>1519</v>
      </c>
      <c r="D2457" s="13" t="s">
        <v>123</v>
      </c>
      <c r="E2457" s="13" t="s">
        <v>532</v>
      </c>
      <c r="F2457" s="13" t="s">
        <v>1403</v>
      </c>
      <c r="G2457" s="13" t="s">
        <v>532</v>
      </c>
      <c r="H2457" s="13" t="s">
        <v>1403</v>
      </c>
      <c r="I2457" s="13"/>
      <c r="J2457" s="13"/>
      <c r="K2457" s="13"/>
      <c r="L2457" s="13"/>
      <c r="M2457" s="13"/>
      <c r="N2457" s="13"/>
      <c r="O2457" s="13"/>
      <c r="P2457" s="13"/>
      <c r="Q2457" s="13"/>
      <c r="R2457" s="13"/>
      <c r="S2457" s="13"/>
      <c r="T2457" s="13"/>
      <c r="U2457" s="13"/>
      <c r="V2457" s="13"/>
      <c r="W2457" s="13"/>
      <c r="X2457" s="13"/>
      <c r="Y2457" s="13"/>
      <c r="Z2457" s="13"/>
      <c r="AA2457" s="13"/>
      <c r="AB2457" s="13"/>
      <c r="AC2457" s="13"/>
      <c r="AD2457" s="13"/>
      <c r="AE2457" s="13"/>
      <c r="AF2457" s="13"/>
      <c r="AG2457" s="13"/>
      <c r="AH2457" s="13"/>
      <c r="AI2457" s="13"/>
      <c r="AJ2457" s="13"/>
      <c r="AK2457" s="13"/>
      <c r="AL2457" s="13"/>
      <c r="AM2457" s="13"/>
      <c r="AN2457" s="13"/>
      <c r="AO2457" s="13"/>
      <c r="AP2457" s="13"/>
      <c r="AQ2457" s="13"/>
      <c r="AR2457" s="13"/>
      <c r="AS2457" s="13"/>
      <c r="AT2457" s="13"/>
      <c r="AU2457" s="13"/>
      <c r="AV2457" s="13"/>
      <c r="AW2457" s="13"/>
      <c r="AX2457" s="13"/>
      <c r="AY2457" s="13"/>
      <c r="AZ2457" s="13"/>
      <c r="BA2457" s="13"/>
      <c r="BB2457" s="13"/>
      <c r="BC2457" s="13"/>
      <c r="BD2457" s="13"/>
      <c r="BE2457" s="13"/>
      <c r="BF2457" s="13"/>
      <c r="BG2457" s="13"/>
      <c r="BH2457" s="13"/>
      <c r="BI2457" s="13"/>
      <c r="BJ2457" s="13"/>
      <c r="BK2457" s="13"/>
      <c r="BL2457" s="13"/>
      <c r="BM2457" s="13"/>
      <c r="BN2457" s="13"/>
      <c r="BO2457" s="13"/>
    </row>
    <row r="2458" spans="1:67" s="12" customFormat="1" hidden="1" x14ac:dyDescent="0.2">
      <c r="A2458" s="8" t="s">
        <v>2823</v>
      </c>
      <c r="B2458"/>
      <c r="C2458" t="s">
        <v>1519</v>
      </c>
      <c r="D2458" t="s">
        <v>123</v>
      </c>
      <c r="E2458" t="s">
        <v>532</v>
      </c>
      <c r="F2458" t="s">
        <v>1403</v>
      </c>
      <c r="G2458" t="s">
        <v>532</v>
      </c>
      <c r="H2458" t="s">
        <v>1403</v>
      </c>
      <c r="I2458"/>
      <c r="J2458"/>
      <c r="K2458"/>
      <c r="L2458" t="s">
        <v>1404</v>
      </c>
      <c r="M2458"/>
      <c r="N2458"/>
      <c r="O2458"/>
      <c r="P2458"/>
      <c r="Q2458">
        <v>8.3000000000000007</v>
      </c>
      <c r="R2458"/>
      <c r="S2458"/>
      <c r="T2458">
        <v>7.3</v>
      </c>
      <c r="U2458"/>
      <c r="V2458"/>
      <c r="W2458"/>
      <c r="X2458"/>
      <c r="Y2458">
        <v>8.3000000000000007</v>
      </c>
      <c r="Z2458"/>
      <c r="AA2458"/>
      <c r="AB2458">
        <v>10.3</v>
      </c>
      <c r="AC2458">
        <v>9.9</v>
      </c>
      <c r="AD2458"/>
      <c r="AE2458"/>
      <c r="AF2458">
        <v>11.55</v>
      </c>
      <c r="AG2458">
        <v>8</v>
      </c>
      <c r="AH2458"/>
      <c r="AI2458"/>
      <c r="AJ2458">
        <v>7.9</v>
      </c>
      <c r="AK2458"/>
      <c r="AL2458"/>
      <c r="AM2458"/>
      <c r="AN2458"/>
      <c r="AO2458"/>
      <c r="AP2458"/>
      <c r="AQ2458"/>
      <c r="AR2458"/>
      <c r="AS2458"/>
      <c r="AT2458"/>
      <c r="AU2458"/>
      <c r="AV2458"/>
      <c r="AW2458"/>
      <c r="AX2458"/>
      <c r="AY2458"/>
      <c r="AZ2458"/>
      <c r="BA2458"/>
      <c r="BB2458"/>
      <c r="BC2458"/>
      <c r="BD2458"/>
      <c r="BE2458"/>
      <c r="BF2458"/>
      <c r="BG2458"/>
      <c r="BH2458"/>
      <c r="BI2458" t="s">
        <v>1405</v>
      </c>
      <c r="BJ2458" t="s">
        <v>79</v>
      </c>
      <c r="BK2458"/>
      <c r="BL2458" t="s">
        <v>473</v>
      </c>
      <c r="BM2458">
        <v>3401</v>
      </c>
      <c r="BN2458"/>
      <c r="BO2458"/>
    </row>
    <row r="2459" spans="1:67" s="12" customFormat="1" hidden="1" x14ac:dyDescent="0.2">
      <c r="A2459" s="13" t="s">
        <v>1737</v>
      </c>
      <c r="B2459" s="13"/>
      <c r="C2459" s="13" t="s">
        <v>1519</v>
      </c>
      <c r="D2459" s="13" t="s">
        <v>123</v>
      </c>
      <c r="E2459" s="13" t="s">
        <v>532</v>
      </c>
      <c r="F2459" s="13"/>
      <c r="G2459" s="13" t="s">
        <v>1720</v>
      </c>
      <c r="H2459" s="13"/>
      <c r="I2459" s="13"/>
      <c r="J2459" s="13"/>
      <c r="K2459" s="13"/>
      <c r="L2459" s="13"/>
      <c r="M2459" s="13"/>
      <c r="N2459" s="13"/>
      <c r="O2459" s="13"/>
      <c r="P2459" s="13"/>
      <c r="Q2459" s="13"/>
      <c r="R2459" s="13"/>
      <c r="S2459" s="13"/>
      <c r="T2459" s="13"/>
      <c r="U2459" s="13"/>
      <c r="V2459" s="13"/>
      <c r="W2459" s="13"/>
      <c r="X2459" s="13"/>
      <c r="Y2459" s="13"/>
      <c r="Z2459" s="13"/>
      <c r="AA2459" s="13"/>
      <c r="AB2459" s="13"/>
      <c r="AC2459" s="13"/>
      <c r="AD2459" s="13"/>
      <c r="AE2459" s="13"/>
      <c r="AF2459" s="13"/>
      <c r="AG2459" s="13"/>
      <c r="AH2459" s="13"/>
      <c r="AI2459" s="13"/>
      <c r="AJ2459" s="13"/>
      <c r="AK2459" s="13"/>
      <c r="AL2459" s="13"/>
      <c r="AM2459" s="13"/>
      <c r="AN2459" s="13"/>
      <c r="AO2459" s="13"/>
      <c r="AP2459" s="13"/>
      <c r="AQ2459" s="13"/>
      <c r="AR2459" s="13"/>
      <c r="AS2459" s="13"/>
      <c r="AT2459" s="13"/>
      <c r="AU2459" s="13"/>
      <c r="AV2459" s="13"/>
      <c r="AW2459" s="13"/>
      <c r="AX2459" s="13"/>
      <c r="AY2459" s="13"/>
      <c r="AZ2459" s="13"/>
      <c r="BA2459" s="13"/>
      <c r="BB2459" s="13"/>
      <c r="BC2459" s="13"/>
      <c r="BD2459" s="13"/>
      <c r="BE2459" s="13"/>
      <c r="BF2459" s="13"/>
      <c r="BG2459" s="13"/>
      <c r="BH2459" s="13"/>
      <c r="BI2459" s="13"/>
      <c r="BJ2459" s="13"/>
      <c r="BK2459" s="13"/>
      <c r="BL2459" s="13"/>
      <c r="BM2459" s="13"/>
      <c r="BN2459" s="13"/>
      <c r="BO2459" s="13"/>
    </row>
    <row r="2460" spans="1:67" s="12" customFormat="1" hidden="1" x14ac:dyDescent="0.2">
      <c r="A2460" s="13" t="s">
        <v>1737</v>
      </c>
      <c r="B2460" s="13"/>
      <c r="C2460" s="13" t="s">
        <v>1519</v>
      </c>
      <c r="D2460" s="13" t="s">
        <v>123</v>
      </c>
      <c r="E2460" s="13" t="s">
        <v>532</v>
      </c>
      <c r="F2460" s="13"/>
      <c r="G2460" s="13" t="s">
        <v>1392</v>
      </c>
      <c r="H2460" s="13"/>
      <c r="I2460" s="13"/>
      <c r="J2460" s="13"/>
      <c r="K2460" s="13"/>
      <c r="L2460" s="13"/>
      <c r="M2460" s="13"/>
      <c r="N2460" s="13"/>
      <c r="O2460" s="13"/>
      <c r="P2460" s="13"/>
      <c r="Q2460" s="13"/>
      <c r="R2460" s="13"/>
      <c r="S2460" s="13"/>
      <c r="T2460" s="13"/>
      <c r="U2460" s="13"/>
      <c r="V2460" s="13"/>
      <c r="W2460" s="13"/>
      <c r="X2460" s="13"/>
      <c r="Y2460" s="13"/>
      <c r="Z2460" s="13"/>
      <c r="AA2460" s="13"/>
      <c r="AB2460" s="13"/>
      <c r="AC2460" s="13"/>
      <c r="AD2460" s="13"/>
      <c r="AE2460" s="13"/>
      <c r="AF2460" s="13"/>
      <c r="AG2460" s="13"/>
      <c r="AH2460" s="13"/>
      <c r="AI2460" s="13"/>
      <c r="AJ2460" s="13"/>
      <c r="AK2460" s="13"/>
      <c r="AL2460" s="13"/>
      <c r="AM2460" s="13"/>
      <c r="AN2460" s="13"/>
      <c r="AO2460" s="13"/>
      <c r="AP2460" s="13"/>
      <c r="AQ2460" s="13"/>
      <c r="AR2460" s="13"/>
      <c r="AS2460" s="13"/>
      <c r="AT2460" s="13"/>
      <c r="AU2460" s="13"/>
      <c r="AV2460" s="13"/>
      <c r="AW2460" s="13"/>
      <c r="AX2460" s="13"/>
      <c r="AY2460" s="13"/>
      <c r="AZ2460" s="13"/>
      <c r="BA2460" s="13"/>
      <c r="BB2460" s="13"/>
      <c r="BC2460" s="13"/>
      <c r="BD2460" s="13"/>
      <c r="BE2460" s="13"/>
      <c r="BF2460" s="13"/>
      <c r="BG2460" s="13"/>
      <c r="BH2460" s="13"/>
      <c r="BI2460" s="13"/>
      <c r="BJ2460" s="13"/>
      <c r="BK2460" s="13"/>
      <c r="BL2460" s="13"/>
      <c r="BM2460" s="13"/>
      <c r="BN2460" s="13"/>
      <c r="BO2460" s="13"/>
    </row>
    <row r="2461" spans="1:67" s="12" customFormat="1" hidden="1" x14ac:dyDescent="0.2">
      <c r="A2461" s="13" t="s">
        <v>1737</v>
      </c>
      <c r="B2461" s="13"/>
      <c r="C2461" s="13" t="s">
        <v>1519</v>
      </c>
      <c r="D2461" s="13" t="s">
        <v>123</v>
      </c>
      <c r="E2461" s="13" t="s">
        <v>532</v>
      </c>
      <c r="F2461" s="13"/>
      <c r="G2461" s="13" t="s">
        <v>532</v>
      </c>
      <c r="H2461" s="13"/>
      <c r="I2461" s="13"/>
      <c r="J2461" s="13"/>
      <c r="K2461" s="13"/>
      <c r="L2461" s="13"/>
      <c r="M2461" s="13"/>
      <c r="N2461" s="13"/>
      <c r="O2461" s="13"/>
      <c r="P2461" s="13"/>
      <c r="Q2461" s="13"/>
      <c r="R2461" s="13"/>
      <c r="S2461" s="13"/>
      <c r="T2461" s="13"/>
      <c r="U2461" s="13"/>
      <c r="V2461" s="13"/>
      <c r="W2461" s="13"/>
      <c r="X2461" s="13"/>
      <c r="Y2461" s="13"/>
      <c r="Z2461" s="13"/>
      <c r="AA2461" s="13"/>
      <c r="AB2461" s="13"/>
      <c r="AC2461" s="13"/>
      <c r="AD2461" s="13"/>
      <c r="AE2461" s="13"/>
      <c r="AF2461" s="13"/>
      <c r="AG2461" s="13"/>
      <c r="AH2461" s="13"/>
      <c r="AI2461" s="13"/>
      <c r="AJ2461" s="13"/>
      <c r="AK2461" s="13"/>
      <c r="AL2461" s="13"/>
      <c r="AM2461" s="13"/>
      <c r="AN2461" s="13"/>
      <c r="AO2461" s="13"/>
      <c r="AP2461" s="13"/>
      <c r="AQ2461" s="13"/>
      <c r="AR2461" s="13"/>
      <c r="AS2461" s="13"/>
      <c r="AT2461" s="13"/>
      <c r="AU2461" s="13"/>
      <c r="AV2461" s="13"/>
      <c r="AW2461" s="13"/>
      <c r="AX2461" s="13"/>
      <c r="AY2461" s="13"/>
      <c r="AZ2461" s="13"/>
      <c r="BA2461" s="13"/>
      <c r="BB2461" s="13"/>
      <c r="BC2461" s="13"/>
      <c r="BD2461" s="13"/>
      <c r="BE2461" s="13"/>
      <c r="BF2461" s="13"/>
      <c r="BG2461" s="13"/>
      <c r="BH2461" s="13"/>
      <c r="BI2461" s="13"/>
      <c r="BJ2461" s="13"/>
      <c r="BK2461" s="13"/>
      <c r="BL2461" s="13"/>
      <c r="BM2461" s="13"/>
      <c r="BN2461" s="13"/>
      <c r="BO2461" s="13"/>
    </row>
    <row r="2462" spans="1:67" s="12" customFormat="1" hidden="1" x14ac:dyDescent="0.2">
      <c r="A2462" s="13" t="s">
        <v>1737</v>
      </c>
      <c r="B2462" s="13"/>
      <c r="C2462" s="13" t="s">
        <v>1518</v>
      </c>
      <c r="D2462" s="13" t="s">
        <v>76</v>
      </c>
      <c r="E2462" s="13" t="s">
        <v>1407</v>
      </c>
      <c r="F2462" s="13" t="s">
        <v>358</v>
      </c>
      <c r="G2462" s="13" t="s">
        <v>1407</v>
      </c>
      <c r="H2462" s="13" t="s">
        <v>358</v>
      </c>
      <c r="I2462" s="13"/>
      <c r="J2462" s="13"/>
      <c r="K2462" s="13"/>
      <c r="L2462" s="13"/>
      <c r="M2462" s="13"/>
      <c r="N2462" s="13"/>
      <c r="O2462" s="13"/>
      <c r="P2462" s="13"/>
      <c r="Q2462" s="13"/>
      <c r="R2462" s="13"/>
      <c r="S2462" s="13"/>
      <c r="T2462" s="13"/>
      <c r="U2462" s="13"/>
      <c r="V2462" s="13"/>
      <c r="W2462" s="13"/>
      <c r="X2462" s="13"/>
      <c r="Y2462" s="13"/>
      <c r="Z2462" s="13"/>
      <c r="AA2462" s="13"/>
      <c r="AB2462" s="13"/>
      <c r="AC2462" s="13"/>
      <c r="AD2462" s="13"/>
      <c r="AE2462" s="13"/>
      <c r="AF2462" s="13"/>
      <c r="AG2462" s="13"/>
      <c r="AH2462" s="13"/>
      <c r="AI2462" s="13"/>
      <c r="AJ2462" s="13"/>
      <c r="AK2462" s="13"/>
      <c r="AL2462" s="13"/>
      <c r="AM2462" s="13"/>
      <c r="AN2462" s="13"/>
      <c r="AO2462" s="13"/>
      <c r="AP2462" s="13"/>
      <c r="AQ2462" s="13"/>
      <c r="AR2462" s="13"/>
      <c r="AS2462" s="13"/>
      <c r="AT2462" s="13"/>
      <c r="AU2462" s="13"/>
      <c r="AV2462" s="13"/>
      <c r="AW2462" s="13"/>
      <c r="AX2462" s="13"/>
      <c r="AY2462" s="13"/>
      <c r="AZ2462" s="13"/>
      <c r="BA2462" s="13"/>
      <c r="BB2462" s="13"/>
      <c r="BC2462" s="13"/>
      <c r="BD2462" s="13"/>
      <c r="BE2462" s="13"/>
      <c r="BF2462" s="13"/>
      <c r="BG2462" s="13"/>
      <c r="BH2462" s="13"/>
      <c r="BI2462" s="13"/>
      <c r="BJ2462" s="13"/>
      <c r="BK2462" s="13"/>
      <c r="BL2462" s="13"/>
      <c r="BM2462" s="13"/>
      <c r="BN2462" s="13"/>
      <c r="BO2462" s="13"/>
    </row>
    <row r="2463" spans="1:67" s="12" customFormat="1" hidden="1" x14ac:dyDescent="0.2">
      <c r="A2463" s="13" t="s">
        <v>1737</v>
      </c>
      <c r="B2463" s="13"/>
      <c r="C2463" s="13" t="s">
        <v>1518</v>
      </c>
      <c r="D2463" s="13" t="s">
        <v>76</v>
      </c>
      <c r="E2463" s="13" t="s">
        <v>1407</v>
      </c>
      <c r="F2463" s="13" t="s">
        <v>358</v>
      </c>
      <c r="G2463" s="13" t="s">
        <v>1407</v>
      </c>
      <c r="H2463" s="13" t="s">
        <v>1561</v>
      </c>
      <c r="I2463" s="13"/>
      <c r="J2463" s="13"/>
      <c r="K2463" s="13"/>
      <c r="L2463" s="13"/>
      <c r="M2463" s="13"/>
      <c r="N2463" s="13"/>
      <c r="O2463" s="13"/>
      <c r="P2463" s="13"/>
      <c r="Q2463" s="13"/>
      <c r="R2463" s="13"/>
      <c r="S2463" s="13"/>
      <c r="T2463" s="13"/>
      <c r="U2463" s="13"/>
      <c r="V2463" s="13"/>
      <c r="W2463" s="13"/>
      <c r="X2463" s="13"/>
      <c r="Y2463" s="13"/>
      <c r="Z2463" s="13"/>
      <c r="AA2463" s="13"/>
      <c r="AB2463" s="13"/>
      <c r="AC2463" s="13"/>
      <c r="AD2463" s="13"/>
      <c r="AE2463" s="13"/>
      <c r="AF2463" s="13"/>
      <c r="AG2463" s="13"/>
      <c r="AH2463" s="13"/>
      <c r="AI2463" s="13"/>
      <c r="AJ2463" s="13"/>
      <c r="AK2463" s="13"/>
      <c r="AL2463" s="13"/>
      <c r="AM2463" s="13"/>
      <c r="AN2463" s="13"/>
      <c r="AO2463" s="13"/>
      <c r="AP2463" s="13"/>
      <c r="AQ2463" s="13"/>
      <c r="AR2463" s="13"/>
      <c r="AS2463" s="13"/>
      <c r="AT2463" s="13"/>
      <c r="AU2463" s="13"/>
      <c r="AV2463" s="13"/>
      <c r="AW2463" s="13"/>
      <c r="AX2463" s="13"/>
      <c r="AY2463" s="13"/>
      <c r="AZ2463" s="13"/>
      <c r="BA2463" s="13"/>
      <c r="BB2463" s="13"/>
      <c r="BC2463" s="13"/>
      <c r="BD2463" s="13"/>
      <c r="BE2463" s="13"/>
      <c r="BF2463" s="13"/>
      <c r="BG2463" s="13"/>
      <c r="BH2463" s="13"/>
      <c r="BI2463" s="13"/>
      <c r="BJ2463" s="13"/>
      <c r="BK2463" s="13"/>
      <c r="BL2463" s="13"/>
      <c r="BM2463" s="13"/>
      <c r="BN2463" s="13"/>
      <c r="BO2463" s="13"/>
    </row>
    <row r="2464" spans="1:67" s="12" customFormat="1" hidden="1" x14ac:dyDescent="0.2">
      <c r="A2464" s="13" t="s">
        <v>1737</v>
      </c>
      <c r="B2464" s="13"/>
      <c r="C2464" s="13" t="s">
        <v>1518</v>
      </c>
      <c r="D2464" s="13" t="s">
        <v>76</v>
      </c>
      <c r="E2464" s="13" t="s">
        <v>1407</v>
      </c>
      <c r="F2464" s="13" t="s">
        <v>358</v>
      </c>
      <c r="G2464" s="13" t="s">
        <v>1407</v>
      </c>
      <c r="H2464" s="13" t="s">
        <v>1408</v>
      </c>
      <c r="I2464" s="13"/>
      <c r="J2464" s="13"/>
      <c r="K2464" s="13"/>
      <c r="L2464" s="13"/>
      <c r="M2464" s="13"/>
      <c r="N2464" s="13"/>
      <c r="O2464" s="13"/>
      <c r="P2464" s="13"/>
      <c r="Q2464" s="13"/>
      <c r="R2464" s="13"/>
      <c r="S2464" s="13"/>
      <c r="T2464" s="13"/>
      <c r="U2464" s="13"/>
      <c r="V2464" s="13"/>
      <c r="W2464" s="13"/>
      <c r="X2464" s="13"/>
      <c r="Y2464" s="13"/>
      <c r="Z2464" s="13"/>
      <c r="AA2464" s="13"/>
      <c r="AB2464" s="13"/>
      <c r="AC2464" s="13"/>
      <c r="AD2464" s="13"/>
      <c r="AE2464" s="13"/>
      <c r="AF2464" s="13"/>
      <c r="AG2464" s="13"/>
      <c r="AH2464" s="13"/>
      <c r="AI2464" s="13"/>
      <c r="AJ2464" s="13"/>
      <c r="AK2464" s="13"/>
      <c r="AL2464" s="13"/>
      <c r="AM2464" s="13"/>
      <c r="AN2464" s="13"/>
      <c r="AO2464" s="13"/>
      <c r="AP2464" s="13"/>
      <c r="AQ2464" s="13"/>
      <c r="AR2464" s="13"/>
      <c r="AS2464" s="13"/>
      <c r="AT2464" s="13"/>
      <c r="AU2464" s="13"/>
      <c r="AV2464" s="13"/>
      <c r="AW2464" s="13"/>
      <c r="AX2464" s="13"/>
      <c r="AY2464" s="13"/>
      <c r="AZ2464" s="13"/>
      <c r="BA2464" s="13"/>
      <c r="BB2464" s="13"/>
      <c r="BC2464" s="13"/>
      <c r="BD2464" s="13"/>
      <c r="BE2464" s="13"/>
      <c r="BF2464" s="13"/>
      <c r="BG2464" s="13"/>
      <c r="BH2464" s="13"/>
      <c r="BI2464" s="13"/>
      <c r="BJ2464" s="13"/>
      <c r="BK2464" s="13"/>
      <c r="BL2464" s="13"/>
      <c r="BM2464" s="13"/>
      <c r="BN2464" s="13"/>
      <c r="BO2464" s="13"/>
    </row>
    <row r="2465" spans="1:67" s="12" customFormat="1" hidden="1" x14ac:dyDescent="0.2">
      <c r="A2465" s="4" t="s">
        <v>1406</v>
      </c>
      <c r="B2465" s="4" t="s">
        <v>75</v>
      </c>
      <c r="C2465" s="4" t="s">
        <v>1518</v>
      </c>
      <c r="D2465" s="4" t="s">
        <v>76</v>
      </c>
      <c r="E2465" s="4" t="s">
        <v>1407</v>
      </c>
      <c r="F2465" s="4" t="s">
        <v>358</v>
      </c>
      <c r="G2465" s="4" t="s">
        <v>1407</v>
      </c>
      <c r="H2465" s="4" t="s">
        <v>1408</v>
      </c>
      <c r="I2465" s="4"/>
      <c r="J2465" s="4"/>
      <c r="K2465" s="4"/>
      <c r="L2465" s="4"/>
      <c r="M2465" s="4"/>
      <c r="N2465" s="4"/>
      <c r="O2465" s="4"/>
      <c r="P2465" s="4"/>
      <c r="Q2465" s="4">
        <v>4.5</v>
      </c>
      <c r="R2465" s="4"/>
      <c r="S2465" s="4"/>
      <c r="T2465" s="4">
        <v>4.0999999999999996</v>
      </c>
      <c r="U2465" s="4">
        <v>5.8</v>
      </c>
      <c r="V2465" s="4"/>
      <c r="W2465" s="4"/>
      <c r="X2465" s="4">
        <v>6.5</v>
      </c>
      <c r="Y2465" s="4">
        <v>6.8</v>
      </c>
      <c r="Z2465" s="4"/>
      <c r="AA2465" s="4"/>
      <c r="AB2465" s="4">
        <v>8.1999999999999993</v>
      </c>
      <c r="AC2465" s="4">
        <v>6.7</v>
      </c>
      <c r="AD2465" s="4"/>
      <c r="AE2465" s="4"/>
      <c r="AF2465" s="4">
        <v>8.8000000000000007</v>
      </c>
      <c r="AG2465" s="4">
        <v>5</v>
      </c>
      <c r="AH2465" s="4"/>
      <c r="AI2465" s="4"/>
      <c r="AJ2465" s="4">
        <v>7</v>
      </c>
      <c r="AK2465" s="4"/>
      <c r="AL2465" s="4"/>
      <c r="AM2465" s="4"/>
      <c r="AN2465" s="4"/>
      <c r="AO2465" s="4"/>
      <c r="AP2465" s="4"/>
      <c r="AQ2465" s="4"/>
      <c r="AR2465" s="4"/>
      <c r="AS2465" s="4"/>
      <c r="AT2465" s="4"/>
      <c r="AU2465" s="4"/>
      <c r="AV2465" s="4"/>
      <c r="AW2465" s="4"/>
      <c r="AX2465" s="4"/>
      <c r="AY2465" s="4"/>
      <c r="AZ2465" s="4"/>
      <c r="BA2465" s="4"/>
      <c r="BB2465" s="4"/>
      <c r="BC2465" s="4"/>
      <c r="BD2465" s="4"/>
      <c r="BE2465" s="4"/>
      <c r="BF2465" s="4"/>
      <c r="BG2465" s="4"/>
      <c r="BH2465" s="4"/>
      <c r="BI2465" s="4" t="s">
        <v>1409</v>
      </c>
      <c r="BJ2465" s="4" t="s">
        <v>79</v>
      </c>
      <c r="BK2465" s="4"/>
      <c r="BL2465" s="4" t="s">
        <v>80</v>
      </c>
      <c r="BM2465" s="4">
        <v>2469</v>
      </c>
      <c r="BN2465" s="4" t="s">
        <v>81</v>
      </c>
      <c r="BO2465" s="4" t="s">
        <v>80</v>
      </c>
    </row>
    <row r="2466" spans="1:67" s="12" customFormat="1" hidden="1" x14ac:dyDescent="0.2">
      <c r="A2466" s="4" t="s">
        <v>1406</v>
      </c>
      <c r="B2466" s="4"/>
      <c r="C2466" s="4" t="s">
        <v>1518</v>
      </c>
      <c r="D2466" s="4" t="s">
        <v>76</v>
      </c>
      <c r="E2466" s="4" t="s">
        <v>1407</v>
      </c>
      <c r="F2466" s="4" t="s">
        <v>358</v>
      </c>
      <c r="G2466" s="4" t="s">
        <v>1407</v>
      </c>
      <c r="H2466" s="4" t="s">
        <v>1408</v>
      </c>
      <c r="I2466" s="4"/>
      <c r="J2466" s="4"/>
      <c r="K2466" s="4"/>
      <c r="L2466" s="4"/>
      <c r="M2466" s="4"/>
      <c r="N2466" s="4"/>
      <c r="O2466" s="4"/>
      <c r="P2466" s="4"/>
      <c r="Q2466" s="4"/>
      <c r="R2466" s="4"/>
      <c r="S2466" s="4"/>
      <c r="T2466" s="4"/>
      <c r="U2466" s="4"/>
      <c r="V2466" s="4"/>
      <c r="W2466" s="4"/>
      <c r="X2466" s="4"/>
      <c r="Y2466" s="4"/>
      <c r="Z2466" s="4"/>
      <c r="AA2466" s="4"/>
      <c r="AB2466" s="4"/>
      <c r="AC2466" s="4"/>
      <c r="AD2466" s="4"/>
      <c r="AE2466" s="4"/>
      <c r="AF2466" s="4"/>
      <c r="AG2466" s="4"/>
      <c r="AH2466" s="4"/>
      <c r="AI2466" s="4"/>
      <c r="AJ2466" s="4"/>
      <c r="AK2466" s="4"/>
      <c r="AL2466" s="4"/>
      <c r="AM2466" s="4"/>
      <c r="AN2466" s="4"/>
      <c r="AO2466" s="4">
        <v>4.5</v>
      </c>
      <c r="AP2466" s="4"/>
      <c r="AQ2466" s="4"/>
      <c r="AR2466" s="4">
        <v>4.0999999999999996</v>
      </c>
      <c r="AS2466" s="4">
        <v>5.8</v>
      </c>
      <c r="AT2466" s="4"/>
      <c r="AU2466" s="4"/>
      <c r="AV2466" s="4">
        <v>6.5</v>
      </c>
      <c r="AW2466" s="4">
        <v>6.8</v>
      </c>
      <c r="AX2466" s="4"/>
      <c r="AY2466" s="4"/>
      <c r="AZ2466" s="4">
        <v>8.1999999999999993</v>
      </c>
      <c r="BA2466" s="4">
        <v>6.7</v>
      </c>
      <c r="BB2466" s="4"/>
      <c r="BC2466" s="4"/>
      <c r="BD2466" s="4">
        <v>8.8000000000000007</v>
      </c>
      <c r="BE2466" s="4">
        <v>5</v>
      </c>
      <c r="BF2466" s="4"/>
      <c r="BG2466" s="4"/>
      <c r="BH2466" s="4">
        <v>7</v>
      </c>
      <c r="BI2466" s="4"/>
      <c r="BJ2466" s="4" t="s">
        <v>79</v>
      </c>
      <c r="BK2466" s="4"/>
      <c r="BL2466" s="4" t="s">
        <v>80</v>
      </c>
      <c r="BM2466" s="4">
        <v>2469</v>
      </c>
      <c r="BN2466" s="4" t="s">
        <v>81</v>
      </c>
      <c r="BO2466" s="4" t="s">
        <v>80</v>
      </c>
    </row>
    <row r="2467" spans="1:67" s="12" customFormat="1" hidden="1" x14ac:dyDescent="0.2">
      <c r="A2467" s="2" t="s">
        <v>1410</v>
      </c>
      <c r="B2467" s="2" t="s">
        <v>75</v>
      </c>
      <c r="C2467" s="2" t="s">
        <v>1518</v>
      </c>
      <c r="D2467" s="2" t="s">
        <v>76</v>
      </c>
      <c r="E2467" s="2" t="s">
        <v>1407</v>
      </c>
      <c r="F2467" s="2" t="s">
        <v>358</v>
      </c>
      <c r="G2467" s="2" t="s">
        <v>1407</v>
      </c>
      <c r="H2467" s="2" t="s">
        <v>358</v>
      </c>
      <c r="I2467" s="2"/>
      <c r="J2467" s="2"/>
      <c r="K2467" s="2"/>
      <c r="L2467" s="2"/>
      <c r="M2467" s="2"/>
      <c r="N2467" s="2"/>
      <c r="O2467" s="2"/>
      <c r="P2467" s="2"/>
      <c r="Q2467" s="2"/>
      <c r="R2467" s="2"/>
      <c r="S2467" s="2"/>
      <c r="T2467" s="2"/>
      <c r="U2467" s="2"/>
      <c r="V2467" s="2"/>
      <c r="W2467" s="2"/>
      <c r="X2467" s="2"/>
      <c r="Y2467" s="2"/>
      <c r="Z2467" s="2"/>
      <c r="AA2467" s="2"/>
      <c r="AB2467" s="2"/>
      <c r="AC2467" s="2"/>
      <c r="AD2467" s="2"/>
      <c r="AE2467" s="2"/>
      <c r="AF2467" s="2"/>
      <c r="AG2467" s="2"/>
      <c r="AH2467" s="2"/>
      <c r="AI2467" s="2"/>
      <c r="AJ2467" s="2"/>
      <c r="AK2467" s="2"/>
      <c r="AL2467" s="2"/>
      <c r="AM2467" s="2"/>
      <c r="AN2467" s="2"/>
      <c r="AO2467" s="2"/>
      <c r="AP2467" s="2"/>
      <c r="AQ2467" s="2"/>
      <c r="AR2467" s="2"/>
      <c r="AS2467" s="2"/>
      <c r="AT2467" s="2"/>
      <c r="AU2467" s="2"/>
      <c r="AV2467" s="2"/>
      <c r="AW2467" s="2"/>
      <c r="AX2467" s="2"/>
      <c r="AY2467" s="2"/>
      <c r="AZ2467" s="2"/>
      <c r="BA2467" s="2"/>
      <c r="BB2467" s="2"/>
      <c r="BC2467" s="2"/>
      <c r="BD2467" s="2"/>
      <c r="BE2467" s="2"/>
      <c r="BF2467" s="2"/>
      <c r="BG2467" s="2"/>
      <c r="BH2467" s="2"/>
      <c r="BI2467" s="2"/>
      <c r="BJ2467" s="2" t="s">
        <v>79</v>
      </c>
      <c r="BK2467" s="2"/>
      <c r="BL2467" s="2" t="s">
        <v>80</v>
      </c>
      <c r="BM2467" s="2">
        <v>2469</v>
      </c>
      <c r="BN2467" s="2" t="s">
        <v>81</v>
      </c>
      <c r="BO2467" s="2" t="s">
        <v>80</v>
      </c>
    </row>
    <row r="2468" spans="1:67" s="12" customFormat="1" hidden="1" x14ac:dyDescent="0.2">
      <c r="A2468" s="2" t="s">
        <v>1411</v>
      </c>
      <c r="B2468" s="2"/>
      <c r="C2468" s="2" t="s">
        <v>1518</v>
      </c>
      <c r="D2468" s="2" t="s">
        <v>76</v>
      </c>
      <c r="E2468" s="2" t="s">
        <v>1407</v>
      </c>
      <c r="F2468" s="2" t="s">
        <v>358</v>
      </c>
      <c r="G2468" s="2" t="s">
        <v>1407</v>
      </c>
      <c r="H2468" s="2" t="s">
        <v>1408</v>
      </c>
      <c r="I2468" s="2"/>
      <c r="J2468" s="2"/>
      <c r="K2468" s="2"/>
      <c r="L2468" s="2"/>
      <c r="M2468" s="2"/>
      <c r="N2468" s="2"/>
      <c r="O2468" s="2"/>
      <c r="P2468" s="2"/>
      <c r="Q2468" s="2"/>
      <c r="R2468" s="2"/>
      <c r="S2468" s="2"/>
      <c r="T2468" s="2"/>
      <c r="U2468" s="2"/>
      <c r="V2468" s="2"/>
      <c r="W2468" s="2"/>
      <c r="X2468" s="2"/>
      <c r="Y2468" s="2"/>
      <c r="Z2468" s="2"/>
      <c r="AA2468" s="2"/>
      <c r="AB2468" s="2"/>
      <c r="AC2468" s="2"/>
      <c r="AD2468" s="2"/>
      <c r="AE2468" s="2"/>
      <c r="AF2468" s="2"/>
      <c r="AG2468" s="2"/>
      <c r="AH2468" s="2"/>
      <c r="AI2468" s="2"/>
      <c r="AJ2468" s="2"/>
      <c r="AK2468" s="2"/>
      <c r="AL2468" s="2"/>
      <c r="AM2468" s="2"/>
      <c r="AN2468" s="2"/>
      <c r="AO2468" s="2"/>
      <c r="AP2468" s="2"/>
      <c r="AQ2468" s="2"/>
      <c r="AR2468" s="2"/>
      <c r="AS2468" s="2"/>
      <c r="AT2468" s="2"/>
      <c r="AU2468" s="2"/>
      <c r="AV2468" s="2"/>
      <c r="AW2468" s="2"/>
      <c r="AX2468" s="2"/>
      <c r="AY2468" s="2"/>
      <c r="AZ2468" s="2"/>
      <c r="BA2468" s="2"/>
      <c r="BB2468" s="2"/>
      <c r="BC2468" s="2"/>
      <c r="BD2468" s="2"/>
      <c r="BE2468" s="2"/>
      <c r="BF2468" s="2"/>
      <c r="BG2468" s="2"/>
      <c r="BH2468" s="2"/>
      <c r="BI2468" s="2"/>
      <c r="BJ2468" s="2" t="s">
        <v>79</v>
      </c>
      <c r="BK2468" s="2"/>
      <c r="BL2468" s="2" t="s">
        <v>80</v>
      </c>
      <c r="BM2468" s="2">
        <v>2469</v>
      </c>
      <c r="BN2468" s="2" t="s">
        <v>81</v>
      </c>
      <c r="BO2468" s="2" t="s">
        <v>80</v>
      </c>
    </row>
    <row r="2469" spans="1:67" s="12" customFormat="1" hidden="1" x14ac:dyDescent="0.2">
      <c r="A2469" t="s">
        <v>3127</v>
      </c>
      <c r="B2469"/>
      <c r="C2469" t="s">
        <v>1518</v>
      </c>
      <c r="D2469" t="s">
        <v>76</v>
      </c>
      <c r="E2469" t="s">
        <v>1407</v>
      </c>
      <c r="F2469" t="s">
        <v>358</v>
      </c>
      <c r="G2469" t="s">
        <v>1407</v>
      </c>
      <c r="H2469" t="s">
        <v>358</v>
      </c>
      <c r="I2469"/>
      <c r="J2469"/>
      <c r="K2469"/>
      <c r="L2469"/>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f>AVERAGE(6.8,7.2)</f>
        <v>7</v>
      </c>
      <c r="AX2469">
        <f>AVERAGE(4.7,5)</f>
        <v>4.8499999999999996</v>
      </c>
      <c r="AY2469">
        <f>AVERAGE(5,5.6)</f>
        <v>5.3</v>
      </c>
      <c r="AZ2469">
        <f>MAX(AX2469:AY2469)</f>
        <v>5.3</v>
      </c>
      <c r="BA2469"/>
      <c r="BB2469"/>
      <c r="BC2469"/>
      <c r="BD2469"/>
      <c r="BE2469"/>
      <c r="BF2469"/>
      <c r="BG2469"/>
      <c r="BH2469"/>
      <c r="BI2469"/>
      <c r="BJ2469" t="s">
        <v>79</v>
      </c>
      <c r="BK2469" s="1">
        <v>44832</v>
      </c>
      <c r="BL2469" t="s">
        <v>3126</v>
      </c>
      <c r="BM2469">
        <v>2528</v>
      </c>
      <c r="BN2469"/>
      <c r="BO2469"/>
    </row>
    <row r="2470" spans="1:67" s="12" customFormat="1" hidden="1" x14ac:dyDescent="0.2">
      <c r="A2470" t="s">
        <v>3128</v>
      </c>
      <c r="B2470"/>
      <c r="C2470" t="s">
        <v>1518</v>
      </c>
      <c r="D2470" t="s">
        <v>76</v>
      </c>
      <c r="E2470" t="s">
        <v>1407</v>
      </c>
      <c r="F2470" t="s">
        <v>358</v>
      </c>
      <c r="G2470" t="s">
        <v>1407</v>
      </c>
      <c r="H2470" t="s">
        <v>358</v>
      </c>
      <c r="I2470"/>
      <c r="J2470"/>
      <c r="K2470"/>
      <c r="L2470"/>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v>6.6</v>
      </c>
      <c r="BB2470">
        <v>5.3</v>
      </c>
      <c r="BC2470">
        <v>5.0999999999999996</v>
      </c>
      <c r="BD2470">
        <v>5.3</v>
      </c>
      <c r="BE2470"/>
      <c r="BF2470"/>
      <c r="BG2470"/>
      <c r="BH2470"/>
      <c r="BI2470"/>
      <c r="BJ2470" t="s">
        <v>79</v>
      </c>
      <c r="BK2470" s="1">
        <v>44832</v>
      </c>
      <c r="BL2470" t="s">
        <v>3126</v>
      </c>
      <c r="BM2470">
        <v>2528</v>
      </c>
      <c r="BN2470"/>
      <c r="BO2470"/>
    </row>
    <row r="2471" spans="1:67" s="12" customFormat="1" hidden="1" x14ac:dyDescent="0.2">
      <c r="A2471" t="s">
        <v>2867</v>
      </c>
      <c r="B2471"/>
      <c r="C2471" t="s">
        <v>1518</v>
      </c>
      <c r="D2471" t="s">
        <v>76</v>
      </c>
      <c r="E2471" t="s">
        <v>1407</v>
      </c>
      <c r="F2471" t="s">
        <v>358</v>
      </c>
      <c r="G2471" t="s">
        <v>1407</v>
      </c>
      <c r="H2471" t="s">
        <v>2868</v>
      </c>
      <c r="I2471"/>
      <c r="J2471"/>
      <c r="K2471"/>
      <c r="L2471" t="s">
        <v>2877</v>
      </c>
      <c r="M2471"/>
      <c r="N2471"/>
      <c r="O2471"/>
      <c r="P2471"/>
      <c r="Q2471"/>
      <c r="R2471"/>
      <c r="S2471"/>
      <c r="T2471"/>
      <c r="U2471">
        <v>4.95</v>
      </c>
      <c r="V2471"/>
      <c r="W2471"/>
      <c r="X2471" t="s">
        <v>1969</v>
      </c>
      <c r="Y2471">
        <v>6.27</v>
      </c>
      <c r="Z2471"/>
      <c r="AA2471"/>
      <c r="AB2471">
        <v>7</v>
      </c>
      <c r="AC2471">
        <v>6.22</v>
      </c>
      <c r="AD2471"/>
      <c r="AE2471"/>
      <c r="AF2471">
        <v>7.87</v>
      </c>
      <c r="AG2471">
        <v>4.38</v>
      </c>
      <c r="AH2471"/>
      <c r="AI2471"/>
      <c r="AJ2471">
        <v>5.4</v>
      </c>
      <c r="AK2471"/>
      <c r="AL2471"/>
      <c r="AM2471"/>
      <c r="AN2471"/>
      <c r="AO2471"/>
      <c r="AP2471"/>
      <c r="AQ2471"/>
      <c r="AR2471"/>
      <c r="AS2471"/>
      <c r="AT2471"/>
      <c r="AU2471"/>
      <c r="AV2471"/>
      <c r="AW2471"/>
      <c r="AX2471"/>
      <c r="AY2471"/>
      <c r="AZ2471"/>
      <c r="BA2471"/>
      <c r="BB2471"/>
      <c r="BC2471"/>
      <c r="BD2471"/>
      <c r="BE2471"/>
      <c r="BF2471"/>
      <c r="BG2471"/>
      <c r="BH2471"/>
      <c r="BI2471"/>
      <c r="BJ2471" s="8" t="s">
        <v>79</v>
      </c>
      <c r="BK2471" s="9">
        <v>44830</v>
      </c>
      <c r="BL2471" s="8" t="s">
        <v>2857</v>
      </c>
      <c r="BM2471">
        <v>63104</v>
      </c>
      <c r="BN2471"/>
      <c r="BO2471"/>
    </row>
    <row r="2472" spans="1:67" s="12" customFormat="1" hidden="1" x14ac:dyDescent="0.2">
      <c r="A2472" s="13" t="s">
        <v>1737</v>
      </c>
      <c r="B2472" s="13"/>
      <c r="C2472" s="13" t="s">
        <v>1518</v>
      </c>
      <c r="D2472" s="13" t="s">
        <v>76</v>
      </c>
      <c r="E2472" s="13" t="s">
        <v>1407</v>
      </c>
      <c r="F2472" s="13" t="s">
        <v>1560</v>
      </c>
      <c r="G2472" s="13" t="s">
        <v>1407</v>
      </c>
      <c r="H2472" s="13" t="s">
        <v>1560</v>
      </c>
      <c r="I2472" s="13"/>
      <c r="J2472" s="13"/>
      <c r="K2472" s="13"/>
      <c r="L2472" s="13"/>
      <c r="M2472" s="13"/>
      <c r="N2472" s="13"/>
      <c r="O2472" s="13"/>
      <c r="P2472" s="13"/>
      <c r="Q2472" s="13"/>
      <c r="R2472" s="13"/>
      <c r="S2472" s="13"/>
      <c r="T2472" s="13"/>
      <c r="U2472" s="13"/>
      <c r="V2472" s="13"/>
      <c r="W2472" s="13"/>
      <c r="X2472" s="13"/>
      <c r="Y2472" s="13"/>
      <c r="Z2472" s="13"/>
      <c r="AA2472" s="13"/>
      <c r="AB2472" s="13"/>
      <c r="AC2472" s="13"/>
      <c r="AD2472" s="13"/>
      <c r="AE2472" s="13"/>
      <c r="AF2472" s="13"/>
      <c r="AG2472" s="13"/>
      <c r="AH2472" s="13"/>
      <c r="AI2472" s="13"/>
      <c r="AJ2472" s="13"/>
      <c r="AK2472" s="13"/>
      <c r="AL2472" s="13"/>
      <c r="AM2472" s="13"/>
      <c r="AN2472" s="13"/>
      <c r="AO2472" s="13"/>
      <c r="AP2472" s="13"/>
      <c r="AQ2472" s="13"/>
      <c r="AR2472" s="13"/>
      <c r="AS2472" s="13"/>
      <c r="AT2472" s="13"/>
      <c r="AU2472" s="13"/>
      <c r="AV2472" s="13"/>
      <c r="AW2472" s="13"/>
      <c r="AX2472" s="13"/>
      <c r="AY2472" s="13"/>
      <c r="AZ2472" s="13"/>
      <c r="BA2472" s="13"/>
      <c r="BB2472" s="13"/>
      <c r="BC2472" s="13"/>
      <c r="BD2472" s="13"/>
      <c r="BE2472" s="13"/>
      <c r="BF2472" s="13"/>
      <c r="BG2472" s="13"/>
      <c r="BH2472" s="13"/>
      <c r="BI2472" s="13"/>
      <c r="BJ2472" s="13"/>
      <c r="BK2472" s="13"/>
      <c r="BL2472" s="13"/>
      <c r="BM2472" s="13"/>
      <c r="BN2472" s="13"/>
      <c r="BO2472" s="13"/>
    </row>
    <row r="2473" spans="1:67" s="12" customFormat="1" hidden="1" x14ac:dyDescent="0.2">
      <c r="A2473" t="s">
        <v>2823</v>
      </c>
      <c r="B2473"/>
      <c r="C2473" t="s">
        <v>1518</v>
      </c>
      <c r="D2473" t="s">
        <v>76</v>
      </c>
      <c r="E2473" t="s">
        <v>1407</v>
      </c>
      <c r="F2473" t="s">
        <v>1560</v>
      </c>
      <c r="G2473" t="s">
        <v>1407</v>
      </c>
      <c r="H2473" t="s">
        <v>1560</v>
      </c>
      <c r="I2473"/>
      <c r="J2473"/>
      <c r="K2473"/>
      <c r="L2473" t="s">
        <v>2827</v>
      </c>
      <c r="M2473"/>
      <c r="N2473"/>
      <c r="O2473"/>
      <c r="P2473"/>
      <c r="Q2473"/>
      <c r="R2473"/>
      <c r="S2473"/>
      <c r="T2473"/>
      <c r="U2473">
        <v>5.29</v>
      </c>
      <c r="V2473"/>
      <c r="W2473"/>
      <c r="X2473">
        <v>4.68</v>
      </c>
      <c r="Y2473">
        <v>5.72</v>
      </c>
      <c r="Z2473"/>
      <c r="AA2473"/>
      <c r="AB2473">
        <v>6.45</v>
      </c>
      <c r="AC2473">
        <v>6.18</v>
      </c>
      <c r="AD2473"/>
      <c r="AE2473"/>
      <c r="AF2473">
        <v>7.88</v>
      </c>
      <c r="AG2473"/>
      <c r="AH2473"/>
      <c r="AI2473"/>
      <c r="AJ2473"/>
      <c r="AK2473"/>
      <c r="AL2473"/>
      <c r="AM2473"/>
      <c r="AN2473"/>
      <c r="AO2473"/>
      <c r="AP2473"/>
      <c r="AQ2473"/>
      <c r="AR2473"/>
      <c r="AS2473">
        <v>5.15</v>
      </c>
      <c r="AT2473"/>
      <c r="AU2473"/>
      <c r="AV2473">
        <v>2.75</v>
      </c>
      <c r="AW2473">
        <v>6.55</v>
      </c>
      <c r="AX2473"/>
      <c r="AY2473"/>
      <c r="AZ2473">
        <v>4.41</v>
      </c>
      <c r="BA2473">
        <v>6.94</v>
      </c>
      <c r="BB2473"/>
      <c r="BC2473"/>
      <c r="BD2473">
        <v>5.94</v>
      </c>
      <c r="BE2473">
        <v>6.76</v>
      </c>
      <c r="BF2473"/>
      <c r="BG2473"/>
      <c r="BH2473">
        <v>4.95</v>
      </c>
      <c r="BI2473"/>
      <c r="BJ2473" s="8" t="s">
        <v>79</v>
      </c>
      <c r="BK2473" s="9">
        <v>44830</v>
      </c>
      <c r="BL2473" s="8" t="s">
        <v>2857</v>
      </c>
      <c r="BM2473">
        <v>63104</v>
      </c>
      <c r="BN2473"/>
      <c r="BO2473"/>
    </row>
    <row r="2474" spans="1:67" s="12" customFormat="1" hidden="1" x14ac:dyDescent="0.2">
      <c r="A2474" t="s">
        <v>2866</v>
      </c>
      <c r="B2474"/>
      <c r="C2474" t="s">
        <v>1518</v>
      </c>
      <c r="D2474" t="s">
        <v>76</v>
      </c>
      <c r="E2474" t="s">
        <v>1407</v>
      </c>
      <c r="F2474" t="s">
        <v>1560</v>
      </c>
      <c r="G2474" t="s">
        <v>1407</v>
      </c>
      <c r="H2474" t="s">
        <v>1560</v>
      </c>
      <c r="I2474"/>
      <c r="J2474"/>
      <c r="K2474"/>
      <c r="L2474" t="s">
        <v>2876</v>
      </c>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v>6.24</v>
      </c>
      <c r="BB2474"/>
      <c r="BC2474"/>
      <c r="BD2474">
        <v>5.21</v>
      </c>
      <c r="BE2474"/>
      <c r="BF2474"/>
      <c r="BG2474"/>
      <c r="BH2474"/>
      <c r="BI2474"/>
      <c r="BJ2474" s="8" t="s">
        <v>79</v>
      </c>
      <c r="BK2474" s="9">
        <v>44830</v>
      </c>
      <c r="BL2474" s="8" t="s">
        <v>2857</v>
      </c>
      <c r="BM2474">
        <v>63104</v>
      </c>
      <c r="BN2474"/>
      <c r="BO2474"/>
    </row>
    <row r="2475" spans="1:67" s="12" customFormat="1" hidden="1" x14ac:dyDescent="0.2">
      <c r="A2475" t="s">
        <v>1412</v>
      </c>
      <c r="B2475"/>
      <c r="C2475" t="s">
        <v>1518</v>
      </c>
      <c r="D2475" t="s">
        <v>76</v>
      </c>
      <c r="E2475" t="s">
        <v>1407</v>
      </c>
      <c r="F2475" t="s">
        <v>1560</v>
      </c>
      <c r="G2475" t="s">
        <v>1407</v>
      </c>
      <c r="H2475" t="s">
        <v>1413</v>
      </c>
      <c r="I2475"/>
      <c r="J2475"/>
      <c r="K2475"/>
      <c r="L2475"/>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v>5.0999999999999996</v>
      </c>
      <c r="AT2475"/>
      <c r="AU2475"/>
      <c r="AV2475">
        <v>2.9</v>
      </c>
      <c r="AW2475">
        <v>6.7</v>
      </c>
      <c r="AX2475"/>
      <c r="AY2475"/>
      <c r="AZ2475">
        <v>4.5999999999999996</v>
      </c>
      <c r="BA2475"/>
      <c r="BB2475"/>
      <c r="BC2475"/>
      <c r="BD2475"/>
      <c r="BE2475">
        <v>7.1</v>
      </c>
      <c r="BF2475"/>
      <c r="BG2475"/>
      <c r="BH2475">
        <v>5.3</v>
      </c>
      <c r="BI2475"/>
      <c r="BJ2475" t="s">
        <v>79</v>
      </c>
      <c r="BK2475"/>
      <c r="BL2475" t="s">
        <v>229</v>
      </c>
      <c r="BM2475">
        <v>1609</v>
      </c>
      <c r="BN2475" t="s">
        <v>72</v>
      </c>
      <c r="BO2475" t="s">
        <v>229</v>
      </c>
    </row>
    <row r="2476" spans="1:67" s="12" customFormat="1" hidden="1" x14ac:dyDescent="0.2">
      <c r="A2476" s="13" t="s">
        <v>1737</v>
      </c>
      <c r="B2476" s="13"/>
      <c r="C2476" s="13" t="s">
        <v>1518</v>
      </c>
      <c r="D2476" s="13" t="s">
        <v>76</v>
      </c>
      <c r="E2476" s="13" t="s">
        <v>1407</v>
      </c>
      <c r="F2476" s="13" t="s">
        <v>1414</v>
      </c>
      <c r="G2476" s="13" t="s">
        <v>1407</v>
      </c>
      <c r="H2476" s="13" t="s">
        <v>1414</v>
      </c>
      <c r="I2476" s="13"/>
      <c r="J2476" s="13"/>
      <c r="K2476" s="13"/>
      <c r="L2476" s="13"/>
      <c r="M2476" s="13"/>
      <c r="N2476" s="13"/>
      <c r="O2476" s="13"/>
      <c r="P2476" s="13"/>
      <c r="Q2476" s="13"/>
      <c r="R2476" s="13"/>
      <c r="S2476" s="13"/>
      <c r="T2476" s="13"/>
      <c r="U2476" s="13"/>
      <c r="V2476" s="13"/>
      <c r="W2476" s="13"/>
      <c r="X2476" s="13"/>
      <c r="Y2476" s="13"/>
      <c r="Z2476" s="13"/>
      <c r="AA2476" s="13"/>
      <c r="AB2476" s="13"/>
      <c r="AC2476" s="13"/>
      <c r="AD2476" s="13"/>
      <c r="AE2476" s="13"/>
      <c r="AF2476" s="13"/>
      <c r="AG2476" s="13"/>
      <c r="AH2476" s="13"/>
      <c r="AI2476" s="13"/>
      <c r="AJ2476" s="13"/>
      <c r="AK2476" s="13"/>
      <c r="AL2476" s="13"/>
      <c r="AM2476" s="13"/>
      <c r="AN2476" s="13"/>
      <c r="AO2476" s="13"/>
      <c r="AP2476" s="13"/>
      <c r="AQ2476" s="13"/>
      <c r="AR2476" s="13"/>
      <c r="AS2476" s="13"/>
      <c r="AT2476" s="13"/>
      <c r="AU2476" s="13"/>
      <c r="AV2476" s="13"/>
      <c r="AW2476" s="13"/>
      <c r="AX2476" s="13"/>
      <c r="AY2476" s="13"/>
      <c r="AZ2476" s="13"/>
      <c r="BA2476" s="13"/>
      <c r="BB2476" s="13"/>
      <c r="BC2476" s="13"/>
      <c r="BD2476" s="13"/>
      <c r="BE2476" s="13"/>
      <c r="BF2476" s="13"/>
      <c r="BG2476" s="13"/>
      <c r="BH2476" s="13"/>
      <c r="BI2476" s="13"/>
      <c r="BJ2476" s="13"/>
      <c r="BK2476" s="13"/>
      <c r="BL2476" s="13"/>
      <c r="BM2476" s="13"/>
      <c r="BN2476" s="13"/>
      <c r="BO2476" s="13"/>
    </row>
    <row r="2477" spans="1:67" s="12" customFormat="1" hidden="1" x14ac:dyDescent="0.2">
      <c r="A2477" t="s">
        <v>1415</v>
      </c>
      <c r="B2477"/>
      <c r="C2477" t="s">
        <v>1518</v>
      </c>
      <c r="D2477" t="s">
        <v>76</v>
      </c>
      <c r="E2477" t="s">
        <v>1407</v>
      </c>
      <c r="F2477" t="s">
        <v>1414</v>
      </c>
      <c r="G2477" t="s">
        <v>1407</v>
      </c>
      <c r="H2477" t="s">
        <v>1414</v>
      </c>
      <c r="I2477"/>
      <c r="J2477"/>
      <c r="K2477"/>
      <c r="L2477"/>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v>5</v>
      </c>
      <c r="BB2477"/>
      <c r="BC2477"/>
      <c r="BD2477">
        <v>4.2</v>
      </c>
      <c r="BE2477">
        <v>5.3</v>
      </c>
      <c r="BF2477"/>
      <c r="BG2477"/>
      <c r="BH2477">
        <v>3.8</v>
      </c>
      <c r="BI2477"/>
      <c r="BJ2477" t="s">
        <v>79</v>
      </c>
      <c r="BK2477"/>
      <c r="BL2477" t="s">
        <v>284</v>
      </c>
      <c r="BM2477">
        <v>1657</v>
      </c>
      <c r="BN2477" t="s">
        <v>81</v>
      </c>
      <c r="BO2477" t="s">
        <v>284</v>
      </c>
    </row>
    <row r="2478" spans="1:67" s="12" customFormat="1" hidden="1" x14ac:dyDescent="0.2">
      <c r="A2478" t="s">
        <v>1416</v>
      </c>
      <c r="B2478"/>
      <c r="C2478" t="s">
        <v>1518</v>
      </c>
      <c r="D2478" t="s">
        <v>76</v>
      </c>
      <c r="E2478" t="s">
        <v>1407</v>
      </c>
      <c r="F2478" t="s">
        <v>1414</v>
      </c>
      <c r="G2478" t="s">
        <v>1407</v>
      </c>
      <c r="H2478" t="s">
        <v>1414</v>
      </c>
      <c r="I2478"/>
      <c r="J2478"/>
      <c r="K2478"/>
      <c r="L2478"/>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v>5.6</v>
      </c>
      <c r="AX2478"/>
      <c r="AY2478"/>
      <c r="AZ2478">
        <v>3.8</v>
      </c>
      <c r="BA2478"/>
      <c r="BB2478"/>
      <c r="BC2478"/>
      <c r="BD2478"/>
      <c r="BE2478"/>
      <c r="BF2478"/>
      <c r="BG2478"/>
      <c r="BH2478"/>
      <c r="BI2478"/>
      <c r="BJ2478" t="s">
        <v>79</v>
      </c>
      <c r="BK2478"/>
      <c r="BL2478" t="s">
        <v>284</v>
      </c>
      <c r="BM2478">
        <v>1657</v>
      </c>
      <c r="BN2478" t="s">
        <v>81</v>
      </c>
      <c r="BO2478" t="s">
        <v>284</v>
      </c>
    </row>
    <row r="2479" spans="1:67" s="12" customFormat="1" hidden="1" x14ac:dyDescent="0.2">
      <c r="A2479" s="13" t="s">
        <v>1737</v>
      </c>
      <c r="B2479" s="13"/>
      <c r="C2479" s="13" t="s">
        <v>1518</v>
      </c>
      <c r="D2479" s="13" t="s">
        <v>76</v>
      </c>
      <c r="E2479" s="13" t="s">
        <v>1407</v>
      </c>
      <c r="F2479" s="13" t="s">
        <v>430</v>
      </c>
      <c r="G2479" s="13" t="s">
        <v>1407</v>
      </c>
      <c r="H2479" s="13" t="s">
        <v>1426</v>
      </c>
      <c r="I2479" s="13"/>
      <c r="J2479" s="13"/>
      <c r="K2479" s="13"/>
      <c r="L2479" s="13"/>
      <c r="M2479" s="13"/>
      <c r="N2479" s="13"/>
      <c r="O2479" s="13"/>
      <c r="P2479" s="13"/>
      <c r="Q2479" s="13"/>
      <c r="R2479" s="13"/>
      <c r="S2479" s="13"/>
      <c r="T2479" s="13"/>
      <c r="U2479" s="13"/>
      <c r="V2479" s="13"/>
      <c r="W2479" s="13"/>
      <c r="X2479" s="13"/>
      <c r="Y2479" s="13"/>
      <c r="Z2479" s="13"/>
      <c r="AA2479" s="13"/>
      <c r="AB2479" s="13"/>
      <c r="AC2479" s="13"/>
      <c r="AD2479" s="13"/>
      <c r="AE2479" s="13"/>
      <c r="AF2479" s="13"/>
      <c r="AG2479" s="13"/>
      <c r="AH2479" s="13"/>
      <c r="AI2479" s="13"/>
      <c r="AJ2479" s="13"/>
      <c r="AK2479" s="13"/>
      <c r="AL2479" s="13"/>
      <c r="AM2479" s="13"/>
      <c r="AN2479" s="13"/>
      <c r="AO2479" s="13"/>
      <c r="AP2479" s="13"/>
      <c r="AQ2479" s="13"/>
      <c r="AR2479" s="13"/>
      <c r="AS2479" s="13"/>
      <c r="AT2479" s="13"/>
      <c r="AU2479" s="13"/>
      <c r="AV2479" s="13"/>
      <c r="AW2479" s="13"/>
      <c r="AX2479" s="13"/>
      <c r="AY2479" s="13"/>
      <c r="AZ2479" s="13"/>
      <c r="BA2479" s="13"/>
      <c r="BB2479" s="13"/>
      <c r="BC2479" s="13"/>
      <c r="BD2479" s="13"/>
      <c r="BE2479" s="13"/>
      <c r="BF2479" s="13"/>
      <c r="BG2479" s="13"/>
      <c r="BH2479" s="13"/>
      <c r="BI2479" s="13"/>
      <c r="BJ2479" s="13"/>
      <c r="BK2479" s="13"/>
      <c r="BL2479" s="13"/>
      <c r="BM2479" s="13"/>
      <c r="BN2479" s="13"/>
      <c r="BO2479" s="13"/>
    </row>
    <row r="2480" spans="1:67" s="8" customFormat="1" hidden="1" x14ac:dyDescent="0.2">
      <c r="A2480" s="13" t="s">
        <v>1737</v>
      </c>
      <c r="B2480" s="13"/>
      <c r="C2480" s="13" t="s">
        <v>1518</v>
      </c>
      <c r="D2480" s="13" t="s">
        <v>76</v>
      </c>
      <c r="E2480" s="13" t="s">
        <v>1407</v>
      </c>
      <c r="F2480" s="13" t="s">
        <v>430</v>
      </c>
      <c r="G2480" s="13" t="s">
        <v>1407</v>
      </c>
      <c r="H2480" s="13" t="s">
        <v>1422</v>
      </c>
      <c r="I2480" s="13"/>
      <c r="J2480" s="13"/>
      <c r="K2480" s="13"/>
      <c r="L2480" s="13"/>
      <c r="M2480" s="13"/>
      <c r="N2480" s="13"/>
      <c r="O2480" s="13"/>
      <c r="P2480" s="13"/>
      <c r="Q2480" s="13"/>
      <c r="R2480" s="13"/>
      <c r="S2480" s="13"/>
      <c r="T2480" s="13"/>
      <c r="U2480" s="13"/>
      <c r="V2480" s="13"/>
      <c r="W2480" s="13"/>
      <c r="X2480" s="13"/>
      <c r="Y2480" s="13"/>
      <c r="Z2480" s="13"/>
      <c r="AA2480" s="13"/>
      <c r="AB2480" s="13"/>
      <c r="AC2480" s="13"/>
      <c r="AD2480" s="13"/>
      <c r="AE2480" s="13"/>
      <c r="AF2480" s="13"/>
      <c r="AG2480" s="13"/>
      <c r="AH2480" s="13"/>
      <c r="AI2480" s="13"/>
      <c r="AJ2480" s="13"/>
      <c r="AK2480" s="13"/>
      <c r="AL2480" s="13"/>
      <c r="AM2480" s="13"/>
      <c r="AN2480" s="13"/>
      <c r="AO2480" s="13"/>
      <c r="AP2480" s="13"/>
      <c r="AQ2480" s="13"/>
      <c r="AR2480" s="13"/>
      <c r="AS2480" s="13"/>
      <c r="AT2480" s="13"/>
      <c r="AU2480" s="13"/>
      <c r="AV2480" s="13"/>
      <c r="AW2480" s="13"/>
      <c r="AX2480" s="13"/>
      <c r="AY2480" s="13"/>
      <c r="AZ2480" s="13"/>
      <c r="BA2480" s="13"/>
      <c r="BB2480" s="13"/>
      <c r="BC2480" s="13"/>
      <c r="BD2480" s="13"/>
      <c r="BE2480" s="13"/>
      <c r="BF2480" s="13"/>
      <c r="BG2480" s="13"/>
      <c r="BH2480" s="13"/>
      <c r="BI2480" s="13"/>
      <c r="BJ2480" s="13"/>
      <c r="BK2480" s="13"/>
      <c r="BL2480" s="13"/>
      <c r="BM2480" s="13"/>
      <c r="BN2480" s="13"/>
      <c r="BO2480" s="13"/>
    </row>
    <row r="2481" spans="1:67" s="8" customFormat="1" hidden="1" x14ac:dyDescent="0.2">
      <c r="A2481" s="13" t="s">
        <v>1737</v>
      </c>
      <c r="B2481" s="13"/>
      <c r="C2481" s="13" t="s">
        <v>1518</v>
      </c>
      <c r="D2481" s="13" t="s">
        <v>76</v>
      </c>
      <c r="E2481" s="13" t="s">
        <v>1407</v>
      </c>
      <c r="F2481" s="13" t="s">
        <v>430</v>
      </c>
      <c r="G2481" s="13" t="s">
        <v>1407</v>
      </c>
      <c r="H2481" s="13" t="s">
        <v>430</v>
      </c>
      <c r="I2481" s="13"/>
      <c r="J2481" s="13"/>
      <c r="K2481" s="13"/>
      <c r="L2481" s="13"/>
      <c r="M2481" s="13"/>
      <c r="N2481" s="13"/>
      <c r="O2481" s="13"/>
      <c r="P2481" s="13"/>
      <c r="Q2481" s="13"/>
      <c r="R2481" s="13"/>
      <c r="S2481" s="13"/>
      <c r="T2481" s="13"/>
      <c r="U2481" s="13"/>
      <c r="V2481" s="13"/>
      <c r="W2481" s="13"/>
      <c r="X2481" s="13"/>
      <c r="Y2481" s="13"/>
      <c r="Z2481" s="13"/>
      <c r="AA2481" s="13"/>
      <c r="AB2481" s="13"/>
      <c r="AC2481" s="13"/>
      <c r="AD2481" s="13"/>
      <c r="AE2481" s="13"/>
      <c r="AF2481" s="13"/>
      <c r="AG2481" s="13"/>
      <c r="AH2481" s="13"/>
      <c r="AI2481" s="13"/>
      <c r="AJ2481" s="13"/>
      <c r="AK2481" s="13"/>
      <c r="AL2481" s="13"/>
      <c r="AM2481" s="13"/>
      <c r="AN2481" s="13"/>
      <c r="AO2481" s="13"/>
      <c r="AP2481" s="13"/>
      <c r="AQ2481" s="13"/>
      <c r="AR2481" s="13"/>
      <c r="AS2481" s="13"/>
      <c r="AT2481" s="13"/>
      <c r="AU2481" s="13"/>
      <c r="AV2481" s="13"/>
      <c r="AW2481" s="13"/>
      <c r="AX2481" s="13"/>
      <c r="AY2481" s="13"/>
      <c r="AZ2481" s="13"/>
      <c r="BA2481" s="13"/>
      <c r="BB2481" s="13"/>
      <c r="BC2481" s="13"/>
      <c r="BD2481" s="13"/>
      <c r="BE2481" s="13"/>
      <c r="BF2481" s="13"/>
      <c r="BG2481" s="13"/>
      <c r="BH2481" s="13"/>
      <c r="BI2481" s="13"/>
      <c r="BJ2481" s="13"/>
      <c r="BK2481" s="13"/>
      <c r="BL2481" s="13"/>
      <c r="BM2481" s="13"/>
      <c r="BN2481" s="13"/>
      <c r="BO2481" s="13"/>
    </row>
    <row r="2482" spans="1:67" s="12" customFormat="1" hidden="1" x14ac:dyDescent="0.2">
      <c r="A2482" t="s">
        <v>429</v>
      </c>
      <c r="B2482"/>
      <c r="C2482" t="s">
        <v>1518</v>
      </c>
      <c r="D2482" t="s">
        <v>76</v>
      </c>
      <c r="E2482" t="s">
        <v>1407</v>
      </c>
      <c r="F2482" t="s">
        <v>430</v>
      </c>
      <c r="G2482" t="s">
        <v>359</v>
      </c>
      <c r="H2482" t="s">
        <v>430</v>
      </c>
      <c r="I2482"/>
      <c r="J2482"/>
      <c r="K2482" t="s">
        <v>431</v>
      </c>
      <c r="L2482" t="s">
        <v>432</v>
      </c>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v>4.8</v>
      </c>
      <c r="AX2482"/>
      <c r="AY2482"/>
      <c r="AZ2482"/>
      <c r="BA2482"/>
      <c r="BB2482"/>
      <c r="BC2482"/>
      <c r="BD2482"/>
      <c r="BE2482"/>
      <c r="BF2482"/>
      <c r="BG2482"/>
      <c r="BH2482"/>
      <c r="BI2482"/>
      <c r="BJ2482" t="s">
        <v>79</v>
      </c>
      <c r="BK2482"/>
      <c r="BL2482" t="s">
        <v>433</v>
      </c>
      <c r="BM2482" t="s">
        <v>434</v>
      </c>
      <c r="BN2482" t="s">
        <v>72</v>
      </c>
      <c r="BO2482" t="s">
        <v>433</v>
      </c>
    </row>
    <row r="2483" spans="1:67" s="12" customFormat="1" hidden="1" x14ac:dyDescent="0.2">
      <c r="A2483" s="2" t="s">
        <v>1417</v>
      </c>
      <c r="B2483" s="2" t="s">
        <v>169</v>
      </c>
      <c r="C2483" s="2" t="s">
        <v>1518</v>
      </c>
      <c r="D2483" s="2" t="s">
        <v>76</v>
      </c>
      <c r="E2483" s="2" t="s">
        <v>1407</v>
      </c>
      <c r="F2483" s="2" t="s">
        <v>430</v>
      </c>
      <c r="G2483" s="2" t="s">
        <v>1407</v>
      </c>
      <c r="H2483" s="2" t="s">
        <v>430</v>
      </c>
      <c r="I2483" s="2"/>
      <c r="J2483" s="2"/>
      <c r="K2483" s="2"/>
      <c r="L2483" s="2"/>
      <c r="M2483" s="2"/>
      <c r="N2483" s="2"/>
      <c r="O2483" s="2"/>
      <c r="P2483" s="2"/>
      <c r="Q2483" s="2"/>
      <c r="R2483" s="2"/>
      <c r="S2483" s="2"/>
      <c r="T2483" s="2"/>
      <c r="U2483" s="2"/>
      <c r="V2483" s="2"/>
      <c r="W2483" s="2"/>
      <c r="X2483" s="2"/>
      <c r="Y2483" s="2"/>
      <c r="Z2483" s="2"/>
      <c r="AA2483" s="2"/>
      <c r="AB2483" s="2"/>
      <c r="AC2483" s="2"/>
      <c r="AD2483" s="2"/>
      <c r="AE2483" s="2"/>
      <c r="AF2483" s="2"/>
      <c r="AG2483" s="2"/>
      <c r="AH2483" s="2"/>
      <c r="AI2483" s="2"/>
      <c r="AJ2483" s="2"/>
      <c r="AK2483" s="2"/>
      <c r="AL2483" s="2"/>
      <c r="AM2483" s="2"/>
      <c r="AN2483" s="2"/>
      <c r="AO2483" s="2"/>
      <c r="AP2483" s="2"/>
      <c r="AQ2483" s="2"/>
      <c r="AR2483" s="2"/>
      <c r="AS2483" s="2"/>
      <c r="AT2483" s="2"/>
      <c r="AU2483" s="2"/>
      <c r="AV2483" s="2"/>
      <c r="AW2483" s="2"/>
      <c r="AX2483" s="2"/>
      <c r="AY2483" s="2"/>
      <c r="AZ2483" s="2"/>
      <c r="BA2483" s="2"/>
      <c r="BB2483" s="2"/>
      <c r="BC2483" s="2"/>
      <c r="BD2483" s="2"/>
      <c r="BE2483" s="2"/>
      <c r="BF2483" s="2"/>
      <c r="BG2483" s="2"/>
      <c r="BH2483" s="2"/>
      <c r="BI2483" s="2"/>
      <c r="BJ2483" s="2" t="s">
        <v>79</v>
      </c>
      <c r="BK2483" s="3">
        <v>44796</v>
      </c>
      <c r="BL2483" s="2" t="s">
        <v>876</v>
      </c>
      <c r="BM2483" s="2">
        <v>7614</v>
      </c>
      <c r="BN2483" s="2" t="s">
        <v>72</v>
      </c>
      <c r="BO2483" s="2" t="s">
        <v>876</v>
      </c>
    </row>
    <row r="2484" spans="1:67" s="12" customFormat="1" hidden="1" x14ac:dyDescent="0.2">
      <c r="A2484" s="2" t="s">
        <v>1418</v>
      </c>
      <c r="B2484" s="2"/>
      <c r="C2484" s="2" t="s">
        <v>1518</v>
      </c>
      <c r="D2484" s="2" t="s">
        <v>76</v>
      </c>
      <c r="E2484" s="2" t="s">
        <v>1407</v>
      </c>
      <c r="F2484" s="2" t="s">
        <v>430</v>
      </c>
      <c r="G2484" s="2" t="s">
        <v>1407</v>
      </c>
      <c r="H2484" s="2" t="s">
        <v>430</v>
      </c>
      <c r="I2484" s="2"/>
      <c r="J2484" s="2"/>
      <c r="K2484" s="2"/>
      <c r="L2484" s="2"/>
      <c r="M2484" s="2"/>
      <c r="N2484" s="2"/>
      <c r="O2484" s="2"/>
      <c r="P2484" s="2"/>
      <c r="Q2484" s="2"/>
      <c r="R2484" s="2"/>
      <c r="S2484" s="2"/>
      <c r="T2484" s="2"/>
      <c r="U2484" s="2"/>
      <c r="V2484" s="2"/>
      <c r="W2484" s="2"/>
      <c r="X2484" s="2"/>
      <c r="Y2484" s="2"/>
      <c r="Z2484" s="2"/>
      <c r="AA2484" s="2"/>
      <c r="AB2484" s="2"/>
      <c r="AC2484" s="2"/>
      <c r="AD2484" s="2"/>
      <c r="AE2484" s="2"/>
      <c r="AF2484" s="2"/>
      <c r="AG2484" s="2"/>
      <c r="AH2484" s="2"/>
      <c r="AI2484" s="2"/>
      <c r="AJ2484" s="2"/>
      <c r="AK2484" s="2"/>
      <c r="AL2484" s="2"/>
      <c r="AM2484" s="2"/>
      <c r="AN2484" s="2"/>
      <c r="AO2484" s="2"/>
      <c r="AP2484" s="2"/>
      <c r="AQ2484" s="2"/>
      <c r="AR2484" s="2"/>
      <c r="AS2484" s="2"/>
      <c r="AT2484" s="2"/>
      <c r="AU2484" s="2"/>
      <c r="AV2484" s="2"/>
      <c r="AW2484" s="2"/>
      <c r="AX2484" s="2"/>
      <c r="AY2484" s="2"/>
      <c r="AZ2484" s="2"/>
      <c r="BA2484" s="2"/>
      <c r="BB2484" s="2"/>
      <c r="BC2484" s="2"/>
      <c r="BD2484" s="2"/>
      <c r="BE2484" s="2"/>
      <c r="BF2484" s="2"/>
      <c r="BG2484" s="2"/>
      <c r="BH2484" s="2"/>
      <c r="BI2484" s="2"/>
      <c r="BJ2484" s="2" t="s">
        <v>79</v>
      </c>
      <c r="BK2484" s="3">
        <v>44796</v>
      </c>
      <c r="BL2484" s="2" t="s">
        <v>876</v>
      </c>
      <c r="BM2484" s="2">
        <v>7614</v>
      </c>
      <c r="BN2484" s="2" t="s">
        <v>72</v>
      </c>
      <c r="BO2484" s="2" t="s">
        <v>876</v>
      </c>
    </row>
    <row r="2485" spans="1:67" s="12" customFormat="1" hidden="1" x14ac:dyDescent="0.2">
      <c r="A2485" s="2" t="s">
        <v>1419</v>
      </c>
      <c r="B2485" s="2"/>
      <c r="C2485" s="2" t="s">
        <v>1518</v>
      </c>
      <c r="D2485" s="2" t="s">
        <v>76</v>
      </c>
      <c r="E2485" s="2" t="s">
        <v>1407</v>
      </c>
      <c r="F2485" s="2" t="s">
        <v>430</v>
      </c>
      <c r="G2485" s="2" t="s">
        <v>1407</v>
      </c>
      <c r="H2485" s="2" t="s">
        <v>430</v>
      </c>
      <c r="I2485" s="2"/>
      <c r="J2485" s="2"/>
      <c r="K2485" s="2"/>
      <c r="L2485" s="2"/>
      <c r="M2485" s="2"/>
      <c r="N2485" s="2"/>
      <c r="O2485" s="2"/>
      <c r="P2485" s="2"/>
      <c r="Q2485" s="2"/>
      <c r="R2485" s="2"/>
      <c r="S2485" s="2"/>
      <c r="T2485" s="2"/>
      <c r="U2485" s="2"/>
      <c r="V2485" s="2"/>
      <c r="W2485" s="2"/>
      <c r="X2485" s="2"/>
      <c r="Y2485" s="2"/>
      <c r="Z2485" s="2"/>
      <c r="AA2485" s="2"/>
      <c r="AB2485" s="2"/>
      <c r="AC2485" s="2"/>
      <c r="AD2485" s="2"/>
      <c r="AE2485" s="2"/>
      <c r="AF2485" s="2"/>
      <c r="AG2485" s="2"/>
      <c r="AH2485" s="2"/>
      <c r="AI2485" s="2"/>
      <c r="AJ2485" s="2"/>
      <c r="AK2485" s="2"/>
      <c r="AL2485" s="2"/>
      <c r="AM2485" s="2"/>
      <c r="AN2485" s="2"/>
      <c r="AO2485" s="2"/>
      <c r="AP2485" s="2"/>
      <c r="AQ2485" s="2"/>
      <c r="AR2485" s="2"/>
      <c r="AS2485" s="2"/>
      <c r="AT2485" s="2"/>
      <c r="AU2485" s="2"/>
      <c r="AV2485" s="2"/>
      <c r="AW2485" s="2"/>
      <c r="AX2485" s="2"/>
      <c r="AY2485" s="2"/>
      <c r="AZ2485" s="2"/>
      <c r="BA2485" s="2"/>
      <c r="BB2485" s="2"/>
      <c r="BC2485" s="2"/>
      <c r="BD2485" s="2"/>
      <c r="BE2485" s="2"/>
      <c r="BF2485" s="2"/>
      <c r="BG2485" s="2"/>
      <c r="BH2485" s="2"/>
      <c r="BI2485" s="2"/>
      <c r="BJ2485" s="2" t="s">
        <v>79</v>
      </c>
      <c r="BK2485" s="3">
        <v>44796</v>
      </c>
      <c r="BL2485" s="2" t="s">
        <v>876</v>
      </c>
      <c r="BM2485" s="2">
        <v>7614</v>
      </c>
      <c r="BN2485" s="2" t="s">
        <v>72</v>
      </c>
      <c r="BO2485" s="2" t="s">
        <v>876</v>
      </c>
    </row>
    <row r="2486" spans="1:67" s="12" customFormat="1" hidden="1" x14ac:dyDescent="0.2">
      <c r="A2486" s="2" t="s">
        <v>1420</v>
      </c>
      <c r="B2486" s="2"/>
      <c r="C2486" s="2" t="s">
        <v>1518</v>
      </c>
      <c r="D2486" s="2" t="s">
        <v>76</v>
      </c>
      <c r="E2486" s="2" t="s">
        <v>1407</v>
      </c>
      <c r="F2486" s="2" t="s">
        <v>430</v>
      </c>
      <c r="G2486" s="2" t="s">
        <v>1407</v>
      </c>
      <c r="H2486" s="2" t="s">
        <v>430</v>
      </c>
      <c r="I2486" s="2"/>
      <c r="J2486" s="2"/>
      <c r="K2486" s="2"/>
      <c r="L2486" s="2"/>
      <c r="M2486" s="2"/>
      <c r="N2486" s="2"/>
      <c r="O2486" s="2"/>
      <c r="P2486" s="2"/>
      <c r="Q2486" s="2"/>
      <c r="R2486" s="2"/>
      <c r="S2486" s="2"/>
      <c r="T2486" s="2"/>
      <c r="U2486" s="2"/>
      <c r="V2486" s="2"/>
      <c r="W2486" s="2"/>
      <c r="X2486" s="2"/>
      <c r="Y2486" s="2"/>
      <c r="Z2486" s="2"/>
      <c r="AA2486" s="2"/>
      <c r="AB2486" s="2"/>
      <c r="AC2486" s="2"/>
      <c r="AD2486" s="2"/>
      <c r="AE2486" s="2"/>
      <c r="AF2486" s="2"/>
      <c r="AG2486" s="2"/>
      <c r="AH2486" s="2"/>
      <c r="AI2486" s="2"/>
      <c r="AJ2486" s="2"/>
      <c r="AK2486" s="2"/>
      <c r="AL2486" s="2"/>
      <c r="AM2486" s="2"/>
      <c r="AN2486" s="2"/>
      <c r="AO2486" s="2"/>
      <c r="AP2486" s="2"/>
      <c r="AQ2486" s="2"/>
      <c r="AR2486" s="2"/>
      <c r="AS2486" s="2"/>
      <c r="AT2486" s="2"/>
      <c r="AU2486" s="2"/>
      <c r="AV2486" s="2"/>
      <c r="AW2486" s="2"/>
      <c r="AX2486" s="2"/>
      <c r="AY2486" s="2"/>
      <c r="AZ2486" s="2"/>
      <c r="BA2486" s="2"/>
      <c r="BB2486" s="2"/>
      <c r="BC2486" s="2"/>
      <c r="BD2486" s="2"/>
      <c r="BE2486" s="2"/>
      <c r="BF2486" s="2"/>
      <c r="BG2486" s="2"/>
      <c r="BH2486" s="2"/>
      <c r="BI2486" s="2"/>
      <c r="BJ2486" s="2" t="s">
        <v>79</v>
      </c>
      <c r="BK2486" s="3">
        <v>44796</v>
      </c>
      <c r="BL2486" s="2" t="s">
        <v>876</v>
      </c>
      <c r="BM2486" s="2">
        <v>7614</v>
      </c>
      <c r="BN2486" s="2" t="s">
        <v>72</v>
      </c>
      <c r="BO2486" s="2" t="s">
        <v>876</v>
      </c>
    </row>
    <row r="2487" spans="1:67" s="12" customFormat="1" hidden="1" x14ac:dyDescent="0.2">
      <c r="A2487" t="s">
        <v>1421</v>
      </c>
      <c r="B2487"/>
      <c r="C2487" t="s">
        <v>1518</v>
      </c>
      <c r="D2487" t="s">
        <v>76</v>
      </c>
      <c r="E2487" t="s">
        <v>1407</v>
      </c>
      <c r="F2487" t="s">
        <v>430</v>
      </c>
      <c r="G2487" t="s">
        <v>1407</v>
      </c>
      <c r="H2487" t="s">
        <v>1422</v>
      </c>
      <c r="I2487"/>
      <c r="J2487"/>
      <c r="K2487"/>
      <c r="L2487"/>
      <c r="M2487"/>
      <c r="N2487"/>
      <c r="O2487"/>
      <c r="P2487"/>
      <c r="Q2487"/>
      <c r="R2487"/>
      <c r="S2487"/>
      <c r="T2487"/>
      <c r="U2487"/>
      <c r="V2487"/>
      <c r="W2487"/>
      <c r="X2487"/>
      <c r="Y2487">
        <v>5.7</v>
      </c>
      <c r="Z2487"/>
      <c r="AA2487"/>
      <c r="AB2487">
        <v>6.2</v>
      </c>
      <c r="AC2487" t="s">
        <v>1967</v>
      </c>
      <c r="AD2487"/>
      <c r="AE2487"/>
      <c r="AF2487">
        <v>8</v>
      </c>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t="s">
        <v>1423</v>
      </c>
      <c r="BJ2487" t="s">
        <v>79</v>
      </c>
      <c r="BK2487"/>
      <c r="BL2487" t="s">
        <v>229</v>
      </c>
      <c r="BM2487">
        <v>1609</v>
      </c>
      <c r="BN2487"/>
      <c r="BO2487"/>
    </row>
    <row r="2488" spans="1:67" s="12" customFormat="1" hidden="1" x14ac:dyDescent="0.2">
      <c r="A2488" t="s">
        <v>1424</v>
      </c>
      <c r="B2488" t="s">
        <v>338</v>
      </c>
      <c r="C2488" t="s">
        <v>1518</v>
      </c>
      <c r="D2488" t="s">
        <v>76</v>
      </c>
      <c r="E2488" t="s">
        <v>1407</v>
      </c>
      <c r="F2488" t="s">
        <v>430</v>
      </c>
      <c r="G2488" t="s">
        <v>1407</v>
      </c>
      <c r="H2488" t="s">
        <v>1422</v>
      </c>
      <c r="I2488"/>
      <c r="J2488"/>
      <c r="K2488"/>
      <c r="L2488"/>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v>5.2</v>
      </c>
      <c r="AT2488"/>
      <c r="AU2488"/>
      <c r="AV2488">
        <v>2.7</v>
      </c>
      <c r="AW2488">
        <v>6.7</v>
      </c>
      <c r="AX2488"/>
      <c r="AY2488"/>
      <c r="AZ2488">
        <v>4.3</v>
      </c>
      <c r="BA2488">
        <v>6.2</v>
      </c>
      <c r="BB2488"/>
      <c r="BC2488"/>
      <c r="BD2488">
        <v>5.3</v>
      </c>
      <c r="BE2488">
        <v>6.2</v>
      </c>
      <c r="BF2488"/>
      <c r="BG2488"/>
      <c r="BH2488">
        <v>4.8</v>
      </c>
      <c r="BI2488"/>
      <c r="BJ2488" t="s">
        <v>79</v>
      </c>
      <c r="BK2488"/>
      <c r="BL2488" t="s">
        <v>229</v>
      </c>
      <c r="BM2488">
        <v>1609</v>
      </c>
      <c r="BN2488" t="s">
        <v>72</v>
      </c>
      <c r="BO2488" t="s">
        <v>229</v>
      </c>
    </row>
    <row r="2489" spans="1:67" s="12" customFormat="1" hidden="1" x14ac:dyDescent="0.2">
      <c r="A2489" t="s">
        <v>1425</v>
      </c>
      <c r="B2489"/>
      <c r="C2489" t="s">
        <v>1518</v>
      </c>
      <c r="D2489" t="s">
        <v>76</v>
      </c>
      <c r="E2489" t="s">
        <v>1407</v>
      </c>
      <c r="F2489" t="s">
        <v>430</v>
      </c>
      <c r="G2489" t="s">
        <v>1407</v>
      </c>
      <c r="H2489" t="s">
        <v>1426</v>
      </c>
      <c r="I2489"/>
      <c r="J2489"/>
      <c r="K2489"/>
      <c r="L2489"/>
      <c r="M2489"/>
      <c r="N2489"/>
      <c r="O2489"/>
      <c r="P2489"/>
      <c r="Q2489"/>
      <c r="R2489"/>
      <c r="S2489"/>
      <c r="T2489"/>
      <c r="U2489"/>
      <c r="V2489"/>
      <c r="W2489"/>
      <c r="X2489"/>
      <c r="Y2489"/>
      <c r="Z2489"/>
      <c r="AA2489"/>
      <c r="AB2489"/>
      <c r="AC2489">
        <v>5.2</v>
      </c>
      <c r="AD2489"/>
      <c r="AE2489"/>
      <c r="AF2489">
        <v>7.1</v>
      </c>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t="s">
        <v>79</v>
      </c>
      <c r="BK2489"/>
      <c r="BL2489" t="s">
        <v>229</v>
      </c>
      <c r="BM2489">
        <v>1609</v>
      </c>
      <c r="BN2489"/>
      <c r="BO2489"/>
    </row>
    <row r="2490" spans="1:67" s="8" customFormat="1" hidden="1" x14ac:dyDescent="0.2">
      <c r="A2490" t="s">
        <v>1427</v>
      </c>
      <c r="B2490"/>
      <c r="C2490" t="s">
        <v>1518</v>
      </c>
      <c r="D2490" t="s">
        <v>76</v>
      </c>
      <c r="E2490" t="s">
        <v>1407</v>
      </c>
      <c r="F2490" t="s">
        <v>430</v>
      </c>
      <c r="G2490" t="s">
        <v>1407</v>
      </c>
      <c r="H2490" t="s">
        <v>1426</v>
      </c>
      <c r="I2490"/>
      <c r="J2490"/>
      <c r="K2490"/>
      <c r="L2490"/>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v>5.6</v>
      </c>
      <c r="AX2490"/>
      <c r="AY2490"/>
      <c r="AZ2490">
        <v>3.8</v>
      </c>
      <c r="BA2490">
        <v>5.4</v>
      </c>
      <c r="BB2490"/>
      <c r="BC2490"/>
      <c r="BD2490">
        <v>4.7</v>
      </c>
      <c r="BE2490">
        <v>5.3</v>
      </c>
      <c r="BF2490"/>
      <c r="BG2490"/>
      <c r="BH2490">
        <v>4</v>
      </c>
      <c r="BI2490"/>
      <c r="BJ2490" t="s">
        <v>79</v>
      </c>
      <c r="BK2490"/>
      <c r="BL2490" t="s">
        <v>229</v>
      </c>
      <c r="BM2490">
        <v>1609</v>
      </c>
      <c r="BN2490"/>
      <c r="BO2490"/>
    </row>
    <row r="2491" spans="1:67" s="12" customFormat="1" hidden="1" x14ac:dyDescent="0.2">
      <c r="A2491" s="8" t="s">
        <v>1427</v>
      </c>
      <c r="B2491"/>
      <c r="C2491" t="s">
        <v>1518</v>
      </c>
      <c r="D2491" t="s">
        <v>76</v>
      </c>
      <c r="E2491" t="s">
        <v>1407</v>
      </c>
      <c r="F2491" t="s">
        <v>430</v>
      </c>
      <c r="G2491" s="8" t="s">
        <v>1407</v>
      </c>
      <c r="H2491" s="8" t="s">
        <v>1426</v>
      </c>
      <c r="I2491" s="8" t="b">
        <v>0</v>
      </c>
      <c r="J2491"/>
      <c r="K2491"/>
      <c r="L2491"/>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v>5.6</v>
      </c>
      <c r="AX2491"/>
      <c r="AY2491"/>
      <c r="AZ2491">
        <v>3.8</v>
      </c>
      <c r="BA2491"/>
      <c r="BB2491"/>
      <c r="BC2491"/>
      <c r="BD2491"/>
      <c r="BE2491"/>
      <c r="BF2491"/>
      <c r="BG2491"/>
      <c r="BH2491"/>
      <c r="BI2491" t="s">
        <v>2600</v>
      </c>
      <c r="BJ2491" t="s">
        <v>79</v>
      </c>
      <c r="BK2491" s="1">
        <v>44825</v>
      </c>
      <c r="BL2491" t="s">
        <v>2598</v>
      </c>
      <c r="BM2491">
        <v>79420</v>
      </c>
      <c r="BN2491"/>
      <c r="BO2491"/>
    </row>
    <row r="2492" spans="1:67" s="12" customFormat="1" hidden="1" x14ac:dyDescent="0.2">
      <c r="A2492" s="13" t="s">
        <v>1737</v>
      </c>
      <c r="B2492" s="13"/>
      <c r="C2492" s="13" t="s">
        <v>1518</v>
      </c>
      <c r="D2492" s="13" t="s">
        <v>76</v>
      </c>
      <c r="E2492" s="13" t="s">
        <v>1407</v>
      </c>
      <c r="F2492" s="13" t="s">
        <v>1428</v>
      </c>
      <c r="G2492" s="13" t="s">
        <v>1407</v>
      </c>
      <c r="H2492" s="13" t="s">
        <v>1428</v>
      </c>
      <c r="I2492" s="13"/>
      <c r="J2492" s="13"/>
      <c r="K2492" s="13"/>
      <c r="L2492" s="13"/>
      <c r="M2492" s="13"/>
      <c r="N2492" s="13"/>
      <c r="O2492" s="13"/>
      <c r="P2492" s="13"/>
      <c r="Q2492" s="13"/>
      <c r="R2492" s="13"/>
      <c r="S2492" s="13"/>
      <c r="T2492" s="13"/>
      <c r="U2492" s="13"/>
      <c r="V2492" s="13"/>
      <c r="W2492" s="13"/>
      <c r="X2492" s="13"/>
      <c r="Y2492" s="13"/>
      <c r="Z2492" s="13"/>
      <c r="AA2492" s="13"/>
      <c r="AB2492" s="13"/>
      <c r="AC2492" s="13"/>
      <c r="AD2492" s="13"/>
      <c r="AE2492" s="13"/>
      <c r="AF2492" s="13"/>
      <c r="AG2492" s="13"/>
      <c r="AH2492" s="13"/>
      <c r="AI2492" s="13"/>
      <c r="AJ2492" s="13"/>
      <c r="AK2492" s="13"/>
      <c r="AL2492" s="13"/>
      <c r="AM2492" s="13"/>
      <c r="AN2492" s="13"/>
      <c r="AO2492" s="13"/>
      <c r="AP2492" s="13"/>
      <c r="AQ2492" s="13"/>
      <c r="AR2492" s="13"/>
      <c r="AS2492" s="13"/>
      <c r="AT2492" s="13"/>
      <c r="AU2492" s="13"/>
      <c r="AV2492" s="13"/>
      <c r="AW2492" s="13"/>
      <c r="AX2492" s="13"/>
      <c r="AY2492" s="13"/>
      <c r="AZ2492" s="13"/>
      <c r="BA2492" s="13"/>
      <c r="BB2492" s="13"/>
      <c r="BC2492" s="13"/>
      <c r="BD2492" s="13"/>
      <c r="BE2492" s="13"/>
      <c r="BF2492" s="13"/>
      <c r="BG2492" s="13"/>
      <c r="BH2492" s="13"/>
      <c r="BI2492" s="13"/>
      <c r="BJ2492" s="13"/>
      <c r="BK2492" s="13"/>
      <c r="BL2492" s="13"/>
      <c r="BM2492" s="13"/>
      <c r="BN2492" s="13"/>
      <c r="BO2492" s="13"/>
    </row>
    <row r="2493" spans="1:67" s="12" customFormat="1" hidden="1" x14ac:dyDescent="0.2">
      <c r="A2493" t="s">
        <v>2858</v>
      </c>
      <c r="B2493" t="s">
        <v>338</v>
      </c>
      <c r="C2493" t="s">
        <v>1518</v>
      </c>
      <c r="D2493" t="s">
        <v>76</v>
      </c>
      <c r="E2493" t="s">
        <v>1407</v>
      </c>
      <c r="F2493" t="s">
        <v>1428</v>
      </c>
      <c r="G2493" t="s">
        <v>1407</v>
      </c>
      <c r="H2493" t="s">
        <v>1428</v>
      </c>
      <c r="I2493"/>
      <c r="J2493"/>
      <c r="K2493"/>
      <c r="L2493" t="s">
        <v>2869</v>
      </c>
      <c r="M2493"/>
      <c r="N2493"/>
      <c r="O2493"/>
      <c r="P2493"/>
      <c r="Q2493"/>
      <c r="R2493"/>
      <c r="S2493"/>
      <c r="T2493"/>
      <c r="U2493"/>
      <c r="V2493"/>
      <c r="W2493"/>
      <c r="X2493"/>
      <c r="Y2493"/>
      <c r="Z2493"/>
      <c r="AA2493"/>
      <c r="AB2493"/>
      <c r="AC2493">
        <v>6.92</v>
      </c>
      <c r="AD2493"/>
      <c r="AE2493"/>
      <c r="AF2493">
        <v>8.57</v>
      </c>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s="8" t="s">
        <v>79</v>
      </c>
      <c r="BK2493" s="9">
        <v>44830</v>
      </c>
      <c r="BL2493" s="8" t="s">
        <v>2857</v>
      </c>
      <c r="BM2493">
        <v>63104</v>
      </c>
      <c r="BN2493"/>
      <c r="BO2493"/>
    </row>
    <row r="2494" spans="1:67" s="12" customFormat="1" hidden="1" x14ac:dyDescent="0.2">
      <c r="A2494" t="s">
        <v>2859</v>
      </c>
      <c r="B2494"/>
      <c r="C2494" t="s">
        <v>1518</v>
      </c>
      <c r="D2494" t="s">
        <v>76</v>
      </c>
      <c r="E2494" t="s">
        <v>1407</v>
      </c>
      <c r="F2494" t="s">
        <v>1428</v>
      </c>
      <c r="G2494" t="s">
        <v>1407</v>
      </c>
      <c r="H2494" t="s">
        <v>1428</v>
      </c>
      <c r="I2494"/>
      <c r="J2494"/>
      <c r="K2494"/>
      <c r="L2494" t="s">
        <v>2870</v>
      </c>
      <c r="M2494"/>
      <c r="N2494"/>
      <c r="O2494"/>
      <c r="P2494"/>
      <c r="Q2494"/>
      <c r="R2494"/>
      <c r="S2494"/>
      <c r="T2494"/>
      <c r="U2494"/>
      <c r="V2494"/>
      <c r="W2494"/>
      <c r="X2494"/>
      <c r="Y2494"/>
      <c r="Z2494"/>
      <c r="AA2494"/>
      <c r="AB2494"/>
      <c r="AC2494">
        <v>7.33</v>
      </c>
      <c r="AD2494"/>
      <c r="AE2494"/>
      <c r="AF2494">
        <v>10.14</v>
      </c>
      <c r="AG2494">
        <v>5.8</v>
      </c>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s="8" t="s">
        <v>79</v>
      </c>
      <c r="BK2494" s="9">
        <v>44830</v>
      </c>
      <c r="BL2494" s="8" t="s">
        <v>2857</v>
      </c>
      <c r="BM2494">
        <v>63104</v>
      </c>
      <c r="BN2494"/>
      <c r="BO2494"/>
    </row>
    <row r="2495" spans="1:67" s="12" customFormat="1" hidden="1" x14ac:dyDescent="0.2">
      <c r="A2495" t="s">
        <v>2297</v>
      </c>
      <c r="B2495"/>
      <c r="C2495" t="s">
        <v>1518</v>
      </c>
      <c r="D2495" t="s">
        <v>76</v>
      </c>
      <c r="E2495" t="s">
        <v>1407</v>
      </c>
      <c r="F2495" t="s">
        <v>1428</v>
      </c>
      <c r="G2495" t="s">
        <v>1407</v>
      </c>
      <c r="H2495" t="s">
        <v>1428</v>
      </c>
      <c r="I2495"/>
      <c r="J2495"/>
      <c r="K2495"/>
      <c r="L2495"/>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v>7.4</v>
      </c>
      <c r="AX2495"/>
      <c r="AY2495"/>
      <c r="AZ2495">
        <v>5.9</v>
      </c>
      <c r="BA2495">
        <v>7.1</v>
      </c>
      <c r="BB2495"/>
      <c r="BC2495"/>
      <c r="BD2495">
        <v>6.2</v>
      </c>
      <c r="BE2495"/>
      <c r="BF2495"/>
      <c r="BG2495"/>
      <c r="BH2495"/>
      <c r="BI2495"/>
      <c r="BJ2495" t="s">
        <v>79</v>
      </c>
      <c r="BK2495" s="1">
        <v>44819</v>
      </c>
      <c r="BL2495" t="s">
        <v>2298</v>
      </c>
      <c r="BM2495">
        <v>1637</v>
      </c>
      <c r="BN2495" t="s">
        <v>72</v>
      </c>
      <c r="BO2495" t="s">
        <v>2298</v>
      </c>
    </row>
    <row r="2496" spans="1:67" s="12" customFormat="1" hidden="1" x14ac:dyDescent="0.2">
      <c r="A2496" t="s">
        <v>2860</v>
      </c>
      <c r="B2496"/>
      <c r="C2496" t="s">
        <v>1518</v>
      </c>
      <c r="D2496" t="s">
        <v>76</v>
      </c>
      <c r="E2496" t="s">
        <v>1407</v>
      </c>
      <c r="F2496" t="s">
        <v>1428</v>
      </c>
      <c r="G2496" t="s">
        <v>1407</v>
      </c>
      <c r="H2496" t="s">
        <v>1428</v>
      </c>
      <c r="I2496"/>
      <c r="J2496"/>
      <c r="K2496"/>
      <c r="L2496" t="s">
        <v>2871</v>
      </c>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v>5.35</v>
      </c>
      <c r="AT2496"/>
      <c r="AU2496"/>
      <c r="AV2496">
        <v>3</v>
      </c>
      <c r="AW2496"/>
      <c r="AX2496"/>
      <c r="AY2496"/>
      <c r="AZ2496"/>
      <c r="BA2496">
        <v>7.81</v>
      </c>
      <c r="BB2496"/>
      <c r="BC2496"/>
      <c r="BD2496">
        <v>6.74</v>
      </c>
      <c r="BE2496"/>
      <c r="BF2496"/>
      <c r="BG2496"/>
      <c r="BH2496"/>
      <c r="BI2496"/>
      <c r="BJ2496" s="8" t="s">
        <v>79</v>
      </c>
      <c r="BK2496" s="9">
        <v>44830</v>
      </c>
      <c r="BL2496" s="8" t="s">
        <v>2857</v>
      </c>
      <c r="BM2496">
        <v>63104</v>
      </c>
      <c r="BN2496"/>
      <c r="BO2496"/>
    </row>
    <row r="2497" spans="1:67" s="8" customFormat="1" hidden="1" x14ac:dyDescent="0.2">
      <c r="A2497" t="s">
        <v>2861</v>
      </c>
      <c r="B2497"/>
      <c r="C2497" t="s">
        <v>1518</v>
      </c>
      <c r="D2497" t="s">
        <v>76</v>
      </c>
      <c r="E2497" t="s">
        <v>1407</v>
      </c>
      <c r="F2497" t="s">
        <v>1428</v>
      </c>
      <c r="G2497" t="s">
        <v>1407</v>
      </c>
      <c r="H2497" t="s">
        <v>1428</v>
      </c>
      <c r="I2497"/>
      <c r="J2497"/>
      <c r="K2497"/>
      <c r="L2497" t="s">
        <v>2872</v>
      </c>
      <c r="M2497"/>
      <c r="N2497"/>
      <c r="O2497"/>
      <c r="P2497"/>
      <c r="Q2497"/>
      <c r="R2497"/>
      <c r="S2497"/>
      <c r="T2497"/>
      <c r="U2497">
        <v>6.35</v>
      </c>
      <c r="V2497"/>
      <c r="W2497"/>
      <c r="X2497" t="s">
        <v>2300</v>
      </c>
      <c r="Y2497">
        <v>6.93</v>
      </c>
      <c r="Z2497"/>
      <c r="AA2497"/>
      <c r="AB2497">
        <v>7.59</v>
      </c>
      <c r="AC2497"/>
      <c r="AD2497"/>
      <c r="AE2497"/>
      <c r="AF2497"/>
      <c r="AG2497"/>
      <c r="AH2497"/>
      <c r="AI2497"/>
      <c r="AJ2497"/>
      <c r="AK2497"/>
      <c r="AL2497"/>
      <c r="AM2497"/>
      <c r="AN2497"/>
      <c r="AO2497"/>
      <c r="AP2497"/>
      <c r="AQ2497"/>
      <c r="AR2497"/>
      <c r="AS2497"/>
      <c r="AT2497"/>
      <c r="AU2497"/>
      <c r="AV2497"/>
      <c r="AW2497">
        <v>7.34</v>
      </c>
      <c r="AX2497"/>
      <c r="AY2497"/>
      <c r="AZ2497" t="s">
        <v>1959</v>
      </c>
      <c r="BA2497"/>
      <c r="BB2497"/>
      <c r="BC2497"/>
      <c r="BD2497"/>
      <c r="BE2497"/>
      <c r="BF2497"/>
      <c r="BG2497"/>
      <c r="BH2497"/>
      <c r="BI2497"/>
      <c r="BJ2497" s="8" t="s">
        <v>79</v>
      </c>
      <c r="BK2497" s="9">
        <v>44830</v>
      </c>
      <c r="BL2497" s="8" t="s">
        <v>2857</v>
      </c>
      <c r="BM2497">
        <v>63104</v>
      </c>
      <c r="BN2497"/>
      <c r="BO2497"/>
    </row>
    <row r="2498" spans="1:67" s="12" customFormat="1" hidden="1" x14ac:dyDescent="0.2">
      <c r="A2498" t="s">
        <v>2862</v>
      </c>
      <c r="B2498"/>
      <c r="C2498" t="s">
        <v>1518</v>
      </c>
      <c r="D2498" t="s">
        <v>76</v>
      </c>
      <c r="E2498" t="s">
        <v>1407</v>
      </c>
      <c r="F2498" t="s">
        <v>1428</v>
      </c>
      <c r="G2498" t="s">
        <v>1407</v>
      </c>
      <c r="H2498" t="s">
        <v>1428</v>
      </c>
      <c r="I2498"/>
      <c r="J2498"/>
      <c r="K2498"/>
      <c r="L2498" t="s">
        <v>2873</v>
      </c>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v>7.5</v>
      </c>
      <c r="AX2498"/>
      <c r="AY2498"/>
      <c r="AZ2498">
        <v>5.72</v>
      </c>
      <c r="BA2498"/>
      <c r="BB2498"/>
      <c r="BC2498"/>
      <c r="BD2498"/>
      <c r="BE2498"/>
      <c r="BF2498"/>
      <c r="BG2498"/>
      <c r="BH2498"/>
      <c r="BI2498"/>
      <c r="BJ2498" s="8" t="s">
        <v>79</v>
      </c>
      <c r="BK2498" s="9">
        <v>44830</v>
      </c>
      <c r="BL2498" s="8" t="s">
        <v>2857</v>
      </c>
      <c r="BM2498">
        <v>63104</v>
      </c>
      <c r="BN2498"/>
      <c r="BO2498"/>
    </row>
    <row r="2499" spans="1:67" s="12" customFormat="1" hidden="1" x14ac:dyDescent="0.2">
      <c r="A2499" t="s">
        <v>2863</v>
      </c>
      <c r="B2499"/>
      <c r="C2499" t="s">
        <v>1518</v>
      </c>
      <c r="D2499" t="s">
        <v>76</v>
      </c>
      <c r="E2499" t="s">
        <v>1407</v>
      </c>
      <c r="F2499" t="s">
        <v>1428</v>
      </c>
      <c r="G2499" t="s">
        <v>1407</v>
      </c>
      <c r="H2499" t="s">
        <v>1428</v>
      </c>
      <c r="I2499"/>
      <c r="J2499"/>
      <c r="K2499"/>
      <c r="L2499" t="s">
        <v>2874</v>
      </c>
      <c r="M2499"/>
      <c r="N2499"/>
      <c r="O2499"/>
      <c r="P2499"/>
      <c r="Q2499"/>
      <c r="R2499"/>
      <c r="S2499"/>
      <c r="T2499"/>
      <c r="U2499"/>
      <c r="V2499"/>
      <c r="W2499"/>
      <c r="X2499"/>
      <c r="Y2499"/>
      <c r="Z2499"/>
      <c r="AA2499"/>
      <c r="AB2499"/>
      <c r="AC2499">
        <v>6.9</v>
      </c>
      <c r="AD2499"/>
      <c r="AE2499"/>
      <c r="AF2499">
        <v>8.5</v>
      </c>
      <c r="AG2499">
        <v>5.0999999999999996</v>
      </c>
      <c r="AH2499"/>
      <c r="AI2499"/>
      <c r="AJ2499">
        <v>6.2</v>
      </c>
      <c r="AK2499"/>
      <c r="AL2499"/>
      <c r="AM2499"/>
      <c r="AN2499"/>
      <c r="AO2499"/>
      <c r="AP2499"/>
      <c r="AQ2499"/>
      <c r="AR2499"/>
      <c r="AS2499"/>
      <c r="AT2499"/>
      <c r="AU2499"/>
      <c r="AV2499"/>
      <c r="AW2499"/>
      <c r="AX2499"/>
      <c r="AY2499"/>
      <c r="AZ2499"/>
      <c r="BA2499"/>
      <c r="BB2499"/>
      <c r="BC2499"/>
      <c r="BD2499"/>
      <c r="BE2499"/>
      <c r="BF2499"/>
      <c r="BG2499"/>
      <c r="BH2499"/>
      <c r="BI2499"/>
      <c r="BJ2499" s="8" t="s">
        <v>79</v>
      </c>
      <c r="BK2499" s="9">
        <v>44830</v>
      </c>
      <c r="BL2499" s="8" t="s">
        <v>2857</v>
      </c>
      <c r="BM2499">
        <v>63104</v>
      </c>
      <c r="BN2499"/>
      <c r="BO2499"/>
    </row>
    <row r="2500" spans="1:67" s="12" customFormat="1" hidden="1" x14ac:dyDescent="0.2">
      <c r="A2500" t="s">
        <v>2864</v>
      </c>
      <c r="B2500"/>
      <c r="C2500" t="s">
        <v>1518</v>
      </c>
      <c r="D2500" t="s">
        <v>76</v>
      </c>
      <c r="E2500" t="s">
        <v>1407</v>
      </c>
      <c r="F2500" t="s">
        <v>1428</v>
      </c>
      <c r="G2500" t="s">
        <v>1407</v>
      </c>
      <c r="H2500" t="s">
        <v>1428</v>
      </c>
      <c r="I2500"/>
      <c r="J2500"/>
      <c r="K2500"/>
      <c r="L2500" t="s">
        <v>2871</v>
      </c>
      <c r="M2500"/>
      <c r="N2500"/>
      <c r="O2500"/>
      <c r="P2500"/>
      <c r="Q2500"/>
      <c r="R2500"/>
      <c r="S2500"/>
      <c r="T2500"/>
      <c r="U2500"/>
      <c r="V2500"/>
      <c r="W2500"/>
      <c r="X2500"/>
      <c r="Y2500"/>
      <c r="Z2500"/>
      <c r="AA2500"/>
      <c r="AB2500"/>
      <c r="AC2500">
        <v>6.78</v>
      </c>
      <c r="AD2500"/>
      <c r="AE2500"/>
      <c r="AF2500">
        <v>9.0500000000000007</v>
      </c>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s="8" t="s">
        <v>79</v>
      </c>
      <c r="BK2500" s="9">
        <v>44830</v>
      </c>
      <c r="BL2500" s="8" t="s">
        <v>2857</v>
      </c>
      <c r="BM2500">
        <v>63104</v>
      </c>
      <c r="BN2500"/>
      <c r="BO2500"/>
    </row>
    <row r="2501" spans="1:67" s="12" customFormat="1" hidden="1" x14ac:dyDescent="0.2">
      <c r="A2501" t="s">
        <v>2865</v>
      </c>
      <c r="B2501"/>
      <c r="C2501" t="s">
        <v>1518</v>
      </c>
      <c r="D2501" t="s">
        <v>76</v>
      </c>
      <c r="E2501" t="s">
        <v>1407</v>
      </c>
      <c r="F2501" t="s">
        <v>1428</v>
      </c>
      <c r="G2501" t="s">
        <v>1407</v>
      </c>
      <c r="H2501" t="s">
        <v>1428</v>
      </c>
      <c r="I2501"/>
      <c r="J2501"/>
      <c r="K2501"/>
      <c r="L2501" t="s">
        <v>2875</v>
      </c>
      <c r="M2501"/>
      <c r="N2501"/>
      <c r="O2501"/>
      <c r="P2501"/>
      <c r="Q2501"/>
      <c r="R2501"/>
      <c r="S2501"/>
      <c r="T2501"/>
      <c r="U2501">
        <v>6.5</v>
      </c>
      <c r="V2501"/>
      <c r="W2501"/>
      <c r="X2501">
        <v>3.6</v>
      </c>
      <c r="Y2501">
        <v>7.7</v>
      </c>
      <c r="Z2501"/>
      <c r="AA2501"/>
      <c r="AB2501">
        <v>6.2</v>
      </c>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s="8" t="s">
        <v>79</v>
      </c>
      <c r="BK2501" s="9">
        <v>44830</v>
      </c>
      <c r="BL2501" s="8" t="s">
        <v>2857</v>
      </c>
      <c r="BM2501">
        <v>63104</v>
      </c>
      <c r="BN2501"/>
      <c r="BO2501"/>
    </row>
    <row r="2502" spans="1:67" s="12" customFormat="1" hidden="1" x14ac:dyDescent="0.2">
      <c r="A2502"/>
      <c r="B2502" t="s">
        <v>75</v>
      </c>
      <c r="C2502" t="s">
        <v>1518</v>
      </c>
      <c r="D2502" t="s">
        <v>76</v>
      </c>
      <c r="E2502" t="s">
        <v>1407</v>
      </c>
      <c r="F2502" t="s">
        <v>1428</v>
      </c>
      <c r="G2502" t="s">
        <v>1407</v>
      </c>
      <c r="H2502" t="s">
        <v>1428</v>
      </c>
      <c r="I2502"/>
      <c r="J2502"/>
      <c r="K2502"/>
      <c r="L2502"/>
      <c r="M2502"/>
      <c r="N2502"/>
      <c r="O2502"/>
      <c r="P2502"/>
      <c r="Q2502"/>
      <c r="R2502"/>
      <c r="S2502"/>
      <c r="T2502"/>
      <c r="U2502"/>
      <c r="V2502"/>
      <c r="W2502"/>
      <c r="X2502"/>
      <c r="Y2502"/>
      <c r="Z2502"/>
      <c r="AA2502"/>
      <c r="AB2502"/>
      <c r="AC2502">
        <v>6.9</v>
      </c>
      <c r="AD2502"/>
      <c r="AE2502"/>
      <c r="AF2502">
        <v>8.6</v>
      </c>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t="s">
        <v>79</v>
      </c>
      <c r="BK2502"/>
      <c r="BL2502" t="s">
        <v>229</v>
      </c>
      <c r="BM2502">
        <v>1609</v>
      </c>
      <c r="BN2502"/>
      <c r="BO2502"/>
    </row>
    <row r="2503" spans="1:67" s="12" customFormat="1" hidden="1" x14ac:dyDescent="0.2">
      <c r="A2503" t="s">
        <v>2888</v>
      </c>
      <c r="B2503"/>
      <c r="C2503" t="s">
        <v>1518</v>
      </c>
      <c r="D2503" t="s">
        <v>76</v>
      </c>
      <c r="E2503" t="s">
        <v>1407</v>
      </c>
      <c r="F2503" t="s">
        <v>283</v>
      </c>
      <c r="G2503" t="s">
        <v>1407</v>
      </c>
      <c r="H2503" t="s">
        <v>283</v>
      </c>
      <c r="I2503"/>
      <c r="J2503"/>
      <c r="K2503"/>
      <c r="L2503" t="s">
        <v>2869</v>
      </c>
      <c r="M2503"/>
      <c r="N2503"/>
      <c r="O2503"/>
      <c r="P2503"/>
      <c r="Q2503"/>
      <c r="R2503"/>
      <c r="S2503"/>
      <c r="T2503"/>
      <c r="U2503"/>
      <c r="V2503"/>
      <c r="W2503"/>
      <c r="X2503"/>
      <c r="Y2503"/>
      <c r="Z2503"/>
      <c r="AA2503"/>
      <c r="AB2503"/>
      <c r="AC2503">
        <v>6.22</v>
      </c>
      <c r="AD2503"/>
      <c r="AE2503"/>
      <c r="AF2503">
        <v>8.52</v>
      </c>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t="s">
        <v>2890</v>
      </c>
      <c r="BJ2503" s="8" t="s">
        <v>79</v>
      </c>
      <c r="BK2503" s="9">
        <v>44830</v>
      </c>
      <c r="BL2503" s="8" t="s">
        <v>2857</v>
      </c>
      <c r="BM2503">
        <v>63104</v>
      </c>
      <c r="BN2503"/>
      <c r="BO2503"/>
    </row>
    <row r="2504" spans="1:67" s="8" customFormat="1" hidden="1" x14ac:dyDescent="0.2">
      <c r="A2504" t="s">
        <v>2886</v>
      </c>
      <c r="B2504"/>
      <c r="C2504" t="s">
        <v>1518</v>
      </c>
      <c r="D2504" t="s">
        <v>76</v>
      </c>
      <c r="E2504" t="s">
        <v>1407</v>
      </c>
      <c r="F2504" t="s">
        <v>283</v>
      </c>
      <c r="G2504" t="s">
        <v>1407</v>
      </c>
      <c r="H2504" t="s">
        <v>283</v>
      </c>
      <c r="I2504"/>
      <c r="J2504"/>
      <c r="K2504"/>
      <c r="L2504" t="s">
        <v>2869</v>
      </c>
      <c r="M2504"/>
      <c r="N2504"/>
      <c r="O2504"/>
      <c r="P2504"/>
      <c r="Q2504"/>
      <c r="R2504"/>
      <c r="S2504"/>
      <c r="T2504"/>
      <c r="U2504"/>
      <c r="V2504"/>
      <c r="W2504"/>
      <c r="X2504"/>
      <c r="Y2504">
        <v>5.64</v>
      </c>
      <c r="Z2504"/>
      <c r="AA2504"/>
      <c r="AB2504">
        <v>6.32</v>
      </c>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t="s">
        <v>2889</v>
      </c>
      <c r="BJ2504" s="8" t="s">
        <v>79</v>
      </c>
      <c r="BK2504" s="9">
        <v>44830</v>
      </c>
      <c r="BL2504" s="8" t="s">
        <v>2857</v>
      </c>
      <c r="BM2504">
        <v>63104</v>
      </c>
      <c r="BN2504"/>
      <c r="BO2504"/>
    </row>
    <row r="2505" spans="1:67" s="8" customFormat="1" hidden="1" x14ac:dyDescent="0.2">
      <c r="A2505" t="s">
        <v>2887</v>
      </c>
      <c r="B2505"/>
      <c r="C2505" t="s">
        <v>1518</v>
      </c>
      <c r="D2505" t="s">
        <v>76</v>
      </c>
      <c r="E2505" t="s">
        <v>1407</v>
      </c>
      <c r="F2505" t="s">
        <v>283</v>
      </c>
      <c r="G2505" t="s">
        <v>1407</v>
      </c>
      <c r="H2505" t="s">
        <v>283</v>
      </c>
      <c r="I2505"/>
      <c r="J2505"/>
      <c r="K2505"/>
      <c r="L2505" t="s">
        <v>2869</v>
      </c>
      <c r="M2505"/>
      <c r="N2505"/>
      <c r="O2505"/>
      <c r="P2505"/>
      <c r="Q2505"/>
      <c r="R2505"/>
      <c r="S2505"/>
      <c r="T2505"/>
      <c r="U2505"/>
      <c r="V2505"/>
      <c r="W2505"/>
      <c r="X2505"/>
      <c r="Y2505">
        <v>5.95</v>
      </c>
      <c r="Z2505"/>
      <c r="AA2505"/>
      <c r="AB2505">
        <v>6.5</v>
      </c>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t="s">
        <v>2889</v>
      </c>
      <c r="BJ2505" s="8" t="s">
        <v>79</v>
      </c>
      <c r="BK2505" s="9">
        <v>44830</v>
      </c>
      <c r="BL2505" s="8" t="s">
        <v>2857</v>
      </c>
      <c r="BM2505">
        <v>63104</v>
      </c>
      <c r="BN2505"/>
      <c r="BO2505"/>
    </row>
    <row r="2506" spans="1:67" s="12" customFormat="1" hidden="1" x14ac:dyDescent="0.2">
      <c r="A2506" s="8" t="s">
        <v>2599</v>
      </c>
      <c r="B2506"/>
      <c r="C2506" t="s">
        <v>1518</v>
      </c>
      <c r="D2506" t="s">
        <v>76</v>
      </c>
      <c r="E2506" t="s">
        <v>1407</v>
      </c>
      <c r="F2506" t="s">
        <v>283</v>
      </c>
      <c r="G2506" s="8" t="s">
        <v>1407</v>
      </c>
      <c r="H2506" s="8" t="s">
        <v>283</v>
      </c>
      <c r="I2506" s="8"/>
      <c r="J2506"/>
      <c r="K2506"/>
      <c r="L2506"/>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v>4.95</v>
      </c>
      <c r="AX2506">
        <v>2.64</v>
      </c>
      <c r="AY2506">
        <v>3.05</v>
      </c>
      <c r="AZ2506">
        <v>3.05</v>
      </c>
      <c r="BA2506"/>
      <c r="BB2506"/>
      <c r="BC2506"/>
      <c r="BD2506"/>
      <c r="BE2506"/>
      <c r="BF2506"/>
      <c r="BG2506"/>
      <c r="BH2506"/>
      <c r="BI2506"/>
      <c r="BJ2506" t="s">
        <v>79</v>
      </c>
      <c r="BK2506" s="1">
        <v>44825</v>
      </c>
      <c r="BL2506" t="s">
        <v>2598</v>
      </c>
      <c r="BM2506">
        <v>79420</v>
      </c>
      <c r="BN2506" t="s">
        <v>72</v>
      </c>
      <c r="BO2506" t="s">
        <v>2598</v>
      </c>
    </row>
    <row r="2507" spans="1:67" s="12" customFormat="1" hidden="1" x14ac:dyDescent="0.2">
      <c r="A2507" t="s">
        <v>1429</v>
      </c>
      <c r="B2507"/>
      <c r="C2507" t="s">
        <v>1518</v>
      </c>
      <c r="D2507" t="s">
        <v>76</v>
      </c>
      <c r="E2507" t="s">
        <v>1407</v>
      </c>
      <c r="F2507" t="s">
        <v>283</v>
      </c>
      <c r="G2507" t="s">
        <v>1407</v>
      </c>
      <c r="H2507" t="s">
        <v>283</v>
      </c>
      <c r="I2507"/>
      <c r="J2507"/>
      <c r="K2507"/>
      <c r="L2507"/>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v>3.57</v>
      </c>
      <c r="AY2507"/>
      <c r="AZ2507">
        <v>3.57</v>
      </c>
      <c r="BA2507"/>
      <c r="BB2507"/>
      <c r="BC2507"/>
      <c r="BD2507"/>
      <c r="BE2507"/>
      <c r="BF2507"/>
      <c r="BG2507"/>
      <c r="BH2507"/>
      <c r="BI2507"/>
      <c r="BJ2507" t="s">
        <v>79</v>
      </c>
      <c r="BK2507"/>
      <c r="BL2507" t="s">
        <v>130</v>
      </c>
      <c r="BM2507">
        <v>3096</v>
      </c>
      <c r="BN2507"/>
      <c r="BO2507"/>
    </row>
    <row r="2508" spans="1:67" s="12" customFormat="1" hidden="1" x14ac:dyDescent="0.2">
      <c r="A2508" s="13" t="s">
        <v>1737</v>
      </c>
      <c r="B2508" s="13"/>
      <c r="C2508" s="13" t="s">
        <v>1518</v>
      </c>
      <c r="D2508" s="13" t="s">
        <v>76</v>
      </c>
      <c r="E2508" s="13" t="s">
        <v>1407</v>
      </c>
      <c r="F2508" s="13"/>
      <c r="G2508" s="13" t="s">
        <v>1407</v>
      </c>
      <c r="H2508" s="13"/>
      <c r="I2508" s="13"/>
      <c r="J2508" s="13"/>
      <c r="K2508" s="13"/>
      <c r="L2508" s="13"/>
      <c r="M2508" s="13"/>
      <c r="N2508" s="13"/>
      <c r="O2508" s="13"/>
      <c r="P2508" s="13"/>
      <c r="Q2508" s="13"/>
      <c r="R2508" s="13"/>
      <c r="S2508" s="13"/>
      <c r="T2508" s="13"/>
      <c r="U2508" s="13"/>
      <c r="V2508" s="13"/>
      <c r="W2508" s="13"/>
      <c r="X2508" s="13"/>
      <c r="Y2508" s="13"/>
      <c r="Z2508" s="13"/>
      <c r="AA2508" s="13"/>
      <c r="AB2508" s="13"/>
      <c r="AC2508" s="13"/>
      <c r="AD2508" s="13"/>
      <c r="AE2508" s="13"/>
      <c r="AF2508" s="13"/>
      <c r="AG2508" s="13"/>
      <c r="AH2508" s="13"/>
      <c r="AI2508" s="13"/>
      <c r="AJ2508" s="13"/>
      <c r="AK2508" s="13"/>
      <c r="AL2508" s="13"/>
      <c r="AM2508" s="13"/>
      <c r="AN2508" s="13"/>
      <c r="AO2508" s="13"/>
      <c r="AP2508" s="13"/>
      <c r="AQ2508" s="13"/>
      <c r="AR2508" s="13"/>
      <c r="AS2508" s="13"/>
      <c r="AT2508" s="13"/>
      <c r="AU2508" s="13"/>
      <c r="AV2508" s="13"/>
      <c r="AW2508" s="13"/>
      <c r="AX2508" s="13"/>
      <c r="AY2508" s="13"/>
      <c r="AZ2508" s="13"/>
      <c r="BA2508" s="13"/>
      <c r="BB2508" s="13"/>
      <c r="BC2508" s="13"/>
      <c r="BD2508" s="13"/>
      <c r="BE2508" s="13"/>
      <c r="BF2508" s="13"/>
      <c r="BG2508" s="13"/>
      <c r="BH2508" s="13"/>
      <c r="BI2508" s="13"/>
      <c r="BJ2508" s="13"/>
      <c r="BK2508" s="13"/>
      <c r="BL2508" s="13"/>
      <c r="BM2508" s="13"/>
      <c r="BN2508" s="13"/>
      <c r="BO2508" s="13"/>
    </row>
    <row r="2509" spans="1:67" s="12" customFormat="1" hidden="1" x14ac:dyDescent="0.2">
      <c r="A2509" s="13" t="s">
        <v>1737</v>
      </c>
      <c r="B2509" s="13"/>
      <c r="C2509" s="13" t="s">
        <v>1519</v>
      </c>
      <c r="D2509" s="13" t="s">
        <v>73</v>
      </c>
      <c r="E2509" s="13" t="s">
        <v>1692</v>
      </c>
      <c r="F2509" s="13" t="s">
        <v>1693</v>
      </c>
      <c r="G2509" s="13" t="s">
        <v>1692</v>
      </c>
      <c r="H2509" s="13" t="s">
        <v>1693</v>
      </c>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c r="AJ2509" s="13"/>
      <c r="AK2509" s="13"/>
      <c r="AL2509" s="13"/>
      <c r="AM2509" s="13"/>
      <c r="AN2509" s="13"/>
      <c r="AO2509" s="13"/>
      <c r="AP2509" s="13"/>
      <c r="AQ2509" s="13"/>
      <c r="AR2509" s="13"/>
      <c r="AS2509" s="13"/>
      <c r="AT2509" s="13"/>
      <c r="AU2509" s="13"/>
      <c r="AV2509" s="13"/>
      <c r="AW2509" s="13"/>
      <c r="AX2509" s="13"/>
      <c r="AY2509" s="13"/>
      <c r="AZ2509" s="13"/>
      <c r="BA2509" s="13"/>
      <c r="BB2509" s="13"/>
      <c r="BC2509" s="13"/>
      <c r="BD2509" s="13"/>
      <c r="BE2509" s="13"/>
      <c r="BF2509" s="13"/>
      <c r="BG2509" s="13"/>
      <c r="BH2509" s="13"/>
      <c r="BI2509" s="13"/>
      <c r="BJ2509" s="13"/>
      <c r="BK2509" s="13"/>
      <c r="BL2509" s="13"/>
      <c r="BM2509" s="13"/>
      <c r="BN2509" s="13"/>
      <c r="BO2509" s="13"/>
    </row>
    <row r="2510" spans="1:67" s="12" customFormat="1" hidden="1" x14ac:dyDescent="0.2">
      <c r="A2510" s="8" t="s">
        <v>2808</v>
      </c>
      <c r="B2510" s="8"/>
      <c r="C2510" s="8" t="s">
        <v>1519</v>
      </c>
      <c r="D2510" s="8" t="s">
        <v>73</v>
      </c>
      <c r="E2510" s="8" t="s">
        <v>1692</v>
      </c>
      <c r="F2510" s="8" t="s">
        <v>1693</v>
      </c>
      <c r="G2510" s="8" t="s">
        <v>1692</v>
      </c>
      <c r="H2510" s="8" t="s">
        <v>1693</v>
      </c>
      <c r="I2510" s="8"/>
      <c r="J2510" s="8"/>
      <c r="K2510" s="8"/>
      <c r="L2510" s="8"/>
      <c r="M2510" s="8"/>
      <c r="N2510" s="8"/>
      <c r="O2510" s="8"/>
      <c r="P2510" s="8"/>
      <c r="Q2510" s="8"/>
      <c r="R2510" s="8"/>
      <c r="S2510" s="8"/>
      <c r="T2510" s="8"/>
      <c r="U2510" s="8"/>
      <c r="V2510" s="8"/>
      <c r="W2510" s="8"/>
      <c r="X2510" s="8"/>
      <c r="Y2510" s="8"/>
      <c r="Z2510" s="8"/>
      <c r="AA2510" s="8"/>
      <c r="AB2510" s="8"/>
      <c r="AC2510" s="8"/>
      <c r="AD2510" s="8"/>
      <c r="AE2510" s="8"/>
      <c r="AF2510" s="8"/>
      <c r="AG2510" s="8"/>
      <c r="AH2510" s="8"/>
      <c r="AI2510" s="8"/>
      <c r="AJ2510" s="8"/>
      <c r="AK2510" s="8"/>
      <c r="AL2510" s="8"/>
      <c r="AM2510" s="8"/>
      <c r="AN2510" s="8"/>
      <c r="AO2510" s="8"/>
      <c r="AP2510" s="8"/>
      <c r="AQ2510" s="8"/>
      <c r="AR2510" s="8"/>
      <c r="AS2510" s="8"/>
      <c r="AT2510" s="8"/>
      <c r="AU2510" s="8"/>
      <c r="AV2510" s="8"/>
      <c r="AW2510" s="8"/>
      <c r="AX2510" s="8"/>
      <c r="AY2510" s="8"/>
      <c r="AZ2510" s="8"/>
      <c r="BA2510" s="8">
        <v>4.4000000000000004</v>
      </c>
      <c r="BB2510" s="8">
        <v>3.7</v>
      </c>
      <c r="BC2510" s="8">
        <v>3.6</v>
      </c>
      <c r="BD2510" s="8">
        <v>3.7</v>
      </c>
      <c r="BE2510" s="8">
        <v>5.0999999999999996</v>
      </c>
      <c r="BF2510" s="8">
        <v>2.8</v>
      </c>
      <c r="BG2510" s="8">
        <v>3.2</v>
      </c>
      <c r="BH2510" s="8">
        <v>3.2</v>
      </c>
      <c r="BI2510" s="8"/>
      <c r="BJ2510" s="8" t="s">
        <v>79</v>
      </c>
      <c r="BK2510" s="9">
        <v>44827</v>
      </c>
      <c r="BL2510" s="8" t="s">
        <v>2790</v>
      </c>
      <c r="BM2510" s="8">
        <v>1985</v>
      </c>
      <c r="BN2510" s="8" t="s">
        <v>72</v>
      </c>
      <c r="BO2510" s="8"/>
    </row>
    <row r="2511" spans="1:67" s="8" customFormat="1" hidden="1" x14ac:dyDescent="0.2">
      <c r="A2511" s="8" t="s">
        <v>2804</v>
      </c>
      <c r="C2511" s="8" t="s">
        <v>1519</v>
      </c>
      <c r="D2511" s="8" t="s">
        <v>73</v>
      </c>
      <c r="E2511" s="8" t="s">
        <v>1692</v>
      </c>
      <c r="F2511" s="8" t="s">
        <v>1693</v>
      </c>
      <c r="G2511" s="8" t="s">
        <v>1692</v>
      </c>
      <c r="H2511" s="8" t="s">
        <v>1693</v>
      </c>
      <c r="U2511" s="8">
        <v>4.0999999999999996</v>
      </c>
      <c r="BJ2511" s="8" t="s">
        <v>79</v>
      </c>
      <c r="BK2511" s="9">
        <v>44827</v>
      </c>
      <c r="BL2511" s="8" t="s">
        <v>2790</v>
      </c>
      <c r="BM2511" s="8">
        <v>1985</v>
      </c>
      <c r="BN2511" s="8" t="s">
        <v>72</v>
      </c>
    </row>
    <row r="2512" spans="1:67" s="12" customFormat="1" hidden="1" x14ac:dyDescent="0.2">
      <c r="A2512" s="8" t="s">
        <v>2807</v>
      </c>
      <c r="B2512" s="8"/>
      <c r="C2512" s="8" t="s">
        <v>1519</v>
      </c>
      <c r="D2512" s="8" t="s">
        <v>73</v>
      </c>
      <c r="E2512" s="8" t="s">
        <v>1692</v>
      </c>
      <c r="F2512" s="8" t="s">
        <v>1693</v>
      </c>
      <c r="G2512" s="8" t="s">
        <v>1692</v>
      </c>
      <c r="H2512" s="8" t="s">
        <v>1693</v>
      </c>
      <c r="I2512" s="8"/>
      <c r="J2512" s="8"/>
      <c r="K2512" s="8"/>
      <c r="L2512" s="8"/>
      <c r="M2512" s="8"/>
      <c r="N2512" s="8"/>
      <c r="O2512" s="8"/>
      <c r="P2512" s="8"/>
      <c r="Q2512" s="8"/>
      <c r="R2512" s="8"/>
      <c r="S2512" s="8"/>
      <c r="T2512" s="8"/>
      <c r="U2512" s="8"/>
      <c r="V2512" s="8"/>
      <c r="W2512" s="8"/>
      <c r="X2512" s="8"/>
      <c r="Y2512" s="8"/>
      <c r="Z2512" s="8"/>
      <c r="AA2512" s="8"/>
      <c r="AB2512" s="8"/>
      <c r="AC2512" s="8"/>
      <c r="AD2512" s="8"/>
      <c r="AE2512" s="8"/>
      <c r="AF2512" s="8"/>
      <c r="AG2512" s="8">
        <v>3.4</v>
      </c>
      <c r="AH2512" s="8">
        <v>5.4</v>
      </c>
      <c r="AI2512" s="8">
        <v>4.5</v>
      </c>
      <c r="AJ2512" s="8">
        <v>5.4</v>
      </c>
      <c r="AK2512" s="8"/>
      <c r="AL2512" s="8"/>
      <c r="AM2512" s="8"/>
      <c r="AN2512" s="8"/>
      <c r="AO2512" s="8"/>
      <c r="AP2512" s="8"/>
      <c r="AQ2512" s="8"/>
      <c r="AR2512" s="8"/>
      <c r="AS2512" s="8"/>
      <c r="AT2512" s="8"/>
      <c r="AU2512" s="8"/>
      <c r="AV2512" s="8"/>
      <c r="AW2512" s="8"/>
      <c r="AX2512" s="8"/>
      <c r="AY2512" s="8"/>
      <c r="AZ2512" s="8"/>
      <c r="BA2512" s="8"/>
      <c r="BB2512" s="8"/>
      <c r="BC2512" s="8"/>
      <c r="BD2512" s="8"/>
      <c r="BE2512" s="8"/>
      <c r="BF2512" s="8"/>
      <c r="BG2512" s="8"/>
      <c r="BH2512" s="8"/>
      <c r="BI2512" s="8"/>
      <c r="BJ2512" s="8" t="s">
        <v>79</v>
      </c>
      <c r="BK2512" s="9">
        <v>44827</v>
      </c>
      <c r="BL2512" s="8" t="s">
        <v>2790</v>
      </c>
      <c r="BM2512" s="8">
        <v>1985</v>
      </c>
      <c r="BN2512" s="8"/>
      <c r="BO2512" s="8"/>
    </row>
    <row r="2513" spans="1:67" s="12" customFormat="1" hidden="1" x14ac:dyDescent="0.2">
      <c r="A2513" s="8" t="s">
        <v>2809</v>
      </c>
      <c r="B2513" s="8"/>
      <c r="C2513" s="8" t="s">
        <v>1519</v>
      </c>
      <c r="D2513" s="8" t="s">
        <v>73</v>
      </c>
      <c r="E2513" s="8" t="s">
        <v>1692</v>
      </c>
      <c r="F2513" s="8" t="s">
        <v>1693</v>
      </c>
      <c r="G2513" s="8" t="s">
        <v>1692</v>
      </c>
      <c r="H2513" s="8" t="s">
        <v>1693</v>
      </c>
      <c r="I2513" s="8"/>
      <c r="J2513" s="8"/>
      <c r="K2513" s="8"/>
      <c r="L2513" s="8"/>
      <c r="M2513" s="8"/>
      <c r="N2513" s="8"/>
      <c r="O2513" s="8"/>
      <c r="P2513" s="8"/>
      <c r="Q2513" s="8"/>
      <c r="R2513" s="8"/>
      <c r="S2513" s="8"/>
      <c r="T2513" s="8"/>
      <c r="U2513" s="8"/>
      <c r="V2513" s="8"/>
      <c r="W2513" s="8"/>
      <c r="X2513" s="8"/>
      <c r="Y2513" s="8"/>
      <c r="Z2513" s="8"/>
      <c r="AA2513" s="8"/>
      <c r="AB2513" s="8"/>
      <c r="AC2513" s="8"/>
      <c r="AD2513" s="8"/>
      <c r="AE2513" s="8"/>
      <c r="AF2513" s="8"/>
      <c r="AG2513" s="8"/>
      <c r="AH2513" s="8"/>
      <c r="AI2513" s="8"/>
      <c r="AJ2513" s="8"/>
      <c r="AK2513" s="8"/>
      <c r="AL2513" s="8"/>
      <c r="AM2513" s="8"/>
      <c r="AN2513" s="8"/>
      <c r="AO2513" s="8"/>
      <c r="AP2513" s="8"/>
      <c r="AQ2513" s="8"/>
      <c r="AR2513" s="8"/>
      <c r="AS2513" s="8"/>
      <c r="AT2513" s="8"/>
      <c r="AU2513" s="8"/>
      <c r="AV2513" s="8"/>
      <c r="AW2513" s="8"/>
      <c r="AX2513" s="8"/>
      <c r="AY2513" s="8"/>
      <c r="AZ2513" s="8"/>
      <c r="BA2513" s="8"/>
      <c r="BB2513" s="8"/>
      <c r="BC2513" s="8"/>
      <c r="BD2513" s="8"/>
      <c r="BE2513" s="8">
        <v>5.4</v>
      </c>
      <c r="BF2513" s="8">
        <v>3.3</v>
      </c>
      <c r="BG2513" s="8">
        <v>2.8</v>
      </c>
      <c r="BH2513" s="8">
        <v>3.3</v>
      </c>
      <c r="BI2513" s="8"/>
      <c r="BJ2513" s="8" t="s">
        <v>79</v>
      </c>
      <c r="BK2513" s="9">
        <v>44827</v>
      </c>
      <c r="BL2513" s="8" t="s">
        <v>2790</v>
      </c>
      <c r="BM2513" s="8">
        <v>1985</v>
      </c>
      <c r="BN2513" s="8"/>
      <c r="BO2513" s="8"/>
    </row>
    <row r="2514" spans="1:67" s="12" customFormat="1" hidden="1" x14ac:dyDescent="0.2">
      <c r="A2514" s="8" t="s">
        <v>2812</v>
      </c>
      <c r="B2514" s="8"/>
      <c r="C2514" s="8" t="s">
        <v>1519</v>
      </c>
      <c r="D2514" s="8" t="s">
        <v>73</v>
      </c>
      <c r="E2514" s="8" t="s">
        <v>1692</v>
      </c>
      <c r="F2514" s="8" t="s">
        <v>1693</v>
      </c>
      <c r="G2514" s="8" t="s">
        <v>1692</v>
      </c>
      <c r="H2514" s="8" t="s">
        <v>1693</v>
      </c>
      <c r="I2514" s="8"/>
      <c r="J2514" s="8"/>
      <c r="K2514" s="8"/>
      <c r="L2514" s="8"/>
      <c r="M2514" s="8"/>
      <c r="N2514" s="8"/>
      <c r="O2514" s="8"/>
      <c r="P2514" s="8"/>
      <c r="Q2514" s="8"/>
      <c r="R2514" s="8"/>
      <c r="S2514" s="8"/>
      <c r="T2514" s="8"/>
      <c r="U2514" s="8"/>
      <c r="V2514" s="8"/>
      <c r="W2514" s="8"/>
      <c r="X2514" s="8"/>
      <c r="Y2514" s="8"/>
      <c r="Z2514" s="8"/>
      <c r="AA2514" s="8"/>
      <c r="AB2514" s="8"/>
      <c r="AC2514" s="8"/>
      <c r="AD2514" s="8"/>
      <c r="AE2514" s="8"/>
      <c r="AF2514" s="8"/>
      <c r="AG2514" s="8"/>
      <c r="AH2514" s="8"/>
      <c r="AI2514" s="8"/>
      <c r="AJ2514" s="8"/>
      <c r="AK2514" s="8"/>
      <c r="AL2514" s="8"/>
      <c r="AM2514" s="8"/>
      <c r="AN2514" s="8"/>
      <c r="AO2514" s="8"/>
      <c r="AP2514" s="8"/>
      <c r="AQ2514" s="8"/>
      <c r="AR2514" s="8"/>
      <c r="AS2514" s="8"/>
      <c r="AT2514" s="8"/>
      <c r="AU2514" s="8"/>
      <c r="AV2514" s="8"/>
      <c r="AW2514" s="8"/>
      <c r="AX2514" s="8"/>
      <c r="AY2514" s="8"/>
      <c r="AZ2514" s="8"/>
      <c r="BA2514" s="8"/>
      <c r="BB2514" s="8"/>
      <c r="BC2514" s="8"/>
      <c r="BD2514" s="8"/>
      <c r="BE2514" s="8"/>
      <c r="BF2514" s="8">
        <v>3.3</v>
      </c>
      <c r="BG2514" s="8"/>
      <c r="BH2514" s="8">
        <v>3.3</v>
      </c>
      <c r="BI2514" s="8" t="s">
        <v>2813</v>
      </c>
      <c r="BJ2514" s="8" t="s">
        <v>79</v>
      </c>
      <c r="BK2514" s="9">
        <v>44827</v>
      </c>
      <c r="BL2514" s="8" t="s">
        <v>2790</v>
      </c>
      <c r="BM2514" s="8">
        <v>1985</v>
      </c>
      <c r="BN2514" s="8"/>
      <c r="BO2514" s="8"/>
    </row>
    <row r="2515" spans="1:67" s="12" customFormat="1" hidden="1" x14ac:dyDescent="0.2">
      <c r="A2515" s="8" t="s">
        <v>2805</v>
      </c>
      <c r="B2515" s="8"/>
      <c r="C2515" s="8" t="s">
        <v>1519</v>
      </c>
      <c r="D2515" s="8" t="s">
        <v>73</v>
      </c>
      <c r="E2515" s="8" t="s">
        <v>1692</v>
      </c>
      <c r="F2515" s="8" t="s">
        <v>1693</v>
      </c>
      <c r="G2515" s="8" t="s">
        <v>1692</v>
      </c>
      <c r="H2515" s="8" t="s">
        <v>1693</v>
      </c>
      <c r="I2515" s="8"/>
      <c r="J2515" s="8"/>
      <c r="K2515" s="8"/>
      <c r="L2515" s="8"/>
      <c r="M2515" s="8"/>
      <c r="N2515" s="8"/>
      <c r="O2515" s="8"/>
      <c r="P2515" s="8"/>
      <c r="Q2515" s="8"/>
      <c r="R2515" s="8"/>
      <c r="S2515" s="8"/>
      <c r="T2515" s="8"/>
      <c r="U2515" s="8"/>
      <c r="V2515" s="8"/>
      <c r="W2515" s="8"/>
      <c r="X2515" s="8"/>
      <c r="Y2515" s="8"/>
      <c r="Z2515" s="8"/>
      <c r="AA2515" s="8"/>
      <c r="AB2515" s="8"/>
      <c r="AC2515" s="8">
        <v>3.9</v>
      </c>
      <c r="AD2515" s="8">
        <v>6.4</v>
      </c>
      <c r="AE2515" s="8">
        <v>6.5</v>
      </c>
      <c r="AF2515" s="8">
        <v>6.5</v>
      </c>
      <c r="AG2515" s="8"/>
      <c r="AH2515" s="8"/>
      <c r="AI2515" s="8"/>
      <c r="AJ2515" s="8"/>
      <c r="AK2515" s="8"/>
      <c r="AL2515" s="8"/>
      <c r="AM2515" s="8"/>
      <c r="AN2515" s="8"/>
      <c r="AO2515" s="8"/>
      <c r="AP2515" s="8"/>
      <c r="AQ2515" s="8"/>
      <c r="AR2515" s="8"/>
      <c r="AS2515" s="8"/>
      <c r="AT2515" s="8"/>
      <c r="AU2515" s="8"/>
      <c r="AV2515" s="8"/>
      <c r="AW2515" s="8"/>
      <c r="AX2515" s="8"/>
      <c r="AY2515" s="8"/>
      <c r="AZ2515" s="8"/>
      <c r="BA2515" s="8"/>
      <c r="BB2515" s="8"/>
      <c r="BC2515" s="8"/>
      <c r="BD2515" s="8"/>
      <c r="BE2515" s="8"/>
      <c r="BF2515" s="8"/>
      <c r="BG2515" s="8"/>
      <c r="BH2515" s="8"/>
      <c r="BI2515" s="8"/>
      <c r="BJ2515" s="8" t="s">
        <v>79</v>
      </c>
      <c r="BK2515" s="9">
        <v>44827</v>
      </c>
      <c r="BL2515" s="8" t="s">
        <v>2790</v>
      </c>
      <c r="BM2515" s="8">
        <v>1985</v>
      </c>
      <c r="BN2515" s="8"/>
      <c r="BO2515" s="8"/>
    </row>
    <row r="2516" spans="1:67" hidden="1" x14ac:dyDescent="0.2">
      <c r="A2516" s="8" t="s">
        <v>2811</v>
      </c>
      <c r="B2516" s="8"/>
      <c r="C2516" s="8" t="s">
        <v>1519</v>
      </c>
      <c r="D2516" s="8" t="s">
        <v>73</v>
      </c>
      <c r="E2516" s="8" t="s">
        <v>1692</v>
      </c>
      <c r="F2516" s="8" t="s">
        <v>1693</v>
      </c>
      <c r="G2516" s="8" t="s">
        <v>1692</v>
      </c>
      <c r="H2516" s="8" t="s">
        <v>1693</v>
      </c>
      <c r="I2516" s="8"/>
      <c r="J2516" s="8"/>
      <c r="K2516" s="8"/>
      <c r="L2516" s="8"/>
      <c r="M2516" s="8"/>
      <c r="N2516" s="8"/>
      <c r="O2516" s="8"/>
      <c r="P2516" s="8"/>
      <c r="Q2516" s="8"/>
      <c r="R2516" s="8"/>
      <c r="S2516" s="8"/>
      <c r="T2516" s="8"/>
      <c r="U2516" s="8"/>
      <c r="V2516" s="8"/>
      <c r="W2516" s="8"/>
      <c r="X2516" s="8"/>
      <c r="Y2516" s="8"/>
      <c r="Z2516" s="8"/>
      <c r="AA2516" s="8"/>
      <c r="AB2516" s="8"/>
      <c r="AC2516" s="8"/>
      <c r="AD2516" s="8"/>
      <c r="AE2516" s="8"/>
      <c r="AF2516" s="8"/>
      <c r="AG2516" s="8"/>
      <c r="AH2516" s="8"/>
      <c r="AI2516" s="8"/>
      <c r="AJ2516" s="8"/>
      <c r="AK2516" s="8"/>
      <c r="AL2516" s="8"/>
      <c r="AM2516" s="8"/>
      <c r="AN2516" s="8"/>
      <c r="AO2516" s="8"/>
      <c r="AP2516" s="8"/>
      <c r="AQ2516" s="8"/>
      <c r="AR2516" s="8"/>
      <c r="AS2516" s="8"/>
      <c r="AT2516" s="8"/>
      <c r="AU2516" s="8"/>
      <c r="AV2516" s="8"/>
      <c r="AW2516" s="8"/>
      <c r="AX2516" s="8"/>
      <c r="AY2516" s="8"/>
      <c r="AZ2516" s="8"/>
      <c r="BA2516" s="8"/>
      <c r="BB2516" s="8"/>
      <c r="BC2516" s="8"/>
      <c r="BD2516" s="8"/>
      <c r="BE2516" s="8">
        <v>5.2</v>
      </c>
      <c r="BF2516" s="8">
        <v>3.2</v>
      </c>
      <c r="BG2516" s="8">
        <v>2.8</v>
      </c>
      <c r="BH2516" s="8">
        <v>3.2</v>
      </c>
      <c r="BI2516" s="8"/>
      <c r="BJ2516" s="8" t="s">
        <v>79</v>
      </c>
      <c r="BK2516" s="9">
        <v>44827</v>
      </c>
      <c r="BL2516" s="8" t="s">
        <v>2790</v>
      </c>
      <c r="BM2516" s="8">
        <v>1985</v>
      </c>
      <c r="BN2516" s="8"/>
      <c r="BO2516" s="8"/>
    </row>
    <row r="2517" spans="1:67" hidden="1" x14ac:dyDescent="0.2">
      <c r="A2517" s="8" t="s">
        <v>2810</v>
      </c>
      <c r="B2517" s="8"/>
      <c r="C2517" s="8" t="s">
        <v>1519</v>
      </c>
      <c r="D2517" s="8" t="s">
        <v>73</v>
      </c>
      <c r="E2517" s="8" t="s">
        <v>1692</v>
      </c>
      <c r="F2517" s="8" t="s">
        <v>1693</v>
      </c>
      <c r="G2517" s="8" t="s">
        <v>1692</v>
      </c>
      <c r="H2517" s="8" t="s">
        <v>1693</v>
      </c>
      <c r="I2517" s="8"/>
      <c r="J2517" s="8"/>
      <c r="K2517" s="8"/>
      <c r="L2517" s="8"/>
      <c r="M2517" s="8"/>
      <c r="N2517" s="8"/>
      <c r="O2517" s="8"/>
      <c r="P2517" s="8"/>
      <c r="Q2517" s="8"/>
      <c r="R2517" s="8"/>
      <c r="S2517" s="8"/>
      <c r="T2517" s="8"/>
      <c r="U2517" s="8"/>
      <c r="V2517" s="8"/>
      <c r="W2517" s="8"/>
      <c r="X2517" s="8"/>
      <c r="Y2517" s="8"/>
      <c r="Z2517" s="8"/>
      <c r="AA2517" s="8"/>
      <c r="AB2517" s="8"/>
      <c r="AC2517" s="8"/>
      <c r="AD2517" s="8"/>
      <c r="AE2517" s="8"/>
      <c r="AF2517" s="8"/>
      <c r="AG2517" s="8"/>
      <c r="AH2517" s="8"/>
      <c r="AI2517" s="8"/>
      <c r="AJ2517" s="8"/>
      <c r="AK2517" s="8"/>
      <c r="AL2517" s="8"/>
      <c r="AM2517" s="8"/>
      <c r="AN2517" s="8"/>
      <c r="AO2517" s="8"/>
      <c r="AP2517" s="8"/>
      <c r="AQ2517" s="8"/>
      <c r="AR2517" s="8"/>
      <c r="AS2517" s="8"/>
      <c r="AT2517" s="8"/>
      <c r="AU2517" s="8"/>
      <c r="AV2517" s="8"/>
      <c r="AW2517" s="8"/>
      <c r="AX2517" s="8"/>
      <c r="AY2517" s="8"/>
      <c r="AZ2517" s="8"/>
      <c r="BA2517" s="8"/>
      <c r="BB2517" s="8"/>
      <c r="BC2517" s="8"/>
      <c r="BD2517" s="8"/>
      <c r="BE2517" s="8">
        <v>5.2</v>
      </c>
      <c r="BF2517" s="8">
        <v>3.1</v>
      </c>
      <c r="BG2517" s="8">
        <v>2.6</v>
      </c>
      <c r="BH2517" s="8">
        <v>3.1</v>
      </c>
      <c r="BI2517" s="8"/>
      <c r="BJ2517" s="8" t="s">
        <v>79</v>
      </c>
      <c r="BK2517" s="9">
        <v>44827</v>
      </c>
      <c r="BL2517" s="8" t="s">
        <v>2790</v>
      </c>
      <c r="BM2517" s="8">
        <v>1985</v>
      </c>
      <c r="BN2517" s="8"/>
      <c r="BO2517" s="8"/>
    </row>
    <row r="2518" spans="1:67" hidden="1" x14ac:dyDescent="0.2">
      <c r="A2518" s="8" t="s">
        <v>2806</v>
      </c>
      <c r="B2518" s="8"/>
      <c r="C2518" s="8" t="s">
        <v>1519</v>
      </c>
      <c r="D2518" s="8" t="s">
        <v>73</v>
      </c>
      <c r="E2518" s="8" t="s">
        <v>1692</v>
      </c>
      <c r="F2518" s="8" t="s">
        <v>1693</v>
      </c>
      <c r="G2518" s="8" t="s">
        <v>1692</v>
      </c>
      <c r="H2518" s="8" t="s">
        <v>1693</v>
      </c>
      <c r="I2518" s="8"/>
      <c r="J2518" s="8"/>
      <c r="K2518" s="8"/>
      <c r="L2518" s="8"/>
      <c r="M2518" s="8"/>
      <c r="N2518" s="8"/>
      <c r="O2518" s="8"/>
      <c r="P2518" s="8"/>
      <c r="Q2518" s="8"/>
      <c r="R2518" s="8"/>
      <c r="S2518" s="8"/>
      <c r="T2518" s="8"/>
      <c r="U2518" s="8"/>
      <c r="V2518" s="8"/>
      <c r="W2518" s="8"/>
      <c r="X2518" s="8"/>
      <c r="Y2518" s="8"/>
      <c r="Z2518" s="8"/>
      <c r="AA2518" s="8"/>
      <c r="AB2518" s="8"/>
      <c r="AC2518" s="8" t="s">
        <v>1928</v>
      </c>
      <c r="AD2518" s="8">
        <v>6.2</v>
      </c>
      <c r="AE2518" s="8">
        <v>6.3</v>
      </c>
      <c r="AF2518" s="8">
        <v>6.3</v>
      </c>
      <c r="AG2518" s="8"/>
      <c r="AH2518" s="8"/>
      <c r="AI2518" s="8"/>
      <c r="AJ2518" s="8"/>
      <c r="AK2518" s="8"/>
      <c r="AL2518" s="8"/>
      <c r="AM2518" s="8"/>
      <c r="AN2518" s="8"/>
      <c r="AO2518" s="8"/>
      <c r="AP2518" s="8"/>
      <c r="AQ2518" s="8"/>
      <c r="AR2518" s="8"/>
      <c r="AS2518" s="8"/>
      <c r="AT2518" s="8"/>
      <c r="AU2518" s="8"/>
      <c r="AV2518" s="8"/>
      <c r="AW2518" s="8"/>
      <c r="AX2518" s="8"/>
      <c r="AY2518" s="8"/>
      <c r="AZ2518" s="8"/>
      <c r="BA2518" s="8"/>
      <c r="BB2518" s="8"/>
      <c r="BC2518" s="8"/>
      <c r="BD2518" s="8"/>
      <c r="BE2518" s="8"/>
      <c r="BF2518" s="8"/>
      <c r="BG2518" s="8"/>
      <c r="BH2518" s="8"/>
      <c r="BI2518" s="8"/>
      <c r="BJ2518" s="8" t="s">
        <v>79</v>
      </c>
      <c r="BK2518" s="9">
        <v>44827</v>
      </c>
      <c r="BL2518" s="8" t="s">
        <v>2790</v>
      </c>
      <c r="BM2518" s="8">
        <v>1985</v>
      </c>
      <c r="BN2518" s="8" t="s">
        <v>72</v>
      </c>
      <c r="BO2518" s="8"/>
    </row>
    <row r="2519" spans="1:67" hidden="1" x14ac:dyDescent="0.2">
      <c r="A2519" s="8" t="s">
        <v>2320</v>
      </c>
      <c r="B2519" s="8" t="s">
        <v>338</v>
      </c>
      <c r="C2519" t="s">
        <v>1519</v>
      </c>
      <c r="D2519" t="s">
        <v>73</v>
      </c>
      <c r="E2519" t="s">
        <v>1692</v>
      </c>
      <c r="F2519" t="s">
        <v>1693</v>
      </c>
      <c r="G2519" s="8" t="s">
        <v>1692</v>
      </c>
      <c r="H2519" s="8" t="s">
        <v>1693</v>
      </c>
      <c r="I2519" s="8"/>
      <c r="BE2519">
        <v>5</v>
      </c>
      <c r="BF2519">
        <v>3.3</v>
      </c>
      <c r="BG2519">
        <v>2.8</v>
      </c>
      <c r="BH2519">
        <v>3.3</v>
      </c>
      <c r="BJ2519" s="8" t="s">
        <v>79</v>
      </c>
      <c r="BK2519" s="1">
        <v>44819</v>
      </c>
      <c r="BL2519" s="8" t="s">
        <v>71</v>
      </c>
      <c r="BM2519" s="8">
        <v>3485</v>
      </c>
      <c r="BN2519" t="s">
        <v>72</v>
      </c>
      <c r="BO2519" t="s">
        <v>71</v>
      </c>
    </row>
    <row r="2520" spans="1:67" hidden="1" x14ac:dyDescent="0.2">
      <c r="A2520" s="13" t="s">
        <v>1737</v>
      </c>
      <c r="B2520" s="13"/>
      <c r="C2520" s="13" t="s">
        <v>1519</v>
      </c>
      <c r="D2520" s="13" t="s">
        <v>73</v>
      </c>
      <c r="E2520" s="13" t="s">
        <v>1692</v>
      </c>
      <c r="F2520" s="13"/>
      <c r="G2520" s="13" t="s">
        <v>1692</v>
      </c>
      <c r="H2520" s="13"/>
      <c r="I2520" s="13"/>
      <c r="J2520" s="13"/>
      <c r="K2520" s="13"/>
      <c r="L2520" s="13"/>
      <c r="M2520" s="13"/>
      <c r="N2520" s="13"/>
      <c r="O2520" s="13"/>
      <c r="P2520" s="13"/>
      <c r="Q2520" s="13"/>
      <c r="R2520" s="13"/>
      <c r="S2520" s="13"/>
      <c r="T2520" s="13"/>
      <c r="U2520" s="13"/>
      <c r="V2520" s="13"/>
      <c r="W2520" s="13"/>
      <c r="X2520" s="13"/>
      <c r="Y2520" s="13"/>
      <c r="Z2520" s="13"/>
      <c r="AA2520" s="13"/>
      <c r="AB2520" s="13"/>
      <c r="AC2520" s="13"/>
      <c r="AD2520" s="13"/>
      <c r="AE2520" s="13"/>
      <c r="AF2520" s="13"/>
      <c r="AG2520" s="13"/>
      <c r="AH2520" s="13"/>
      <c r="AI2520" s="13"/>
      <c r="AJ2520" s="13"/>
      <c r="AK2520" s="13"/>
      <c r="AL2520" s="13"/>
      <c r="AM2520" s="13"/>
      <c r="AN2520" s="13"/>
      <c r="AO2520" s="13"/>
      <c r="AP2520" s="13"/>
      <c r="AQ2520" s="13"/>
      <c r="AR2520" s="13"/>
      <c r="AS2520" s="13"/>
      <c r="AT2520" s="13"/>
      <c r="AU2520" s="13"/>
      <c r="AV2520" s="13"/>
      <c r="AW2520" s="13"/>
      <c r="AX2520" s="13"/>
      <c r="AY2520" s="13"/>
      <c r="AZ2520" s="13"/>
      <c r="BA2520" s="13"/>
      <c r="BB2520" s="13"/>
      <c r="BC2520" s="13"/>
      <c r="BD2520" s="13"/>
      <c r="BE2520" s="13"/>
      <c r="BF2520" s="13"/>
      <c r="BG2520" s="13"/>
      <c r="BH2520" s="13"/>
      <c r="BI2520" s="13"/>
      <c r="BJ2520" s="13"/>
      <c r="BK2520" s="13"/>
      <c r="BL2520" s="13"/>
      <c r="BM2520" s="13"/>
      <c r="BN2520" s="13"/>
      <c r="BO2520" s="13"/>
    </row>
    <row r="2521" spans="1:67" hidden="1" x14ac:dyDescent="0.2">
      <c r="A2521" t="s">
        <v>1430</v>
      </c>
      <c r="C2521" t="s">
        <v>1522</v>
      </c>
      <c r="D2521" t="s">
        <v>1531</v>
      </c>
      <c r="E2521" t="s">
        <v>1431</v>
      </c>
      <c r="F2521" t="s">
        <v>1000</v>
      </c>
      <c r="G2521" t="s">
        <v>1431</v>
      </c>
      <c r="H2521" t="s">
        <v>1000</v>
      </c>
      <c r="AW2521">
        <v>20.8</v>
      </c>
      <c r="AZ2521">
        <v>23.3</v>
      </c>
      <c r="BA2521">
        <v>25.3</v>
      </c>
      <c r="BD2521">
        <v>27.9</v>
      </c>
      <c r="BE2521">
        <v>20.399999999999999</v>
      </c>
      <c r="BH2521">
        <v>34</v>
      </c>
      <c r="BI2521" t="s">
        <v>1432</v>
      </c>
      <c r="BJ2521" t="s">
        <v>79</v>
      </c>
      <c r="BK2521" s="1">
        <v>44795</v>
      </c>
      <c r="BL2521" t="s">
        <v>229</v>
      </c>
      <c r="BM2521">
        <v>1609</v>
      </c>
    </row>
    <row r="2522" spans="1:67" hidden="1" x14ac:dyDescent="0.2">
      <c r="A2522" s="23" t="s">
        <v>1737</v>
      </c>
      <c r="B2522" s="23"/>
      <c r="C2522" s="23" t="s">
        <v>1524</v>
      </c>
      <c r="D2522" s="23" t="s">
        <v>140</v>
      </c>
      <c r="E2522" s="23" t="s">
        <v>1614</v>
      </c>
      <c r="F2522" s="23" t="s">
        <v>1616</v>
      </c>
      <c r="G2522" s="23" t="s">
        <v>1614</v>
      </c>
      <c r="H2522" s="23" t="s">
        <v>1616</v>
      </c>
      <c r="I2522" s="23"/>
      <c r="J2522" s="23"/>
      <c r="K2522" s="23"/>
      <c r="L2522" s="23"/>
      <c r="M2522" s="23"/>
      <c r="N2522" s="23"/>
      <c r="O2522" s="23"/>
      <c r="P2522" s="23"/>
      <c r="Q2522" s="23"/>
      <c r="R2522" s="23"/>
      <c r="S2522" s="23"/>
      <c r="T2522" s="23"/>
      <c r="U2522" s="23"/>
      <c r="V2522" s="23"/>
      <c r="W2522" s="23"/>
      <c r="X2522" s="23"/>
      <c r="Y2522" s="23"/>
      <c r="Z2522" s="23"/>
      <c r="AA2522" s="23"/>
      <c r="AB2522" s="23"/>
      <c r="AC2522" s="23"/>
      <c r="AD2522" s="23"/>
      <c r="AE2522" s="23"/>
      <c r="AF2522" s="23"/>
      <c r="AG2522" s="23"/>
      <c r="AH2522" s="23"/>
      <c r="AI2522" s="23"/>
      <c r="AJ2522" s="23"/>
      <c r="AK2522" s="23"/>
      <c r="AL2522" s="23"/>
      <c r="AM2522" s="23"/>
      <c r="AN2522" s="23"/>
      <c r="AO2522" s="23"/>
      <c r="AP2522" s="23"/>
      <c r="AQ2522" s="23"/>
      <c r="AR2522" s="23"/>
      <c r="AS2522" s="23"/>
      <c r="AT2522" s="23"/>
      <c r="AU2522" s="23"/>
      <c r="AV2522" s="23"/>
      <c r="AW2522" s="23"/>
      <c r="AX2522" s="23"/>
      <c r="AY2522" s="23"/>
      <c r="AZ2522" s="23"/>
      <c r="BA2522" s="23"/>
      <c r="BB2522" s="23"/>
      <c r="BC2522" s="23"/>
      <c r="BD2522" s="23"/>
      <c r="BE2522" s="23"/>
      <c r="BF2522" s="23"/>
      <c r="BG2522" s="23"/>
      <c r="BH2522" s="23"/>
      <c r="BI2522" s="23"/>
      <c r="BJ2522" s="23"/>
      <c r="BK2522" s="23"/>
      <c r="BL2522" s="23"/>
      <c r="BM2522" s="23"/>
      <c r="BN2522" s="23"/>
      <c r="BO2522" s="23"/>
    </row>
    <row r="2523" spans="1:67" hidden="1" x14ac:dyDescent="0.2">
      <c r="A2523" s="23" t="s">
        <v>1737</v>
      </c>
      <c r="B2523" s="23"/>
      <c r="C2523" s="23" t="s">
        <v>1524</v>
      </c>
      <c r="D2523" s="23" t="s">
        <v>140</v>
      </c>
      <c r="E2523" s="23" t="s">
        <v>1614</v>
      </c>
      <c r="F2523" s="23" t="s">
        <v>1617</v>
      </c>
      <c r="G2523" s="23" t="s">
        <v>1618</v>
      </c>
      <c r="H2523" s="23" t="s">
        <v>1619</v>
      </c>
      <c r="I2523" s="23"/>
      <c r="J2523" s="23"/>
      <c r="K2523" s="23"/>
      <c r="L2523" s="23"/>
      <c r="M2523" s="23"/>
      <c r="N2523" s="23"/>
      <c r="O2523" s="23"/>
      <c r="P2523" s="23"/>
      <c r="Q2523" s="23"/>
      <c r="R2523" s="23"/>
      <c r="S2523" s="23"/>
      <c r="T2523" s="23"/>
      <c r="U2523" s="23"/>
      <c r="V2523" s="23"/>
      <c r="W2523" s="23"/>
      <c r="X2523" s="23"/>
      <c r="Y2523" s="23"/>
      <c r="Z2523" s="23"/>
      <c r="AA2523" s="23"/>
      <c r="AB2523" s="23"/>
      <c r="AC2523" s="23"/>
      <c r="AD2523" s="23"/>
      <c r="AE2523" s="23"/>
      <c r="AF2523" s="23"/>
      <c r="AG2523" s="23"/>
      <c r="AH2523" s="23"/>
      <c r="AI2523" s="23"/>
      <c r="AJ2523" s="23"/>
      <c r="AK2523" s="23"/>
      <c r="AL2523" s="23"/>
      <c r="AM2523" s="23"/>
      <c r="AN2523" s="23"/>
      <c r="AO2523" s="23"/>
      <c r="AP2523" s="23"/>
      <c r="AQ2523" s="23"/>
      <c r="AR2523" s="23"/>
      <c r="AS2523" s="23"/>
      <c r="AT2523" s="23"/>
      <c r="AU2523" s="23"/>
      <c r="AV2523" s="23"/>
      <c r="AW2523" s="23"/>
      <c r="AX2523" s="23"/>
      <c r="AY2523" s="23"/>
      <c r="AZ2523" s="23"/>
      <c r="BA2523" s="23"/>
      <c r="BB2523" s="23"/>
      <c r="BC2523" s="23"/>
      <c r="BD2523" s="23"/>
      <c r="BE2523" s="23"/>
      <c r="BF2523" s="23"/>
      <c r="BG2523" s="23"/>
      <c r="BH2523" s="23"/>
      <c r="BI2523" s="23"/>
      <c r="BJ2523" s="23"/>
      <c r="BK2523" s="23"/>
      <c r="BL2523" s="23"/>
      <c r="BM2523" s="23"/>
      <c r="BN2523" s="23"/>
      <c r="BO2523" s="23"/>
    </row>
    <row r="2524" spans="1:67" hidden="1" x14ac:dyDescent="0.2">
      <c r="A2524" s="23" t="s">
        <v>1737</v>
      </c>
      <c r="B2524" s="23"/>
      <c r="C2524" s="23" t="s">
        <v>1524</v>
      </c>
      <c r="D2524" s="23" t="s">
        <v>140</v>
      </c>
      <c r="E2524" s="23" t="s">
        <v>1614</v>
      </c>
      <c r="F2524" s="23" t="s">
        <v>1617</v>
      </c>
      <c r="G2524" s="23" t="s">
        <v>1614</v>
      </c>
      <c r="H2524" s="23" t="s">
        <v>1617</v>
      </c>
      <c r="I2524" s="23"/>
      <c r="J2524" s="23"/>
      <c r="K2524" s="23"/>
      <c r="L2524" s="23"/>
      <c r="M2524" s="23"/>
      <c r="N2524" s="23"/>
      <c r="O2524" s="23"/>
      <c r="P2524" s="23"/>
      <c r="Q2524" s="23"/>
      <c r="R2524" s="23"/>
      <c r="S2524" s="23"/>
      <c r="T2524" s="23"/>
      <c r="U2524" s="23"/>
      <c r="V2524" s="23"/>
      <c r="W2524" s="23"/>
      <c r="X2524" s="23"/>
      <c r="Y2524" s="23"/>
      <c r="Z2524" s="23"/>
      <c r="AA2524" s="23"/>
      <c r="AB2524" s="23"/>
      <c r="AC2524" s="23"/>
      <c r="AD2524" s="23"/>
      <c r="AE2524" s="23"/>
      <c r="AF2524" s="23"/>
      <c r="AG2524" s="23"/>
      <c r="AH2524" s="23"/>
      <c r="AI2524" s="23"/>
      <c r="AJ2524" s="23"/>
      <c r="AK2524" s="23"/>
      <c r="AL2524" s="23"/>
      <c r="AM2524" s="23"/>
      <c r="AN2524" s="23"/>
      <c r="AO2524" s="23"/>
      <c r="AP2524" s="23"/>
      <c r="AQ2524" s="23"/>
      <c r="AR2524" s="23"/>
      <c r="AS2524" s="23"/>
      <c r="AT2524" s="23"/>
      <c r="AU2524" s="23"/>
      <c r="AV2524" s="23"/>
      <c r="AW2524" s="23"/>
      <c r="AX2524" s="23"/>
      <c r="AY2524" s="23"/>
      <c r="AZ2524" s="23"/>
      <c r="BA2524" s="23"/>
      <c r="BB2524" s="23"/>
      <c r="BC2524" s="23"/>
      <c r="BD2524" s="23"/>
      <c r="BE2524" s="23"/>
      <c r="BF2524" s="23"/>
      <c r="BG2524" s="23"/>
      <c r="BH2524" s="23"/>
      <c r="BI2524" s="23"/>
      <c r="BJ2524" s="23"/>
      <c r="BK2524" s="23"/>
      <c r="BL2524" s="23"/>
      <c r="BM2524" s="23"/>
      <c r="BN2524" s="23"/>
      <c r="BO2524" s="23"/>
    </row>
    <row r="2525" spans="1:67" hidden="1" x14ac:dyDescent="0.2">
      <c r="A2525" s="23" t="s">
        <v>1737</v>
      </c>
      <c r="B2525" s="23"/>
      <c r="C2525" s="23" t="s">
        <v>1524</v>
      </c>
      <c r="D2525" s="23" t="s">
        <v>140</v>
      </c>
      <c r="E2525" s="23" t="s">
        <v>1614</v>
      </c>
      <c r="F2525" s="23" t="s">
        <v>1615</v>
      </c>
      <c r="G2525" s="23" t="s">
        <v>1614</v>
      </c>
      <c r="H2525" s="23" t="s">
        <v>1615</v>
      </c>
      <c r="I2525" s="23"/>
      <c r="J2525" s="23"/>
      <c r="K2525" s="23"/>
      <c r="L2525" s="23"/>
      <c r="M2525" s="23"/>
      <c r="N2525" s="23"/>
      <c r="O2525" s="23"/>
      <c r="P2525" s="23"/>
      <c r="Q2525" s="23"/>
      <c r="R2525" s="23"/>
      <c r="S2525" s="23"/>
      <c r="T2525" s="23"/>
      <c r="U2525" s="23"/>
      <c r="V2525" s="23"/>
      <c r="W2525" s="23"/>
      <c r="X2525" s="23"/>
      <c r="Y2525" s="23"/>
      <c r="Z2525" s="23"/>
      <c r="AA2525" s="23"/>
      <c r="AB2525" s="23"/>
      <c r="AC2525" s="23"/>
      <c r="AD2525" s="23"/>
      <c r="AE2525" s="23"/>
      <c r="AF2525" s="23"/>
      <c r="AG2525" s="23"/>
      <c r="AH2525" s="23"/>
      <c r="AI2525" s="23"/>
      <c r="AJ2525" s="23"/>
      <c r="AK2525" s="23"/>
      <c r="AL2525" s="23"/>
      <c r="AM2525" s="23"/>
      <c r="AN2525" s="23"/>
      <c r="AO2525" s="23"/>
      <c r="AP2525" s="23"/>
      <c r="AQ2525" s="23"/>
      <c r="AR2525" s="23"/>
      <c r="AS2525" s="23"/>
      <c r="AT2525" s="23"/>
      <c r="AU2525" s="23"/>
      <c r="AV2525" s="23"/>
      <c r="AW2525" s="23"/>
      <c r="AX2525" s="23"/>
      <c r="AY2525" s="23"/>
      <c r="AZ2525" s="23"/>
      <c r="BA2525" s="23"/>
      <c r="BB2525" s="23"/>
      <c r="BC2525" s="23"/>
      <c r="BD2525" s="23"/>
      <c r="BE2525" s="23"/>
      <c r="BF2525" s="23"/>
      <c r="BG2525" s="23"/>
      <c r="BH2525" s="23"/>
      <c r="BI2525" s="23"/>
      <c r="BJ2525" s="23"/>
      <c r="BK2525" s="23"/>
      <c r="BL2525" s="23"/>
      <c r="BM2525" s="23"/>
      <c r="BN2525" s="23"/>
      <c r="BO2525" s="23"/>
    </row>
    <row r="2526" spans="1:67" hidden="1" x14ac:dyDescent="0.2">
      <c r="A2526" s="23" t="s">
        <v>1737</v>
      </c>
      <c r="B2526" s="23"/>
      <c r="C2526" s="23" t="s">
        <v>1524</v>
      </c>
      <c r="D2526" s="23" t="s">
        <v>140</v>
      </c>
      <c r="E2526" s="23" t="s">
        <v>1614</v>
      </c>
      <c r="F2526" s="23"/>
      <c r="G2526" s="23" t="s">
        <v>1614</v>
      </c>
      <c r="H2526" s="23"/>
      <c r="I2526" s="23"/>
      <c r="J2526" s="23"/>
      <c r="K2526" s="23"/>
      <c r="L2526" s="23"/>
      <c r="M2526" s="23"/>
      <c r="N2526" s="23"/>
      <c r="O2526" s="23"/>
      <c r="P2526" s="23"/>
      <c r="Q2526" s="23"/>
      <c r="R2526" s="23"/>
      <c r="S2526" s="23"/>
      <c r="T2526" s="23"/>
      <c r="U2526" s="23"/>
      <c r="V2526" s="23"/>
      <c r="W2526" s="23"/>
      <c r="X2526" s="23"/>
      <c r="Y2526" s="23"/>
      <c r="Z2526" s="23"/>
      <c r="AA2526" s="23"/>
      <c r="AB2526" s="23"/>
      <c r="AC2526" s="23"/>
      <c r="AD2526" s="23"/>
      <c r="AE2526" s="23"/>
      <c r="AF2526" s="23"/>
      <c r="AG2526" s="23"/>
      <c r="AH2526" s="23"/>
      <c r="AI2526" s="23"/>
      <c r="AJ2526" s="23"/>
      <c r="AK2526" s="23"/>
      <c r="AL2526" s="23"/>
      <c r="AM2526" s="23"/>
      <c r="AN2526" s="23"/>
      <c r="AO2526" s="23"/>
      <c r="AP2526" s="23"/>
      <c r="AQ2526" s="23"/>
      <c r="AR2526" s="23"/>
      <c r="AS2526" s="23"/>
      <c r="AT2526" s="23"/>
      <c r="AU2526" s="23"/>
      <c r="AV2526" s="23"/>
      <c r="AW2526" s="23"/>
      <c r="AX2526" s="23"/>
      <c r="AY2526" s="23"/>
      <c r="AZ2526" s="23"/>
      <c r="BA2526" s="23"/>
      <c r="BB2526" s="23"/>
      <c r="BC2526" s="23"/>
      <c r="BD2526" s="23"/>
      <c r="BE2526" s="23"/>
      <c r="BF2526" s="23"/>
      <c r="BG2526" s="23"/>
      <c r="BH2526" s="23"/>
      <c r="BI2526" s="23"/>
      <c r="BJ2526" s="23"/>
      <c r="BK2526" s="23"/>
      <c r="BL2526" s="23"/>
      <c r="BM2526" s="23"/>
      <c r="BN2526" s="23"/>
      <c r="BO2526" s="23"/>
    </row>
    <row r="2527" spans="1:67" hidden="1" x14ac:dyDescent="0.2">
      <c r="A2527" s="13" t="s">
        <v>1737</v>
      </c>
      <c r="B2527" s="13"/>
      <c r="C2527" s="13" t="s">
        <v>1524</v>
      </c>
      <c r="D2527" s="13" t="s">
        <v>140</v>
      </c>
      <c r="E2527" s="13" t="s">
        <v>1434</v>
      </c>
      <c r="F2527" s="13" t="s">
        <v>1435</v>
      </c>
      <c r="G2527" s="13" t="s">
        <v>1434</v>
      </c>
      <c r="H2527" s="13" t="s">
        <v>1435</v>
      </c>
      <c r="I2527" s="13"/>
      <c r="J2527" s="13"/>
      <c r="K2527" s="13"/>
      <c r="L2527" s="13"/>
      <c r="M2527" s="13"/>
      <c r="N2527" s="13"/>
      <c r="O2527" s="13"/>
      <c r="P2527" s="13"/>
      <c r="Q2527" s="13"/>
      <c r="R2527" s="13"/>
      <c r="S2527" s="13"/>
      <c r="T2527" s="13"/>
      <c r="U2527" s="13"/>
      <c r="V2527" s="13"/>
      <c r="W2527" s="13"/>
      <c r="X2527" s="13"/>
      <c r="Y2527" s="13"/>
      <c r="Z2527" s="13"/>
      <c r="AA2527" s="13"/>
      <c r="AB2527" s="13"/>
      <c r="AC2527" s="13"/>
      <c r="AD2527" s="13"/>
      <c r="AE2527" s="13"/>
      <c r="AF2527" s="13"/>
      <c r="AG2527" s="13"/>
      <c r="AH2527" s="13"/>
      <c r="AI2527" s="13"/>
      <c r="AJ2527" s="13"/>
      <c r="AK2527" s="13"/>
      <c r="AL2527" s="13"/>
      <c r="AM2527" s="13"/>
      <c r="AN2527" s="13"/>
      <c r="AO2527" s="13"/>
      <c r="AP2527" s="13"/>
      <c r="AQ2527" s="13"/>
      <c r="AR2527" s="13"/>
      <c r="AS2527" s="13"/>
      <c r="AT2527" s="13"/>
      <c r="AU2527" s="13"/>
      <c r="AV2527" s="13"/>
      <c r="AW2527" s="13"/>
      <c r="AX2527" s="13"/>
      <c r="AY2527" s="13"/>
      <c r="AZ2527" s="13"/>
      <c r="BA2527" s="13"/>
      <c r="BB2527" s="13"/>
      <c r="BC2527" s="13"/>
      <c r="BD2527" s="13"/>
      <c r="BE2527" s="13"/>
      <c r="BF2527" s="13"/>
      <c r="BG2527" s="13"/>
      <c r="BH2527" s="13"/>
      <c r="BI2527" s="13"/>
      <c r="BJ2527" s="13"/>
      <c r="BK2527" s="13"/>
      <c r="BL2527" s="13"/>
      <c r="BM2527" s="13"/>
      <c r="BN2527" s="13"/>
      <c r="BO2527" s="13"/>
    </row>
    <row r="2528" spans="1:67" hidden="1" x14ac:dyDescent="0.2">
      <c r="A2528" t="s">
        <v>1433</v>
      </c>
      <c r="B2528" t="s">
        <v>169</v>
      </c>
      <c r="C2528" t="s">
        <v>1524</v>
      </c>
      <c r="D2528" t="s">
        <v>140</v>
      </c>
      <c r="E2528" t="s">
        <v>1434</v>
      </c>
      <c r="F2528" t="s">
        <v>1435</v>
      </c>
      <c r="G2528" t="s">
        <v>1434</v>
      </c>
      <c r="H2528" t="s">
        <v>1435</v>
      </c>
      <c r="AS2528">
        <v>3.5</v>
      </c>
      <c r="AV2528">
        <v>2.2999999999999998</v>
      </c>
      <c r="AW2528">
        <v>3.2</v>
      </c>
      <c r="AZ2528">
        <v>2.9</v>
      </c>
      <c r="BA2528">
        <v>3.5</v>
      </c>
      <c r="BD2528">
        <v>2.9</v>
      </c>
      <c r="BJ2528" t="s">
        <v>79</v>
      </c>
      <c r="BL2528" t="s">
        <v>361</v>
      </c>
      <c r="BM2528">
        <v>3142</v>
      </c>
      <c r="BN2528" t="s">
        <v>81</v>
      </c>
      <c r="BO2528" t="s">
        <v>361</v>
      </c>
    </row>
    <row r="2529" spans="1:67" hidden="1" x14ac:dyDescent="0.2">
      <c r="A2529" s="13" t="s">
        <v>1737</v>
      </c>
      <c r="B2529" s="13"/>
      <c r="C2529" s="13" t="s">
        <v>1524</v>
      </c>
      <c r="D2529" s="13" t="s">
        <v>140</v>
      </c>
      <c r="E2529" s="13" t="s">
        <v>1434</v>
      </c>
      <c r="F2529" s="13"/>
      <c r="G2529" s="13" t="s">
        <v>1434</v>
      </c>
      <c r="H2529" s="13"/>
      <c r="I2529" s="13"/>
      <c r="J2529" s="13"/>
      <c r="K2529" s="13"/>
      <c r="L2529" s="13"/>
      <c r="M2529" s="13"/>
      <c r="N2529" s="13"/>
      <c r="O2529" s="13"/>
      <c r="P2529" s="13"/>
      <c r="Q2529" s="13"/>
      <c r="R2529" s="13"/>
      <c r="S2529" s="13"/>
      <c r="T2529" s="13"/>
      <c r="U2529" s="13"/>
      <c r="V2529" s="13"/>
      <c r="W2529" s="13"/>
      <c r="X2529" s="13"/>
      <c r="Y2529" s="13"/>
      <c r="Z2529" s="13"/>
      <c r="AA2529" s="13"/>
      <c r="AB2529" s="13"/>
      <c r="AC2529" s="13"/>
      <c r="AD2529" s="13"/>
      <c r="AE2529" s="13"/>
      <c r="AF2529" s="13"/>
      <c r="AG2529" s="13"/>
      <c r="AH2529" s="13"/>
      <c r="AI2529" s="13"/>
      <c r="AJ2529" s="13"/>
      <c r="AK2529" s="13"/>
      <c r="AL2529" s="13"/>
      <c r="AM2529" s="13"/>
      <c r="AN2529" s="13"/>
      <c r="AO2529" s="13"/>
      <c r="AP2529" s="13"/>
      <c r="AQ2529" s="13"/>
      <c r="AR2529" s="13"/>
      <c r="AS2529" s="13"/>
      <c r="AT2529" s="13"/>
      <c r="AU2529" s="13"/>
      <c r="AV2529" s="13"/>
      <c r="AW2529" s="13"/>
      <c r="AX2529" s="13"/>
      <c r="AY2529" s="13"/>
      <c r="AZ2529" s="13"/>
      <c r="BA2529" s="13"/>
      <c r="BB2529" s="13"/>
      <c r="BC2529" s="13"/>
      <c r="BD2529" s="13"/>
      <c r="BE2529" s="13"/>
      <c r="BF2529" s="13"/>
      <c r="BG2529" s="13"/>
      <c r="BH2529" s="13"/>
      <c r="BI2529" s="13"/>
      <c r="BJ2529" s="13"/>
      <c r="BK2529" s="13"/>
      <c r="BL2529" s="13"/>
      <c r="BM2529" s="13"/>
      <c r="BN2529" s="13"/>
      <c r="BO2529" s="13"/>
    </row>
    <row r="2530" spans="1:67" hidden="1" x14ac:dyDescent="0.2">
      <c r="A2530" s="13" t="s">
        <v>1737</v>
      </c>
      <c r="B2530" s="13"/>
      <c r="C2530" s="13" t="s">
        <v>1518</v>
      </c>
      <c r="D2530" s="13" t="s">
        <v>76</v>
      </c>
      <c r="E2530" s="13" t="s">
        <v>975</v>
      </c>
      <c r="F2530" s="13" t="s">
        <v>428</v>
      </c>
      <c r="G2530" s="13" t="s">
        <v>141</v>
      </c>
      <c r="H2530" s="13" t="s">
        <v>1447</v>
      </c>
      <c r="I2530" s="13"/>
      <c r="J2530" s="13"/>
      <c r="K2530" s="13"/>
      <c r="L2530" s="13"/>
      <c r="M2530" s="13"/>
      <c r="N2530" s="13"/>
      <c r="O2530" s="13"/>
      <c r="P2530" s="13"/>
      <c r="Q2530" s="13"/>
      <c r="R2530" s="13"/>
      <c r="S2530" s="13"/>
      <c r="T2530" s="13"/>
      <c r="U2530" s="13"/>
      <c r="V2530" s="13"/>
      <c r="W2530" s="13"/>
      <c r="X2530" s="13"/>
      <c r="Y2530" s="13"/>
      <c r="Z2530" s="13"/>
      <c r="AA2530" s="13"/>
      <c r="AB2530" s="13"/>
      <c r="AC2530" s="13"/>
      <c r="AD2530" s="13"/>
      <c r="AE2530" s="13"/>
      <c r="AF2530" s="13"/>
      <c r="AG2530" s="13"/>
      <c r="AH2530" s="13"/>
      <c r="AI2530" s="13"/>
      <c r="AJ2530" s="13"/>
      <c r="AK2530" s="13"/>
      <c r="AL2530" s="13"/>
      <c r="AM2530" s="13"/>
      <c r="AN2530" s="13"/>
      <c r="AO2530" s="13"/>
      <c r="AP2530" s="13"/>
      <c r="AQ2530" s="13"/>
      <c r="AR2530" s="13"/>
      <c r="AS2530" s="13"/>
      <c r="AT2530" s="13"/>
      <c r="AU2530" s="13"/>
      <c r="AV2530" s="13"/>
      <c r="AW2530" s="13"/>
      <c r="AX2530" s="13"/>
      <c r="AY2530" s="13"/>
      <c r="AZ2530" s="13"/>
      <c r="BA2530" s="13"/>
      <c r="BB2530" s="13"/>
      <c r="BC2530" s="13"/>
      <c r="BD2530" s="13"/>
      <c r="BE2530" s="13"/>
      <c r="BF2530" s="13"/>
      <c r="BG2530" s="13"/>
      <c r="BH2530" s="13"/>
      <c r="BI2530" s="13"/>
      <c r="BJ2530" s="13"/>
      <c r="BK2530" s="13"/>
      <c r="BL2530" s="13"/>
      <c r="BM2530" s="13"/>
      <c r="BN2530" s="13"/>
      <c r="BO2530" s="13"/>
    </row>
    <row r="2531" spans="1:67" hidden="1" x14ac:dyDescent="0.2">
      <c r="A2531" s="13" t="s">
        <v>1737</v>
      </c>
      <c r="B2531" s="13"/>
      <c r="C2531" s="13" t="s">
        <v>1518</v>
      </c>
      <c r="D2531" s="13" t="s">
        <v>76</v>
      </c>
      <c r="E2531" s="13" t="s">
        <v>975</v>
      </c>
      <c r="F2531" s="13" t="s">
        <v>428</v>
      </c>
      <c r="G2531" s="13" t="s">
        <v>975</v>
      </c>
      <c r="H2531" s="13" t="s">
        <v>1570</v>
      </c>
      <c r="I2531" s="13"/>
      <c r="J2531" s="13"/>
      <c r="K2531" s="13"/>
      <c r="L2531" s="13"/>
      <c r="M2531" s="13"/>
      <c r="N2531" s="13"/>
      <c r="O2531" s="13"/>
      <c r="P2531" s="13"/>
      <c r="Q2531" s="13"/>
      <c r="R2531" s="13"/>
      <c r="S2531" s="13"/>
      <c r="T2531" s="13"/>
      <c r="U2531" s="13"/>
      <c r="V2531" s="13"/>
      <c r="W2531" s="13"/>
      <c r="X2531" s="13"/>
      <c r="Y2531" s="13"/>
      <c r="Z2531" s="13"/>
      <c r="AA2531" s="13"/>
      <c r="AB2531" s="13"/>
      <c r="AC2531" s="13"/>
      <c r="AD2531" s="13"/>
      <c r="AE2531" s="13"/>
      <c r="AF2531" s="13"/>
      <c r="AG2531" s="13"/>
      <c r="AH2531" s="13"/>
      <c r="AI2531" s="13"/>
      <c r="AJ2531" s="13"/>
      <c r="AK2531" s="13"/>
      <c r="AL2531" s="13"/>
      <c r="AM2531" s="13"/>
      <c r="AN2531" s="13"/>
      <c r="AO2531" s="13"/>
      <c r="AP2531" s="13"/>
      <c r="AQ2531" s="13"/>
      <c r="AR2531" s="13"/>
      <c r="AS2531" s="13"/>
      <c r="AT2531" s="13"/>
      <c r="AU2531" s="13"/>
      <c r="AV2531" s="13"/>
      <c r="AW2531" s="13"/>
      <c r="AX2531" s="13"/>
      <c r="AY2531" s="13"/>
      <c r="AZ2531" s="13"/>
      <c r="BA2531" s="13"/>
      <c r="BB2531" s="13"/>
      <c r="BC2531" s="13"/>
      <c r="BD2531" s="13"/>
      <c r="BE2531" s="13"/>
      <c r="BF2531" s="13"/>
      <c r="BG2531" s="13"/>
      <c r="BH2531" s="13"/>
      <c r="BI2531" s="13"/>
      <c r="BJ2531" s="13"/>
      <c r="BK2531" s="13"/>
      <c r="BL2531" s="13"/>
      <c r="BM2531" s="13"/>
      <c r="BN2531" s="13"/>
      <c r="BO2531" s="13"/>
    </row>
    <row r="2532" spans="1:67" hidden="1" x14ac:dyDescent="0.2">
      <c r="A2532" s="13" t="s">
        <v>1737</v>
      </c>
      <c r="B2532" s="13"/>
      <c r="C2532" s="13" t="s">
        <v>1518</v>
      </c>
      <c r="D2532" s="13" t="s">
        <v>76</v>
      </c>
      <c r="E2532" s="13" t="s">
        <v>975</v>
      </c>
      <c r="F2532" s="13" t="s">
        <v>428</v>
      </c>
      <c r="G2532" s="13" t="s">
        <v>975</v>
      </c>
      <c r="H2532" s="13" t="s">
        <v>436</v>
      </c>
      <c r="I2532" s="13"/>
      <c r="J2532" s="13"/>
      <c r="K2532" s="13"/>
      <c r="L2532" s="13"/>
      <c r="M2532" s="13"/>
      <c r="N2532" s="13"/>
      <c r="O2532" s="13"/>
      <c r="P2532" s="13"/>
      <c r="Q2532" s="13"/>
      <c r="R2532" s="13"/>
      <c r="S2532" s="13"/>
      <c r="T2532" s="13"/>
      <c r="U2532" s="13"/>
      <c r="V2532" s="13"/>
      <c r="W2532" s="13"/>
      <c r="X2532" s="13"/>
      <c r="Y2532" s="13"/>
      <c r="Z2532" s="13"/>
      <c r="AA2532" s="13"/>
      <c r="AB2532" s="13"/>
      <c r="AC2532" s="13"/>
      <c r="AD2532" s="13"/>
      <c r="AE2532" s="13"/>
      <c r="AF2532" s="13"/>
      <c r="AG2532" s="13"/>
      <c r="AH2532" s="13"/>
      <c r="AI2532" s="13"/>
      <c r="AJ2532" s="13"/>
      <c r="AK2532" s="13"/>
      <c r="AL2532" s="13"/>
      <c r="AM2532" s="13"/>
      <c r="AN2532" s="13"/>
      <c r="AO2532" s="13"/>
      <c r="AP2532" s="13"/>
      <c r="AQ2532" s="13"/>
      <c r="AR2532" s="13"/>
      <c r="AS2532" s="13"/>
      <c r="AT2532" s="13"/>
      <c r="AU2532" s="13"/>
      <c r="AV2532" s="13"/>
      <c r="AW2532" s="13"/>
      <c r="AX2532" s="13"/>
      <c r="AY2532" s="13"/>
      <c r="AZ2532" s="13"/>
      <c r="BA2532" s="13"/>
      <c r="BB2532" s="13"/>
      <c r="BC2532" s="13"/>
      <c r="BD2532" s="13"/>
      <c r="BE2532" s="13"/>
      <c r="BF2532" s="13"/>
      <c r="BG2532" s="13"/>
      <c r="BH2532" s="13"/>
      <c r="BI2532" s="13"/>
      <c r="BJ2532" s="13"/>
      <c r="BK2532" s="13"/>
      <c r="BL2532" s="13"/>
      <c r="BM2532" s="13"/>
      <c r="BN2532" s="13"/>
      <c r="BO2532" s="13"/>
    </row>
    <row r="2533" spans="1:67" hidden="1" x14ac:dyDescent="0.2">
      <c r="A2533" s="13" t="s">
        <v>1737</v>
      </c>
      <c r="B2533" s="13"/>
      <c r="C2533" s="13" t="s">
        <v>1518</v>
      </c>
      <c r="D2533" s="13" t="s">
        <v>76</v>
      </c>
      <c r="E2533" s="13" t="s">
        <v>975</v>
      </c>
      <c r="F2533" s="13" t="s">
        <v>428</v>
      </c>
      <c r="G2533" s="13" t="s">
        <v>975</v>
      </c>
      <c r="H2533" s="13" t="s">
        <v>428</v>
      </c>
      <c r="I2533" s="13"/>
      <c r="J2533" s="13"/>
      <c r="K2533" s="13"/>
      <c r="L2533" s="13"/>
      <c r="M2533" s="13"/>
      <c r="N2533" s="13"/>
      <c r="O2533" s="13"/>
      <c r="P2533" s="13"/>
      <c r="Q2533" s="13"/>
      <c r="R2533" s="13"/>
      <c r="S2533" s="13"/>
      <c r="T2533" s="13"/>
      <c r="U2533" s="13"/>
      <c r="V2533" s="13"/>
      <c r="W2533" s="13"/>
      <c r="X2533" s="13"/>
      <c r="Y2533" s="13"/>
      <c r="Z2533" s="13"/>
      <c r="AA2533" s="13"/>
      <c r="AB2533" s="13"/>
      <c r="AC2533" s="13"/>
      <c r="AD2533" s="13"/>
      <c r="AE2533" s="13"/>
      <c r="AF2533" s="13"/>
      <c r="AG2533" s="13"/>
      <c r="AH2533" s="13"/>
      <c r="AI2533" s="13"/>
      <c r="AJ2533" s="13"/>
      <c r="AK2533" s="13"/>
      <c r="AL2533" s="13"/>
      <c r="AM2533" s="13"/>
      <c r="AN2533" s="13"/>
      <c r="AO2533" s="13"/>
      <c r="AP2533" s="13"/>
      <c r="AQ2533" s="13"/>
      <c r="AR2533" s="13"/>
      <c r="AS2533" s="13"/>
      <c r="AT2533" s="13"/>
      <c r="AU2533" s="13"/>
      <c r="AV2533" s="13"/>
      <c r="AW2533" s="13"/>
      <c r="AX2533" s="13"/>
      <c r="AY2533" s="13"/>
      <c r="AZ2533" s="13"/>
      <c r="BA2533" s="13"/>
      <c r="BB2533" s="13"/>
      <c r="BC2533" s="13"/>
      <c r="BD2533" s="13"/>
      <c r="BE2533" s="13"/>
      <c r="BF2533" s="13"/>
      <c r="BG2533" s="13"/>
      <c r="BH2533" s="13"/>
      <c r="BI2533" s="13"/>
      <c r="BJ2533" s="13"/>
      <c r="BK2533" s="13"/>
      <c r="BL2533" s="13"/>
      <c r="BM2533" s="13"/>
      <c r="BN2533" s="13"/>
      <c r="BO2533" s="13"/>
    </row>
    <row r="2534" spans="1:67" s="12" customFormat="1" ht="18" hidden="1" x14ac:dyDescent="0.2">
      <c r="A2534" s="6" t="s">
        <v>2415</v>
      </c>
      <c r="B2534" s="6"/>
      <c r="C2534" s="6" t="s">
        <v>1518</v>
      </c>
      <c r="D2534" s="6" t="s">
        <v>76</v>
      </c>
      <c r="E2534" s="6" t="s">
        <v>975</v>
      </c>
      <c r="F2534" s="6" t="s">
        <v>428</v>
      </c>
      <c r="G2534" s="6" t="s">
        <v>975</v>
      </c>
      <c r="H2534" s="6" t="s">
        <v>428</v>
      </c>
      <c r="I2534" s="6"/>
      <c r="J2534" s="6"/>
      <c r="K2534" s="6"/>
      <c r="L2534" s="6"/>
      <c r="M2534" s="6"/>
      <c r="N2534" s="6"/>
      <c r="O2534" s="6"/>
      <c r="P2534" s="6"/>
      <c r="Q2534" s="6"/>
      <c r="R2534" s="6"/>
      <c r="S2534" s="6"/>
      <c r="T2534" s="6"/>
      <c r="U2534" s="6"/>
      <c r="V2534" s="6"/>
      <c r="W2534" s="6"/>
      <c r="X2534" s="6"/>
      <c r="Y2534" s="6"/>
      <c r="Z2534" s="6"/>
      <c r="AA2534" s="6"/>
      <c r="AB2534" s="6"/>
      <c r="AC2534" s="6"/>
      <c r="AD2534" s="6"/>
      <c r="AE2534" s="6"/>
      <c r="AF2534" s="6"/>
      <c r="AG2534" s="6"/>
      <c r="AH2534" s="6"/>
      <c r="AI2534" s="6"/>
      <c r="AJ2534" s="6"/>
      <c r="AK2534" s="6"/>
      <c r="AL2534" s="6"/>
      <c r="AM2534" s="6"/>
      <c r="AN2534" s="6"/>
      <c r="AO2534" s="6"/>
      <c r="AP2534" s="6"/>
      <c r="AQ2534" s="6"/>
      <c r="AR2534" s="6"/>
      <c r="AS2534" s="6"/>
      <c r="AT2534" s="6"/>
      <c r="AU2534" s="6"/>
      <c r="AV2534" s="6"/>
      <c r="AW2534" s="6"/>
      <c r="AX2534" s="6"/>
      <c r="AY2534" s="6"/>
      <c r="AZ2534" s="6"/>
      <c r="BA2534" s="6"/>
      <c r="BB2534" s="6"/>
      <c r="BC2534" s="6"/>
      <c r="BD2534" s="6"/>
      <c r="BE2534" s="6"/>
      <c r="BF2534" s="6"/>
      <c r="BG2534" s="6"/>
      <c r="BH2534" s="6"/>
      <c r="BI2534" s="6"/>
      <c r="BJ2534" s="6" t="s">
        <v>79</v>
      </c>
      <c r="BK2534" s="7">
        <v>44820</v>
      </c>
      <c r="BL2534" s="6" t="s">
        <v>2413</v>
      </c>
      <c r="BM2534" s="33">
        <v>82637</v>
      </c>
      <c r="BN2534" s="6" t="s">
        <v>72</v>
      </c>
      <c r="BO2534" s="6" t="s">
        <v>2413</v>
      </c>
    </row>
    <row r="2535" spans="1:67" s="12" customFormat="1" ht="18" hidden="1" x14ac:dyDescent="0.2">
      <c r="A2535" s="6" t="s">
        <v>2416</v>
      </c>
      <c r="B2535" s="6"/>
      <c r="C2535" s="6" t="s">
        <v>1518</v>
      </c>
      <c r="D2535" s="6" t="s">
        <v>76</v>
      </c>
      <c r="E2535" s="6" t="s">
        <v>975</v>
      </c>
      <c r="F2535" s="6" t="s">
        <v>428</v>
      </c>
      <c r="G2535" s="6" t="s">
        <v>975</v>
      </c>
      <c r="H2535" s="6" t="s">
        <v>428</v>
      </c>
      <c r="I2535" s="6"/>
      <c r="J2535" s="6"/>
      <c r="K2535" s="6"/>
      <c r="L2535" s="6"/>
      <c r="M2535" s="6"/>
      <c r="N2535" s="6"/>
      <c r="O2535" s="6"/>
      <c r="P2535" s="6"/>
      <c r="Q2535" s="6"/>
      <c r="R2535" s="6"/>
      <c r="S2535" s="6"/>
      <c r="T2535" s="6"/>
      <c r="U2535" s="6"/>
      <c r="V2535" s="6"/>
      <c r="W2535" s="6"/>
      <c r="X2535" s="6"/>
      <c r="Y2535" s="6"/>
      <c r="Z2535" s="6"/>
      <c r="AA2535" s="6"/>
      <c r="AB2535" s="6"/>
      <c r="AC2535" s="6"/>
      <c r="AD2535" s="6"/>
      <c r="AE2535" s="6"/>
      <c r="AF2535" s="6"/>
      <c r="AG2535" s="6"/>
      <c r="AH2535" s="6"/>
      <c r="AI2535" s="6"/>
      <c r="AJ2535" s="6"/>
      <c r="AK2535" s="6"/>
      <c r="AL2535" s="6"/>
      <c r="AM2535" s="6"/>
      <c r="AN2535" s="6"/>
      <c r="AO2535" s="6"/>
      <c r="AP2535" s="6"/>
      <c r="AQ2535" s="6"/>
      <c r="AR2535" s="6"/>
      <c r="AS2535" s="6"/>
      <c r="AT2535" s="6"/>
      <c r="AU2535" s="6"/>
      <c r="AV2535" s="6"/>
      <c r="AW2535" s="6"/>
      <c r="AX2535" s="6"/>
      <c r="AY2535" s="6"/>
      <c r="AZ2535" s="6"/>
      <c r="BA2535" s="6"/>
      <c r="BB2535" s="6"/>
      <c r="BC2535" s="6"/>
      <c r="BD2535" s="6"/>
      <c r="BE2535" s="6"/>
      <c r="BF2535" s="6"/>
      <c r="BG2535" s="6"/>
      <c r="BH2535" s="6"/>
      <c r="BI2535" s="6"/>
      <c r="BJ2535" s="6" t="s">
        <v>79</v>
      </c>
      <c r="BK2535" s="7">
        <v>44820</v>
      </c>
      <c r="BL2535" s="6" t="s">
        <v>2413</v>
      </c>
      <c r="BM2535" s="33">
        <v>82637</v>
      </c>
      <c r="BN2535" s="6" t="s">
        <v>72</v>
      </c>
      <c r="BO2535" s="6" t="s">
        <v>2413</v>
      </c>
    </row>
    <row r="2536" spans="1:67" s="12" customFormat="1" hidden="1" x14ac:dyDescent="0.2">
      <c r="A2536" s="12" t="s">
        <v>2390</v>
      </c>
      <c r="C2536" s="12" t="s">
        <v>1518</v>
      </c>
      <c r="D2536" s="12" t="s">
        <v>76</v>
      </c>
      <c r="E2536" s="12" t="s">
        <v>975</v>
      </c>
      <c r="F2536" s="12" t="s">
        <v>428</v>
      </c>
      <c r="G2536" s="12" t="s">
        <v>888</v>
      </c>
      <c r="H2536" s="12" t="s">
        <v>428</v>
      </c>
      <c r="BJ2536" s="12" t="s">
        <v>79</v>
      </c>
      <c r="BK2536" s="14">
        <v>44820</v>
      </c>
      <c r="BL2536" s="12" t="s">
        <v>2353</v>
      </c>
      <c r="BM2536" s="12">
        <v>2905</v>
      </c>
      <c r="BN2536" s="12" t="s">
        <v>72</v>
      </c>
      <c r="BO2536" s="12" t="s">
        <v>2353</v>
      </c>
    </row>
    <row r="2537" spans="1:67" s="12" customFormat="1" hidden="1" x14ac:dyDescent="0.2">
      <c r="A2537" s="12" t="s">
        <v>2391</v>
      </c>
      <c r="C2537" s="12" t="s">
        <v>1518</v>
      </c>
      <c r="D2537" s="12" t="s">
        <v>76</v>
      </c>
      <c r="E2537" s="12" t="s">
        <v>975</v>
      </c>
      <c r="F2537" s="12" t="s">
        <v>428</v>
      </c>
      <c r="G2537" s="12" t="s">
        <v>888</v>
      </c>
      <c r="H2537" s="12" t="s">
        <v>428</v>
      </c>
      <c r="BJ2537" s="12" t="s">
        <v>79</v>
      </c>
      <c r="BK2537" s="14">
        <v>44820</v>
      </c>
      <c r="BL2537" s="12" t="s">
        <v>2353</v>
      </c>
      <c r="BM2537" s="12">
        <v>2905</v>
      </c>
      <c r="BN2537" s="12" t="s">
        <v>72</v>
      </c>
      <c r="BO2537" s="12" t="s">
        <v>2353</v>
      </c>
    </row>
    <row r="2538" spans="1:67" s="12" customFormat="1" hidden="1" x14ac:dyDescent="0.2">
      <c r="A2538" s="8" t="s">
        <v>2555</v>
      </c>
      <c r="B2538"/>
      <c r="C2538" t="s">
        <v>1518</v>
      </c>
      <c r="D2538" t="s">
        <v>76</v>
      </c>
      <c r="E2538" t="s">
        <v>975</v>
      </c>
      <c r="F2538" t="s">
        <v>428</v>
      </c>
      <c r="G2538" s="8" t="s">
        <v>888</v>
      </c>
      <c r="H2538" s="8" t="s">
        <v>428</v>
      </c>
      <c r="I2538" s="8"/>
      <c r="J2538"/>
      <c r="K2538"/>
      <c r="L2538"/>
      <c r="M2538"/>
      <c r="N2538"/>
      <c r="O2538"/>
      <c r="P2538"/>
      <c r="Q2538"/>
      <c r="R2538"/>
      <c r="S2538"/>
      <c r="T2538"/>
      <c r="U2538"/>
      <c r="V2538"/>
      <c r="W2538"/>
      <c r="X2538"/>
      <c r="Y2538"/>
      <c r="Z2538"/>
      <c r="AA2538"/>
      <c r="AB2538"/>
      <c r="AC2538"/>
      <c r="AD2538"/>
      <c r="AE2538"/>
      <c r="AF2538"/>
      <c r="AG2538">
        <v>4.55</v>
      </c>
      <c r="AH2538"/>
      <c r="AI2538"/>
      <c r="AJ2538">
        <v>6.75</v>
      </c>
      <c r="AK2538"/>
      <c r="AL2538"/>
      <c r="AM2538"/>
      <c r="AN2538"/>
      <c r="AO2538"/>
      <c r="AP2538"/>
      <c r="AQ2538"/>
      <c r="AR2538"/>
      <c r="AS2538"/>
      <c r="AT2538"/>
      <c r="AU2538"/>
      <c r="AV2538"/>
      <c r="AW2538"/>
      <c r="AX2538"/>
      <c r="AY2538"/>
      <c r="AZ2538"/>
      <c r="BA2538"/>
      <c r="BB2538"/>
      <c r="BC2538"/>
      <c r="BD2538"/>
      <c r="BE2538"/>
      <c r="BF2538"/>
      <c r="BG2538"/>
      <c r="BH2538"/>
      <c r="BI2538"/>
      <c r="BJ2538" s="8" t="s">
        <v>79</v>
      </c>
      <c r="BK2538" s="9">
        <v>44824</v>
      </c>
      <c r="BL2538" s="8" t="s">
        <v>2492</v>
      </c>
      <c r="BM2538">
        <v>2930</v>
      </c>
      <c r="BN2538"/>
      <c r="BO2538"/>
    </row>
    <row r="2539" spans="1:67" s="12" customFormat="1" hidden="1" x14ac:dyDescent="0.2">
      <c r="A2539" s="8" t="s">
        <v>2554</v>
      </c>
      <c r="B2539"/>
      <c r="C2539" t="s">
        <v>1518</v>
      </c>
      <c r="D2539" t="s">
        <v>76</v>
      </c>
      <c r="E2539" t="s">
        <v>975</v>
      </c>
      <c r="F2539" t="s">
        <v>428</v>
      </c>
      <c r="G2539" s="8" t="s">
        <v>888</v>
      </c>
      <c r="H2539" s="8" t="s">
        <v>428</v>
      </c>
      <c r="I2539" s="8"/>
      <c r="J2539"/>
      <c r="K2539"/>
      <c r="L2539"/>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v>5.5</v>
      </c>
      <c r="BB2539">
        <v>4.5</v>
      </c>
      <c r="BC2539">
        <v>4.4000000000000004</v>
      </c>
      <c r="BD2539">
        <v>4.5</v>
      </c>
      <c r="BE2539"/>
      <c r="BF2539"/>
      <c r="BG2539"/>
      <c r="BH2539"/>
      <c r="BI2539"/>
      <c r="BJ2539" t="s">
        <v>79</v>
      </c>
      <c r="BK2539" s="1">
        <v>44824</v>
      </c>
      <c r="BL2539" t="s">
        <v>2492</v>
      </c>
      <c r="BM2539">
        <v>2930</v>
      </c>
      <c r="BN2539" t="s">
        <v>72</v>
      </c>
      <c r="BO2539" t="s">
        <v>2492</v>
      </c>
    </row>
    <row r="2540" spans="1:67" s="12" customFormat="1" hidden="1" x14ac:dyDescent="0.2">
      <c r="A2540" s="12" t="s">
        <v>2349</v>
      </c>
      <c r="C2540" s="12" t="s">
        <v>1518</v>
      </c>
      <c r="D2540" s="12" t="s">
        <v>76</v>
      </c>
      <c r="E2540" s="12" t="s">
        <v>975</v>
      </c>
      <c r="F2540" s="12" t="s">
        <v>428</v>
      </c>
      <c r="G2540" s="12" t="s">
        <v>888</v>
      </c>
      <c r="H2540" s="12" t="s">
        <v>428</v>
      </c>
      <c r="BJ2540" s="12" t="s">
        <v>79</v>
      </c>
      <c r="BK2540" s="14">
        <v>44819</v>
      </c>
      <c r="BL2540" s="12" t="s">
        <v>2348</v>
      </c>
      <c r="BM2540" s="12">
        <v>3649</v>
      </c>
      <c r="BN2540" s="12" t="s">
        <v>72</v>
      </c>
      <c r="BO2540" s="12" t="s">
        <v>2348</v>
      </c>
    </row>
    <row r="2541" spans="1:67" s="8" customFormat="1" hidden="1" x14ac:dyDescent="0.2">
      <c r="A2541" t="s">
        <v>108</v>
      </c>
      <c r="B2541"/>
      <c r="C2541" t="s">
        <v>1518</v>
      </c>
      <c r="D2541" t="s">
        <v>76</v>
      </c>
      <c r="E2541" t="s">
        <v>975</v>
      </c>
      <c r="F2541" t="s">
        <v>428</v>
      </c>
      <c r="G2541" t="s">
        <v>888</v>
      </c>
      <c r="H2541" t="s">
        <v>428</v>
      </c>
      <c r="I2541" t="b">
        <v>0</v>
      </c>
      <c r="J2541"/>
      <c r="K2541"/>
      <c r="L2541"/>
      <c r="M2541"/>
      <c r="N2541"/>
      <c r="O2541"/>
      <c r="P2541"/>
      <c r="Q2541"/>
      <c r="R2541"/>
      <c r="S2541"/>
      <c r="T2541"/>
      <c r="U2541"/>
      <c r="V2541"/>
      <c r="W2541"/>
      <c r="X2541"/>
      <c r="Y2541">
        <v>5.61</v>
      </c>
      <c r="Z2541"/>
      <c r="AA2541"/>
      <c r="AB2541">
        <v>6.05</v>
      </c>
      <c r="AC2541">
        <v>5.86</v>
      </c>
      <c r="AD2541"/>
      <c r="AE2541"/>
      <c r="AF2541">
        <v>7.55</v>
      </c>
      <c r="AG2541">
        <v>4.1500000000000004</v>
      </c>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t="s">
        <v>2305</v>
      </c>
      <c r="BJ2541" t="s">
        <v>79</v>
      </c>
      <c r="BK2541" s="1">
        <v>44819</v>
      </c>
      <c r="BL2541" t="s">
        <v>2303</v>
      </c>
      <c r="BM2541">
        <v>9611</v>
      </c>
      <c r="BN2541"/>
      <c r="BO2541"/>
    </row>
    <row r="2542" spans="1:67" s="8" customFormat="1" hidden="1" x14ac:dyDescent="0.2">
      <c r="A2542" s="8" t="s">
        <v>108</v>
      </c>
      <c r="C2542" s="8" t="s">
        <v>1518</v>
      </c>
      <c r="D2542" s="8" t="s">
        <v>76</v>
      </c>
      <c r="E2542" s="8" t="s">
        <v>975</v>
      </c>
      <c r="F2542" s="8" t="s">
        <v>428</v>
      </c>
      <c r="G2542" s="8" t="s">
        <v>888</v>
      </c>
      <c r="H2542" s="8" t="s">
        <v>428</v>
      </c>
      <c r="Y2542" s="8">
        <v>5.61</v>
      </c>
      <c r="AB2542" s="8">
        <v>6.05</v>
      </c>
      <c r="AC2542" s="8">
        <v>5.86</v>
      </c>
      <c r="AF2542" s="8">
        <v>7.55</v>
      </c>
      <c r="AG2542" s="8">
        <v>4.1500000000000004</v>
      </c>
      <c r="AJ2542" s="8">
        <v>6.27</v>
      </c>
      <c r="AO2542" s="8">
        <v>4.3499999999999996</v>
      </c>
      <c r="AR2542" s="8">
        <v>2.7</v>
      </c>
      <c r="AS2542" s="8">
        <v>5.25</v>
      </c>
      <c r="AV2542" s="8">
        <v>3.23</v>
      </c>
      <c r="AW2542" s="8">
        <v>5.87</v>
      </c>
      <c r="AX2542" s="8">
        <v>3.86</v>
      </c>
      <c r="AY2542" s="8">
        <v>4.0999999999999996</v>
      </c>
      <c r="AZ2542" s="8">
        <v>4.0999999999999996</v>
      </c>
      <c r="BA2542" s="8">
        <v>6.1</v>
      </c>
      <c r="BB2542" s="8">
        <v>4.7</v>
      </c>
      <c r="BC2542" s="8">
        <v>4.75</v>
      </c>
      <c r="BD2542" s="8">
        <v>4.75</v>
      </c>
      <c r="BE2542" s="8">
        <v>6.44</v>
      </c>
      <c r="BH2542" s="8">
        <v>4.0999999999999996</v>
      </c>
      <c r="BJ2542" s="8" t="s">
        <v>79</v>
      </c>
      <c r="BK2542" s="9">
        <v>44820</v>
      </c>
      <c r="BL2542" s="8" t="s">
        <v>2353</v>
      </c>
      <c r="BM2542" s="8">
        <v>2905</v>
      </c>
    </row>
    <row r="2543" spans="1:67" s="8" customFormat="1" hidden="1" x14ac:dyDescent="0.2">
      <c r="A2543" s="8" t="s">
        <v>1994</v>
      </c>
      <c r="B2543"/>
      <c r="C2543" t="s">
        <v>1518</v>
      </c>
      <c r="D2543" t="s">
        <v>76</v>
      </c>
      <c r="E2543" t="s">
        <v>975</v>
      </c>
      <c r="F2543" t="s">
        <v>428</v>
      </c>
      <c r="G2543" s="8" t="s">
        <v>888</v>
      </c>
      <c r="H2543" s="8" t="s">
        <v>428</v>
      </c>
      <c r="J2543"/>
      <c r="K2543"/>
      <c r="L2543"/>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t="s">
        <v>2000</v>
      </c>
      <c r="BJ2543" s="8" t="s">
        <v>79</v>
      </c>
      <c r="BK2543" s="9">
        <v>44813</v>
      </c>
      <c r="BL2543" t="s">
        <v>1999</v>
      </c>
      <c r="BM2543">
        <v>34317</v>
      </c>
      <c r="BN2543" t="s">
        <v>72</v>
      </c>
      <c r="BO2543" s="11" t="s">
        <v>1999</v>
      </c>
    </row>
    <row r="2544" spans="1:67" hidden="1" x14ac:dyDescent="0.2">
      <c r="A2544" t="s">
        <v>1436</v>
      </c>
      <c r="C2544" t="s">
        <v>1518</v>
      </c>
      <c r="D2544" t="s">
        <v>76</v>
      </c>
      <c r="E2544" t="s">
        <v>975</v>
      </c>
      <c r="F2544" t="s">
        <v>428</v>
      </c>
      <c r="G2544" t="s">
        <v>888</v>
      </c>
      <c r="H2544" t="s">
        <v>428</v>
      </c>
      <c r="AG2544">
        <v>4.72</v>
      </c>
      <c r="AH2544">
        <v>5.86</v>
      </c>
      <c r="AI2544">
        <v>5.47</v>
      </c>
      <c r="AJ2544">
        <v>5.86</v>
      </c>
      <c r="BJ2544" t="s">
        <v>79</v>
      </c>
      <c r="BL2544" t="s">
        <v>93</v>
      </c>
      <c r="BM2544">
        <v>42805</v>
      </c>
    </row>
    <row r="2545" spans="1:67" hidden="1" x14ac:dyDescent="0.2">
      <c r="A2545" t="s">
        <v>1437</v>
      </c>
      <c r="C2545" t="s">
        <v>1518</v>
      </c>
      <c r="D2545" t="s">
        <v>76</v>
      </c>
      <c r="E2545" t="s">
        <v>975</v>
      </c>
      <c r="F2545" t="s">
        <v>428</v>
      </c>
      <c r="G2545" t="s">
        <v>888</v>
      </c>
      <c r="H2545" t="s">
        <v>428</v>
      </c>
      <c r="AG2545">
        <v>4.0999999999999996</v>
      </c>
      <c r="AH2545">
        <v>5.38</v>
      </c>
      <c r="AI2545">
        <v>4.96</v>
      </c>
      <c r="AJ2545">
        <v>5.38</v>
      </c>
      <c r="BJ2545" t="s">
        <v>79</v>
      </c>
      <c r="BL2545" t="s">
        <v>93</v>
      </c>
      <c r="BM2545">
        <v>42805</v>
      </c>
    </row>
    <row r="2546" spans="1:67" hidden="1" x14ac:dyDescent="0.2">
      <c r="A2546" t="s">
        <v>1438</v>
      </c>
      <c r="C2546" t="s">
        <v>1518</v>
      </c>
      <c r="D2546" t="s">
        <v>76</v>
      </c>
      <c r="E2546" t="s">
        <v>975</v>
      </c>
      <c r="F2546" t="s">
        <v>428</v>
      </c>
      <c r="G2546" t="s">
        <v>888</v>
      </c>
      <c r="H2546" t="s">
        <v>428</v>
      </c>
      <c r="AW2546">
        <v>5.59</v>
      </c>
      <c r="AX2546">
        <v>4.76</v>
      </c>
      <c r="AY2546">
        <v>4.4800000000000004</v>
      </c>
      <c r="AZ2546">
        <v>4.76</v>
      </c>
      <c r="BI2546" t="s">
        <v>1113</v>
      </c>
      <c r="BJ2546" t="s">
        <v>79</v>
      </c>
      <c r="BL2546" t="s">
        <v>93</v>
      </c>
      <c r="BM2546">
        <v>42805</v>
      </c>
    </row>
    <row r="2547" spans="1:67" hidden="1" x14ac:dyDescent="0.2">
      <c r="A2547" t="s">
        <v>1439</v>
      </c>
      <c r="C2547" t="s">
        <v>1518</v>
      </c>
      <c r="D2547" t="s">
        <v>76</v>
      </c>
      <c r="E2547" t="s">
        <v>975</v>
      </c>
      <c r="F2547" t="s">
        <v>428</v>
      </c>
      <c r="G2547" t="s">
        <v>888</v>
      </c>
      <c r="H2547" t="s">
        <v>428</v>
      </c>
      <c r="AW2547">
        <v>5.78</v>
      </c>
      <c r="AX2547">
        <v>5.67</v>
      </c>
      <c r="AY2547">
        <v>5.87</v>
      </c>
      <c r="AZ2547">
        <v>5.87</v>
      </c>
      <c r="BI2547" t="s">
        <v>1113</v>
      </c>
      <c r="BJ2547" t="s">
        <v>79</v>
      </c>
      <c r="BL2547" t="s">
        <v>93</v>
      </c>
      <c r="BM2547">
        <v>42805</v>
      </c>
    </row>
    <row r="2548" spans="1:67" hidden="1" x14ac:dyDescent="0.2">
      <c r="A2548" t="s">
        <v>1440</v>
      </c>
      <c r="C2548" t="s">
        <v>1518</v>
      </c>
      <c r="D2548" t="s">
        <v>76</v>
      </c>
      <c r="E2548" t="s">
        <v>975</v>
      </c>
      <c r="F2548" t="s">
        <v>428</v>
      </c>
      <c r="G2548" t="s">
        <v>888</v>
      </c>
      <c r="H2548" t="s">
        <v>428</v>
      </c>
      <c r="AW2548">
        <v>6.09</v>
      </c>
      <c r="AX2548">
        <v>5.31</v>
      </c>
      <c r="AY2548">
        <v>5.25</v>
      </c>
      <c r="AZ2548">
        <v>5.31</v>
      </c>
      <c r="BI2548" t="s">
        <v>1113</v>
      </c>
      <c r="BJ2548" t="s">
        <v>79</v>
      </c>
      <c r="BL2548" t="s">
        <v>93</v>
      </c>
      <c r="BM2548">
        <v>42805</v>
      </c>
      <c r="BN2548" t="s">
        <v>81</v>
      </c>
      <c r="BO2548" t="s">
        <v>93</v>
      </c>
    </row>
    <row r="2549" spans="1:67" hidden="1" x14ac:dyDescent="0.2">
      <c r="A2549" t="s">
        <v>1441</v>
      </c>
      <c r="C2549" t="s">
        <v>1518</v>
      </c>
      <c r="D2549" t="s">
        <v>76</v>
      </c>
      <c r="E2549" t="s">
        <v>975</v>
      </c>
      <c r="F2549" t="s">
        <v>428</v>
      </c>
      <c r="G2549" t="s">
        <v>888</v>
      </c>
      <c r="H2549" t="s">
        <v>428</v>
      </c>
      <c r="AX2549">
        <v>4.46</v>
      </c>
      <c r="BI2549" t="s">
        <v>1113</v>
      </c>
      <c r="BJ2549" t="s">
        <v>79</v>
      </c>
      <c r="BL2549" t="s">
        <v>93</v>
      </c>
      <c r="BM2549">
        <v>42805</v>
      </c>
    </row>
    <row r="2550" spans="1:67" hidden="1" x14ac:dyDescent="0.2">
      <c r="A2550" t="s">
        <v>1442</v>
      </c>
      <c r="C2550" t="s">
        <v>1518</v>
      </c>
      <c r="D2550" t="s">
        <v>76</v>
      </c>
      <c r="E2550" t="s">
        <v>975</v>
      </c>
      <c r="F2550" t="s">
        <v>428</v>
      </c>
      <c r="G2550" t="s">
        <v>888</v>
      </c>
      <c r="H2550" t="s">
        <v>428</v>
      </c>
      <c r="AX2550">
        <v>4.2300000000000004</v>
      </c>
      <c r="BI2550" t="s">
        <v>1113</v>
      </c>
      <c r="BJ2550" t="s">
        <v>79</v>
      </c>
      <c r="BL2550" t="s">
        <v>93</v>
      </c>
      <c r="BM2550">
        <v>42805</v>
      </c>
    </row>
    <row r="2551" spans="1:67" hidden="1" x14ac:dyDescent="0.2">
      <c r="A2551" s="8" t="s">
        <v>2443</v>
      </c>
      <c r="B2551" t="s">
        <v>338</v>
      </c>
      <c r="C2551" t="s">
        <v>1518</v>
      </c>
      <c r="D2551" t="s">
        <v>76</v>
      </c>
      <c r="E2551" t="s">
        <v>975</v>
      </c>
      <c r="F2551" t="s">
        <v>428</v>
      </c>
      <c r="G2551" s="8" t="s">
        <v>975</v>
      </c>
      <c r="H2551" s="8" t="s">
        <v>1570</v>
      </c>
      <c r="I2551" s="8"/>
      <c r="Y2551">
        <v>5.0999999999999996</v>
      </c>
      <c r="AB2551">
        <v>5.6</v>
      </c>
      <c r="BJ2551" s="8" t="s">
        <v>79</v>
      </c>
      <c r="BK2551" s="9">
        <v>44820</v>
      </c>
      <c r="BL2551" s="8" t="s">
        <v>2433</v>
      </c>
      <c r="BM2551" s="8" t="s">
        <v>2470</v>
      </c>
      <c r="BN2551" t="s">
        <v>72</v>
      </c>
      <c r="BO2551" s="8" t="s">
        <v>2433</v>
      </c>
    </row>
    <row r="2552" spans="1:67" hidden="1" x14ac:dyDescent="0.2">
      <c r="A2552" s="12" t="s">
        <v>2444</v>
      </c>
      <c r="B2552" s="12"/>
      <c r="C2552" s="12" t="s">
        <v>1518</v>
      </c>
      <c r="D2552" s="12" t="s">
        <v>76</v>
      </c>
      <c r="E2552" s="12" t="s">
        <v>975</v>
      </c>
      <c r="F2552" s="12" t="s">
        <v>428</v>
      </c>
      <c r="G2552" s="12" t="s">
        <v>975</v>
      </c>
      <c r="H2552" s="12" t="s">
        <v>1570</v>
      </c>
      <c r="I2552" s="12"/>
      <c r="J2552" s="12"/>
      <c r="K2552" s="12"/>
      <c r="L2552" s="12"/>
      <c r="M2552" s="12"/>
      <c r="N2552" s="12"/>
      <c r="O2552" s="12"/>
      <c r="P2552" s="12"/>
      <c r="Q2552" s="12"/>
      <c r="R2552" s="12"/>
      <c r="S2552" s="12"/>
      <c r="T2552" s="12"/>
      <c r="U2552" s="12"/>
      <c r="V2552" s="12"/>
      <c r="W2552" s="12"/>
      <c r="X2552" s="12"/>
      <c r="Y2552" s="12"/>
      <c r="Z2552" s="12"/>
      <c r="AA2552" s="12"/>
      <c r="AB2552" s="12"/>
      <c r="AC2552" s="12"/>
      <c r="AD2552" s="12"/>
      <c r="AE2552" s="12"/>
      <c r="AF2552" s="12"/>
      <c r="AG2552" s="12"/>
      <c r="AH2552" s="12"/>
      <c r="AI2552" s="12"/>
      <c r="AJ2552" s="12"/>
      <c r="AK2552" s="12"/>
      <c r="AL2552" s="12"/>
      <c r="AM2552" s="12"/>
      <c r="AN2552" s="12"/>
      <c r="AO2552" s="12"/>
      <c r="AP2552" s="12"/>
      <c r="AQ2552" s="12"/>
      <c r="AR2552" s="12"/>
      <c r="AS2552" s="12"/>
      <c r="AT2552" s="12"/>
      <c r="AU2552" s="12"/>
      <c r="AV2552" s="12"/>
      <c r="AW2552" s="12"/>
      <c r="AX2552" s="12"/>
      <c r="AY2552" s="12"/>
      <c r="AZ2552" s="12"/>
      <c r="BA2552" s="12"/>
      <c r="BB2552" s="12"/>
      <c r="BC2552" s="12"/>
      <c r="BD2552" s="12"/>
      <c r="BE2552" s="12"/>
      <c r="BF2552" s="12"/>
      <c r="BG2552" s="12"/>
      <c r="BH2552" s="12"/>
      <c r="BI2552" s="12"/>
      <c r="BJ2552" s="12" t="s">
        <v>79</v>
      </c>
      <c r="BK2552" s="14">
        <v>44820</v>
      </c>
      <c r="BL2552" s="12" t="s">
        <v>2433</v>
      </c>
      <c r="BM2552" s="12" t="s">
        <v>2470</v>
      </c>
      <c r="BN2552" s="12" t="s">
        <v>72</v>
      </c>
      <c r="BO2552" s="12" t="s">
        <v>2433</v>
      </c>
    </row>
    <row r="2553" spans="1:67" hidden="1" x14ac:dyDescent="0.2">
      <c r="A2553" t="s">
        <v>1443</v>
      </c>
      <c r="B2553" t="s">
        <v>338</v>
      </c>
      <c r="C2553" t="s">
        <v>1518</v>
      </c>
      <c r="D2553" t="s">
        <v>76</v>
      </c>
      <c r="E2553" t="s">
        <v>975</v>
      </c>
      <c r="F2553" t="s">
        <v>428</v>
      </c>
      <c r="G2553" t="s">
        <v>888</v>
      </c>
      <c r="H2553" t="s">
        <v>436</v>
      </c>
      <c r="I2553" t="b">
        <v>0</v>
      </c>
      <c r="AK2553">
        <v>3.6</v>
      </c>
      <c r="AN2553">
        <v>2.8</v>
      </c>
      <c r="AO2553">
        <v>4.5999999999999996</v>
      </c>
      <c r="AR2553">
        <v>3.3</v>
      </c>
      <c r="AS2553">
        <v>5.4</v>
      </c>
      <c r="AV2553">
        <v>4</v>
      </c>
      <c r="AW2553">
        <v>5.5</v>
      </c>
      <c r="AZ2553">
        <v>4.7</v>
      </c>
      <c r="BA2553">
        <v>6</v>
      </c>
      <c r="BD2553">
        <v>5.5</v>
      </c>
      <c r="BE2553">
        <v>6.1</v>
      </c>
      <c r="BH2553">
        <v>4.7</v>
      </c>
      <c r="BJ2553" t="s">
        <v>79</v>
      </c>
      <c r="BK2553" s="1">
        <v>44819</v>
      </c>
      <c r="BL2553" t="s">
        <v>2298</v>
      </c>
      <c r="BM2553">
        <v>1637</v>
      </c>
    </row>
    <row r="2554" spans="1:67" hidden="1" x14ac:dyDescent="0.2">
      <c r="A2554" t="s">
        <v>1443</v>
      </c>
      <c r="B2554" t="s">
        <v>169</v>
      </c>
      <c r="C2554" t="s">
        <v>1518</v>
      </c>
      <c r="D2554" t="s">
        <v>76</v>
      </c>
      <c r="E2554" t="s">
        <v>975</v>
      </c>
      <c r="F2554" t="s">
        <v>428</v>
      </c>
      <c r="G2554" t="s">
        <v>975</v>
      </c>
      <c r="H2554" t="s">
        <v>436</v>
      </c>
      <c r="AK2554">
        <v>3.6</v>
      </c>
      <c r="AN2554">
        <v>2.8</v>
      </c>
      <c r="AO2554">
        <v>4.5999999999999996</v>
      </c>
      <c r="AR2554">
        <v>3.3</v>
      </c>
      <c r="AS2554">
        <v>5.4</v>
      </c>
      <c r="AV2554">
        <v>4</v>
      </c>
      <c r="AW2554">
        <v>5.5</v>
      </c>
      <c r="AZ2554">
        <v>4.7</v>
      </c>
      <c r="BA2554">
        <v>6</v>
      </c>
      <c r="BD2554">
        <v>5.5</v>
      </c>
      <c r="BE2554">
        <v>6.1</v>
      </c>
      <c r="BH2554">
        <v>4.7</v>
      </c>
      <c r="BJ2554" t="s">
        <v>70</v>
      </c>
      <c r="BL2554" t="s">
        <v>388</v>
      </c>
      <c r="BM2554">
        <v>3140</v>
      </c>
    </row>
    <row r="2555" spans="1:67" hidden="1" x14ac:dyDescent="0.2">
      <c r="A2555" t="s">
        <v>1443</v>
      </c>
      <c r="C2555" t="s">
        <v>1518</v>
      </c>
      <c r="D2555" t="s">
        <v>76</v>
      </c>
      <c r="E2555" t="s">
        <v>975</v>
      </c>
      <c r="F2555" t="s">
        <v>428</v>
      </c>
      <c r="G2555" t="s">
        <v>888</v>
      </c>
      <c r="H2555" t="s">
        <v>436</v>
      </c>
      <c r="I2555" t="b">
        <v>0</v>
      </c>
      <c r="AK2555">
        <v>3.6</v>
      </c>
      <c r="AN2555">
        <v>2.8</v>
      </c>
      <c r="AO2555">
        <v>4.5999999999999996</v>
      </c>
      <c r="AR2555">
        <v>3.3</v>
      </c>
      <c r="AS2555">
        <v>5.4</v>
      </c>
      <c r="AV2555">
        <v>4</v>
      </c>
      <c r="AW2555">
        <v>5.5</v>
      </c>
      <c r="AZ2555">
        <v>4.7</v>
      </c>
      <c r="BA2555">
        <v>6</v>
      </c>
      <c r="BD2555">
        <v>5.5</v>
      </c>
      <c r="BE2555">
        <v>6.1</v>
      </c>
      <c r="BH2555">
        <v>4.7</v>
      </c>
      <c r="BJ2555" t="s">
        <v>79</v>
      </c>
      <c r="BL2555" t="s">
        <v>109</v>
      </c>
      <c r="BM2555">
        <v>3144</v>
      </c>
      <c r="BN2555" t="s">
        <v>81</v>
      </c>
      <c r="BO2555" t="s">
        <v>109</v>
      </c>
    </row>
    <row r="2556" spans="1:67" hidden="1" x14ac:dyDescent="0.2">
      <c r="A2556" t="s">
        <v>1444</v>
      </c>
      <c r="C2556" t="s">
        <v>1518</v>
      </c>
      <c r="D2556" t="s">
        <v>76</v>
      </c>
      <c r="E2556" t="s">
        <v>975</v>
      </c>
      <c r="F2556" t="s">
        <v>428</v>
      </c>
      <c r="G2556" t="s">
        <v>888</v>
      </c>
      <c r="H2556" t="s">
        <v>436</v>
      </c>
      <c r="AK2556">
        <v>3.8</v>
      </c>
      <c r="AN2556">
        <v>2.8</v>
      </c>
      <c r="AO2556">
        <v>4.5</v>
      </c>
      <c r="AR2556">
        <v>3.3</v>
      </c>
      <c r="AS2556">
        <v>5.3</v>
      </c>
      <c r="AV2556">
        <v>3.8</v>
      </c>
      <c r="AW2556">
        <v>5.7</v>
      </c>
      <c r="AZ2556">
        <v>4.7</v>
      </c>
      <c r="BJ2556" t="s">
        <v>79</v>
      </c>
      <c r="BL2556" t="s">
        <v>109</v>
      </c>
      <c r="BM2556">
        <v>3144</v>
      </c>
    </row>
    <row r="2557" spans="1:67" hidden="1" x14ac:dyDescent="0.2">
      <c r="C2557" t="s">
        <v>1518</v>
      </c>
      <c r="D2557" t="s">
        <v>76</v>
      </c>
      <c r="E2557" t="s">
        <v>975</v>
      </c>
      <c r="F2557" t="s">
        <v>428</v>
      </c>
      <c r="G2557" t="s">
        <v>141</v>
      </c>
      <c r="H2557" t="s">
        <v>1447</v>
      </c>
      <c r="U2557">
        <v>4</v>
      </c>
      <c r="X2557">
        <v>4.5999999999999996</v>
      </c>
      <c r="Y2557">
        <v>6</v>
      </c>
      <c r="AB2557">
        <v>6.5</v>
      </c>
      <c r="AC2557">
        <v>7</v>
      </c>
      <c r="AF2557">
        <v>8.5</v>
      </c>
      <c r="BJ2557" t="s">
        <v>79</v>
      </c>
      <c r="BK2557" s="1">
        <v>44797</v>
      </c>
      <c r="BL2557" t="s">
        <v>87</v>
      </c>
      <c r="BM2557">
        <v>36083</v>
      </c>
      <c r="BN2557" t="s">
        <v>72</v>
      </c>
      <c r="BO2557" t="s">
        <v>87</v>
      </c>
    </row>
    <row r="2558" spans="1:67" hidden="1" x14ac:dyDescent="0.2">
      <c r="C2558" t="s">
        <v>1518</v>
      </c>
      <c r="D2558" t="s">
        <v>76</v>
      </c>
      <c r="E2558" t="s">
        <v>975</v>
      </c>
      <c r="F2558" t="s">
        <v>428</v>
      </c>
      <c r="G2558" t="s">
        <v>141</v>
      </c>
      <c r="H2558" t="s">
        <v>428</v>
      </c>
      <c r="U2558">
        <v>6</v>
      </c>
      <c r="X2558">
        <v>5</v>
      </c>
      <c r="Y2558">
        <v>6</v>
      </c>
      <c r="AB2558">
        <v>6</v>
      </c>
      <c r="AC2558">
        <v>6</v>
      </c>
      <c r="AF2558">
        <v>7.5</v>
      </c>
      <c r="AG2558">
        <v>4</v>
      </c>
      <c r="AJ2558">
        <v>6</v>
      </c>
      <c r="BI2558" t="s">
        <v>1445</v>
      </c>
      <c r="BJ2558" t="s">
        <v>79</v>
      </c>
      <c r="BK2558" s="1">
        <v>44797</v>
      </c>
      <c r="BL2558" t="s">
        <v>87</v>
      </c>
      <c r="BM2558">
        <v>36083</v>
      </c>
      <c r="BN2558" t="s">
        <v>72</v>
      </c>
      <c r="BO2558" t="s">
        <v>87</v>
      </c>
    </row>
    <row r="2559" spans="1:67" hidden="1" x14ac:dyDescent="0.2">
      <c r="C2559" t="s">
        <v>1518</v>
      </c>
      <c r="D2559" t="s">
        <v>76</v>
      </c>
      <c r="E2559" t="s">
        <v>975</v>
      </c>
      <c r="F2559" t="s">
        <v>428</v>
      </c>
      <c r="G2559" t="s">
        <v>141</v>
      </c>
      <c r="H2559" t="s">
        <v>428</v>
      </c>
      <c r="Y2559">
        <v>6</v>
      </c>
      <c r="AB2559">
        <v>6</v>
      </c>
      <c r="AC2559">
        <v>6.2</v>
      </c>
      <c r="AF2559">
        <v>7.2</v>
      </c>
      <c r="AG2559">
        <v>4.7</v>
      </c>
      <c r="AJ2559">
        <v>6</v>
      </c>
      <c r="AS2559">
        <v>5</v>
      </c>
      <c r="AW2559">
        <v>5.7</v>
      </c>
      <c r="AZ2559">
        <v>4.2</v>
      </c>
      <c r="BE2559">
        <v>7</v>
      </c>
      <c r="BH2559">
        <v>3.5</v>
      </c>
      <c r="BI2559" t="s">
        <v>1446</v>
      </c>
      <c r="BJ2559" t="s">
        <v>79</v>
      </c>
      <c r="BK2559" s="1">
        <v>44797</v>
      </c>
      <c r="BL2559" t="s">
        <v>87</v>
      </c>
      <c r="BM2559">
        <v>36083</v>
      </c>
      <c r="BN2559" t="s">
        <v>72</v>
      </c>
      <c r="BO2559" t="s">
        <v>87</v>
      </c>
    </row>
    <row r="2560" spans="1:67" hidden="1" x14ac:dyDescent="0.2">
      <c r="A2560" s="23" t="s">
        <v>1737</v>
      </c>
      <c r="B2560" s="23"/>
      <c r="C2560" s="23" t="s">
        <v>1524</v>
      </c>
      <c r="D2560" s="23" t="s">
        <v>140</v>
      </c>
      <c r="E2560" s="23" t="s">
        <v>1631</v>
      </c>
      <c r="F2560" s="23" t="s">
        <v>1632</v>
      </c>
      <c r="G2560" s="23" t="s">
        <v>1631</v>
      </c>
      <c r="H2560" s="23" t="s">
        <v>1632</v>
      </c>
      <c r="I2560" s="23"/>
      <c r="J2560" s="23"/>
      <c r="K2560" s="23"/>
      <c r="L2560" s="23"/>
      <c r="M2560" s="23"/>
      <c r="N2560" s="23"/>
      <c r="O2560" s="23"/>
      <c r="P2560" s="23"/>
      <c r="Q2560" s="23"/>
      <c r="R2560" s="23"/>
      <c r="S2560" s="23"/>
      <c r="T2560" s="23"/>
      <c r="U2560" s="23"/>
      <c r="V2560" s="23"/>
      <c r="W2560" s="23"/>
      <c r="X2560" s="23"/>
      <c r="Y2560" s="23"/>
      <c r="Z2560" s="23"/>
      <c r="AA2560" s="23"/>
      <c r="AB2560" s="23"/>
      <c r="AC2560" s="23"/>
      <c r="AD2560" s="23"/>
      <c r="AE2560" s="23"/>
      <c r="AF2560" s="23"/>
      <c r="AG2560" s="23"/>
      <c r="AH2560" s="23"/>
      <c r="AI2560" s="23"/>
      <c r="AJ2560" s="23"/>
      <c r="AK2560" s="23"/>
      <c r="AL2560" s="23"/>
      <c r="AM2560" s="23"/>
      <c r="AN2560" s="23"/>
      <c r="AO2560" s="23"/>
      <c r="AP2560" s="23"/>
      <c r="AQ2560" s="23"/>
      <c r="AR2560" s="23"/>
      <c r="AS2560" s="23"/>
      <c r="AT2560" s="23"/>
      <c r="AU2560" s="23"/>
      <c r="AV2560" s="23"/>
      <c r="AW2560" s="23"/>
      <c r="AX2560" s="23"/>
      <c r="AY2560" s="23"/>
      <c r="AZ2560" s="23"/>
      <c r="BA2560" s="23"/>
      <c r="BB2560" s="23"/>
      <c r="BC2560" s="23"/>
      <c r="BD2560" s="23"/>
      <c r="BE2560" s="23"/>
      <c r="BF2560" s="23"/>
      <c r="BG2560" s="23"/>
      <c r="BH2560" s="23"/>
      <c r="BI2560" s="23"/>
      <c r="BJ2560" s="23"/>
      <c r="BK2560" s="23"/>
      <c r="BL2560" s="23"/>
      <c r="BM2560" s="23"/>
      <c r="BN2560" s="23"/>
      <c r="BO2560" s="23"/>
    </row>
    <row r="2561" spans="1:67" hidden="1" x14ac:dyDescent="0.2">
      <c r="A2561" s="23" t="s">
        <v>1737</v>
      </c>
      <c r="B2561" s="23"/>
      <c r="C2561" s="23" t="s">
        <v>1524</v>
      </c>
      <c r="D2561" s="23" t="s">
        <v>140</v>
      </c>
      <c r="E2561" s="23" t="s">
        <v>1631</v>
      </c>
      <c r="F2561" s="23" t="s">
        <v>1634</v>
      </c>
      <c r="G2561" s="23" t="s">
        <v>1631</v>
      </c>
      <c r="H2561" s="23" t="s">
        <v>1634</v>
      </c>
      <c r="I2561" s="23"/>
      <c r="J2561" s="23"/>
      <c r="K2561" s="23"/>
      <c r="L2561" s="23"/>
      <c r="M2561" s="23"/>
      <c r="N2561" s="23"/>
      <c r="O2561" s="23"/>
      <c r="P2561" s="23"/>
      <c r="Q2561" s="23"/>
      <c r="R2561" s="23"/>
      <c r="S2561" s="23"/>
      <c r="T2561" s="23"/>
      <c r="U2561" s="23"/>
      <c r="V2561" s="23"/>
      <c r="W2561" s="23"/>
      <c r="X2561" s="23"/>
      <c r="Y2561" s="23"/>
      <c r="Z2561" s="23"/>
      <c r="AA2561" s="23"/>
      <c r="AB2561" s="23"/>
      <c r="AC2561" s="23"/>
      <c r="AD2561" s="23"/>
      <c r="AE2561" s="23"/>
      <c r="AF2561" s="23"/>
      <c r="AG2561" s="23"/>
      <c r="AH2561" s="23"/>
      <c r="AI2561" s="23"/>
      <c r="AJ2561" s="23"/>
      <c r="AK2561" s="23"/>
      <c r="AL2561" s="23"/>
      <c r="AM2561" s="23"/>
      <c r="AN2561" s="23"/>
      <c r="AO2561" s="23"/>
      <c r="AP2561" s="23"/>
      <c r="AQ2561" s="23"/>
      <c r="AR2561" s="23"/>
      <c r="AS2561" s="23"/>
      <c r="AT2561" s="23"/>
      <c r="AU2561" s="23"/>
      <c r="AV2561" s="23"/>
      <c r="AW2561" s="23"/>
      <c r="AX2561" s="23"/>
      <c r="AY2561" s="23"/>
      <c r="AZ2561" s="23"/>
      <c r="BA2561" s="23"/>
      <c r="BB2561" s="23"/>
      <c r="BC2561" s="23"/>
      <c r="BD2561" s="23"/>
      <c r="BE2561" s="23"/>
      <c r="BF2561" s="23"/>
      <c r="BG2561" s="23"/>
      <c r="BH2561" s="23"/>
      <c r="BI2561" s="23"/>
      <c r="BJ2561" s="23"/>
      <c r="BK2561" s="23"/>
      <c r="BL2561" s="23"/>
      <c r="BM2561" s="23"/>
      <c r="BN2561" s="23"/>
      <c r="BO2561" s="23"/>
    </row>
    <row r="2562" spans="1:67" hidden="1" x14ac:dyDescent="0.2">
      <c r="A2562" s="23" t="s">
        <v>1737</v>
      </c>
      <c r="B2562" s="23"/>
      <c r="C2562" s="23" t="s">
        <v>1524</v>
      </c>
      <c r="D2562" s="23" t="s">
        <v>140</v>
      </c>
      <c r="E2562" s="23" t="s">
        <v>1631</v>
      </c>
      <c r="F2562" s="23" t="s">
        <v>1633</v>
      </c>
      <c r="G2562" s="23" t="s">
        <v>1631</v>
      </c>
      <c r="H2562" s="23" t="s">
        <v>1633</v>
      </c>
      <c r="I2562" s="23"/>
      <c r="J2562" s="23"/>
      <c r="K2562" s="23"/>
      <c r="L2562" s="23"/>
      <c r="M2562" s="23"/>
      <c r="N2562" s="23"/>
      <c r="O2562" s="23"/>
      <c r="P2562" s="23"/>
      <c r="Q2562" s="23"/>
      <c r="R2562" s="23"/>
      <c r="S2562" s="23"/>
      <c r="T2562" s="23"/>
      <c r="U2562" s="23"/>
      <c r="V2562" s="23"/>
      <c r="W2562" s="23"/>
      <c r="X2562" s="23"/>
      <c r="Y2562" s="23"/>
      <c r="Z2562" s="23"/>
      <c r="AA2562" s="23"/>
      <c r="AB2562" s="23"/>
      <c r="AC2562" s="23"/>
      <c r="AD2562" s="23"/>
      <c r="AE2562" s="23"/>
      <c r="AF2562" s="23"/>
      <c r="AG2562" s="23"/>
      <c r="AH2562" s="23"/>
      <c r="AI2562" s="23"/>
      <c r="AJ2562" s="23"/>
      <c r="AK2562" s="23"/>
      <c r="AL2562" s="23"/>
      <c r="AM2562" s="23"/>
      <c r="AN2562" s="23"/>
      <c r="AO2562" s="23"/>
      <c r="AP2562" s="23"/>
      <c r="AQ2562" s="23"/>
      <c r="AR2562" s="23"/>
      <c r="AS2562" s="23"/>
      <c r="AT2562" s="23"/>
      <c r="AU2562" s="23"/>
      <c r="AV2562" s="23"/>
      <c r="AW2562" s="23"/>
      <c r="AX2562" s="23"/>
      <c r="AY2562" s="23"/>
      <c r="AZ2562" s="23"/>
      <c r="BA2562" s="23"/>
      <c r="BB2562" s="23"/>
      <c r="BC2562" s="23"/>
      <c r="BD2562" s="23"/>
      <c r="BE2562" s="23"/>
      <c r="BF2562" s="23"/>
      <c r="BG2562" s="23"/>
      <c r="BH2562" s="23"/>
      <c r="BI2562" s="23"/>
      <c r="BJ2562" s="23"/>
      <c r="BK2562" s="23"/>
      <c r="BL2562" s="23"/>
      <c r="BM2562" s="23"/>
      <c r="BN2562" s="23"/>
      <c r="BO2562" s="23"/>
    </row>
    <row r="2563" spans="1:67" hidden="1" x14ac:dyDescent="0.2">
      <c r="A2563" s="23" t="s">
        <v>1737</v>
      </c>
      <c r="B2563" s="23"/>
      <c r="C2563" s="23" t="s">
        <v>1524</v>
      </c>
      <c r="D2563" s="23" t="s">
        <v>140</v>
      </c>
      <c r="E2563" s="23" t="s">
        <v>1631</v>
      </c>
      <c r="F2563" s="23"/>
      <c r="G2563" s="23" t="s">
        <v>1631</v>
      </c>
      <c r="H2563" s="23"/>
      <c r="I2563" s="23"/>
      <c r="J2563" s="23"/>
      <c r="K2563" s="23"/>
      <c r="L2563" s="23"/>
      <c r="M2563" s="23"/>
      <c r="N2563" s="23"/>
      <c r="O2563" s="23"/>
      <c r="P2563" s="23"/>
      <c r="Q2563" s="23"/>
      <c r="R2563" s="23"/>
      <c r="S2563" s="23"/>
      <c r="T2563" s="23"/>
      <c r="U2563" s="23"/>
      <c r="V2563" s="23"/>
      <c r="W2563" s="23"/>
      <c r="X2563" s="23"/>
      <c r="Y2563" s="23"/>
      <c r="Z2563" s="23"/>
      <c r="AA2563" s="23"/>
      <c r="AB2563" s="23"/>
      <c r="AC2563" s="23"/>
      <c r="AD2563" s="23"/>
      <c r="AE2563" s="23"/>
      <c r="AF2563" s="23"/>
      <c r="AG2563" s="23"/>
      <c r="AH2563" s="23"/>
      <c r="AI2563" s="23"/>
      <c r="AJ2563" s="23"/>
      <c r="AK2563" s="23"/>
      <c r="AL2563" s="23"/>
      <c r="AM2563" s="23"/>
      <c r="AN2563" s="23"/>
      <c r="AO2563" s="23"/>
      <c r="AP2563" s="23"/>
      <c r="AQ2563" s="23"/>
      <c r="AR2563" s="23"/>
      <c r="AS2563" s="23"/>
      <c r="AT2563" s="23"/>
      <c r="AU2563" s="23"/>
      <c r="AV2563" s="23"/>
      <c r="AW2563" s="23"/>
      <c r="AX2563" s="23"/>
      <c r="AY2563" s="23"/>
      <c r="AZ2563" s="23"/>
      <c r="BA2563" s="23"/>
      <c r="BB2563" s="23"/>
      <c r="BC2563" s="23"/>
      <c r="BD2563" s="23"/>
      <c r="BE2563" s="23"/>
      <c r="BF2563" s="23"/>
      <c r="BG2563" s="23"/>
      <c r="BH2563" s="23"/>
      <c r="BI2563" s="23"/>
      <c r="BJ2563" s="23"/>
      <c r="BK2563" s="23"/>
      <c r="BL2563" s="23"/>
      <c r="BM2563" s="23"/>
      <c r="BN2563" s="23"/>
      <c r="BO2563" s="23"/>
    </row>
    <row r="2564" spans="1:67" s="6" customFormat="1" hidden="1" x14ac:dyDescent="0.2">
      <c r="A2564" s="23" t="s">
        <v>1737</v>
      </c>
      <c r="B2564" s="23"/>
      <c r="C2564" s="23" t="s">
        <v>1524</v>
      </c>
      <c r="D2564" s="23" t="s">
        <v>140</v>
      </c>
      <c r="E2564" s="23" t="s">
        <v>1628</v>
      </c>
      <c r="F2564" s="23"/>
      <c r="G2564" s="23" t="s">
        <v>1628</v>
      </c>
      <c r="H2564" s="23"/>
      <c r="I2564" s="23"/>
      <c r="J2564" s="23"/>
      <c r="K2564" s="23"/>
      <c r="L2564" s="23"/>
      <c r="M2564" s="23"/>
      <c r="N2564" s="23"/>
      <c r="O2564" s="23"/>
      <c r="P2564" s="23"/>
      <c r="Q2564" s="23"/>
      <c r="R2564" s="23"/>
      <c r="S2564" s="23"/>
      <c r="T2564" s="23"/>
      <c r="U2564" s="23"/>
      <c r="V2564" s="23"/>
      <c r="W2564" s="23"/>
      <c r="X2564" s="23"/>
      <c r="Y2564" s="23"/>
      <c r="Z2564" s="23"/>
      <c r="AA2564" s="23"/>
      <c r="AB2564" s="23"/>
      <c r="AC2564" s="23"/>
      <c r="AD2564" s="23"/>
      <c r="AE2564" s="23"/>
      <c r="AF2564" s="23"/>
      <c r="AG2564" s="23"/>
      <c r="AH2564" s="23"/>
      <c r="AI2564" s="23"/>
      <c r="AJ2564" s="23"/>
      <c r="AK2564" s="23"/>
      <c r="AL2564" s="23"/>
      <c r="AM2564" s="23"/>
      <c r="AN2564" s="23"/>
      <c r="AO2564" s="23"/>
      <c r="AP2564" s="23"/>
      <c r="AQ2564" s="23"/>
      <c r="AR2564" s="23"/>
      <c r="AS2564" s="23"/>
      <c r="AT2564" s="23"/>
      <c r="AU2564" s="23"/>
      <c r="AV2564" s="23"/>
      <c r="AW2564" s="23"/>
      <c r="AX2564" s="23"/>
      <c r="AY2564" s="23"/>
      <c r="AZ2564" s="23"/>
      <c r="BA2564" s="23"/>
      <c r="BB2564" s="23"/>
      <c r="BC2564" s="23"/>
      <c r="BD2564" s="23"/>
      <c r="BE2564" s="23"/>
      <c r="BF2564" s="23"/>
      <c r="BG2564" s="23"/>
      <c r="BH2564" s="23"/>
      <c r="BI2564" s="23"/>
      <c r="BJ2564" s="23"/>
      <c r="BK2564" s="23"/>
      <c r="BL2564" s="23"/>
      <c r="BM2564" s="23"/>
      <c r="BN2564" s="23"/>
      <c r="BO2564" s="23"/>
    </row>
    <row r="2565" spans="1:67" s="6" customFormat="1" hidden="1" x14ac:dyDescent="0.2">
      <c r="A2565" t="s">
        <v>1448</v>
      </c>
      <c r="B2565"/>
      <c r="C2565" t="s">
        <v>65</v>
      </c>
      <c r="D2565" t="s">
        <v>66</v>
      </c>
      <c r="E2565" t="s">
        <v>1449</v>
      </c>
      <c r="F2565" t="s">
        <v>1450</v>
      </c>
      <c r="G2565" t="s">
        <v>757</v>
      </c>
      <c r="H2565" t="s">
        <v>1450</v>
      </c>
      <c r="I2565"/>
      <c r="J2565"/>
      <c r="K2565"/>
      <c r="L2565"/>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v>3.7</v>
      </c>
      <c r="BB2565"/>
      <c r="BC2565"/>
      <c r="BD2565">
        <v>3.4</v>
      </c>
      <c r="BE2565">
        <v>3.7</v>
      </c>
      <c r="BF2565"/>
      <c r="BG2565"/>
      <c r="BH2565">
        <v>3.1</v>
      </c>
      <c r="BI2565"/>
      <c r="BJ2565" t="s">
        <v>79</v>
      </c>
      <c r="BK2565"/>
      <c r="BL2565" t="s">
        <v>229</v>
      </c>
      <c r="BM2565">
        <v>1609</v>
      </c>
      <c r="BN2565" t="s">
        <v>72</v>
      </c>
      <c r="BO2565" t="s">
        <v>229</v>
      </c>
    </row>
    <row r="2566" spans="1:67" s="6" customFormat="1" hidden="1" x14ac:dyDescent="0.2">
      <c r="A2566" s="13" t="s">
        <v>1737</v>
      </c>
      <c r="B2566" s="13"/>
      <c r="C2566" s="13" t="s">
        <v>1524</v>
      </c>
      <c r="D2566" s="13" t="s">
        <v>140</v>
      </c>
      <c r="E2566" s="13" t="s">
        <v>1452</v>
      </c>
      <c r="F2566" s="13" t="s">
        <v>1453</v>
      </c>
      <c r="G2566" s="13" t="s">
        <v>1452</v>
      </c>
      <c r="H2566" s="13" t="s">
        <v>1453</v>
      </c>
      <c r="I2566" s="13"/>
      <c r="J2566" s="13"/>
      <c r="K2566" s="13"/>
      <c r="L2566" s="13"/>
      <c r="M2566" s="13"/>
      <c r="N2566" s="13"/>
      <c r="O2566" s="13"/>
      <c r="P2566" s="13"/>
      <c r="Q2566" s="13"/>
      <c r="R2566" s="13"/>
      <c r="S2566" s="13"/>
      <c r="T2566" s="13"/>
      <c r="U2566" s="13"/>
      <c r="V2566" s="13"/>
      <c r="W2566" s="13"/>
      <c r="X2566" s="13"/>
      <c r="Y2566" s="13"/>
      <c r="Z2566" s="13"/>
      <c r="AA2566" s="13"/>
      <c r="AB2566" s="13"/>
      <c r="AC2566" s="13"/>
      <c r="AD2566" s="13"/>
      <c r="AE2566" s="13"/>
      <c r="AF2566" s="13"/>
      <c r="AG2566" s="13"/>
      <c r="AH2566" s="13"/>
      <c r="AI2566" s="13"/>
      <c r="AJ2566" s="13"/>
      <c r="AK2566" s="13"/>
      <c r="AL2566" s="13"/>
      <c r="AM2566" s="13"/>
      <c r="AN2566" s="13"/>
      <c r="AO2566" s="13"/>
      <c r="AP2566" s="13"/>
      <c r="AQ2566" s="13"/>
      <c r="AR2566" s="13"/>
      <c r="AS2566" s="13"/>
      <c r="AT2566" s="13"/>
      <c r="AU2566" s="13"/>
      <c r="AV2566" s="13"/>
      <c r="AW2566" s="13"/>
      <c r="AX2566" s="13"/>
      <c r="AY2566" s="13"/>
      <c r="AZ2566" s="13"/>
      <c r="BA2566" s="13"/>
      <c r="BB2566" s="13"/>
      <c r="BC2566" s="13"/>
      <c r="BD2566" s="13"/>
      <c r="BE2566" s="13"/>
      <c r="BF2566" s="13"/>
      <c r="BG2566" s="13"/>
      <c r="BH2566" s="13"/>
      <c r="BI2566" s="13"/>
      <c r="BJ2566" s="13"/>
      <c r="BK2566" s="13"/>
      <c r="BL2566" s="13"/>
      <c r="BM2566" s="13"/>
      <c r="BN2566" s="13"/>
      <c r="BO2566" s="13"/>
    </row>
    <row r="2567" spans="1:67" s="6" customFormat="1" hidden="1" x14ac:dyDescent="0.2">
      <c r="A2567" s="8" t="s">
        <v>2566</v>
      </c>
      <c r="B2567"/>
      <c r="C2567" t="s">
        <v>1524</v>
      </c>
      <c r="D2567" t="s">
        <v>140</v>
      </c>
      <c r="E2567" t="s">
        <v>1452</v>
      </c>
      <c r="F2567" t="s">
        <v>1453</v>
      </c>
      <c r="G2567" s="8" t="s">
        <v>1225</v>
      </c>
      <c r="H2567" s="8" t="s">
        <v>1453</v>
      </c>
      <c r="I2567" s="8"/>
      <c r="J2567"/>
      <c r="K2567"/>
      <c r="L2567"/>
      <c r="M2567"/>
      <c r="N2567"/>
      <c r="O2567"/>
      <c r="P2567"/>
      <c r="Q2567"/>
      <c r="R2567"/>
      <c r="S2567"/>
      <c r="T2567"/>
      <c r="U2567"/>
      <c r="V2567"/>
      <c r="W2567"/>
      <c r="X2567"/>
      <c r="Y2567" t="s">
        <v>1940</v>
      </c>
      <c r="Z2567"/>
      <c r="AA2567"/>
      <c r="AB2567"/>
      <c r="AC2567">
        <v>3.6</v>
      </c>
      <c r="AD2567"/>
      <c r="AE2567"/>
      <c r="AF2567">
        <v>5.35</v>
      </c>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t="s">
        <v>79</v>
      </c>
      <c r="BK2567" s="1">
        <v>44824</v>
      </c>
      <c r="BL2567" t="s">
        <v>2492</v>
      </c>
      <c r="BM2567">
        <v>2930</v>
      </c>
      <c r="BN2567"/>
      <c r="BO2567"/>
    </row>
    <row r="2568" spans="1:67" s="6" customFormat="1" hidden="1" x14ac:dyDescent="0.2">
      <c r="A2568" t="s">
        <v>1451</v>
      </c>
      <c r="B2568" s="8" t="s">
        <v>338</v>
      </c>
      <c r="C2568" t="s">
        <v>1524</v>
      </c>
      <c r="D2568" t="s">
        <v>140</v>
      </c>
      <c r="E2568" t="s">
        <v>1452</v>
      </c>
      <c r="F2568" t="s">
        <v>1453</v>
      </c>
      <c r="G2568" t="s">
        <v>1225</v>
      </c>
      <c r="H2568" t="s">
        <v>1453</v>
      </c>
      <c r="I2568"/>
      <c r="J2568"/>
      <c r="K2568"/>
      <c r="L2568"/>
      <c r="M2568"/>
      <c r="N2568"/>
      <c r="O2568"/>
      <c r="P2568"/>
      <c r="Q2568"/>
      <c r="R2568"/>
      <c r="S2568"/>
      <c r="T2568"/>
      <c r="U2568"/>
      <c r="V2568"/>
      <c r="W2568"/>
      <c r="X2568"/>
      <c r="Y2568"/>
      <c r="Z2568"/>
      <c r="AA2568"/>
      <c r="AB2568"/>
      <c r="AC2568">
        <v>3.9</v>
      </c>
      <c r="AD2568"/>
      <c r="AE2568"/>
      <c r="AF2568">
        <v>5.4</v>
      </c>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t="s">
        <v>70</v>
      </c>
      <c r="BK2568" s="1">
        <v>44819</v>
      </c>
      <c r="BL2568" t="s">
        <v>71</v>
      </c>
      <c r="BM2568">
        <v>3485</v>
      </c>
      <c r="BN2568" t="s">
        <v>72</v>
      </c>
      <c r="BO2568" t="s">
        <v>71</v>
      </c>
    </row>
    <row r="2569" spans="1:67" s="6" customFormat="1" hidden="1" x14ac:dyDescent="0.2">
      <c r="A2569" s="8" t="s">
        <v>1889</v>
      </c>
      <c r="B2569" s="8"/>
      <c r="C2569" s="8" t="s">
        <v>1524</v>
      </c>
      <c r="D2569" s="8" t="s">
        <v>140</v>
      </c>
      <c r="E2569" s="8" t="s">
        <v>1452</v>
      </c>
      <c r="F2569" s="8" t="s">
        <v>1453</v>
      </c>
      <c r="G2569" s="8" t="s">
        <v>1225</v>
      </c>
      <c r="H2569" s="8" t="s">
        <v>1453</v>
      </c>
      <c r="I2569" s="8"/>
      <c r="J2569" s="8"/>
      <c r="K2569" s="8"/>
      <c r="L2569" s="8"/>
      <c r="M2569" s="8"/>
      <c r="N2569" s="8"/>
      <c r="O2569" s="8"/>
      <c r="P2569" s="8"/>
      <c r="Q2569" s="8"/>
      <c r="R2569" s="8"/>
      <c r="S2569" s="8"/>
      <c r="T2569" s="8"/>
      <c r="U2569" s="8"/>
      <c r="V2569" s="8"/>
      <c r="W2569" s="8"/>
      <c r="X2569" s="8"/>
      <c r="Y2569" s="8"/>
      <c r="Z2569" s="8"/>
      <c r="AA2569" s="8"/>
      <c r="AB2569" s="8"/>
      <c r="AC2569" s="8"/>
      <c r="AD2569" s="8"/>
      <c r="AE2569" s="8"/>
      <c r="AF2569" s="8"/>
      <c r="AG2569" s="8"/>
      <c r="AH2569" s="8"/>
      <c r="AI2569" s="8"/>
      <c r="AJ2569" s="8"/>
      <c r="AK2569" s="8"/>
      <c r="AL2569" s="8"/>
      <c r="AM2569" s="8"/>
      <c r="AN2569" s="8"/>
      <c r="AO2569" s="8"/>
      <c r="AP2569" s="8"/>
      <c r="AQ2569" s="8"/>
      <c r="AR2569" s="8"/>
      <c r="AS2569" s="8"/>
      <c r="AT2569" s="8"/>
      <c r="AU2569" s="8"/>
      <c r="AV2569" s="8"/>
      <c r="AW2569" s="8"/>
      <c r="AX2569" s="8"/>
      <c r="AY2569" s="8"/>
      <c r="AZ2569" s="8"/>
      <c r="BA2569" s="8">
        <v>3.49</v>
      </c>
      <c r="BB2569" s="8">
        <v>2.883</v>
      </c>
      <c r="BC2569" s="8">
        <v>2.8159999999999998</v>
      </c>
      <c r="BD2569" s="8">
        <v>2.88</v>
      </c>
      <c r="BE2569" s="8"/>
      <c r="BF2569" s="8"/>
      <c r="BG2569" s="8"/>
      <c r="BH2569" s="8"/>
      <c r="BI2569" s="8"/>
      <c r="BJ2569" s="8" t="s">
        <v>79</v>
      </c>
      <c r="BK2569" s="9">
        <v>44812</v>
      </c>
      <c r="BL2569" s="8" t="s">
        <v>1738</v>
      </c>
      <c r="BM2569" s="8">
        <v>1420</v>
      </c>
      <c r="BN2569" s="8"/>
      <c r="BO2569" s="8"/>
    </row>
    <row r="2570" spans="1:67" s="6" customFormat="1" hidden="1" x14ac:dyDescent="0.2">
      <c r="A2570" s="8" t="s">
        <v>1890</v>
      </c>
      <c r="B2570"/>
      <c r="C2570" t="s">
        <v>1524</v>
      </c>
      <c r="D2570" t="s">
        <v>140</v>
      </c>
      <c r="E2570" t="s">
        <v>1452</v>
      </c>
      <c r="F2570" t="s">
        <v>1453</v>
      </c>
      <c r="G2570" s="8" t="s">
        <v>1225</v>
      </c>
      <c r="H2570" s="8" t="s">
        <v>1453</v>
      </c>
      <c r="I2570" s="8"/>
      <c r="J2570"/>
      <c r="K2570"/>
      <c r="L2570"/>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v>3.879</v>
      </c>
      <c r="BB2570">
        <v>3.218</v>
      </c>
      <c r="BC2570">
        <v>3.226</v>
      </c>
      <c r="BD2570">
        <v>3.226</v>
      </c>
      <c r="BE2570"/>
      <c r="BF2570"/>
      <c r="BG2570"/>
      <c r="BH2570"/>
      <c r="BI2570"/>
      <c r="BJ2570" s="8" t="s">
        <v>79</v>
      </c>
      <c r="BK2570" s="9">
        <v>44812</v>
      </c>
      <c r="BL2570" s="8" t="s">
        <v>1738</v>
      </c>
      <c r="BM2570" s="8">
        <v>1420</v>
      </c>
      <c r="BN2570"/>
      <c r="BO2570"/>
    </row>
    <row r="2571" spans="1:67" s="6" customFormat="1" hidden="1" x14ac:dyDescent="0.2">
      <c r="A2571" s="12" t="s">
        <v>1885</v>
      </c>
      <c r="B2571" s="12"/>
      <c r="C2571" s="12" t="s">
        <v>1524</v>
      </c>
      <c r="D2571" s="12" t="s">
        <v>140</v>
      </c>
      <c r="E2571" s="12" t="s">
        <v>1452</v>
      </c>
      <c r="F2571" s="12" t="s">
        <v>1453</v>
      </c>
      <c r="G2571" s="12" t="s">
        <v>1225</v>
      </c>
      <c r="H2571" s="12" t="s">
        <v>1453</v>
      </c>
      <c r="I2571" s="12"/>
      <c r="J2571" s="12"/>
      <c r="K2571" s="12"/>
      <c r="L2571" s="12"/>
      <c r="M2571" s="12"/>
      <c r="N2571" s="12"/>
      <c r="O2571" s="12"/>
      <c r="P2571" s="12"/>
      <c r="Q2571" s="12"/>
      <c r="R2571" s="12"/>
      <c r="S2571" s="12"/>
      <c r="T2571" s="12"/>
      <c r="U2571" s="12"/>
      <c r="V2571" s="12"/>
      <c r="W2571" s="12"/>
      <c r="X2571" s="12"/>
      <c r="Y2571" s="12"/>
      <c r="Z2571" s="12"/>
      <c r="AA2571" s="12"/>
      <c r="AB2571" s="12"/>
      <c r="AC2571" s="12"/>
      <c r="AD2571" s="12"/>
      <c r="AE2571" s="12"/>
      <c r="AF2571" s="12"/>
      <c r="AG2571" s="12"/>
      <c r="AH2571" s="12"/>
      <c r="AI2571" s="12"/>
      <c r="AJ2571" s="12"/>
      <c r="AK2571" s="12"/>
      <c r="AL2571" s="12"/>
      <c r="AM2571" s="12"/>
      <c r="AN2571" s="12"/>
      <c r="AO2571" s="12"/>
      <c r="AP2571" s="12"/>
      <c r="AQ2571" s="12"/>
      <c r="AR2571" s="12"/>
      <c r="AS2571" s="12"/>
      <c r="AT2571" s="12"/>
      <c r="AU2571" s="12"/>
      <c r="AV2571" s="12"/>
      <c r="AW2571" s="12"/>
      <c r="AX2571" s="12"/>
      <c r="AY2571" s="12"/>
      <c r="AZ2571" s="12"/>
      <c r="BA2571" s="12"/>
      <c r="BB2571" s="12"/>
      <c r="BC2571" s="12"/>
      <c r="BD2571" s="12"/>
      <c r="BE2571" s="12"/>
      <c r="BF2571" s="12"/>
      <c r="BG2571" s="12"/>
      <c r="BH2571" s="12"/>
      <c r="BI2571" s="12"/>
      <c r="BJ2571" s="12" t="s">
        <v>79</v>
      </c>
      <c r="BK2571" s="14">
        <v>44812</v>
      </c>
      <c r="BL2571" s="12" t="s">
        <v>1738</v>
      </c>
      <c r="BM2571" s="12">
        <v>1420</v>
      </c>
      <c r="BN2571" s="12" t="s">
        <v>72</v>
      </c>
      <c r="BO2571" s="12" t="s">
        <v>1738</v>
      </c>
    </row>
    <row r="2572" spans="1:67" s="6" customFormat="1" hidden="1" x14ac:dyDescent="0.2">
      <c r="A2572" s="8" t="s">
        <v>1886</v>
      </c>
      <c r="B2572" s="8"/>
      <c r="C2572" s="8" t="s">
        <v>1524</v>
      </c>
      <c r="D2572" s="8" t="s">
        <v>140</v>
      </c>
      <c r="E2572" s="8" t="s">
        <v>1452</v>
      </c>
      <c r="F2572" s="8" t="s">
        <v>1453</v>
      </c>
      <c r="G2572" s="8" t="s">
        <v>1225</v>
      </c>
      <c r="H2572" s="8" t="s">
        <v>1453</v>
      </c>
      <c r="I2572" s="8"/>
      <c r="J2572" s="8"/>
      <c r="K2572" s="8"/>
      <c r="L2572" s="8"/>
      <c r="M2572" s="8"/>
      <c r="N2572" s="8"/>
      <c r="O2572" s="8"/>
      <c r="P2572" s="8"/>
      <c r="Q2572" s="8"/>
      <c r="R2572" s="8"/>
      <c r="S2572" s="8"/>
      <c r="T2572" s="8"/>
      <c r="U2572" s="8"/>
      <c r="V2572" s="8"/>
      <c r="W2572" s="8"/>
      <c r="X2572" s="8"/>
      <c r="Y2572" s="8"/>
      <c r="Z2572" s="8"/>
      <c r="AA2572" s="8"/>
      <c r="AB2572" s="8"/>
      <c r="AC2572" s="8"/>
      <c r="AD2572" s="8"/>
      <c r="AE2572" s="8"/>
      <c r="AF2572" s="8"/>
      <c r="AG2572" s="8"/>
      <c r="AH2572" s="8"/>
      <c r="AI2572" s="8"/>
      <c r="AJ2572" s="8"/>
      <c r="AK2572" s="8"/>
      <c r="AL2572" s="8"/>
      <c r="AM2572" s="8"/>
      <c r="AN2572" s="8"/>
      <c r="AO2572" s="8"/>
      <c r="AP2572" s="8"/>
      <c r="AQ2572" s="8"/>
      <c r="AR2572" s="8"/>
      <c r="AS2572" s="8"/>
      <c r="AT2572" s="8"/>
      <c r="AU2572" s="8"/>
      <c r="AV2572" s="8"/>
      <c r="AW2572" s="8">
        <v>3.145</v>
      </c>
      <c r="AX2572" s="8">
        <v>2.3730000000000002</v>
      </c>
      <c r="AY2572" s="8">
        <v>2.5659999999999998</v>
      </c>
      <c r="AZ2572" s="8">
        <v>2.5659999999999998</v>
      </c>
      <c r="BA2572" s="8">
        <v>3.1949999999999998</v>
      </c>
      <c r="BB2572" s="8">
        <v>2.8130000000000002</v>
      </c>
      <c r="BC2572" s="8">
        <v>2.78</v>
      </c>
      <c r="BD2572" s="8">
        <v>2.8130000000000002</v>
      </c>
      <c r="BE2572" s="8">
        <v>4.26</v>
      </c>
      <c r="BF2572" s="8">
        <v>2.645</v>
      </c>
      <c r="BG2572" s="8">
        <v>2.3959999999999999</v>
      </c>
      <c r="BH2572" s="8">
        <v>2.645</v>
      </c>
      <c r="BI2572" s="8"/>
      <c r="BJ2572" s="8" t="s">
        <v>79</v>
      </c>
      <c r="BK2572" s="9">
        <v>44812</v>
      </c>
      <c r="BL2572" s="8" t="s">
        <v>1738</v>
      </c>
      <c r="BM2572" s="8">
        <v>1420</v>
      </c>
      <c r="BN2572" s="8" t="s">
        <v>72</v>
      </c>
      <c r="BO2572" s="8" t="s">
        <v>1738</v>
      </c>
    </row>
    <row r="2573" spans="1:67" s="6" customFormat="1" hidden="1" x14ac:dyDescent="0.2">
      <c r="A2573" s="8" t="s">
        <v>1891</v>
      </c>
      <c r="B2573"/>
      <c r="C2573" t="s">
        <v>1524</v>
      </c>
      <c r="D2573" t="s">
        <v>140</v>
      </c>
      <c r="E2573" t="s">
        <v>1452</v>
      </c>
      <c r="F2573" t="s">
        <v>1453</v>
      </c>
      <c r="G2573" s="8" t="s">
        <v>1225</v>
      </c>
      <c r="H2573" s="8" t="s">
        <v>1453</v>
      </c>
      <c r="I2573" s="8"/>
      <c r="J2573"/>
      <c r="K2573"/>
      <c r="L2573"/>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v>3.5760000000000001</v>
      </c>
      <c r="BB2573">
        <v>2.8239999999999998</v>
      </c>
      <c r="BC2573">
        <v>2.972</v>
      </c>
      <c r="BD2573">
        <v>2.972</v>
      </c>
      <c r="BE2573"/>
      <c r="BF2573"/>
      <c r="BG2573"/>
      <c r="BH2573"/>
      <c r="BI2573"/>
      <c r="BJ2573" s="8" t="s">
        <v>79</v>
      </c>
      <c r="BK2573" s="9">
        <v>44812</v>
      </c>
      <c r="BL2573" s="8" t="s">
        <v>1738</v>
      </c>
      <c r="BM2573" s="8">
        <v>1420</v>
      </c>
      <c r="BN2573"/>
      <c r="BO2573"/>
    </row>
    <row r="2574" spans="1:67" s="6" customFormat="1" hidden="1" x14ac:dyDescent="0.2">
      <c r="A2574" s="13" t="s">
        <v>1737</v>
      </c>
      <c r="B2574" s="13"/>
      <c r="C2574" s="13" t="s">
        <v>1524</v>
      </c>
      <c r="D2574" s="13" t="s">
        <v>140</v>
      </c>
      <c r="E2574" s="13" t="s">
        <v>1452</v>
      </c>
      <c r="F2574" s="13"/>
      <c r="G2574" s="13" t="s">
        <v>1452</v>
      </c>
      <c r="H2574" s="13"/>
      <c r="I2574" s="13"/>
      <c r="J2574" s="13"/>
      <c r="K2574" s="13"/>
      <c r="L2574" s="13"/>
      <c r="M2574" s="13"/>
      <c r="N2574" s="13"/>
      <c r="O2574" s="13"/>
      <c r="P2574" s="13"/>
      <c r="Q2574" s="13"/>
      <c r="R2574" s="13"/>
      <c r="S2574" s="13"/>
      <c r="T2574" s="13"/>
      <c r="U2574" s="13"/>
      <c r="V2574" s="13"/>
      <c r="W2574" s="13"/>
      <c r="X2574" s="13"/>
      <c r="Y2574" s="13"/>
      <c r="Z2574" s="13"/>
      <c r="AA2574" s="13"/>
      <c r="AB2574" s="13"/>
      <c r="AC2574" s="13"/>
      <c r="AD2574" s="13"/>
      <c r="AE2574" s="13"/>
      <c r="AF2574" s="13"/>
      <c r="AG2574" s="13"/>
      <c r="AH2574" s="13"/>
      <c r="AI2574" s="13"/>
      <c r="AJ2574" s="13"/>
      <c r="AK2574" s="13"/>
      <c r="AL2574" s="13"/>
      <c r="AM2574" s="13"/>
      <c r="AN2574" s="13"/>
      <c r="AO2574" s="13"/>
      <c r="AP2574" s="13"/>
      <c r="AQ2574" s="13"/>
      <c r="AR2574" s="13"/>
      <c r="AS2574" s="13"/>
      <c r="AT2574" s="13"/>
      <c r="AU2574" s="13"/>
      <c r="AV2574" s="13"/>
      <c r="AW2574" s="13"/>
      <c r="AX2574" s="13"/>
      <c r="AY2574" s="13"/>
      <c r="AZ2574" s="13"/>
      <c r="BA2574" s="13"/>
      <c r="BB2574" s="13"/>
      <c r="BC2574" s="13"/>
      <c r="BD2574" s="13"/>
      <c r="BE2574" s="13"/>
      <c r="BF2574" s="13"/>
      <c r="BG2574" s="13"/>
      <c r="BH2574" s="13"/>
      <c r="BI2574" s="13"/>
      <c r="BJ2574" s="13"/>
      <c r="BK2574" s="13"/>
      <c r="BL2574" s="13"/>
      <c r="BM2574" s="13"/>
      <c r="BN2574" s="13"/>
      <c r="BO2574" s="13"/>
    </row>
    <row r="2575" spans="1:67" s="6" customFormat="1" hidden="1" x14ac:dyDescent="0.2">
      <c r="A2575" s="8" t="s">
        <v>498</v>
      </c>
      <c r="B2575" s="8" t="s">
        <v>2312</v>
      </c>
      <c r="C2575" s="8" t="s">
        <v>1519</v>
      </c>
      <c r="D2575" s="8" t="s">
        <v>499</v>
      </c>
      <c r="E2575" s="8" t="s">
        <v>499</v>
      </c>
      <c r="F2575" s="8"/>
      <c r="G2575" s="8" t="s">
        <v>500</v>
      </c>
      <c r="H2575" s="8" t="s">
        <v>501</v>
      </c>
      <c r="I2575" s="8"/>
      <c r="J2575" s="8"/>
      <c r="K2575" s="8"/>
      <c r="L2575" s="8"/>
      <c r="M2575" s="8"/>
      <c r="N2575" s="8"/>
      <c r="O2575" s="8"/>
      <c r="P2575" s="8"/>
      <c r="Q2575" s="8"/>
      <c r="R2575" s="8"/>
      <c r="S2575" s="8"/>
      <c r="T2575" s="8"/>
      <c r="U2575" s="8"/>
      <c r="V2575" s="8"/>
      <c r="W2575" s="8"/>
      <c r="X2575" s="8"/>
      <c r="Y2575" s="8">
        <v>5.3</v>
      </c>
      <c r="Z2575" s="8"/>
      <c r="AA2575" s="8"/>
      <c r="AB2575" s="8">
        <v>5.6</v>
      </c>
      <c r="AC2575" s="8"/>
      <c r="AD2575" s="8"/>
      <c r="AE2575" s="8"/>
      <c r="AF2575" s="8"/>
      <c r="AG2575" s="8"/>
      <c r="AH2575" s="8"/>
      <c r="AI2575" s="8"/>
      <c r="AJ2575" s="8"/>
      <c r="AK2575" s="8"/>
      <c r="AL2575" s="8"/>
      <c r="AM2575" s="8"/>
      <c r="AN2575" s="8"/>
      <c r="AO2575" s="8"/>
      <c r="AP2575" s="8"/>
      <c r="AQ2575" s="8"/>
      <c r="AR2575" s="8"/>
      <c r="AS2575" s="8"/>
      <c r="AT2575" s="8"/>
      <c r="AU2575" s="8"/>
      <c r="AV2575" s="8"/>
      <c r="AW2575" s="8"/>
      <c r="AX2575" s="8"/>
      <c r="AY2575" s="8"/>
      <c r="AZ2575" s="8"/>
      <c r="BA2575" s="8"/>
      <c r="BB2575" s="8"/>
      <c r="BC2575" s="8"/>
      <c r="BD2575" s="8"/>
      <c r="BE2575" s="8"/>
      <c r="BF2575" s="8"/>
      <c r="BG2575" s="8"/>
      <c r="BH2575" s="8"/>
      <c r="BI2575" s="8" t="s">
        <v>502</v>
      </c>
      <c r="BJ2575" s="8" t="s">
        <v>70</v>
      </c>
      <c r="BK2575" s="9">
        <v>44819</v>
      </c>
      <c r="BL2575" s="8" t="s">
        <v>71</v>
      </c>
      <c r="BM2575" s="8">
        <v>3485</v>
      </c>
      <c r="BN2575" s="8" t="s">
        <v>72</v>
      </c>
      <c r="BO2575" s="8" t="s">
        <v>71</v>
      </c>
    </row>
    <row r="2576" spans="1:67" s="6" customFormat="1" hidden="1" x14ac:dyDescent="0.2">
      <c r="A2576" s="23" t="s">
        <v>1737</v>
      </c>
      <c r="B2576" s="23"/>
      <c r="C2576" s="23" t="s">
        <v>1524</v>
      </c>
      <c r="D2576" s="23" t="s">
        <v>140</v>
      </c>
      <c r="E2576" s="23" t="s">
        <v>1648</v>
      </c>
      <c r="F2576" s="23" t="s">
        <v>1649</v>
      </c>
      <c r="G2576" s="23" t="s">
        <v>1648</v>
      </c>
      <c r="H2576" s="23" t="s">
        <v>1649</v>
      </c>
      <c r="I2576" s="23"/>
      <c r="J2576" s="23"/>
      <c r="K2576" s="23"/>
      <c r="L2576" s="23"/>
      <c r="M2576" s="23"/>
      <c r="N2576" s="23"/>
      <c r="O2576" s="23"/>
      <c r="P2576" s="23"/>
      <c r="Q2576" s="23"/>
      <c r="R2576" s="23"/>
      <c r="S2576" s="23"/>
      <c r="T2576" s="23"/>
      <c r="U2576" s="23"/>
      <c r="V2576" s="23"/>
      <c r="W2576" s="23"/>
      <c r="X2576" s="23"/>
      <c r="Y2576" s="23"/>
      <c r="Z2576" s="23"/>
      <c r="AA2576" s="23"/>
      <c r="AB2576" s="23"/>
      <c r="AC2576" s="23"/>
      <c r="AD2576" s="23"/>
      <c r="AE2576" s="23"/>
      <c r="AF2576" s="23"/>
      <c r="AG2576" s="23"/>
      <c r="AH2576" s="23"/>
      <c r="AI2576" s="23"/>
      <c r="AJ2576" s="23"/>
      <c r="AK2576" s="23"/>
      <c r="AL2576" s="23"/>
      <c r="AM2576" s="23"/>
      <c r="AN2576" s="23"/>
      <c r="AO2576" s="23"/>
      <c r="AP2576" s="23"/>
      <c r="AQ2576" s="23"/>
      <c r="AR2576" s="23"/>
      <c r="AS2576" s="23"/>
      <c r="AT2576" s="23"/>
      <c r="AU2576" s="23"/>
      <c r="AV2576" s="23"/>
      <c r="AW2576" s="23"/>
      <c r="AX2576" s="23"/>
      <c r="AY2576" s="23"/>
      <c r="AZ2576" s="23"/>
      <c r="BA2576" s="23"/>
      <c r="BB2576" s="23"/>
      <c r="BC2576" s="23"/>
      <c r="BD2576" s="23"/>
      <c r="BE2576" s="23"/>
      <c r="BF2576" s="23"/>
      <c r="BG2576" s="23"/>
      <c r="BH2576" s="23"/>
      <c r="BI2576" s="23"/>
      <c r="BJ2576" s="23"/>
      <c r="BK2576" s="23"/>
      <c r="BL2576" s="23"/>
      <c r="BM2576" s="23"/>
      <c r="BN2576" s="23"/>
      <c r="BO2576" s="23"/>
    </row>
    <row r="2577" spans="1:67" s="6" customFormat="1" hidden="1" x14ac:dyDescent="0.2">
      <c r="A2577" s="23" t="s">
        <v>1737</v>
      </c>
      <c r="B2577" s="23"/>
      <c r="C2577" s="23" t="s">
        <v>1524</v>
      </c>
      <c r="D2577" s="23" t="s">
        <v>140</v>
      </c>
      <c r="E2577" s="23" t="s">
        <v>1648</v>
      </c>
      <c r="F2577" s="23"/>
      <c r="G2577" s="23" t="s">
        <v>1648</v>
      </c>
      <c r="H2577" s="23"/>
      <c r="I2577" s="23"/>
      <c r="J2577" s="23"/>
      <c r="K2577" s="23"/>
      <c r="L2577" s="23"/>
      <c r="M2577" s="23"/>
      <c r="N2577" s="23"/>
      <c r="O2577" s="23"/>
      <c r="P2577" s="23"/>
      <c r="Q2577" s="23"/>
      <c r="R2577" s="23"/>
      <c r="S2577" s="23"/>
      <c r="T2577" s="23"/>
      <c r="U2577" s="23"/>
      <c r="V2577" s="23"/>
      <c r="W2577" s="23"/>
      <c r="X2577" s="23"/>
      <c r="Y2577" s="23"/>
      <c r="Z2577" s="23"/>
      <c r="AA2577" s="23"/>
      <c r="AB2577" s="23"/>
      <c r="AC2577" s="23"/>
      <c r="AD2577" s="23"/>
      <c r="AE2577" s="23"/>
      <c r="AF2577" s="23"/>
      <c r="AG2577" s="23"/>
      <c r="AH2577" s="23"/>
      <c r="AI2577" s="23"/>
      <c r="AJ2577" s="23"/>
      <c r="AK2577" s="23"/>
      <c r="AL2577" s="23"/>
      <c r="AM2577" s="23"/>
      <c r="AN2577" s="23"/>
      <c r="AO2577" s="23"/>
      <c r="AP2577" s="23"/>
      <c r="AQ2577" s="23"/>
      <c r="AR2577" s="23"/>
      <c r="AS2577" s="23"/>
      <c r="AT2577" s="23"/>
      <c r="AU2577" s="23"/>
      <c r="AV2577" s="23"/>
      <c r="AW2577" s="23"/>
      <c r="AX2577" s="23"/>
      <c r="AY2577" s="23"/>
      <c r="AZ2577" s="23"/>
      <c r="BA2577" s="23"/>
      <c r="BB2577" s="23"/>
      <c r="BC2577" s="23"/>
      <c r="BD2577" s="23"/>
      <c r="BE2577" s="23"/>
      <c r="BF2577" s="23"/>
      <c r="BG2577" s="23"/>
      <c r="BH2577" s="23"/>
      <c r="BI2577" s="23"/>
      <c r="BJ2577" s="23"/>
      <c r="BK2577" s="23"/>
      <c r="BL2577" s="23"/>
      <c r="BM2577" s="23"/>
      <c r="BN2577" s="23"/>
      <c r="BO2577" s="23"/>
    </row>
  </sheetData>
  <autoFilter ref="A1:BO2577" xr:uid="{00000000-0009-0000-0000-000000000000}">
    <filterColumn colId="63">
      <filters>
        <filter val="Eaton 1982"/>
      </filters>
    </filterColumn>
    <sortState xmlns:xlrd2="http://schemas.microsoft.com/office/spreadsheetml/2017/richdata2" ref="A2:BO2577">
      <sortCondition ref="E2:E2577"/>
      <sortCondition ref="F2:F2577"/>
      <sortCondition ref="A2:A2577"/>
      <sortCondition ref="BL2:BL2577"/>
    </sortState>
  </autoFilter>
  <sortState xmlns:xlrd2="http://schemas.microsoft.com/office/spreadsheetml/2017/richdata2" ref="A2:BO2515">
    <sortCondition ref="E2:E2515"/>
    <sortCondition ref="F2:F2515"/>
    <sortCondition ref="G2:G2515"/>
    <sortCondition ref="H2:H2515"/>
    <sortCondition ref="A2:A2515"/>
  </sortState>
  <phoneticPr fontId="19" type="noConversion"/>
  <conditionalFormatting sqref="A1:A1048576">
    <cfRule type="containsBlanks" dxfId="35" priority="50">
      <formula>LEN(TRIM(A1))=0</formula>
    </cfRule>
  </conditionalFormatting>
  <conditionalFormatting sqref="C1:I1048576">
    <cfRule type="containsBlanks" dxfId="34" priority="46">
      <formula>LEN(TRIM(C1))=0</formula>
    </cfRule>
    <cfRule type="cellIs" dxfId="33" priority="49" operator="equal">
      <formula>"NA"</formula>
    </cfRule>
  </conditionalFormatting>
  <conditionalFormatting sqref="G1529:G1531">
    <cfRule type="cellIs" dxfId="32" priority="39" operator="equal">
      <formula>"NA"</formula>
    </cfRule>
  </conditionalFormatting>
  <conditionalFormatting sqref="G1529:G1531 BM2498:BM1048576 BM1:BM2346 BM2352:BM2495">
    <cfRule type="containsBlanks" dxfId="31" priority="38">
      <formula>LEN(TRIM(G1))=0</formula>
    </cfRule>
  </conditionalFormatting>
  <conditionalFormatting sqref="BO1958 BO1961 BO1964 BO1967 BO1970 BO1972 BO1975">
    <cfRule type="containsBlanks" dxfId="30" priority="35">
      <formula>LEN(TRIM(BO1958))=0</formula>
    </cfRule>
  </conditionalFormatting>
  <conditionalFormatting sqref="BO1937">
    <cfRule type="containsBlanks" dxfId="29" priority="34">
      <formula>LEN(TRIM(BO1937))=0</formula>
    </cfRule>
  </conditionalFormatting>
  <conditionalFormatting sqref="BO1940">
    <cfRule type="containsBlanks" dxfId="28" priority="32">
      <formula>LEN(TRIM(BO1940))=0</formula>
    </cfRule>
  </conditionalFormatting>
  <conditionalFormatting sqref="BO1941">
    <cfRule type="containsBlanks" dxfId="27" priority="31">
      <formula>LEN(TRIM(BO1941))=0</formula>
    </cfRule>
  </conditionalFormatting>
  <conditionalFormatting sqref="BO1977">
    <cfRule type="containsBlanks" dxfId="26" priority="30">
      <formula>LEN(TRIM(BO1977))=0</formula>
    </cfRule>
  </conditionalFormatting>
  <conditionalFormatting sqref="BO1981">
    <cfRule type="containsBlanks" dxfId="25" priority="29">
      <formula>LEN(TRIM(BO1981))=0</formula>
    </cfRule>
  </conditionalFormatting>
  <conditionalFormatting sqref="BO1988">
    <cfRule type="containsBlanks" dxfId="24" priority="28">
      <formula>LEN(TRIM(BO1988))=0</formula>
    </cfRule>
  </conditionalFormatting>
  <conditionalFormatting sqref="BO1996">
    <cfRule type="containsBlanks" dxfId="23" priority="27">
      <formula>LEN(TRIM(BO1996))=0</formula>
    </cfRule>
  </conditionalFormatting>
  <conditionalFormatting sqref="BO2000:BO2008 BO2010:BO2012">
    <cfRule type="containsBlanks" dxfId="22" priority="26">
      <formula>LEN(TRIM(BO2000))=0</formula>
    </cfRule>
  </conditionalFormatting>
  <conditionalFormatting sqref="BO2009">
    <cfRule type="containsBlanks" dxfId="21" priority="25">
      <formula>LEN(TRIM(BO2009))=0</formula>
    </cfRule>
  </conditionalFormatting>
  <conditionalFormatting sqref="BO2016:BO2018">
    <cfRule type="containsBlanks" dxfId="20" priority="24">
      <formula>LEN(TRIM(BO2016))=0</formula>
    </cfRule>
  </conditionalFormatting>
  <conditionalFormatting sqref="BO2019:BO2025">
    <cfRule type="containsBlanks" dxfId="19" priority="23">
      <formula>LEN(TRIM(BO2019))=0</formula>
    </cfRule>
  </conditionalFormatting>
  <conditionalFormatting sqref="BO2028:BO2047">
    <cfRule type="containsBlanks" dxfId="18" priority="22">
      <formula>LEN(TRIM(BO2028))=0</formula>
    </cfRule>
  </conditionalFormatting>
  <conditionalFormatting sqref="BO2058:BO2060">
    <cfRule type="containsBlanks" dxfId="17" priority="21">
      <formula>LEN(TRIM(BO2058))=0</formula>
    </cfRule>
  </conditionalFormatting>
  <conditionalFormatting sqref="BO2051">
    <cfRule type="containsBlanks" dxfId="16" priority="20">
      <formula>LEN(TRIM(BO2051))=0</formula>
    </cfRule>
  </conditionalFormatting>
  <conditionalFormatting sqref="BO2052">
    <cfRule type="containsBlanks" dxfId="15" priority="19">
      <formula>LEN(TRIM(BO2052))=0</formula>
    </cfRule>
  </conditionalFormatting>
  <conditionalFormatting sqref="BO2056">
    <cfRule type="containsBlanks" dxfId="14" priority="18">
      <formula>LEN(TRIM(BO2056))=0</formula>
    </cfRule>
  </conditionalFormatting>
  <conditionalFormatting sqref="BO2087">
    <cfRule type="containsBlanks" dxfId="13" priority="17">
      <formula>LEN(TRIM(BO2087))=0</formula>
    </cfRule>
  </conditionalFormatting>
  <conditionalFormatting sqref="BO2064">
    <cfRule type="containsBlanks" dxfId="12" priority="16">
      <formula>LEN(TRIM(BO2064))=0</formula>
    </cfRule>
  </conditionalFormatting>
  <conditionalFormatting sqref="BO2065">
    <cfRule type="containsBlanks" dxfId="11" priority="15">
      <formula>LEN(TRIM(BO2065))=0</formula>
    </cfRule>
  </conditionalFormatting>
  <conditionalFormatting sqref="BO2113">
    <cfRule type="containsBlanks" dxfId="10" priority="14">
      <formula>LEN(TRIM(BO2113))=0</formula>
    </cfRule>
  </conditionalFormatting>
  <conditionalFormatting sqref="BO2116">
    <cfRule type="containsBlanks" dxfId="9" priority="13">
      <formula>LEN(TRIM(BO2116))=0</formula>
    </cfRule>
  </conditionalFormatting>
  <conditionalFormatting sqref="BO2121">
    <cfRule type="containsBlanks" dxfId="8" priority="12">
      <formula>LEN(TRIM(BO2121))=0</formula>
    </cfRule>
  </conditionalFormatting>
  <conditionalFormatting sqref="BO2128">
    <cfRule type="containsBlanks" dxfId="7" priority="11">
      <formula>LEN(TRIM(BO2128))=0</formula>
    </cfRule>
  </conditionalFormatting>
  <conditionalFormatting sqref="BO2124">
    <cfRule type="containsBlanks" dxfId="6" priority="10">
      <formula>LEN(TRIM(BO2124))=0</formula>
    </cfRule>
  </conditionalFormatting>
  <conditionalFormatting sqref="BO2135:BO2136">
    <cfRule type="containsBlanks" dxfId="5" priority="9">
      <formula>LEN(TRIM(BO2135))=0</formula>
    </cfRule>
  </conditionalFormatting>
  <conditionalFormatting sqref="BO2131">
    <cfRule type="containsBlanks" dxfId="4" priority="8">
      <formula>LEN(TRIM(BO2131))=0</formula>
    </cfRule>
  </conditionalFormatting>
  <conditionalFormatting sqref="BO2211">
    <cfRule type="containsBlanks" dxfId="3" priority="7">
      <formula>LEN(TRIM(BO2211))=0</formula>
    </cfRule>
  </conditionalFormatting>
  <conditionalFormatting sqref="BO2214">
    <cfRule type="containsBlanks" dxfId="2" priority="6">
      <formula>LEN(TRIM(BO2214))=0</formula>
    </cfRule>
  </conditionalFormatting>
  <conditionalFormatting sqref="BO2200">
    <cfRule type="containsBlanks" dxfId="1" priority="4">
      <formula>LEN(TRIM(BO2200))=0</formula>
    </cfRule>
  </conditionalFormatting>
  <conditionalFormatting sqref="BO2186">
    <cfRule type="containsBlanks" dxfId="0" priority="2">
      <formula>LEN(TRIM(BO2186))=0</formula>
    </cfRule>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3CFC-27E2-C941-93F4-E07569F35248}">
  <dimension ref="A1:F3"/>
  <sheetViews>
    <sheetView workbookViewId="0">
      <selection activeCell="C6" sqref="C6"/>
    </sheetView>
  </sheetViews>
  <sheetFormatPr baseColWidth="10" defaultColWidth="11.5" defaultRowHeight="15" x14ac:dyDescent="0.2"/>
  <cols>
    <col min="1" max="2" width="12.83203125" bestFit="1" customWidth="1"/>
    <col min="3" max="3" width="23.5" bestFit="1" customWidth="1"/>
    <col min="4" max="4" width="17" bestFit="1" customWidth="1"/>
    <col min="5" max="5" width="10.1640625" bestFit="1" customWidth="1"/>
  </cols>
  <sheetData>
    <row r="1" spans="1:6" x14ac:dyDescent="0.2">
      <c r="A1" t="s">
        <v>3105</v>
      </c>
      <c r="B1" t="s">
        <v>3016</v>
      </c>
      <c r="C1" t="s">
        <v>3017</v>
      </c>
      <c r="D1" t="s">
        <v>3102</v>
      </c>
      <c r="E1" t="s">
        <v>3103</v>
      </c>
      <c r="F1" t="s">
        <v>3018</v>
      </c>
    </row>
    <row r="2" spans="1:6" x14ac:dyDescent="0.2">
      <c r="A2" t="s">
        <v>3019</v>
      </c>
      <c r="B2" t="s">
        <v>3020</v>
      </c>
      <c r="C2" t="s">
        <v>3021</v>
      </c>
    </row>
    <row r="3" spans="1:6" x14ac:dyDescent="0.2">
      <c r="A3" t="s">
        <v>3019</v>
      </c>
      <c r="B3" t="s">
        <v>3022</v>
      </c>
      <c r="C3" t="s">
        <v>3023</v>
      </c>
      <c r="D3" t="s">
        <v>3104</v>
      </c>
      <c r="E3">
        <v>123456789</v>
      </c>
      <c r="F3" t="s">
        <v>3106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ArchaicUngulate_UploadFile_Mast</vt:lpstr>
      <vt:lpstr>Taxonomy Synonymizations Templa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2022-09-02T23:31:02Z</dcterms:created>
  <dcterms:modified xsi:type="dcterms:W3CDTF">2022-10-17T19:26:47Z</dcterms:modified>
</cp:coreProperties>
</file>